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autoCompressPictures="0" defaultThemeVersion="124226"/>
  <mc:AlternateContent xmlns:mc="http://schemas.openxmlformats.org/markup-compatibility/2006">
    <mc:Choice Requires="x15">
      <x15ac:absPath xmlns:x15ac="http://schemas.microsoft.com/office/spreadsheetml/2010/11/ac" url="T:\agnl\Data - Q-schijf op Fil08\EK\MEI_IDE\Programma SDE\Wind op Zee 2022\Exploitatiemodel\"/>
    </mc:Choice>
  </mc:AlternateContent>
  <xr:revisionPtr revIDLastSave="0" documentId="13_ncr:1_{3FE17FF0-D259-486B-9A97-1EBFE3153F4A}" xr6:coauthVersionLast="47" xr6:coauthVersionMax="47" xr10:uidLastSave="{00000000-0000-0000-0000-000000000000}"/>
  <workbookProtection workbookAlgorithmName="SHA-512" workbookHashValue="gsAeirgfJls/MxldYWQPErBPV/G8ia2rzXVbeUeMcUNxdxqVSkVn2IOAvctoHgEnawvFkPD7CetZa3mMZI+HaQ==" workbookSaltValue="i0buFFC6SHt2Ex06NYWFxQ==" workbookSpinCount="100000" lockStructure="1"/>
  <bookViews>
    <workbookView xWindow="10365" yWindow="1410" windowWidth="38700" windowHeight="18750" xr2:uid="{8EC53FD6-CEBD-45F4-9309-087383D2E8DA}"/>
  </bookViews>
  <sheets>
    <sheet name="Instructies" sheetId="1" r:id="rId1"/>
    <sheet name="Invoer Parameters" sheetId="2" r:id="rId2"/>
    <sheet name="CAPEX" sheetId="14" r:id="rId3"/>
    <sheet name="OPEX" sheetId="13" r:id="rId4"/>
    <sheet name="OPEXberekening" sheetId="12" state="hidden" r:id="rId5"/>
    <sheet name="MP en GVO" sheetId="15" r:id="rId6"/>
    <sheet name="Berekeningen" sheetId="10" r:id="rId7"/>
    <sheet name="Resultaten" sheetId="11" r:id="rId8"/>
    <sheet name="PBL2021" sheetId="16" r:id="rId9"/>
  </sheets>
  <definedNames>
    <definedName name="_xlnm.Print_Area" localSheetId="6">Berekeningen!$B$1:$AI$120</definedName>
    <definedName name="_xlnm.Print_Area" localSheetId="2">CAPEX!$A$1:$B$49</definedName>
    <definedName name="_xlnm.Print_Area" localSheetId="0">Instructies!$B$1:$B$58</definedName>
    <definedName name="_xlnm.Print_Area" localSheetId="1">'Invoer Parameters'!$B$1:$L$79</definedName>
    <definedName name="_xlnm.Print_Area" localSheetId="5">'MP en GVO'!$A$1:$AI$26</definedName>
    <definedName name="_xlnm.Print_Area" localSheetId="3">OPEX!$A$1:$AJ$30</definedName>
    <definedName name="_xlnm.Print_Area" localSheetId="7">Resultaten!$B$1:$AI$48</definedName>
    <definedName name="TotaalOpexPerJaar">SUM(OPEX!A$11:A$30)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1" l="1"/>
  <c r="C28" i="10" l="1"/>
  <c r="C21" i="11" s="1"/>
  <c r="B27" i="2" a="1"/>
  <c r="B27" i="2" s="1"/>
  <c r="B26" i="2" a="1"/>
  <c r="B26" i="2" s="1"/>
  <c r="B25" i="2"/>
  <c r="G26" i="15" l="1"/>
  <c r="H26" i="15"/>
  <c r="I26" i="15"/>
  <c r="J26" i="15"/>
  <c r="K26" i="15"/>
  <c r="L26" i="15"/>
  <c r="M26" i="15"/>
  <c r="N26" i="15"/>
  <c r="O26" i="15"/>
  <c r="P26" i="15"/>
  <c r="Q26" i="15"/>
  <c r="R26" i="15"/>
  <c r="S26" i="15"/>
  <c r="T26" i="15"/>
  <c r="U26" i="15"/>
  <c r="V26" i="15"/>
  <c r="W26" i="15"/>
  <c r="X26" i="15"/>
  <c r="Y26" i="15"/>
  <c r="Z26" i="15"/>
  <c r="AA26" i="15"/>
  <c r="AB26" i="15"/>
  <c r="AC26" i="15"/>
  <c r="AD26" i="15"/>
  <c r="AE26" i="15"/>
  <c r="AF26" i="15"/>
  <c r="AG26" i="15"/>
  <c r="AH26" i="15"/>
  <c r="AI26" i="15"/>
  <c r="AJ26" i="15"/>
  <c r="AK26" i="15"/>
  <c r="AK6" i="15" s="1"/>
  <c r="AL26" i="15"/>
  <c r="AL6" i="15" s="1"/>
  <c r="AM26" i="15"/>
  <c r="AN26" i="15"/>
  <c r="AO26" i="15"/>
  <c r="AO6" i="15" s="1"/>
  <c r="F26" i="15"/>
  <c r="G2" i="10"/>
  <c r="D27" i="2"/>
  <c r="E27" i="2"/>
  <c r="B28" i="2"/>
  <c r="D28" i="2"/>
  <c r="AN6" i="15"/>
  <c r="AM6" i="15" l="1"/>
  <c r="C11" i="13"/>
  <c r="C12" i="13"/>
  <c r="C13" i="13"/>
  <c r="C14" i="13"/>
  <c r="C16" i="13"/>
  <c r="C17" i="13"/>
  <c r="C18" i="13"/>
  <c r="C19" i="13"/>
  <c r="C20" i="13"/>
  <c r="C21" i="13"/>
  <c r="C22" i="13"/>
  <c r="C23" i="13"/>
  <c r="C24" i="13"/>
  <c r="C25" i="13"/>
  <c r="C26" i="13"/>
  <c r="C27" i="13"/>
  <c r="C28" i="13"/>
  <c r="C29" i="13"/>
  <c r="C30" i="13"/>
  <c r="C15" i="13"/>
  <c r="AE8" i="13" l="1"/>
  <c r="AF8" i="13"/>
  <c r="AG8" i="13"/>
  <c r="AH8" i="13"/>
  <c r="AI8" i="13"/>
  <c r="AJ8" i="13"/>
  <c r="AK8" i="13"/>
  <c r="AL8" i="13"/>
  <c r="J19" i="2"/>
  <c r="F12" i="10"/>
  <c r="D19" i="2" l="1"/>
  <c r="H6" i="15" l="1"/>
  <c r="I6" i="15"/>
  <c r="J6" i="15"/>
  <c r="L6" i="15"/>
  <c r="M6" i="15"/>
  <c r="N6" i="15"/>
  <c r="P6" i="15"/>
  <c r="Q6" i="15"/>
  <c r="R6" i="15"/>
  <c r="T6" i="15"/>
  <c r="U6" i="15"/>
  <c r="V6" i="15"/>
  <c r="X6" i="15"/>
  <c r="Y6" i="15"/>
  <c r="Z6" i="15"/>
  <c r="AB6" i="15"/>
  <c r="Z6" i="16"/>
  <c r="AA6" i="16" s="1"/>
  <c r="AB6" i="16" s="1"/>
  <c r="AC6" i="15"/>
  <c r="G3" i="15"/>
  <c r="G6" i="15"/>
  <c r="K6" i="15"/>
  <c r="O6" i="15"/>
  <c r="S6" i="15"/>
  <c r="W6" i="15"/>
  <c r="AA6" i="15"/>
  <c r="F6" i="15"/>
  <c r="F1" i="10"/>
  <c r="D25" i="2"/>
  <c r="D26" i="2"/>
  <c r="C6" i="12"/>
  <c r="D6" i="12" s="1"/>
  <c r="F79" i="2"/>
  <c r="M1" i="13" s="1"/>
  <c r="AM8" i="13" s="1"/>
  <c r="E28" i="2"/>
  <c r="E25" i="2"/>
  <c r="E26" i="2"/>
  <c r="C29" i="2"/>
  <c r="G5" i="13"/>
  <c r="H5" i="13"/>
  <c r="I5" i="13" s="1"/>
  <c r="J5" i="13" s="1"/>
  <c r="K5" i="13" s="1"/>
  <c r="L5" i="13" s="1"/>
  <c r="M5" i="13" s="1"/>
  <c r="N5" i="13" s="1"/>
  <c r="O5" i="13" s="1"/>
  <c r="P5" i="13" s="1"/>
  <c r="Q5" i="13" s="1"/>
  <c r="R5" i="13" s="1"/>
  <c r="S5" i="13" s="1"/>
  <c r="T5" i="13" s="1"/>
  <c r="U5" i="13" s="1"/>
  <c r="V5" i="13" s="1"/>
  <c r="W5" i="13" s="1"/>
  <c r="X5" i="13" s="1"/>
  <c r="Y5" i="13" s="1"/>
  <c r="Z5" i="13" s="1"/>
  <c r="AA5" i="13" s="1"/>
  <c r="AB5" i="13" s="1"/>
  <c r="F8" i="13"/>
  <c r="D34" i="2"/>
  <c r="G14" i="2"/>
  <c r="B48" i="2"/>
  <c r="G13" i="2"/>
  <c r="D76" i="2"/>
  <c r="F76" i="2" s="1"/>
  <c r="F54" i="10"/>
  <c r="F80" i="10" s="1"/>
  <c r="F55" i="10"/>
  <c r="F81" i="10" s="1"/>
  <c r="F56" i="10"/>
  <c r="F82" i="10" s="1"/>
  <c r="F59" i="10"/>
  <c r="F87" i="10" s="1"/>
  <c r="F60" i="10"/>
  <c r="F88" i="10" s="1"/>
  <c r="F61" i="10"/>
  <c r="F89" i="10" s="1"/>
  <c r="F62" i="10"/>
  <c r="F90" i="10" s="1"/>
  <c r="F63" i="10"/>
  <c r="F91" i="10" s="1"/>
  <c r="H2" i="10"/>
  <c r="E44" i="10"/>
  <c r="F45" i="10"/>
  <c r="E46" i="10"/>
  <c r="F47" i="10"/>
  <c r="E48" i="10"/>
  <c r="F49" i="10"/>
  <c r="E50" i="10"/>
  <c r="F51" i="10"/>
  <c r="E52" i="10"/>
  <c r="F53" i="10"/>
  <c r="B67" i="2"/>
  <c r="B68" i="2" s="1"/>
  <c r="B69" i="2" s="1"/>
  <c r="B70" i="2" s="1"/>
  <c r="F9" i="15"/>
  <c r="G9" i="15" s="1"/>
  <c r="B7" i="11"/>
  <c r="E75" i="2"/>
  <c r="N71" i="2"/>
  <c r="C71" i="2"/>
  <c r="B74" i="2"/>
  <c r="B10" i="11"/>
  <c r="B10" i="2"/>
  <c r="B9" i="2"/>
  <c r="B8" i="2"/>
  <c r="A2" i="15"/>
  <c r="A2" i="12"/>
  <c r="C15" i="12"/>
  <c r="D15" i="12" s="1"/>
  <c r="E15" i="12" s="1"/>
  <c r="F15" i="12" s="1"/>
  <c r="G15" i="12" s="1"/>
  <c r="H15" i="12" s="1"/>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D7" i="12"/>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AB7" i="12" s="1"/>
  <c r="AC7" i="12" s="1"/>
  <c r="AD7" i="12" s="1"/>
  <c r="AE7" i="12" s="1"/>
  <c r="AF7" i="12" s="1"/>
  <c r="AG7" i="12" s="1"/>
  <c r="AH7" i="12" s="1"/>
  <c r="AI7" i="12" s="1"/>
  <c r="AJ7" i="12" s="1"/>
  <c r="AK7" i="12" s="1"/>
  <c r="AL7" i="12" s="1"/>
  <c r="AM7" i="12" s="1"/>
  <c r="AN7" i="12" s="1"/>
  <c r="D126" i="10"/>
  <c r="D128" i="10" s="1"/>
  <c r="B2" i="11"/>
  <c r="B2" i="10"/>
  <c r="A2" i="13"/>
  <c r="A2" i="14"/>
  <c r="B2" i="2"/>
  <c r="C84" i="10"/>
  <c r="C83" i="10"/>
  <c r="C91" i="10"/>
  <c r="C90" i="10"/>
  <c r="F68" i="10"/>
  <c r="F67" i="10"/>
  <c r="F58" i="10"/>
  <c r="F84" i="10" s="1"/>
  <c r="F57" i="10"/>
  <c r="F83" i="10" s="1"/>
  <c r="F66" i="10"/>
  <c r="F65" i="10"/>
  <c r="F64" i="10"/>
  <c r="D12" i="11"/>
  <c r="D11" i="11"/>
  <c r="C12" i="11"/>
  <c r="C11" i="11"/>
  <c r="B12" i="11"/>
  <c r="B11" i="11"/>
  <c r="C89" i="10"/>
  <c r="C88" i="10"/>
  <c r="C87" i="10"/>
  <c r="C82" i="10"/>
  <c r="C81" i="10"/>
  <c r="C80" i="10"/>
  <c r="B24" i="11"/>
  <c r="D8" i="11"/>
  <c r="D9" i="11"/>
  <c r="B4" i="11"/>
  <c r="C4" i="11"/>
  <c r="B5" i="11"/>
  <c r="C5" i="11"/>
  <c r="B8" i="11"/>
  <c r="C8" i="11"/>
  <c r="B9" i="11"/>
  <c r="C9" i="11"/>
  <c r="C35" i="11"/>
  <c r="B29" i="11"/>
  <c r="C29" i="11"/>
  <c r="D29" i="11"/>
  <c r="C46" i="11"/>
  <c r="B46" i="11"/>
  <c r="B43" i="11"/>
  <c r="B40" i="11"/>
  <c r="B37" i="11"/>
  <c r="B35" i="11"/>
  <c r="B33" i="11"/>
  <c r="B31" i="11"/>
  <c r="B27" i="11"/>
  <c r="B26" i="11"/>
  <c r="B25" i="11"/>
  <c r="B20" i="11"/>
  <c r="B19" i="11"/>
  <c r="B22" i="11"/>
  <c r="C47" i="11"/>
  <c r="C44" i="11"/>
  <c r="C43" i="11"/>
  <c r="D43" i="11"/>
  <c r="C41" i="11"/>
  <c r="C40" i="11"/>
  <c r="D40" i="11"/>
  <c r="C37" i="11"/>
  <c r="D37" i="11"/>
  <c r="D35" i="11"/>
  <c r="C33" i="11"/>
  <c r="D33" i="11"/>
  <c r="C31" i="11"/>
  <c r="D31" i="11"/>
  <c r="F31" i="11"/>
  <c r="C27" i="11"/>
  <c r="D27" i="11"/>
  <c r="C26" i="11"/>
  <c r="D26" i="11"/>
  <c r="C25" i="11"/>
  <c r="D25" i="11"/>
  <c r="F25" i="11"/>
  <c r="C24" i="11"/>
  <c r="D24" i="11"/>
  <c r="C22" i="11"/>
  <c r="D22" i="11"/>
  <c r="C20" i="11"/>
  <c r="D20" i="11"/>
  <c r="C19" i="11"/>
  <c r="D19" i="11"/>
  <c r="G6" i="13"/>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E14" i="11"/>
  <c r="E15" i="11"/>
  <c r="F15" i="11"/>
  <c r="D45" i="2"/>
  <c r="F14" i="11" l="1"/>
  <c r="F6" i="10"/>
  <c r="F9" i="10"/>
  <c r="E76" i="2"/>
  <c r="B76" i="2"/>
  <c r="C12" i="12" s="1"/>
  <c r="D29" i="2"/>
  <c r="F71" i="2"/>
  <c r="AK15" i="12"/>
  <c r="AL15" i="12" s="1"/>
  <c r="AM15" i="12" s="1"/>
  <c r="AN15" i="12" s="1"/>
  <c r="H3" i="15"/>
  <c r="H12" i="10" s="1"/>
  <c r="G12" i="10"/>
  <c r="E29" i="2"/>
  <c r="G1" i="10"/>
  <c r="G48" i="10" s="1"/>
  <c r="G49" i="10" s="1"/>
  <c r="F13" i="10"/>
  <c r="G15" i="11"/>
  <c r="I2" i="10"/>
  <c r="H15" i="11"/>
  <c r="B6" i="14"/>
  <c r="D37" i="2" s="1"/>
  <c r="D70" i="2" s="1"/>
  <c r="C47" i="13"/>
  <c r="E6" i="12"/>
  <c r="D9" i="12"/>
  <c r="AE6" i="15"/>
  <c r="AC6" i="16"/>
  <c r="H35" i="13"/>
  <c r="I3" i="15"/>
  <c r="I12" i="10" s="1"/>
  <c r="AD6" i="15"/>
  <c r="H9" i="15"/>
  <c r="G5" i="12"/>
  <c r="C9" i="12"/>
  <c r="F78" i="2"/>
  <c r="E5" i="12" s="1"/>
  <c r="AC5" i="13"/>
  <c r="F85" i="10"/>
  <c r="F92" i="10"/>
  <c r="J18" i="10" l="1"/>
  <c r="L18" i="10"/>
  <c r="N18" i="10"/>
  <c r="P18" i="10"/>
  <c r="R18" i="10"/>
  <c r="T18" i="10"/>
  <c r="V18" i="10"/>
  <c r="X18" i="10"/>
  <c r="Z18" i="10"/>
  <c r="AB18" i="10"/>
  <c r="AD18" i="10"/>
  <c r="AF18" i="10"/>
  <c r="AH18" i="10"/>
  <c r="AJ18" i="10"/>
  <c r="AL18" i="10"/>
  <c r="K18" i="10"/>
  <c r="M18" i="10"/>
  <c r="O18" i="10"/>
  <c r="Q18" i="10"/>
  <c r="S18" i="10"/>
  <c r="U18" i="10"/>
  <c r="W18" i="10"/>
  <c r="Y18" i="10"/>
  <c r="AA18" i="10"/>
  <c r="AC18" i="10"/>
  <c r="AE18" i="10"/>
  <c r="AG18" i="10"/>
  <c r="AI18" i="10"/>
  <c r="AK18" i="10"/>
  <c r="AM18" i="10"/>
  <c r="F18" i="10"/>
  <c r="G17" i="10"/>
  <c r="G28" i="10" s="1"/>
  <c r="G21" i="11" s="1"/>
  <c r="K17" i="10"/>
  <c r="K28" i="10" s="1"/>
  <c r="K21" i="11" s="1"/>
  <c r="O17" i="10"/>
  <c r="O28" i="10" s="1"/>
  <c r="O21" i="11" s="1"/>
  <c r="S17" i="10"/>
  <c r="S28" i="10" s="1"/>
  <c r="S21" i="11" s="1"/>
  <c r="W17" i="10"/>
  <c r="W28" i="10" s="1"/>
  <c r="W21" i="11" s="1"/>
  <c r="AA17" i="10"/>
  <c r="AA28" i="10" s="1"/>
  <c r="AA21" i="11" s="1"/>
  <c r="AE17" i="10"/>
  <c r="AE28" i="10" s="1"/>
  <c r="AE21" i="11" s="1"/>
  <c r="AI17" i="10"/>
  <c r="AI28" i="10" s="1"/>
  <c r="AI21" i="11" s="1"/>
  <c r="AM17" i="10"/>
  <c r="AM28" i="10" s="1"/>
  <c r="AM21" i="11" s="1"/>
  <c r="H17" i="10"/>
  <c r="H28" i="10" s="1"/>
  <c r="H21" i="11" s="1"/>
  <c r="L17" i="10"/>
  <c r="L28" i="10" s="1"/>
  <c r="L21" i="11" s="1"/>
  <c r="P17" i="10"/>
  <c r="P28" i="10" s="1"/>
  <c r="P21" i="11" s="1"/>
  <c r="T17" i="10"/>
  <c r="T28" i="10" s="1"/>
  <c r="T21" i="11" s="1"/>
  <c r="X17" i="10"/>
  <c r="X28" i="10" s="1"/>
  <c r="X21" i="11" s="1"/>
  <c r="AB17" i="10"/>
  <c r="AB28" i="10" s="1"/>
  <c r="AB21" i="11" s="1"/>
  <c r="AF17" i="10"/>
  <c r="AF28" i="10" s="1"/>
  <c r="AF21" i="11" s="1"/>
  <c r="AJ17" i="10"/>
  <c r="AJ28" i="10" s="1"/>
  <c r="AJ21" i="11" s="1"/>
  <c r="AN17" i="10"/>
  <c r="AN28" i="10" s="1"/>
  <c r="AN21" i="11" s="1"/>
  <c r="I17" i="10"/>
  <c r="I28" i="10" s="1"/>
  <c r="I21" i="11" s="1"/>
  <c r="M17" i="10"/>
  <c r="M28" i="10" s="1"/>
  <c r="M21" i="11" s="1"/>
  <c r="Q17" i="10"/>
  <c r="Q28" i="10" s="1"/>
  <c r="Q21" i="11" s="1"/>
  <c r="U17" i="10"/>
  <c r="U28" i="10" s="1"/>
  <c r="U21" i="11" s="1"/>
  <c r="Y17" i="10"/>
  <c r="Y28" i="10" s="1"/>
  <c r="Y21" i="11" s="1"/>
  <c r="AC17" i="10"/>
  <c r="AC28" i="10" s="1"/>
  <c r="AC21" i="11" s="1"/>
  <c r="AG17" i="10"/>
  <c r="AG28" i="10" s="1"/>
  <c r="AG21" i="11" s="1"/>
  <c r="AK17" i="10"/>
  <c r="AK28" i="10" s="1"/>
  <c r="AK21" i="11" s="1"/>
  <c r="AO17" i="10"/>
  <c r="AO28" i="10" s="1"/>
  <c r="AO21" i="11" s="1"/>
  <c r="J17" i="10"/>
  <c r="J28" i="10" s="1"/>
  <c r="J21" i="11" s="1"/>
  <c r="N17" i="10"/>
  <c r="N28" i="10" s="1"/>
  <c r="N21" i="11" s="1"/>
  <c r="R17" i="10"/>
  <c r="R28" i="10" s="1"/>
  <c r="R21" i="11" s="1"/>
  <c r="V17" i="10"/>
  <c r="V28" i="10" s="1"/>
  <c r="V21" i="11" s="1"/>
  <c r="Z17" i="10"/>
  <c r="Z28" i="10" s="1"/>
  <c r="Z21" i="11" s="1"/>
  <c r="AD17" i="10"/>
  <c r="AD28" i="10" s="1"/>
  <c r="AD21" i="11" s="1"/>
  <c r="AH17" i="10"/>
  <c r="AH28" i="10" s="1"/>
  <c r="AH21" i="11" s="1"/>
  <c r="AL17" i="10"/>
  <c r="AL28" i="10" s="1"/>
  <c r="AL21" i="11" s="1"/>
  <c r="F17" i="10"/>
  <c r="F28" i="10" s="1"/>
  <c r="G46" i="10"/>
  <c r="G47" i="10" s="1"/>
  <c r="G6" i="10"/>
  <c r="G9" i="10"/>
  <c r="G50" i="10"/>
  <c r="G51" i="10" s="1"/>
  <c r="G52" i="10"/>
  <c r="G53" i="10" s="1"/>
  <c r="G7" i="10"/>
  <c r="F7" i="10"/>
  <c r="D12" i="12"/>
  <c r="C10" i="12"/>
  <c r="D10" i="12"/>
  <c r="H1" i="10"/>
  <c r="AO16" i="10"/>
  <c r="AO26" i="10" s="1"/>
  <c r="AO19" i="10"/>
  <c r="AO15" i="10"/>
  <c r="AO23" i="10" s="1"/>
  <c r="E11" i="12"/>
  <c r="E10" i="12"/>
  <c r="E9" i="12"/>
  <c r="D69" i="2"/>
  <c r="I36" i="10" s="1"/>
  <c r="I110" i="10" s="1"/>
  <c r="C11" i="12"/>
  <c r="D43" i="2"/>
  <c r="D46" i="2" s="1"/>
  <c r="D68" i="2"/>
  <c r="H36" i="10" s="1"/>
  <c r="G14" i="11"/>
  <c r="G44" i="10"/>
  <c r="G45" i="10" s="1"/>
  <c r="H44" i="10" s="1"/>
  <c r="D11" i="12"/>
  <c r="D67" i="2"/>
  <c r="G36" i="10" s="1"/>
  <c r="I38" i="10" s="1"/>
  <c r="D66" i="2"/>
  <c r="F36" i="10" s="1"/>
  <c r="I37" i="10" s="1"/>
  <c r="F14" i="10"/>
  <c r="G15" i="10"/>
  <c r="G23" i="10" s="1"/>
  <c r="K15" i="10"/>
  <c r="K23" i="10" s="1"/>
  <c r="O15" i="10"/>
  <c r="O23" i="10" s="1"/>
  <c r="S15" i="10"/>
  <c r="S23" i="10" s="1"/>
  <c r="W15" i="10"/>
  <c r="W23" i="10" s="1"/>
  <c r="AA15" i="10"/>
  <c r="AA23" i="10" s="1"/>
  <c r="AE15" i="10"/>
  <c r="AE23" i="10" s="1"/>
  <c r="AI15" i="10"/>
  <c r="AI23" i="10" s="1"/>
  <c r="AM15" i="10"/>
  <c r="AM23" i="10" s="1"/>
  <c r="H16" i="10"/>
  <c r="H26" i="10" s="1"/>
  <c r="L16" i="10"/>
  <c r="L26" i="10" s="1"/>
  <c r="P16" i="10"/>
  <c r="P26" i="10" s="1"/>
  <c r="T16" i="10"/>
  <c r="T26" i="10" s="1"/>
  <c r="X16" i="10"/>
  <c r="X26" i="10" s="1"/>
  <c r="AB16" i="10"/>
  <c r="AB26" i="10" s="1"/>
  <c r="AF16" i="10"/>
  <c r="AF26" i="10" s="1"/>
  <c r="AJ16" i="10"/>
  <c r="AJ26" i="10" s="1"/>
  <c r="AN16" i="10"/>
  <c r="AN26" i="10" s="1"/>
  <c r="F19" i="10"/>
  <c r="J19" i="10"/>
  <c r="N19" i="10"/>
  <c r="R19" i="10"/>
  <c r="V19" i="10"/>
  <c r="Z19" i="10"/>
  <c r="AD19" i="10"/>
  <c r="G20" i="10"/>
  <c r="G14" i="10"/>
  <c r="H15" i="10"/>
  <c r="H23" i="10" s="1"/>
  <c r="L15" i="10"/>
  <c r="L23" i="10" s="1"/>
  <c r="P15" i="10"/>
  <c r="P23" i="10" s="1"/>
  <c r="T15" i="10"/>
  <c r="T23" i="10" s="1"/>
  <c r="X15" i="10"/>
  <c r="X23" i="10" s="1"/>
  <c r="AB15" i="10"/>
  <c r="AB23" i="10" s="1"/>
  <c r="AF15" i="10"/>
  <c r="AF23" i="10" s="1"/>
  <c r="AJ15" i="10"/>
  <c r="AJ23" i="10" s="1"/>
  <c r="AN15" i="10"/>
  <c r="AN23" i="10" s="1"/>
  <c r="I16" i="10"/>
  <c r="I26" i="10" s="1"/>
  <c r="M16" i="10"/>
  <c r="M26" i="10" s="1"/>
  <c r="Q16" i="10"/>
  <c r="Q26" i="10" s="1"/>
  <c r="U16" i="10"/>
  <c r="U26" i="10" s="1"/>
  <c r="Y16" i="10"/>
  <c r="Y26" i="10" s="1"/>
  <c r="AC16" i="10"/>
  <c r="AC26" i="10" s="1"/>
  <c r="AG16" i="10"/>
  <c r="AG26" i="10" s="1"/>
  <c r="AK16" i="10"/>
  <c r="AK26" i="10" s="1"/>
  <c r="H14" i="10"/>
  <c r="I15" i="10"/>
  <c r="I23" i="10" s="1"/>
  <c r="M15" i="10"/>
  <c r="M23" i="10" s="1"/>
  <c r="Q15" i="10"/>
  <c r="Q23" i="10" s="1"/>
  <c r="U15" i="10"/>
  <c r="U23" i="10" s="1"/>
  <c r="Y15" i="10"/>
  <c r="Y23" i="10" s="1"/>
  <c r="AC15" i="10"/>
  <c r="AC23" i="10" s="1"/>
  <c r="AG15" i="10"/>
  <c r="AG23" i="10" s="1"/>
  <c r="AK15" i="10"/>
  <c r="AK23" i="10" s="1"/>
  <c r="F16" i="10"/>
  <c r="F26" i="10" s="1"/>
  <c r="J16" i="10"/>
  <c r="J26" i="10" s="1"/>
  <c r="N16" i="10"/>
  <c r="N26" i="10" s="1"/>
  <c r="R16" i="10"/>
  <c r="R26" i="10" s="1"/>
  <c r="V16" i="10"/>
  <c r="V26" i="10" s="1"/>
  <c r="Z16" i="10"/>
  <c r="Z26" i="10" s="1"/>
  <c r="AD16" i="10"/>
  <c r="AD26" i="10" s="1"/>
  <c r="AH16" i="10"/>
  <c r="AH26" i="10" s="1"/>
  <c r="AL16" i="10"/>
  <c r="AL26" i="10" s="1"/>
  <c r="H19" i="10"/>
  <c r="L19" i="10"/>
  <c r="P19" i="10"/>
  <c r="T19" i="10"/>
  <c r="X19" i="10"/>
  <c r="AB19" i="10"/>
  <c r="AF19" i="10"/>
  <c r="AN19" i="10"/>
  <c r="F15" i="10"/>
  <c r="F23" i="10" s="1"/>
  <c r="J15" i="10"/>
  <c r="J23" i="10" s="1"/>
  <c r="N15" i="10"/>
  <c r="N23" i="10" s="1"/>
  <c r="R15" i="10"/>
  <c r="R23" i="10" s="1"/>
  <c r="V15" i="10"/>
  <c r="V23" i="10" s="1"/>
  <c r="Z15" i="10"/>
  <c r="Z23" i="10" s="1"/>
  <c r="AD15" i="10"/>
  <c r="AD23" i="10" s="1"/>
  <c r="AH15" i="10"/>
  <c r="AH23" i="10" s="1"/>
  <c r="AL15" i="10"/>
  <c r="AL23" i="10" s="1"/>
  <c r="G16" i="10"/>
  <c r="G26" i="10" s="1"/>
  <c r="K16" i="10"/>
  <c r="K26" i="10" s="1"/>
  <c r="O16" i="10"/>
  <c r="O26" i="10" s="1"/>
  <c r="S16" i="10"/>
  <c r="S26" i="10" s="1"/>
  <c r="W16" i="10"/>
  <c r="W26" i="10" s="1"/>
  <c r="AA16" i="10"/>
  <c r="AA26" i="10" s="1"/>
  <c r="AE16" i="10"/>
  <c r="AE26" i="10" s="1"/>
  <c r="AI16" i="10"/>
  <c r="AI26" i="10" s="1"/>
  <c r="AM16" i="10"/>
  <c r="AM26" i="10" s="1"/>
  <c r="K19" i="10"/>
  <c r="S19" i="10"/>
  <c r="AA19" i="10"/>
  <c r="G19" i="10"/>
  <c r="W19" i="10"/>
  <c r="AM19" i="10"/>
  <c r="Q19" i="10"/>
  <c r="M19" i="10"/>
  <c r="U19" i="10"/>
  <c r="AC19" i="10"/>
  <c r="O19" i="10"/>
  <c r="AE19" i="10"/>
  <c r="I19" i="10"/>
  <c r="Y19" i="10"/>
  <c r="J2" i="10"/>
  <c r="I15" i="11"/>
  <c r="I9" i="15"/>
  <c r="H20" i="10" s="1"/>
  <c r="I35" i="13"/>
  <c r="J3" i="15"/>
  <c r="J12" i="10" s="1"/>
  <c r="I14" i="10" s="1"/>
  <c r="AD6" i="16"/>
  <c r="AF6" i="15"/>
  <c r="AG19" i="10" s="1"/>
  <c r="F6" i="12"/>
  <c r="E12" i="12"/>
  <c r="H1" i="13"/>
  <c r="G19" i="12"/>
  <c r="AD5" i="13"/>
  <c r="AD9" i="13"/>
  <c r="F26" i="11"/>
  <c r="J36" i="10"/>
  <c r="J110" i="10" s="1"/>
  <c r="F94" i="10"/>
  <c r="F20" i="10" l="1"/>
  <c r="E28" i="10"/>
  <c r="E21" i="11" s="1"/>
  <c r="F21" i="11"/>
  <c r="H46" i="10"/>
  <c r="H47" i="10" s="1"/>
  <c r="H14" i="11"/>
  <c r="I1" i="10"/>
  <c r="I9" i="10" s="1"/>
  <c r="H48" i="10"/>
  <c r="H49" i="10" s="1"/>
  <c r="H50" i="10"/>
  <c r="H51" i="10" s="1"/>
  <c r="I50" i="10" s="1"/>
  <c r="H52" i="10"/>
  <c r="H9" i="10"/>
  <c r="H6" i="10"/>
  <c r="H7" i="10"/>
  <c r="G8" i="10"/>
  <c r="G10" i="10" s="1"/>
  <c r="I8" i="10"/>
  <c r="F8" i="10"/>
  <c r="F10" i="10" s="1"/>
  <c r="H8" i="10"/>
  <c r="D13" i="12"/>
  <c r="D16" i="12" s="1"/>
  <c r="C13" i="12"/>
  <c r="C16" i="12" s="1"/>
  <c r="F11" i="12"/>
  <c r="F9" i="12"/>
  <c r="F10" i="12"/>
  <c r="G68" i="2"/>
  <c r="H114" i="10" s="1"/>
  <c r="H110" i="10"/>
  <c r="I39" i="10"/>
  <c r="I42" i="10" s="1"/>
  <c r="I25" i="11" s="1"/>
  <c r="G110" i="10"/>
  <c r="H38" i="10"/>
  <c r="D71" i="2"/>
  <c r="F110" i="10"/>
  <c r="G37" i="10"/>
  <c r="G42" i="10" s="1"/>
  <c r="H37" i="10"/>
  <c r="G69" i="2"/>
  <c r="H69" i="2" s="1"/>
  <c r="G66" i="2"/>
  <c r="H66" i="2" s="1"/>
  <c r="I66" i="2" s="1"/>
  <c r="J66" i="2" s="1"/>
  <c r="H54" i="10" s="1"/>
  <c r="H80" i="10" s="1"/>
  <c r="G67" i="2"/>
  <c r="G114" i="10" s="1"/>
  <c r="G70" i="2"/>
  <c r="J114" i="10" s="1"/>
  <c r="AL31" i="10"/>
  <c r="AL24" i="11" s="1"/>
  <c r="AM31" i="10"/>
  <c r="AM24" i="11" s="1"/>
  <c r="F45" i="13"/>
  <c r="G8" i="13"/>
  <c r="G18" i="10" s="1"/>
  <c r="E13" i="12"/>
  <c r="E16" i="12" s="1"/>
  <c r="J39" i="10"/>
  <c r="J38" i="10"/>
  <c r="J37" i="10"/>
  <c r="J15" i="11"/>
  <c r="J40" i="10"/>
  <c r="K2" i="10"/>
  <c r="H53" i="10"/>
  <c r="AG6" i="15"/>
  <c r="AH19" i="10" s="1"/>
  <c r="AE6" i="16"/>
  <c r="F12" i="12"/>
  <c r="G6" i="12"/>
  <c r="H45" i="10"/>
  <c r="K3" i="15"/>
  <c r="K12" i="10" s="1"/>
  <c r="J14" i="10" s="1"/>
  <c r="J35" i="13"/>
  <c r="I14" i="11"/>
  <c r="J9" i="15"/>
  <c r="C6" i="11"/>
  <c r="C44" i="13"/>
  <c r="C43" i="13"/>
  <c r="C46" i="13"/>
  <c r="AE5" i="13"/>
  <c r="AE9" i="13"/>
  <c r="F118" i="10"/>
  <c r="F46" i="11" s="1"/>
  <c r="I7" i="10" l="1"/>
  <c r="I44" i="10"/>
  <c r="F131" i="10"/>
  <c r="F24" i="10"/>
  <c r="F19" i="11" s="1"/>
  <c r="F27" i="10"/>
  <c r="F20" i="11" s="1"/>
  <c r="G27" i="10"/>
  <c r="G20" i="11" s="1"/>
  <c r="G24" i="10"/>
  <c r="G19" i="11" s="1"/>
  <c r="I20" i="10"/>
  <c r="I46" i="10"/>
  <c r="F114" i="10"/>
  <c r="H42" i="10"/>
  <c r="H25" i="11" s="1"/>
  <c r="J1" i="10"/>
  <c r="J9" i="10" s="1"/>
  <c r="I6" i="10"/>
  <c r="I10" i="10" s="1"/>
  <c r="I24" i="10" s="1"/>
  <c r="I52" i="10"/>
  <c r="I53" i="10" s="1"/>
  <c r="J52" i="10" s="1"/>
  <c r="I48" i="10"/>
  <c r="H10" i="10"/>
  <c r="H27" i="10" s="1"/>
  <c r="H20" i="11" s="1"/>
  <c r="I114" i="10"/>
  <c r="G131" i="10"/>
  <c r="G25" i="11"/>
  <c r="H68" i="2"/>
  <c r="I68" i="2" s="1"/>
  <c r="J68" i="2" s="1"/>
  <c r="G9" i="12"/>
  <c r="G11" i="12"/>
  <c r="G10" i="12"/>
  <c r="H67" i="2"/>
  <c r="I67" i="2" s="1"/>
  <c r="J67" i="2" s="1"/>
  <c r="I60" i="10" s="1"/>
  <c r="I88" i="10" s="1"/>
  <c r="H70" i="2"/>
  <c r="I70" i="2" s="1"/>
  <c r="J70" i="2" s="1"/>
  <c r="H64" i="10"/>
  <c r="H59" i="10"/>
  <c r="H87" i="10" s="1"/>
  <c r="G71" i="2"/>
  <c r="J42" i="10"/>
  <c r="J25" i="11" s="1"/>
  <c r="K41" i="10"/>
  <c r="K37" i="10"/>
  <c r="L2" i="10"/>
  <c r="K15" i="11"/>
  <c r="K39" i="10"/>
  <c r="K38" i="10"/>
  <c r="K40" i="10"/>
  <c r="K9" i="15"/>
  <c r="I54" i="10"/>
  <c r="I80" i="10" s="1"/>
  <c r="I59" i="10"/>
  <c r="I87" i="10" s="1"/>
  <c r="I45" i="10"/>
  <c r="J44" i="10" s="1"/>
  <c r="I64" i="10"/>
  <c r="K35" i="13"/>
  <c r="F13" i="12"/>
  <c r="F16" i="12" s="1"/>
  <c r="I49" i="10"/>
  <c r="J48" i="10" s="1"/>
  <c r="I51" i="10"/>
  <c r="K1" i="10"/>
  <c r="J14" i="11"/>
  <c r="AF6" i="16"/>
  <c r="AH6" i="15"/>
  <c r="AI19" i="10" s="1"/>
  <c r="I47" i="10"/>
  <c r="J46" i="10" s="1"/>
  <c r="L3" i="15"/>
  <c r="L12" i="10" s="1"/>
  <c r="K14" i="10" s="1"/>
  <c r="H6" i="12"/>
  <c r="G12" i="12"/>
  <c r="AF9" i="13"/>
  <c r="AF5" i="13"/>
  <c r="G59" i="10"/>
  <c r="G64" i="10"/>
  <c r="G54" i="10"/>
  <c r="F69" i="10"/>
  <c r="I69" i="2"/>
  <c r="J69" i="2" s="1"/>
  <c r="I57" i="10" s="1"/>
  <c r="I83" i="10" s="1"/>
  <c r="I56" i="10" l="1"/>
  <c r="I82" i="10" s="1"/>
  <c r="J8" i="10"/>
  <c r="F29" i="10"/>
  <c r="F98" i="10" s="1"/>
  <c r="J6" i="10"/>
  <c r="G29" i="10"/>
  <c r="G98" i="10" s="1"/>
  <c r="J20" i="10"/>
  <c r="J50" i="10"/>
  <c r="J62" i="10" s="1"/>
  <c r="J90" i="10" s="1"/>
  <c r="J7" i="10"/>
  <c r="J10" i="10" s="1"/>
  <c r="J131" i="10" s="1"/>
  <c r="H131" i="10"/>
  <c r="H24" i="10"/>
  <c r="H19" i="11" s="1"/>
  <c r="K9" i="10"/>
  <c r="K6" i="10"/>
  <c r="K7" i="10"/>
  <c r="K8" i="10"/>
  <c r="H71" i="2"/>
  <c r="H9" i="12"/>
  <c r="H11" i="12"/>
  <c r="H10" i="12"/>
  <c r="I55" i="10"/>
  <c r="I81" i="10" s="1"/>
  <c r="I62" i="10"/>
  <c r="I90" i="10" s="1"/>
  <c r="H68" i="10"/>
  <c r="H58" i="10"/>
  <c r="H84" i="10" s="1"/>
  <c r="H63" i="10"/>
  <c r="H91" i="10" s="1"/>
  <c r="I67" i="10"/>
  <c r="I68" i="10"/>
  <c r="H66" i="10"/>
  <c r="H61" i="10"/>
  <c r="H89" i="10" s="1"/>
  <c r="H56" i="10"/>
  <c r="H82" i="10" s="1"/>
  <c r="I61" i="10"/>
  <c r="I89" i="10" s="1"/>
  <c r="I63" i="10"/>
  <c r="I91" i="10" s="1"/>
  <c r="H62" i="10"/>
  <c r="H90" i="10" s="1"/>
  <c r="H67" i="10"/>
  <c r="H57" i="10"/>
  <c r="H83" i="10" s="1"/>
  <c r="H55" i="10"/>
  <c r="H81" i="10" s="1"/>
  <c r="H65" i="10"/>
  <c r="H60" i="10"/>
  <c r="H88" i="10" s="1"/>
  <c r="I65" i="10"/>
  <c r="I66" i="10"/>
  <c r="I58" i="10"/>
  <c r="I84" i="10" s="1"/>
  <c r="I131" i="10"/>
  <c r="I27" i="10"/>
  <c r="I20" i="11" s="1"/>
  <c r="F31" i="10"/>
  <c r="G13" i="12"/>
  <c r="G16" i="12" s="1"/>
  <c r="L40" i="10"/>
  <c r="L41" i="10"/>
  <c r="L38" i="10"/>
  <c r="L15" i="11"/>
  <c r="L37" i="10"/>
  <c r="L39" i="10"/>
  <c r="M2" i="10"/>
  <c r="K42" i="10"/>
  <c r="K25" i="11" s="1"/>
  <c r="J47" i="10"/>
  <c r="K46" i="10" s="1"/>
  <c r="J65" i="10"/>
  <c r="J60" i="10"/>
  <c r="J88" i="10" s="1"/>
  <c r="J55" i="10"/>
  <c r="J81" i="10" s="1"/>
  <c r="H12" i="12"/>
  <c r="I6" i="12"/>
  <c r="J61" i="10"/>
  <c r="J89" i="10" s="1"/>
  <c r="J66" i="10"/>
  <c r="J49" i="10"/>
  <c r="K48" i="10" s="1"/>
  <c r="J56" i="10"/>
  <c r="J82" i="10" s="1"/>
  <c r="I19" i="11"/>
  <c r="AI6" i="15"/>
  <c r="AJ19" i="10" s="1"/>
  <c r="AG6" i="16"/>
  <c r="AJ6" i="15" s="1"/>
  <c r="J45" i="10"/>
  <c r="K44" i="10" s="1"/>
  <c r="J54" i="10"/>
  <c r="J80" i="10" s="1"/>
  <c r="J59" i="10"/>
  <c r="J87" i="10" s="1"/>
  <c r="J64" i="10"/>
  <c r="J63" i="10"/>
  <c r="J91" i="10" s="1"/>
  <c r="J68" i="10"/>
  <c r="J53" i="10"/>
  <c r="K52" i="10" s="1"/>
  <c r="J58" i="10"/>
  <c r="J84" i="10" s="1"/>
  <c r="K14" i="11"/>
  <c r="L1" i="10"/>
  <c r="L35" i="13"/>
  <c r="L9" i="15"/>
  <c r="M3" i="15"/>
  <c r="M12" i="10" s="1"/>
  <c r="L14" i="10" s="1"/>
  <c r="J51" i="10"/>
  <c r="K50" i="10" s="1"/>
  <c r="H8" i="13"/>
  <c r="H18" i="10" s="1"/>
  <c r="AG5" i="13"/>
  <c r="AG9" i="13"/>
  <c r="G60" i="10"/>
  <c r="F70" i="10"/>
  <c r="G65" i="10"/>
  <c r="G55" i="10"/>
  <c r="J71" i="2"/>
  <c r="G80" i="10"/>
  <c r="G61" i="10"/>
  <c r="G66" i="10"/>
  <c r="G56" i="10"/>
  <c r="F71" i="10"/>
  <c r="G63" i="10"/>
  <c r="G68" i="10"/>
  <c r="G58" i="10"/>
  <c r="F73" i="10"/>
  <c r="G62" i="10"/>
  <c r="G67" i="10"/>
  <c r="F72" i="10"/>
  <c r="G57" i="10"/>
  <c r="G74" i="10"/>
  <c r="G69" i="10"/>
  <c r="G87" i="10"/>
  <c r="G22" i="11" l="1"/>
  <c r="F22" i="11"/>
  <c r="K20" i="10"/>
  <c r="J57" i="10"/>
  <c r="J83" i="10" s="1"/>
  <c r="J67" i="10"/>
  <c r="H29" i="10"/>
  <c r="H22" i="11" s="1"/>
  <c r="I29" i="10"/>
  <c r="I98" i="10" s="1"/>
  <c r="L9" i="10"/>
  <c r="L6" i="10"/>
  <c r="L7" i="10"/>
  <c r="L8" i="10"/>
  <c r="AK19" i="10"/>
  <c r="AL19" i="10"/>
  <c r="I85" i="10"/>
  <c r="I92" i="10"/>
  <c r="I26" i="11" s="1"/>
  <c r="J24" i="10"/>
  <c r="F99" i="10"/>
  <c r="F104" i="10" s="1"/>
  <c r="I9" i="12"/>
  <c r="I11" i="12"/>
  <c r="I10" i="12"/>
  <c r="J27" i="10"/>
  <c r="J20" i="11" s="1"/>
  <c r="H92" i="10"/>
  <c r="H26" i="11" s="1"/>
  <c r="H85" i="10"/>
  <c r="H69" i="10"/>
  <c r="H74" i="10"/>
  <c r="F33" i="10"/>
  <c r="K10" i="10"/>
  <c r="F130" i="10"/>
  <c r="F24" i="11"/>
  <c r="G31" i="10"/>
  <c r="G130" i="10" s="1"/>
  <c r="M39" i="10"/>
  <c r="M37" i="10"/>
  <c r="M40" i="10"/>
  <c r="N2" i="10"/>
  <c r="M15" i="11"/>
  <c r="M41" i="10"/>
  <c r="M38" i="10"/>
  <c r="L42" i="10"/>
  <c r="K67" i="10"/>
  <c r="K62" i="10"/>
  <c r="K90" i="10" s="1"/>
  <c r="K51" i="10"/>
  <c r="L50" i="10" s="1"/>
  <c r="K57" i="10"/>
  <c r="K83" i="10" s="1"/>
  <c r="N3" i="15"/>
  <c r="N12" i="10" s="1"/>
  <c r="M14" i="10" s="1"/>
  <c r="K54" i="10"/>
  <c r="K59" i="10"/>
  <c r="K87" i="10" s="1"/>
  <c r="K64" i="10"/>
  <c r="K45" i="10"/>
  <c r="L44" i="10" s="1"/>
  <c r="K56" i="10"/>
  <c r="K82" i="10" s="1"/>
  <c r="K49" i="10"/>
  <c r="L48" i="10" s="1"/>
  <c r="K61" i="10"/>
  <c r="K89" i="10" s="1"/>
  <c r="K66" i="10"/>
  <c r="M35" i="13"/>
  <c r="M1" i="10"/>
  <c r="L14" i="11"/>
  <c r="J92" i="10"/>
  <c r="J26" i="11" s="1"/>
  <c r="I12" i="12"/>
  <c r="J6" i="12"/>
  <c r="M9" i="15"/>
  <c r="K63" i="10"/>
  <c r="K91" i="10" s="1"/>
  <c r="K68" i="10"/>
  <c r="K53" i="10"/>
  <c r="L52" i="10" s="1"/>
  <c r="K58" i="10"/>
  <c r="K84" i="10" s="1"/>
  <c r="J85" i="10"/>
  <c r="K47" i="10"/>
  <c r="L46" i="10" s="1"/>
  <c r="K55" i="10"/>
  <c r="K81" i="10" s="1"/>
  <c r="K65" i="10"/>
  <c r="K60" i="10"/>
  <c r="K88" i="10" s="1"/>
  <c r="H13" i="12"/>
  <c r="H16" i="12" s="1"/>
  <c r="I8" i="13"/>
  <c r="I18" i="10" s="1"/>
  <c r="AH5" i="13"/>
  <c r="AH9" i="13"/>
  <c r="G81" i="10"/>
  <c r="G72" i="10"/>
  <c r="G77" i="10"/>
  <c r="G82" i="10"/>
  <c r="G75" i="10"/>
  <c r="G70" i="10"/>
  <c r="G90" i="10"/>
  <c r="G91" i="10"/>
  <c r="G89" i="10"/>
  <c r="G83" i="10"/>
  <c r="G78" i="10"/>
  <c r="G73" i="10"/>
  <c r="G76" i="10"/>
  <c r="G71" i="10"/>
  <c r="G84" i="10"/>
  <c r="G88" i="10"/>
  <c r="L20" i="10" l="1"/>
  <c r="H98" i="10"/>
  <c r="J19" i="11"/>
  <c r="J29" i="10"/>
  <c r="J98" i="10" s="1"/>
  <c r="M9" i="10"/>
  <c r="M6" i="10"/>
  <c r="M7" i="10"/>
  <c r="M8" i="10"/>
  <c r="I94" i="10"/>
  <c r="L25" i="11"/>
  <c r="F106" i="10"/>
  <c r="F108" i="10" s="1"/>
  <c r="F27" i="11"/>
  <c r="F100" i="10"/>
  <c r="F29" i="11" s="1"/>
  <c r="F96" i="10"/>
  <c r="J9" i="12"/>
  <c r="J11" i="12"/>
  <c r="J10" i="12"/>
  <c r="H94" i="10"/>
  <c r="G92" i="10"/>
  <c r="I22" i="11"/>
  <c r="G85" i="10"/>
  <c r="H73" i="10"/>
  <c r="H78" i="10"/>
  <c r="K80" i="10"/>
  <c r="K85" i="10" s="1"/>
  <c r="I69" i="10"/>
  <c r="I74" i="10"/>
  <c r="H72" i="10"/>
  <c r="H77" i="10"/>
  <c r="H71" i="10"/>
  <c r="H76" i="10"/>
  <c r="H70" i="10"/>
  <c r="H75" i="10"/>
  <c r="L10" i="10"/>
  <c r="L27" i="10" s="1"/>
  <c r="L20" i="11" s="1"/>
  <c r="K24" i="10"/>
  <c r="K131" i="10"/>
  <c r="AI5" i="13"/>
  <c r="AI9" i="13"/>
  <c r="K27" i="10"/>
  <c r="G102" i="10"/>
  <c r="F33" i="11"/>
  <c r="G33" i="10"/>
  <c r="G24" i="11"/>
  <c r="G99" i="10"/>
  <c r="H31" i="10"/>
  <c r="H24" i="11" s="1"/>
  <c r="J94" i="10"/>
  <c r="N37" i="10"/>
  <c r="O2" i="10"/>
  <c r="N40" i="10"/>
  <c r="N41" i="10"/>
  <c r="N15" i="11"/>
  <c r="N39" i="10"/>
  <c r="N38" i="10"/>
  <c r="M42" i="10"/>
  <c r="M25" i="11" s="1"/>
  <c r="L63" i="10"/>
  <c r="L53" i="10"/>
  <c r="M52" i="10" s="1"/>
  <c r="L68" i="10"/>
  <c r="L58" i="10"/>
  <c r="L55" i="10"/>
  <c r="L47" i="10"/>
  <c r="M46" i="10" s="1"/>
  <c r="L60" i="10"/>
  <c r="L65" i="10"/>
  <c r="N9" i="15"/>
  <c r="I13" i="12"/>
  <c r="I16" i="12" s="1"/>
  <c r="N1" i="10"/>
  <c r="M14" i="11"/>
  <c r="K6" i="12"/>
  <c r="J12" i="12"/>
  <c r="L54" i="10"/>
  <c r="L80" i="10" s="1"/>
  <c r="L64" i="10"/>
  <c r="L45" i="10"/>
  <c r="M44" i="10" s="1"/>
  <c r="L59" i="10"/>
  <c r="L87" i="10" s="1"/>
  <c r="L51" i="10"/>
  <c r="M50" i="10" s="1"/>
  <c r="L62" i="10"/>
  <c r="L67" i="10"/>
  <c r="L57" i="10"/>
  <c r="K92" i="10"/>
  <c r="K26" i="11" s="1"/>
  <c r="N35" i="13"/>
  <c r="L56" i="10"/>
  <c r="L82" i="10" s="1"/>
  <c r="L49" i="10"/>
  <c r="M48" i="10" s="1"/>
  <c r="L61" i="10"/>
  <c r="L66" i="10"/>
  <c r="O3" i="15"/>
  <c r="O12" i="10" s="1"/>
  <c r="N14" i="10" s="1"/>
  <c r="J8" i="13"/>
  <c r="M20" i="10" l="1"/>
  <c r="K19" i="11"/>
  <c r="K29" i="10"/>
  <c r="N9" i="10"/>
  <c r="N6" i="10"/>
  <c r="N7" i="10"/>
  <c r="N8" i="10"/>
  <c r="J22" i="11"/>
  <c r="F134" i="10"/>
  <c r="F35" i="11"/>
  <c r="G26" i="11"/>
  <c r="G94" i="10"/>
  <c r="G96" i="10" s="1"/>
  <c r="G31" i="11"/>
  <c r="K9" i="12"/>
  <c r="K11" i="12"/>
  <c r="K10" i="12"/>
  <c r="L24" i="10"/>
  <c r="L131" i="10"/>
  <c r="L90" i="10"/>
  <c r="L91" i="10"/>
  <c r="L88" i="10"/>
  <c r="L84" i="10"/>
  <c r="I72" i="10"/>
  <c r="I77" i="10"/>
  <c r="I73" i="10"/>
  <c r="I78" i="10"/>
  <c r="L83" i="10"/>
  <c r="I71" i="10"/>
  <c r="I76" i="10"/>
  <c r="I70" i="10"/>
  <c r="I75" i="10"/>
  <c r="L89" i="10"/>
  <c r="L81" i="10"/>
  <c r="J74" i="10"/>
  <c r="J69" i="10"/>
  <c r="K20" i="11"/>
  <c r="AJ5" i="13"/>
  <c r="AJ9" i="13"/>
  <c r="M10" i="10"/>
  <c r="G104" i="10"/>
  <c r="G27" i="11"/>
  <c r="G100" i="10"/>
  <c r="G29" i="11" s="1"/>
  <c r="H99" i="10"/>
  <c r="H27" i="11" s="1"/>
  <c r="H33" i="10"/>
  <c r="H96" i="10" s="1"/>
  <c r="I31" i="10"/>
  <c r="I99" i="10" s="1"/>
  <c r="H130" i="10"/>
  <c r="K94" i="10"/>
  <c r="O39" i="10"/>
  <c r="O15" i="11"/>
  <c r="O41" i="10"/>
  <c r="O38" i="10"/>
  <c r="O40" i="10"/>
  <c r="O37" i="10"/>
  <c r="P2" i="10"/>
  <c r="N42" i="10"/>
  <c r="N25" i="11" s="1"/>
  <c r="M64" i="10"/>
  <c r="M45" i="10"/>
  <c r="N44" i="10" s="1"/>
  <c r="M59" i="10"/>
  <c r="M87" i="10" s="1"/>
  <c r="M54" i="10"/>
  <c r="M61" i="10"/>
  <c r="M89" i="10" s="1"/>
  <c r="M56" i="10"/>
  <c r="M82" i="10" s="1"/>
  <c r="M66" i="10"/>
  <c r="M49" i="10"/>
  <c r="N48" i="10" s="1"/>
  <c r="M62" i="10"/>
  <c r="M90" i="10" s="1"/>
  <c r="M57" i="10"/>
  <c r="M83" i="10" s="1"/>
  <c r="M67" i="10"/>
  <c r="M51" i="10"/>
  <c r="N50" i="10" s="1"/>
  <c r="O1" i="10"/>
  <c r="N14" i="11"/>
  <c r="O9" i="15"/>
  <c r="P3" i="15"/>
  <c r="P12" i="10" s="1"/>
  <c r="O14" i="10" s="1"/>
  <c r="J13" i="12"/>
  <c r="J16" i="12" s="1"/>
  <c r="O35" i="13"/>
  <c r="M63" i="10"/>
  <c r="M91" i="10" s="1"/>
  <c r="M58" i="10"/>
  <c r="M84" i="10" s="1"/>
  <c r="M68" i="10"/>
  <c r="M53" i="10"/>
  <c r="N52" i="10" s="1"/>
  <c r="L6" i="12"/>
  <c r="K12" i="12"/>
  <c r="M47" i="10"/>
  <c r="N46" i="10" s="1"/>
  <c r="M60" i="10"/>
  <c r="M88" i="10" s="1"/>
  <c r="M55" i="10"/>
  <c r="M81" i="10" s="1"/>
  <c r="M65" i="10"/>
  <c r="K8" i="13"/>
  <c r="F37" i="11"/>
  <c r="F111" i="10"/>
  <c r="F115" i="10"/>
  <c r="N20" i="10" l="1"/>
  <c r="L19" i="11"/>
  <c r="L29" i="10"/>
  <c r="L98" i="10" s="1"/>
  <c r="O9" i="10"/>
  <c r="O6" i="10"/>
  <c r="O7" i="10"/>
  <c r="O8" i="10"/>
  <c r="F40" i="11"/>
  <c r="G106" i="10"/>
  <c r="G134" i="10" s="1"/>
  <c r="L9" i="12"/>
  <c r="L11" i="12"/>
  <c r="L10" i="12"/>
  <c r="L92" i="10"/>
  <c r="L85" i="10"/>
  <c r="K74" i="10"/>
  <c r="K69" i="10"/>
  <c r="J70" i="10"/>
  <c r="J75" i="10"/>
  <c r="J71" i="10"/>
  <c r="J76" i="10"/>
  <c r="J72" i="10"/>
  <c r="J77" i="10"/>
  <c r="M80" i="10"/>
  <c r="M85" i="10" s="1"/>
  <c r="J73" i="10"/>
  <c r="J78" i="10"/>
  <c r="F43" i="11"/>
  <c r="K22" i="11"/>
  <c r="M131" i="10"/>
  <c r="M27" i="10"/>
  <c r="K98" i="10"/>
  <c r="M24" i="10"/>
  <c r="H102" i="10"/>
  <c r="G33" i="11"/>
  <c r="AK5" i="13"/>
  <c r="AK9" i="13"/>
  <c r="N10" i="10"/>
  <c r="N24" i="10" s="1"/>
  <c r="H100" i="10"/>
  <c r="H29" i="11" s="1"/>
  <c r="I24" i="11"/>
  <c r="I33" i="10"/>
  <c r="I96" i="10" s="1"/>
  <c r="I130" i="10"/>
  <c r="J31" i="10"/>
  <c r="J99" i="10" s="1"/>
  <c r="J27" i="11" s="1"/>
  <c r="O42" i="10"/>
  <c r="P15" i="11"/>
  <c r="P40" i="10"/>
  <c r="Q2" i="10"/>
  <c r="P38" i="10"/>
  <c r="P37" i="10"/>
  <c r="P41" i="10"/>
  <c r="P39" i="10"/>
  <c r="N67" i="10"/>
  <c r="N51" i="10"/>
  <c r="O50" i="10" s="1"/>
  <c r="N57" i="10"/>
  <c r="N83" i="10" s="1"/>
  <c r="N62" i="10"/>
  <c r="N90" i="10" s="1"/>
  <c r="N47" i="10"/>
  <c r="O46" i="10" s="1"/>
  <c r="N60" i="10"/>
  <c r="N88" i="10" s="1"/>
  <c r="N55" i="10"/>
  <c r="N81" i="10" s="1"/>
  <c r="N65" i="10"/>
  <c r="N45" i="10"/>
  <c r="O44" i="10" s="1"/>
  <c r="N64" i="10"/>
  <c r="N59" i="10"/>
  <c r="N87" i="10" s="1"/>
  <c r="N54" i="10"/>
  <c r="N80" i="10" s="1"/>
  <c r="N61" i="10"/>
  <c r="N89" i="10" s="1"/>
  <c r="N56" i="10"/>
  <c r="N82" i="10" s="1"/>
  <c r="N66" i="10"/>
  <c r="N49" i="10"/>
  <c r="O48" i="10" s="1"/>
  <c r="P1" i="10"/>
  <c r="O14" i="11"/>
  <c r="P9" i="15"/>
  <c r="N58" i="10"/>
  <c r="N84" i="10" s="1"/>
  <c r="N68" i="10"/>
  <c r="N53" i="10"/>
  <c r="O52" i="10" s="1"/>
  <c r="N63" i="10"/>
  <c r="N91" i="10" s="1"/>
  <c r="K13" i="12"/>
  <c r="K16" i="12" s="1"/>
  <c r="M6" i="12"/>
  <c r="L12" i="12"/>
  <c r="P35" i="13"/>
  <c r="M92" i="10"/>
  <c r="M26" i="11" s="1"/>
  <c r="Q3" i="15"/>
  <c r="Q12" i="10" s="1"/>
  <c r="P14" i="10" s="1"/>
  <c r="I27" i="11"/>
  <c r="I100" i="10"/>
  <c r="I29" i="11" s="1"/>
  <c r="L8" i="13"/>
  <c r="O20" i="10" l="1"/>
  <c r="M29" i="10"/>
  <c r="M22" i="11" s="1"/>
  <c r="P9" i="10"/>
  <c r="P6" i="10"/>
  <c r="P7" i="10"/>
  <c r="P8" i="10"/>
  <c r="L26" i="11"/>
  <c r="O25" i="11"/>
  <c r="G108" i="10"/>
  <c r="G37" i="11" s="1"/>
  <c r="G35" i="11"/>
  <c r="H104" i="10"/>
  <c r="I102" i="10" s="1"/>
  <c r="L22" i="11"/>
  <c r="M9" i="12"/>
  <c r="M11" i="12"/>
  <c r="M10" i="12"/>
  <c r="L94" i="10"/>
  <c r="K78" i="10"/>
  <c r="K73" i="10"/>
  <c r="K77" i="10"/>
  <c r="K72" i="10"/>
  <c r="K75" i="10"/>
  <c r="K70" i="10"/>
  <c r="L74" i="10"/>
  <c r="L69" i="10"/>
  <c r="K71" i="10"/>
  <c r="K76" i="10"/>
  <c r="M20" i="11"/>
  <c r="M19" i="11"/>
  <c r="H31" i="11"/>
  <c r="N131" i="10"/>
  <c r="N27" i="10"/>
  <c r="N20" i="11" s="1"/>
  <c r="AL5" i="13"/>
  <c r="AL9" i="13"/>
  <c r="O10" i="10"/>
  <c r="J130" i="10"/>
  <c r="J100" i="10"/>
  <c r="J29" i="11" s="1"/>
  <c r="J24" i="11"/>
  <c r="J33" i="10"/>
  <c r="J96" i="10" s="1"/>
  <c r="K31" i="10"/>
  <c r="K33" i="10" s="1"/>
  <c r="K96" i="10" s="1"/>
  <c r="N85" i="10"/>
  <c r="Q40" i="10"/>
  <c r="Q38" i="10"/>
  <c r="Q37" i="10"/>
  <c r="Q39" i="10"/>
  <c r="R2" i="10"/>
  <c r="Q41" i="10"/>
  <c r="Q15" i="11"/>
  <c r="L13" i="12"/>
  <c r="L16" i="12" s="1"/>
  <c r="P42" i="10"/>
  <c r="P25" i="11" s="1"/>
  <c r="O68" i="10"/>
  <c r="O63" i="10"/>
  <c r="O91" i="10" s="1"/>
  <c r="O53" i="10"/>
  <c r="P52" i="10" s="1"/>
  <c r="O58" i="10"/>
  <c r="O84" i="10" s="1"/>
  <c r="Q35" i="13"/>
  <c r="O55" i="10"/>
  <c r="O81" i="10" s="1"/>
  <c r="O65" i="10"/>
  <c r="O47" i="10"/>
  <c r="P46" i="10" s="1"/>
  <c r="O60" i="10"/>
  <c r="O88" i="10" s="1"/>
  <c r="O57" i="10"/>
  <c r="O83" i="10" s="1"/>
  <c r="O67" i="10"/>
  <c r="O62" i="10"/>
  <c r="O90" i="10" s="1"/>
  <c r="O51" i="10"/>
  <c r="P50" i="10" s="1"/>
  <c r="P14" i="11"/>
  <c r="Q1" i="10"/>
  <c r="N92" i="10"/>
  <c r="R3" i="15"/>
  <c r="R12" i="10" s="1"/>
  <c r="Q14" i="10" s="1"/>
  <c r="M94" i="10"/>
  <c r="M12" i="12"/>
  <c r="N6" i="12"/>
  <c r="N19" i="11"/>
  <c r="O49" i="10"/>
  <c r="P48" i="10" s="1"/>
  <c r="O56" i="10"/>
  <c r="O82" i="10" s="1"/>
  <c r="O61" i="10"/>
  <c r="O89" i="10" s="1"/>
  <c r="O66" i="10"/>
  <c r="Q9" i="15"/>
  <c r="O54" i="10"/>
  <c r="O59" i="10"/>
  <c r="O87" i="10" s="1"/>
  <c r="O64" i="10"/>
  <c r="O45" i="10"/>
  <c r="P44" i="10" s="1"/>
  <c r="M8" i="13"/>
  <c r="P20" i="10" l="1"/>
  <c r="N29" i="10"/>
  <c r="N98" i="10" s="1"/>
  <c r="Q9" i="10"/>
  <c r="Q6" i="10"/>
  <c r="Q7" i="10"/>
  <c r="Q8" i="10"/>
  <c r="H33" i="11"/>
  <c r="G115" i="10"/>
  <c r="G43" i="11" s="1"/>
  <c r="G111" i="10"/>
  <c r="G40" i="11" s="1"/>
  <c r="G118" i="10"/>
  <c r="G46" i="11" s="1"/>
  <c r="H106" i="10"/>
  <c r="H35" i="11" s="1"/>
  <c r="N9" i="12"/>
  <c r="N11" i="12"/>
  <c r="N10" i="12"/>
  <c r="L75" i="10"/>
  <c r="L70" i="10"/>
  <c r="L78" i="10"/>
  <c r="L73" i="10"/>
  <c r="M69" i="10"/>
  <c r="M74" i="10"/>
  <c r="L77" i="10"/>
  <c r="L72" i="10"/>
  <c r="O80" i="10"/>
  <c r="O85" i="10" s="1"/>
  <c r="N26" i="11"/>
  <c r="L76" i="10"/>
  <c r="L71" i="10"/>
  <c r="O131" i="10"/>
  <c r="M98" i="10"/>
  <c r="O27" i="10"/>
  <c r="O20" i="11" s="1"/>
  <c r="O24" i="10"/>
  <c r="AM5" i="13"/>
  <c r="AM9" i="13"/>
  <c r="P10" i="10"/>
  <c r="P131" i="10" s="1"/>
  <c r="K24" i="11"/>
  <c r="K99" i="10"/>
  <c r="K130" i="10"/>
  <c r="L31" i="10"/>
  <c r="L24" i="11" s="1"/>
  <c r="Q42" i="10"/>
  <c r="Q25" i="11" s="1"/>
  <c r="R15" i="11"/>
  <c r="R39" i="10"/>
  <c r="R41" i="10"/>
  <c r="R37" i="10"/>
  <c r="R38" i="10"/>
  <c r="R40" i="10"/>
  <c r="S2" i="10"/>
  <c r="P49" i="10"/>
  <c r="Q48" i="10" s="1"/>
  <c r="P61" i="10"/>
  <c r="P66" i="10"/>
  <c r="P56" i="10"/>
  <c r="P82" i="10" s="1"/>
  <c r="P59" i="10"/>
  <c r="P87" i="10" s="1"/>
  <c r="P54" i="10"/>
  <c r="P80" i="10" s="1"/>
  <c r="P45" i="10"/>
  <c r="Q44" i="10" s="1"/>
  <c r="P64" i="10"/>
  <c r="P55" i="10"/>
  <c r="P81" i="10" s="1"/>
  <c r="P65" i="10"/>
  <c r="P60" i="10"/>
  <c r="P88" i="10" s="1"/>
  <c r="P47" i="10"/>
  <c r="Q46" i="10" s="1"/>
  <c r="R35" i="13"/>
  <c r="P58" i="10"/>
  <c r="P53" i="10"/>
  <c r="Q52" i="10" s="1"/>
  <c r="P63" i="10"/>
  <c r="P68" i="10"/>
  <c r="R9" i="15"/>
  <c r="S3" i="15"/>
  <c r="S12" i="10" s="1"/>
  <c r="R14" i="10" s="1"/>
  <c r="N94" i="10"/>
  <c r="N12" i="12"/>
  <c r="O6" i="12"/>
  <c r="P51" i="10"/>
  <c r="Q50" i="10" s="1"/>
  <c r="P67" i="10"/>
  <c r="P57" i="10"/>
  <c r="P83" i="10" s="1"/>
  <c r="P62" i="10"/>
  <c r="P90" i="10" s="1"/>
  <c r="O92" i="10"/>
  <c r="O26" i="11" s="1"/>
  <c r="M13" i="12"/>
  <c r="M16" i="12" s="1"/>
  <c r="R1" i="10"/>
  <c r="Q14" i="11"/>
  <c r="N8" i="13"/>
  <c r="I104" i="10"/>
  <c r="I31" i="11"/>
  <c r="Q20" i="10" l="1"/>
  <c r="O19" i="11"/>
  <c r="O29" i="10"/>
  <c r="R9" i="10"/>
  <c r="R6" i="10"/>
  <c r="R7" i="10"/>
  <c r="R8" i="10"/>
  <c r="H108" i="10"/>
  <c r="H115" i="10" s="1"/>
  <c r="H134" i="10"/>
  <c r="O9" i="12"/>
  <c r="O11" i="12"/>
  <c r="O10" i="12"/>
  <c r="K27" i="11"/>
  <c r="P84" i="10"/>
  <c r="P85" i="10" s="1"/>
  <c r="P91" i="10"/>
  <c r="M72" i="10"/>
  <c r="M77" i="10"/>
  <c r="N74" i="10"/>
  <c r="N69" i="10"/>
  <c r="M75" i="10"/>
  <c r="M70" i="10"/>
  <c r="P89" i="10"/>
  <c r="M76" i="10"/>
  <c r="M71" i="10"/>
  <c r="M78" i="10"/>
  <c r="M73" i="10"/>
  <c r="N22" i="11"/>
  <c r="K100" i="10"/>
  <c r="K29" i="11" s="1"/>
  <c r="P27" i="10"/>
  <c r="P20" i="11" s="1"/>
  <c r="P24" i="10"/>
  <c r="AN5" i="13"/>
  <c r="AN9" i="13"/>
  <c r="AN8" i="13"/>
  <c r="AN18" i="10" s="1"/>
  <c r="Q10" i="10"/>
  <c r="Q24" i="10" s="1"/>
  <c r="L33" i="10"/>
  <c r="L96" i="10" s="1"/>
  <c r="N13" i="12"/>
  <c r="N16" i="12" s="1"/>
  <c r="L130" i="10"/>
  <c r="L99" i="10"/>
  <c r="L27" i="11" s="1"/>
  <c r="M31" i="10"/>
  <c r="M24" i="11" s="1"/>
  <c r="S39" i="10"/>
  <c r="S15" i="11"/>
  <c r="S41" i="10"/>
  <c r="S40" i="10"/>
  <c r="S38" i="10"/>
  <c r="S37" i="10"/>
  <c r="T2" i="10"/>
  <c r="R42" i="10"/>
  <c r="R25" i="11" s="1"/>
  <c r="Q62" i="10"/>
  <c r="Q90" i="10" s="1"/>
  <c r="Q57" i="10"/>
  <c r="Q83" i="10" s="1"/>
  <c r="Q51" i="10"/>
  <c r="R50" i="10" s="1"/>
  <c r="Q67" i="10"/>
  <c r="Q47" i="10"/>
  <c r="R46" i="10" s="1"/>
  <c r="Q60" i="10"/>
  <c r="Q88" i="10" s="1"/>
  <c r="Q55" i="10"/>
  <c r="Q81" i="10" s="1"/>
  <c r="Q65" i="10"/>
  <c r="Q64" i="10"/>
  <c r="Q59" i="10"/>
  <c r="Q87" i="10" s="1"/>
  <c r="Q45" i="10"/>
  <c r="R44" i="10" s="1"/>
  <c r="Q54" i="10"/>
  <c r="Q80" i="10" s="1"/>
  <c r="S9" i="15"/>
  <c r="S35" i="13"/>
  <c r="Q53" i="10"/>
  <c r="R52" i="10" s="1"/>
  <c r="Q63" i="10"/>
  <c r="Q91" i="10" s="1"/>
  <c r="Q68" i="10"/>
  <c r="Q58" i="10"/>
  <c r="Q84" i="10" s="1"/>
  <c r="S1" i="10"/>
  <c r="R14" i="11"/>
  <c r="P6" i="12"/>
  <c r="O12" i="12"/>
  <c r="O94" i="10"/>
  <c r="Q49" i="10"/>
  <c r="R48" i="10" s="1"/>
  <c r="Q66" i="10"/>
  <c r="Q56" i="10"/>
  <c r="Q82" i="10" s="1"/>
  <c r="Q61" i="10"/>
  <c r="Q89" i="10" s="1"/>
  <c r="T3" i="15"/>
  <c r="T12" i="10" s="1"/>
  <c r="S14" i="10" s="1"/>
  <c r="O8" i="13"/>
  <c r="I33" i="11"/>
  <c r="J102" i="10"/>
  <c r="I106" i="10"/>
  <c r="R20" i="10" l="1"/>
  <c r="AO31" i="10"/>
  <c r="AO24" i="11" s="1"/>
  <c r="P19" i="11"/>
  <c r="P29" i="10"/>
  <c r="P98" i="10" s="1"/>
  <c r="S9" i="10"/>
  <c r="S6" i="10"/>
  <c r="S7" i="10"/>
  <c r="S8" i="10"/>
  <c r="H37" i="11"/>
  <c r="H118" i="10"/>
  <c r="H46" i="11" s="1"/>
  <c r="H111" i="10"/>
  <c r="H40" i="11" s="1"/>
  <c r="P9" i="12"/>
  <c r="P11" i="12"/>
  <c r="P10" i="12"/>
  <c r="P92" i="10"/>
  <c r="P26" i="11" s="1"/>
  <c r="O74" i="10"/>
  <c r="O69" i="10"/>
  <c r="N78" i="10"/>
  <c r="N73" i="10"/>
  <c r="N76" i="10"/>
  <c r="N71" i="10"/>
  <c r="H43" i="11"/>
  <c r="N75" i="10"/>
  <c r="N70" i="10"/>
  <c r="N77" i="10"/>
  <c r="N72" i="10"/>
  <c r="O98" i="10"/>
  <c r="R10" i="10"/>
  <c r="R27" i="10" s="1"/>
  <c r="R20" i="11" s="1"/>
  <c r="O22" i="11"/>
  <c r="Q27" i="10"/>
  <c r="Q29" i="10" s="1"/>
  <c r="Q131" i="10"/>
  <c r="AO5" i="13"/>
  <c r="AO9" i="13"/>
  <c r="AO8" i="13"/>
  <c r="L100" i="10"/>
  <c r="L29" i="11" s="1"/>
  <c r="M33" i="10"/>
  <c r="M96" i="10" s="1"/>
  <c r="M99" i="10"/>
  <c r="M100" i="10" s="1"/>
  <c r="M29" i="11" s="1"/>
  <c r="M130" i="10"/>
  <c r="N31" i="10"/>
  <c r="N24" i="11" s="1"/>
  <c r="T39" i="10"/>
  <c r="T40" i="10"/>
  <c r="T41" i="10"/>
  <c r="T38" i="10"/>
  <c r="T37" i="10"/>
  <c r="U2" i="10"/>
  <c r="T15" i="11"/>
  <c r="O13" i="12"/>
  <c r="O16" i="12" s="1"/>
  <c r="S42" i="10"/>
  <c r="S25" i="11" s="1"/>
  <c r="R56" i="10"/>
  <c r="R82" i="10" s="1"/>
  <c r="R66" i="10"/>
  <c r="R49" i="10"/>
  <c r="S48" i="10" s="1"/>
  <c r="R61" i="10"/>
  <c r="R47" i="10"/>
  <c r="S46" i="10" s="1"/>
  <c r="R65" i="10"/>
  <c r="R60" i="10"/>
  <c r="R88" i="10" s="1"/>
  <c r="R55" i="10"/>
  <c r="R81" i="10" s="1"/>
  <c r="R59" i="10"/>
  <c r="R87" i="10" s="1"/>
  <c r="R54" i="10"/>
  <c r="R64" i="10"/>
  <c r="R45" i="10"/>
  <c r="S44" i="10" s="1"/>
  <c r="T9" i="15"/>
  <c r="Q92" i="10"/>
  <c r="Q26" i="11" s="1"/>
  <c r="T1" i="10"/>
  <c r="S14" i="11"/>
  <c r="Q19" i="11"/>
  <c r="P12" i="12"/>
  <c r="Q6" i="12"/>
  <c r="R53" i="10"/>
  <c r="S52" i="10" s="1"/>
  <c r="R58" i="10"/>
  <c r="R84" i="10" s="1"/>
  <c r="R68" i="10"/>
  <c r="R63" i="10"/>
  <c r="R91" i="10" s="1"/>
  <c r="T35" i="13"/>
  <c r="Q85" i="10"/>
  <c r="U3" i="15"/>
  <c r="U12" i="10" s="1"/>
  <c r="T14" i="10" s="1"/>
  <c r="R57" i="10"/>
  <c r="R83" i="10" s="1"/>
  <c r="R67" i="10"/>
  <c r="R51" i="10"/>
  <c r="S50" i="10" s="1"/>
  <c r="R62" i="10"/>
  <c r="R90" i="10" s="1"/>
  <c r="P8" i="13"/>
  <c r="I108" i="10"/>
  <c r="I134" i="10"/>
  <c r="I35" i="11"/>
  <c r="J31" i="11"/>
  <c r="J104" i="10"/>
  <c r="AN31" i="10" l="1"/>
  <c r="AO18" i="10"/>
  <c r="S20" i="10"/>
  <c r="T9" i="10"/>
  <c r="T6" i="10"/>
  <c r="T7" i="10"/>
  <c r="T8" i="10"/>
  <c r="P94" i="10"/>
  <c r="R24" i="10"/>
  <c r="R29" i="10" s="1"/>
  <c r="I118" i="10"/>
  <c r="I46" i="11" s="1"/>
  <c r="AN24" i="11"/>
  <c r="Q9" i="12"/>
  <c r="Q11" i="12"/>
  <c r="Q10" i="12"/>
  <c r="O70" i="10"/>
  <c r="O75" i="10"/>
  <c r="O76" i="10"/>
  <c r="O71" i="10"/>
  <c r="R80" i="10"/>
  <c r="R85" i="10" s="1"/>
  <c r="R89" i="10"/>
  <c r="R92" i="10" s="1"/>
  <c r="R26" i="11" s="1"/>
  <c r="O78" i="10"/>
  <c r="O73" i="10"/>
  <c r="P74" i="10"/>
  <c r="P69" i="10"/>
  <c r="O77" i="10"/>
  <c r="O72" i="10"/>
  <c r="P22" i="11"/>
  <c r="R131" i="10"/>
  <c r="S10" i="10"/>
  <c r="S24" i="10" s="1"/>
  <c r="Q20" i="11"/>
  <c r="Q98" i="10"/>
  <c r="M27" i="11"/>
  <c r="N130" i="10"/>
  <c r="N99" i="10"/>
  <c r="N27" i="11" s="1"/>
  <c r="N33" i="10"/>
  <c r="N96" i="10" s="1"/>
  <c r="O31" i="10"/>
  <c r="O130" i="10" s="1"/>
  <c r="P13" i="12"/>
  <c r="P16" i="12" s="1"/>
  <c r="Q94" i="10"/>
  <c r="U38" i="10"/>
  <c r="V2" i="10"/>
  <c r="U15" i="11"/>
  <c r="U39" i="10"/>
  <c r="U37" i="10"/>
  <c r="U41" i="10"/>
  <c r="U40" i="10"/>
  <c r="T42" i="10"/>
  <c r="T25" i="11" s="1"/>
  <c r="S59" i="10"/>
  <c r="S87" i="10" s="1"/>
  <c r="S64" i="10"/>
  <c r="S45" i="10"/>
  <c r="T44" i="10" s="1"/>
  <c r="S54" i="10"/>
  <c r="S80" i="10" s="1"/>
  <c r="S51" i="10"/>
  <c r="T50" i="10" s="1"/>
  <c r="S57" i="10"/>
  <c r="S83" i="10" s="1"/>
  <c r="S67" i="10"/>
  <c r="S62" i="10"/>
  <c r="S90" i="10" s="1"/>
  <c r="S63" i="10"/>
  <c r="S91" i="10" s="1"/>
  <c r="S68" i="10"/>
  <c r="S53" i="10"/>
  <c r="T52" i="10" s="1"/>
  <c r="S58" i="10"/>
  <c r="S84" i="10" s="1"/>
  <c r="U35" i="13"/>
  <c r="S65" i="10"/>
  <c r="S60" i="10"/>
  <c r="S88" i="10" s="1"/>
  <c r="S47" i="10"/>
  <c r="T46" i="10" s="1"/>
  <c r="S55" i="10"/>
  <c r="S81" i="10" s="1"/>
  <c r="U9" i="15"/>
  <c r="V3" i="15"/>
  <c r="V12" i="10" s="1"/>
  <c r="U14" i="10" s="1"/>
  <c r="Q12" i="12"/>
  <c r="R6" i="12"/>
  <c r="S66" i="10"/>
  <c r="S61" i="10"/>
  <c r="S89" i="10" s="1"/>
  <c r="S49" i="10"/>
  <c r="T48" i="10" s="1"/>
  <c r="S56" i="10"/>
  <c r="S82" i="10" s="1"/>
  <c r="U1" i="10"/>
  <c r="T14" i="11"/>
  <c r="Q8" i="13"/>
  <c r="J106" i="10"/>
  <c r="K102" i="10"/>
  <c r="J33" i="11"/>
  <c r="I37" i="11"/>
  <c r="I115" i="10"/>
  <c r="I111" i="10"/>
  <c r="T20" i="10" l="1"/>
  <c r="U9" i="10"/>
  <c r="U6" i="10"/>
  <c r="U7" i="10"/>
  <c r="U8" i="10"/>
  <c r="R19" i="11"/>
  <c r="R9" i="12"/>
  <c r="R11" i="12"/>
  <c r="R10" i="12"/>
  <c r="P77" i="10"/>
  <c r="P72" i="10"/>
  <c r="P78" i="10"/>
  <c r="P73" i="10"/>
  <c r="P71" i="10"/>
  <c r="P76" i="10"/>
  <c r="I40" i="11"/>
  <c r="I43" i="11"/>
  <c r="Q74" i="10"/>
  <c r="Q69" i="10"/>
  <c r="P75" i="10"/>
  <c r="P70" i="10"/>
  <c r="S131" i="10"/>
  <c r="S27" i="10"/>
  <c r="S20" i="11" s="1"/>
  <c r="Q22" i="11"/>
  <c r="T10" i="10"/>
  <c r="T27" i="10" s="1"/>
  <c r="T20" i="11" s="1"/>
  <c r="N100" i="10"/>
  <c r="N29" i="11" s="1"/>
  <c r="O33" i="10"/>
  <c r="O96" i="10" s="1"/>
  <c r="O99" i="10"/>
  <c r="O100" i="10" s="1"/>
  <c r="O29" i="11" s="1"/>
  <c r="O24" i="11"/>
  <c r="P31" i="10"/>
  <c r="P24" i="11" s="1"/>
  <c r="U42" i="10"/>
  <c r="U25" i="11" s="1"/>
  <c r="V38" i="10"/>
  <c r="V40" i="10"/>
  <c r="V37" i="10"/>
  <c r="V39" i="10"/>
  <c r="W2" i="10"/>
  <c r="V15" i="11"/>
  <c r="V41" i="10"/>
  <c r="T59" i="10"/>
  <c r="T87" i="10" s="1"/>
  <c r="T54" i="10"/>
  <c r="T80" i="10" s="1"/>
  <c r="T45" i="10"/>
  <c r="U44" i="10" s="1"/>
  <c r="T64" i="10"/>
  <c r="T61" i="10"/>
  <c r="T89" i="10" s="1"/>
  <c r="T56" i="10"/>
  <c r="T82" i="10" s="1"/>
  <c r="T49" i="10"/>
  <c r="U48" i="10" s="1"/>
  <c r="T66" i="10"/>
  <c r="R94" i="10"/>
  <c r="Q13" i="12"/>
  <c r="Q16" i="12" s="1"/>
  <c r="S19" i="11"/>
  <c r="S6" i="12"/>
  <c r="R12" i="12"/>
  <c r="W3" i="15"/>
  <c r="W12" i="10" s="1"/>
  <c r="V14" i="10" s="1"/>
  <c r="T53" i="10"/>
  <c r="U52" i="10" s="1"/>
  <c r="T63" i="10"/>
  <c r="T91" i="10" s="1"/>
  <c r="T58" i="10"/>
  <c r="T84" i="10" s="1"/>
  <c r="T68" i="10"/>
  <c r="T55" i="10"/>
  <c r="T81" i="10" s="1"/>
  <c r="T65" i="10"/>
  <c r="T47" i="10"/>
  <c r="U46" i="10" s="1"/>
  <c r="T60" i="10"/>
  <c r="T88" i="10" s="1"/>
  <c r="T62" i="10"/>
  <c r="T90" i="10" s="1"/>
  <c r="T57" i="10"/>
  <c r="T83" i="10" s="1"/>
  <c r="T51" i="10"/>
  <c r="U50" i="10" s="1"/>
  <c r="T67" i="10"/>
  <c r="R98" i="10"/>
  <c r="R22" i="11"/>
  <c r="V9" i="15"/>
  <c r="V35" i="13"/>
  <c r="V1" i="10"/>
  <c r="U14" i="11"/>
  <c r="S85" i="10"/>
  <c r="S92" i="10"/>
  <c r="S26" i="11" s="1"/>
  <c r="R8" i="13"/>
  <c r="K31" i="11"/>
  <c r="K104" i="10"/>
  <c r="J108" i="10"/>
  <c r="J118" i="10" s="1"/>
  <c r="J46" i="11" s="1"/>
  <c r="J35" i="11"/>
  <c r="J134" i="10"/>
  <c r="U20" i="10" l="1"/>
  <c r="S29" i="10"/>
  <c r="S98" i="10" s="1"/>
  <c r="V9" i="10"/>
  <c r="V6" i="10"/>
  <c r="V7" i="10"/>
  <c r="V8" i="10"/>
  <c r="S9" i="12"/>
  <c r="S11" i="12"/>
  <c r="S10" i="12"/>
  <c r="Q75" i="10"/>
  <c r="Q70" i="10"/>
  <c r="Q77" i="10"/>
  <c r="Q72" i="10"/>
  <c r="R74" i="10"/>
  <c r="R69" i="10"/>
  <c r="Q76" i="10"/>
  <c r="Q71" i="10"/>
  <c r="Q78" i="10"/>
  <c r="Q73" i="10"/>
  <c r="U10" i="10"/>
  <c r="U24" i="10" s="1"/>
  <c r="T24" i="10"/>
  <c r="T29" i="10" s="1"/>
  <c r="T131" i="10"/>
  <c r="O27" i="11"/>
  <c r="P33" i="10"/>
  <c r="P96" i="10" s="1"/>
  <c r="P130" i="10"/>
  <c r="P99" i="10"/>
  <c r="P100" i="10" s="1"/>
  <c r="P29" i="11" s="1"/>
  <c r="Q31" i="10"/>
  <c r="Q99" i="10" s="1"/>
  <c r="V42" i="10"/>
  <c r="V25" i="11" s="1"/>
  <c r="W38" i="10"/>
  <c r="W37" i="10"/>
  <c r="W39" i="10"/>
  <c r="X2" i="10"/>
  <c r="W40" i="10"/>
  <c r="W15" i="11"/>
  <c r="W41" i="10"/>
  <c r="U64" i="10"/>
  <c r="U45" i="10"/>
  <c r="V44" i="10" s="1"/>
  <c r="U59" i="10"/>
  <c r="U87" i="10" s="1"/>
  <c r="U54" i="10"/>
  <c r="U80" i="10" s="1"/>
  <c r="S12" i="12"/>
  <c r="T6" i="12"/>
  <c r="U55" i="10"/>
  <c r="U81" i="10" s="1"/>
  <c r="U65" i="10"/>
  <c r="U47" i="10"/>
  <c r="V46" i="10" s="1"/>
  <c r="U60" i="10"/>
  <c r="U88" i="10" s="1"/>
  <c r="U63" i="10"/>
  <c r="U91" i="10" s="1"/>
  <c r="U58" i="10"/>
  <c r="U84" i="10" s="1"/>
  <c r="U53" i="10"/>
  <c r="V52" i="10" s="1"/>
  <c r="U68" i="10"/>
  <c r="W35" i="13"/>
  <c r="R13" i="12"/>
  <c r="R16" i="12" s="1"/>
  <c r="T85" i="10"/>
  <c r="S94" i="10"/>
  <c r="V14" i="11"/>
  <c r="W1" i="10"/>
  <c r="W9" i="15"/>
  <c r="T92" i="10"/>
  <c r="T26" i="11" s="1"/>
  <c r="U51" i="10"/>
  <c r="V50" i="10" s="1"/>
  <c r="U62" i="10"/>
  <c r="U90" i="10" s="1"/>
  <c r="U57" i="10"/>
  <c r="U83" i="10" s="1"/>
  <c r="U67" i="10"/>
  <c r="U66" i="10"/>
  <c r="U49" i="10"/>
  <c r="V48" i="10" s="1"/>
  <c r="U61" i="10"/>
  <c r="U89" i="10" s="1"/>
  <c r="U56" i="10"/>
  <c r="U82" i="10" s="1"/>
  <c r="X3" i="15"/>
  <c r="X12" i="10" s="1"/>
  <c r="W14" i="10" s="1"/>
  <c r="S8" i="13"/>
  <c r="L102" i="10"/>
  <c r="K33" i="11"/>
  <c r="K106" i="10"/>
  <c r="J115" i="10"/>
  <c r="J37" i="11"/>
  <c r="J111" i="10"/>
  <c r="V20" i="10" l="1"/>
  <c r="W9" i="10"/>
  <c r="W6" i="10"/>
  <c r="W7" i="10"/>
  <c r="W8" i="10"/>
  <c r="T9" i="12"/>
  <c r="T11" i="12"/>
  <c r="T10" i="12"/>
  <c r="S22" i="11"/>
  <c r="U131" i="10"/>
  <c r="U27" i="10"/>
  <c r="U20" i="11" s="1"/>
  <c r="J43" i="11"/>
  <c r="R76" i="10"/>
  <c r="R71" i="10"/>
  <c r="R77" i="10"/>
  <c r="R72" i="10"/>
  <c r="R75" i="10"/>
  <c r="R70" i="10"/>
  <c r="J40" i="11"/>
  <c r="R78" i="10"/>
  <c r="R73" i="10"/>
  <c r="S74" i="10"/>
  <c r="S69" i="10"/>
  <c r="T19" i="11"/>
  <c r="V10" i="10"/>
  <c r="V131" i="10" s="1"/>
  <c r="P27" i="11"/>
  <c r="Q130" i="10"/>
  <c r="Q24" i="11"/>
  <c r="Q33" i="10"/>
  <c r="Q96" i="10" s="1"/>
  <c r="R31" i="10"/>
  <c r="R99" i="10" s="1"/>
  <c r="W42" i="10"/>
  <c r="W25" i="11" s="1"/>
  <c r="X38" i="10"/>
  <c r="X41" i="10"/>
  <c r="X37" i="10"/>
  <c r="X15" i="11"/>
  <c r="X39" i="10"/>
  <c r="X40" i="10"/>
  <c r="Y2" i="10"/>
  <c r="V59" i="10"/>
  <c r="V87" i="10" s="1"/>
  <c r="V54" i="10"/>
  <c r="V80" i="10" s="1"/>
  <c r="V64" i="10"/>
  <c r="V45" i="10"/>
  <c r="W44" i="10" s="1"/>
  <c r="V62" i="10"/>
  <c r="V90" i="10" s="1"/>
  <c r="V57" i="10"/>
  <c r="V83" i="10" s="1"/>
  <c r="V51" i="10"/>
  <c r="W50" i="10" s="1"/>
  <c r="V67" i="10"/>
  <c r="V58" i="10"/>
  <c r="V84" i="10" s="1"/>
  <c r="V68" i="10"/>
  <c r="V53" i="10"/>
  <c r="W52" i="10" s="1"/>
  <c r="V63" i="10"/>
  <c r="V91" i="10" s="1"/>
  <c r="U19" i="11"/>
  <c r="S13" i="12"/>
  <c r="S16" i="12" s="1"/>
  <c r="X9" i="15"/>
  <c r="V61" i="10"/>
  <c r="V89" i="10" s="1"/>
  <c r="V56" i="10"/>
  <c r="V82" i="10" s="1"/>
  <c r="V66" i="10"/>
  <c r="V49" i="10"/>
  <c r="W48" i="10" s="1"/>
  <c r="Y3" i="15"/>
  <c r="Y12" i="10" s="1"/>
  <c r="X14" i="10" s="1"/>
  <c r="X1" i="10"/>
  <c r="W14" i="11"/>
  <c r="T94" i="10"/>
  <c r="X35" i="13"/>
  <c r="T98" i="10"/>
  <c r="T22" i="11"/>
  <c r="U6" i="12"/>
  <c r="T12" i="12"/>
  <c r="U85" i="10"/>
  <c r="V47" i="10"/>
  <c r="W46" i="10" s="1"/>
  <c r="V60" i="10"/>
  <c r="V88" i="10" s="1"/>
  <c r="V55" i="10"/>
  <c r="V81" i="10" s="1"/>
  <c r="V65" i="10"/>
  <c r="U92" i="10"/>
  <c r="U26" i="11" s="1"/>
  <c r="T8" i="13"/>
  <c r="Q27" i="11"/>
  <c r="Q100" i="10"/>
  <c r="Q29" i="11" s="1"/>
  <c r="K108" i="10"/>
  <c r="K118" i="10" s="1"/>
  <c r="K46" i="11" s="1"/>
  <c r="K35" i="11"/>
  <c r="K134" i="10"/>
  <c r="L31" i="11"/>
  <c r="L104" i="10"/>
  <c r="W20" i="10" l="1"/>
  <c r="U29" i="10"/>
  <c r="U98" i="10" s="1"/>
  <c r="X9" i="10"/>
  <c r="X6" i="10"/>
  <c r="X7" i="10"/>
  <c r="X8" i="10"/>
  <c r="U9" i="12"/>
  <c r="U11" i="12"/>
  <c r="U10" i="12"/>
  <c r="T74" i="10"/>
  <c r="T69" i="10"/>
  <c r="S77" i="10"/>
  <c r="S72" i="10"/>
  <c r="S78" i="10"/>
  <c r="S73" i="10"/>
  <c r="S75" i="10"/>
  <c r="S70" i="10"/>
  <c r="S76" i="10"/>
  <c r="S71" i="10"/>
  <c r="W10" i="10"/>
  <c r="W24" i="10" s="1"/>
  <c r="V27" i="10"/>
  <c r="V20" i="11" s="1"/>
  <c r="V24" i="10"/>
  <c r="R24" i="11"/>
  <c r="R130" i="10"/>
  <c r="R33" i="10"/>
  <c r="R96" i="10" s="1"/>
  <c r="S31" i="10"/>
  <c r="S130" i="10" s="1"/>
  <c r="X42" i="10"/>
  <c r="X25" i="11" s="1"/>
  <c r="T13" i="12"/>
  <c r="T16" i="12" s="1"/>
  <c r="U94" i="10"/>
  <c r="Y37" i="10"/>
  <c r="Y38" i="10"/>
  <c r="Y40" i="10"/>
  <c r="Z2" i="10"/>
  <c r="Y39" i="10"/>
  <c r="Y41" i="10"/>
  <c r="Y15" i="11"/>
  <c r="W47" i="10"/>
  <c r="X46" i="10" s="1"/>
  <c r="W65" i="10"/>
  <c r="W60" i="10"/>
  <c r="W88" i="10" s="1"/>
  <c r="W55" i="10"/>
  <c r="W81" i="10" s="1"/>
  <c r="V6" i="12"/>
  <c r="U12" i="12"/>
  <c r="W56" i="10"/>
  <c r="W82" i="10" s="1"/>
  <c r="W61" i="10"/>
  <c r="W89" i="10" s="1"/>
  <c r="W66" i="10"/>
  <c r="W49" i="10"/>
  <c r="X48" i="10" s="1"/>
  <c r="Y1" i="10"/>
  <c r="X14" i="11"/>
  <c r="V92" i="10"/>
  <c r="V26" i="11" s="1"/>
  <c r="W59" i="10"/>
  <c r="W87" i="10" s="1"/>
  <c r="W64" i="10"/>
  <c r="W45" i="10"/>
  <c r="X44" i="10" s="1"/>
  <c r="W54" i="10"/>
  <c r="W80" i="10" s="1"/>
  <c r="W51" i="10"/>
  <c r="X50" i="10" s="1"/>
  <c r="W57" i="10"/>
  <c r="W83" i="10" s="1"/>
  <c r="W67" i="10"/>
  <c r="W62" i="10"/>
  <c r="W90" i="10" s="1"/>
  <c r="Z3" i="15"/>
  <c r="Z12" i="10" s="1"/>
  <c r="Y14" i="10" s="1"/>
  <c r="Y35" i="13"/>
  <c r="W58" i="10"/>
  <c r="W84" i="10" s="1"/>
  <c r="W68" i="10"/>
  <c r="W63" i="10"/>
  <c r="W91" i="10" s="1"/>
  <c r="W53" i="10"/>
  <c r="X52" i="10" s="1"/>
  <c r="Y9" i="15"/>
  <c r="V85" i="10"/>
  <c r="U8" i="13"/>
  <c r="R27" i="11"/>
  <c r="R100" i="10"/>
  <c r="R29" i="11" s="1"/>
  <c r="M102" i="10"/>
  <c r="L106" i="10"/>
  <c r="L33" i="11"/>
  <c r="K37" i="11"/>
  <c r="K115" i="10"/>
  <c r="K111" i="10"/>
  <c r="X20" i="10" l="1"/>
  <c r="V19" i="11"/>
  <c r="V29" i="10"/>
  <c r="V98" i="10" s="1"/>
  <c r="Y9" i="10"/>
  <c r="Y6" i="10"/>
  <c r="Y7" i="10"/>
  <c r="Y8" i="10"/>
  <c r="U22" i="11"/>
  <c r="W27" i="10"/>
  <c r="W20" i="11" s="1"/>
  <c r="V9" i="12"/>
  <c r="V11" i="12"/>
  <c r="V10" i="12"/>
  <c r="W131" i="10"/>
  <c r="K40" i="11"/>
  <c r="T76" i="10"/>
  <c r="T71" i="10"/>
  <c r="K43" i="11"/>
  <c r="T78" i="10"/>
  <c r="T73" i="10"/>
  <c r="T77" i="10"/>
  <c r="T72" i="10"/>
  <c r="U74" i="10"/>
  <c r="U69" i="10"/>
  <c r="T75" i="10"/>
  <c r="T70" i="10"/>
  <c r="X10" i="10"/>
  <c r="X24" i="10" s="1"/>
  <c r="S33" i="10"/>
  <c r="S96" i="10" s="1"/>
  <c r="S24" i="11"/>
  <c r="S99" i="10"/>
  <c r="S27" i="11" s="1"/>
  <c r="T31" i="10"/>
  <c r="T24" i="11" s="1"/>
  <c r="Z15" i="11"/>
  <c r="Z39" i="10"/>
  <c r="Z41" i="10"/>
  <c r="Z40" i="10"/>
  <c r="Z37" i="10"/>
  <c r="AA2" i="10"/>
  <c r="Z38" i="10"/>
  <c r="V94" i="10"/>
  <c r="Y42" i="10"/>
  <c r="Y25" i="11" s="1"/>
  <c r="X54" i="10"/>
  <c r="X80" i="10" s="1"/>
  <c r="X59" i="10"/>
  <c r="X87" i="10" s="1"/>
  <c r="X64" i="10"/>
  <c r="X45" i="10"/>
  <c r="Y44" i="10" s="1"/>
  <c r="X57" i="10"/>
  <c r="X83" i="10" s="1"/>
  <c r="X51" i="10"/>
  <c r="Y50" i="10" s="1"/>
  <c r="X67" i="10"/>
  <c r="X62" i="10"/>
  <c r="X90" i="10" s="1"/>
  <c r="Z9" i="15"/>
  <c r="W85" i="10"/>
  <c r="W92" i="10"/>
  <c r="W26" i="11" s="1"/>
  <c r="X55" i="10"/>
  <c r="X81" i="10" s="1"/>
  <c r="X65" i="10"/>
  <c r="X47" i="10"/>
  <c r="Y46" i="10" s="1"/>
  <c r="X60" i="10"/>
  <c r="X88" i="10" s="1"/>
  <c r="W19" i="11"/>
  <c r="U13" i="12"/>
  <c r="U16" i="12" s="1"/>
  <c r="X63" i="10"/>
  <c r="X91" i="10" s="1"/>
  <c r="X68" i="10"/>
  <c r="X53" i="10"/>
  <c r="Y52" i="10" s="1"/>
  <c r="X58" i="10"/>
  <c r="X84" i="10" s="1"/>
  <c r="W6" i="12"/>
  <c r="V12" i="12"/>
  <c r="AA3" i="15"/>
  <c r="AA12" i="10" s="1"/>
  <c r="Z14" i="10" s="1"/>
  <c r="Z35" i="13"/>
  <c r="X61" i="10"/>
  <c r="X89" i="10" s="1"/>
  <c r="X49" i="10"/>
  <c r="Y48" i="10" s="1"/>
  <c r="X56" i="10"/>
  <c r="X82" i="10" s="1"/>
  <c r="X66" i="10"/>
  <c r="Z1" i="10"/>
  <c r="Y14" i="11"/>
  <c r="V8" i="13"/>
  <c r="L108" i="10"/>
  <c r="L118" i="10" s="1"/>
  <c r="L46" i="11" s="1"/>
  <c r="L35" i="11"/>
  <c r="L134" i="10"/>
  <c r="M31" i="11"/>
  <c r="M104" i="10"/>
  <c r="Y20" i="10" l="1"/>
  <c r="W29" i="10"/>
  <c r="W22" i="11" s="1"/>
  <c r="Z9" i="10"/>
  <c r="Z6" i="10"/>
  <c r="Z7" i="10"/>
  <c r="Z8" i="10"/>
  <c r="X27" i="10"/>
  <c r="X20" i="11" s="1"/>
  <c r="W9" i="12"/>
  <c r="W11" i="12"/>
  <c r="W10" i="12"/>
  <c r="V22" i="11"/>
  <c r="U77" i="10"/>
  <c r="U72" i="10"/>
  <c r="U76" i="10"/>
  <c r="U71" i="10"/>
  <c r="U75" i="10"/>
  <c r="U70" i="10"/>
  <c r="V74" i="10"/>
  <c r="V69" i="10"/>
  <c r="U78" i="10"/>
  <c r="U73" i="10"/>
  <c r="X131" i="10"/>
  <c r="S100" i="10"/>
  <c r="S29" i="11" s="1"/>
  <c r="T33" i="10"/>
  <c r="T96" i="10" s="1"/>
  <c r="T130" i="10"/>
  <c r="T99" i="10"/>
  <c r="T27" i="11" s="1"/>
  <c r="U31" i="10"/>
  <c r="U33" i="10" s="1"/>
  <c r="U96" i="10" s="1"/>
  <c r="W94" i="10"/>
  <c r="X92" i="10"/>
  <c r="X26" i="11" s="1"/>
  <c r="AA40" i="10"/>
  <c r="AA37" i="10"/>
  <c r="AA15" i="11"/>
  <c r="AA41" i="10"/>
  <c r="AB2" i="10"/>
  <c r="AA38" i="10"/>
  <c r="AA39" i="10"/>
  <c r="Z42" i="10"/>
  <c r="Z25" i="11" s="1"/>
  <c r="Y57" i="10"/>
  <c r="Y83" i="10" s="1"/>
  <c r="Y67" i="10"/>
  <c r="Y62" i="10"/>
  <c r="Y90" i="10" s="1"/>
  <c r="Y51" i="10"/>
  <c r="Z50" i="10" s="1"/>
  <c r="AA1" i="10"/>
  <c r="Z14" i="11"/>
  <c r="X19" i="11"/>
  <c r="X6" i="12"/>
  <c r="W12" i="12"/>
  <c r="Y49" i="10"/>
  <c r="Z48" i="10" s="1"/>
  <c r="Y61" i="10"/>
  <c r="Y89" i="10" s="1"/>
  <c r="Y56" i="10"/>
  <c r="Y82" i="10" s="1"/>
  <c r="Y66" i="10"/>
  <c r="Y45" i="10"/>
  <c r="Z44" i="10" s="1"/>
  <c r="Y64" i="10"/>
  <c r="Y59" i="10"/>
  <c r="Y87" i="10" s="1"/>
  <c r="Y54" i="10"/>
  <c r="Y80" i="10" s="1"/>
  <c r="Y53" i="10"/>
  <c r="Z52" i="10" s="1"/>
  <c r="Y58" i="10"/>
  <c r="Y84" i="10" s="1"/>
  <c r="Y68" i="10"/>
  <c r="Y63" i="10"/>
  <c r="Y91" i="10" s="1"/>
  <c r="AA35" i="13"/>
  <c r="Y10" i="10"/>
  <c r="Y60" i="10"/>
  <c r="Y88" i="10" s="1"/>
  <c r="Y65" i="10"/>
  <c r="Y47" i="10"/>
  <c r="Z46" i="10" s="1"/>
  <c r="Y55" i="10"/>
  <c r="Y81" i="10" s="1"/>
  <c r="AB3" i="15"/>
  <c r="AB12" i="10" s="1"/>
  <c r="AA14" i="10" s="1"/>
  <c r="V13" i="12"/>
  <c r="V16" i="12" s="1"/>
  <c r="AA9" i="15"/>
  <c r="X85" i="10"/>
  <c r="W8" i="13"/>
  <c r="M33" i="11"/>
  <c r="N102" i="10"/>
  <c r="M106" i="10"/>
  <c r="L111" i="10"/>
  <c r="L115" i="10"/>
  <c r="L37" i="11"/>
  <c r="Z20" i="10" l="1"/>
  <c r="X29" i="10"/>
  <c r="X98" i="10" s="1"/>
  <c r="AA9" i="10"/>
  <c r="AA6" i="10"/>
  <c r="AA7" i="10"/>
  <c r="AA8" i="10"/>
  <c r="W98" i="10"/>
  <c r="X9" i="12"/>
  <c r="X11" i="12"/>
  <c r="X10" i="12"/>
  <c r="V78" i="10"/>
  <c r="V73" i="10"/>
  <c r="V75" i="10"/>
  <c r="V70" i="10"/>
  <c r="V76" i="10"/>
  <c r="V71" i="10"/>
  <c r="V77" i="10"/>
  <c r="V72" i="10"/>
  <c r="L40" i="11"/>
  <c r="L43" i="11"/>
  <c r="W74" i="10"/>
  <c r="W69" i="10"/>
  <c r="U24" i="11"/>
  <c r="T100" i="10"/>
  <c r="T29" i="11" s="1"/>
  <c r="U130" i="10"/>
  <c r="U99" i="10"/>
  <c r="U100" i="10" s="1"/>
  <c r="U29" i="11" s="1"/>
  <c r="V31" i="10"/>
  <c r="V130" i="10" s="1"/>
  <c r="X94" i="10"/>
  <c r="AA42" i="10"/>
  <c r="AA25" i="11" s="1"/>
  <c r="AB40" i="10"/>
  <c r="AB37" i="10"/>
  <c r="AB39" i="10"/>
  <c r="AB41" i="10"/>
  <c r="AC2" i="10"/>
  <c r="AB15" i="11"/>
  <c r="AB38" i="10"/>
  <c r="Y85" i="10"/>
  <c r="Z10" i="10"/>
  <c r="Z27" i="10" s="1"/>
  <c r="Z20" i="11" s="1"/>
  <c r="Z64" i="10"/>
  <c r="Z59" i="10"/>
  <c r="Z87" i="10" s="1"/>
  <c r="Z45" i="10"/>
  <c r="AA44" i="10" s="1"/>
  <c r="Z54" i="10"/>
  <c r="Z80" i="10" s="1"/>
  <c r="Z61" i="10"/>
  <c r="Z89" i="10" s="1"/>
  <c r="Z49" i="10"/>
  <c r="AA48" i="10" s="1"/>
  <c r="Z56" i="10"/>
  <c r="Z82" i="10" s="1"/>
  <c r="Z66" i="10"/>
  <c r="Z47" i="10"/>
  <c r="AA46" i="10" s="1"/>
  <c r="Z55" i="10"/>
  <c r="Z81" i="10" s="1"/>
  <c r="Z60" i="10"/>
  <c r="Z88" i="10" s="1"/>
  <c r="Z65" i="10"/>
  <c r="Z58" i="10"/>
  <c r="Z84" i="10" s="1"/>
  <c r="Z63" i="10"/>
  <c r="Z91" i="10" s="1"/>
  <c r="Z68" i="10"/>
  <c r="Z53" i="10"/>
  <c r="AA52" i="10" s="1"/>
  <c r="AC3" i="15"/>
  <c r="AC12" i="10" s="1"/>
  <c r="AB14" i="10" s="1"/>
  <c r="AB35" i="13"/>
  <c r="Y92" i="10"/>
  <c r="Y26" i="11" s="1"/>
  <c r="Y6" i="12"/>
  <c r="X12" i="12"/>
  <c r="AB9" i="15"/>
  <c r="Y27" i="10"/>
  <c r="Y20" i="11" s="1"/>
  <c r="Y24" i="10"/>
  <c r="Y131" i="10"/>
  <c r="Z57" i="10"/>
  <c r="Z83" i="10" s="1"/>
  <c r="Z51" i="10"/>
  <c r="AA50" i="10" s="1"/>
  <c r="Z67" i="10"/>
  <c r="Z62" i="10"/>
  <c r="Z90" i="10" s="1"/>
  <c r="AB1" i="10"/>
  <c r="AA14" i="11"/>
  <c r="W13" i="12"/>
  <c r="W16" i="12" s="1"/>
  <c r="X8" i="13"/>
  <c r="M108" i="10"/>
  <c r="M118" i="10" s="1"/>
  <c r="M46" i="11" s="1"/>
  <c r="M35" i="11"/>
  <c r="M134" i="10"/>
  <c r="N104" i="10"/>
  <c r="N31" i="11"/>
  <c r="AA20" i="10" l="1"/>
  <c r="Y29" i="10"/>
  <c r="AB9" i="10"/>
  <c r="AB6" i="10"/>
  <c r="AB7" i="10"/>
  <c r="AB8" i="10"/>
  <c r="X22" i="11"/>
  <c r="Y9" i="12"/>
  <c r="Y11" i="12"/>
  <c r="Y10" i="12"/>
  <c r="W77" i="10"/>
  <c r="W72" i="10"/>
  <c r="W76" i="10"/>
  <c r="W71" i="10"/>
  <c r="W78" i="10"/>
  <c r="W73" i="10"/>
  <c r="X74" i="10"/>
  <c r="X69" i="10"/>
  <c r="W75" i="10"/>
  <c r="W70" i="10"/>
  <c r="AA10" i="10"/>
  <c r="AA131" i="10" s="1"/>
  <c r="U27" i="11"/>
  <c r="Y94" i="10"/>
  <c r="V33" i="10"/>
  <c r="V96" i="10" s="1"/>
  <c r="V24" i="11"/>
  <c r="V99" i="10"/>
  <c r="V27" i="11" s="1"/>
  <c r="W31" i="10"/>
  <c r="W99" i="10" s="1"/>
  <c r="Z131" i="10"/>
  <c r="AB42" i="10"/>
  <c r="AB25" i="11" s="1"/>
  <c r="Z24" i="10"/>
  <c r="Z85" i="10"/>
  <c r="AC37" i="10"/>
  <c r="AC41" i="10"/>
  <c r="AC15" i="11"/>
  <c r="AD2" i="10"/>
  <c r="AC38" i="10"/>
  <c r="AC39" i="10"/>
  <c r="AC40" i="10"/>
  <c r="AA59" i="10"/>
  <c r="AA87" i="10" s="1"/>
  <c r="AA54" i="10"/>
  <c r="AA80" i="10" s="1"/>
  <c r="AA45" i="10"/>
  <c r="AB44" i="10" s="1"/>
  <c r="AA64" i="10"/>
  <c r="AA63" i="10"/>
  <c r="AA91" i="10" s="1"/>
  <c r="AA68" i="10"/>
  <c r="AA53" i="10"/>
  <c r="AA58" i="10"/>
  <c r="AA84" i="10" s="1"/>
  <c r="AC9" i="15"/>
  <c r="AD3" i="15"/>
  <c r="AD12" i="10" s="1"/>
  <c r="AC14" i="10" s="1"/>
  <c r="X13" i="12"/>
  <c r="X16" i="12" s="1"/>
  <c r="AA57" i="10"/>
  <c r="AA83" i="10" s="1"/>
  <c r="AA67" i="10"/>
  <c r="AA51" i="10"/>
  <c r="AB50" i="10" s="1"/>
  <c r="AA62" i="10"/>
  <c r="AA90" i="10" s="1"/>
  <c r="AC35" i="13"/>
  <c r="AA66" i="10"/>
  <c r="AA49" i="10"/>
  <c r="AB48" i="10" s="1"/>
  <c r="AA61" i="10"/>
  <c r="AA89" i="10" s="1"/>
  <c r="AA56" i="10"/>
  <c r="AA82" i="10" s="1"/>
  <c r="AB14" i="11"/>
  <c r="AC1" i="10"/>
  <c r="AB52" i="10"/>
  <c r="Y19" i="11"/>
  <c r="Y12" i="12"/>
  <c r="Z6" i="12"/>
  <c r="Z92" i="10"/>
  <c r="Z26" i="11" s="1"/>
  <c r="AA60" i="10"/>
  <c r="AA88" i="10" s="1"/>
  <c r="AA55" i="10"/>
  <c r="AA81" i="10" s="1"/>
  <c r="AA65" i="10"/>
  <c r="AA47" i="10"/>
  <c r="AB46" i="10" s="1"/>
  <c r="Y8" i="13"/>
  <c r="N33" i="11"/>
  <c r="O102" i="10"/>
  <c r="N106" i="10"/>
  <c r="M115" i="10"/>
  <c r="M43" i="11" s="1"/>
  <c r="M37" i="11"/>
  <c r="M111" i="10"/>
  <c r="M40" i="11" s="1"/>
  <c r="AB20" i="10" l="1"/>
  <c r="Z19" i="11"/>
  <c r="Z29" i="10"/>
  <c r="Z98" i="10" s="1"/>
  <c r="AC9" i="10"/>
  <c r="AC6" i="10"/>
  <c r="AC7" i="10"/>
  <c r="AC8" i="10"/>
  <c r="AA27" i="10"/>
  <c r="AA20" i="11" s="1"/>
  <c r="Z9" i="12"/>
  <c r="Z11" i="12"/>
  <c r="Z10" i="12"/>
  <c r="AA24" i="10"/>
  <c r="Y74" i="10"/>
  <c r="Y69" i="10"/>
  <c r="X76" i="10"/>
  <c r="X71" i="10"/>
  <c r="X77" i="10"/>
  <c r="X72" i="10"/>
  <c r="X75" i="10"/>
  <c r="X70" i="10"/>
  <c r="X78" i="10"/>
  <c r="X73" i="10"/>
  <c r="AB10" i="10"/>
  <c r="AB27" i="10" s="1"/>
  <c r="AB20" i="11" s="1"/>
  <c r="W24" i="11"/>
  <c r="W130" i="10"/>
  <c r="V100" i="10"/>
  <c r="V29" i="11" s="1"/>
  <c r="W33" i="10"/>
  <c r="W96" i="10" s="1"/>
  <c r="X31" i="10"/>
  <c r="X33" i="10" s="1"/>
  <c r="X96" i="10" s="1"/>
  <c r="Y13" i="12"/>
  <c r="Y16" i="12" s="1"/>
  <c r="AC42" i="10"/>
  <c r="AC25" i="11" s="1"/>
  <c r="AE2" i="10"/>
  <c r="AD15" i="11"/>
  <c r="AD41" i="10"/>
  <c r="AD39" i="10"/>
  <c r="AD40" i="10"/>
  <c r="AD38" i="10"/>
  <c r="AD37" i="10"/>
  <c r="AB60" i="10"/>
  <c r="AB88" i="10" s="1"/>
  <c r="AB65" i="10"/>
  <c r="AB47" i="10"/>
  <c r="AC46" i="10" s="1"/>
  <c r="AB55" i="10"/>
  <c r="AB81" i="10" s="1"/>
  <c r="AB51" i="10"/>
  <c r="AC50" i="10" s="1"/>
  <c r="AB57" i="10"/>
  <c r="AB83" i="10" s="1"/>
  <c r="AB67" i="10"/>
  <c r="AB62" i="10"/>
  <c r="AB90" i="10" s="1"/>
  <c r="Y98" i="10"/>
  <c r="Y22" i="11"/>
  <c r="AD9" i="15"/>
  <c r="Z94" i="10"/>
  <c r="Z12" i="12"/>
  <c r="AA6" i="12"/>
  <c r="AB45" i="10"/>
  <c r="AC44" i="10" s="1"/>
  <c r="AB54" i="10"/>
  <c r="AB80" i="10" s="1"/>
  <c r="AB59" i="10"/>
  <c r="AB87" i="10" s="1"/>
  <c r="AB64" i="10"/>
  <c r="AD1" i="10"/>
  <c r="AC14" i="11"/>
  <c r="AB56" i="10"/>
  <c r="AB82" i="10" s="1"/>
  <c r="AB61" i="10"/>
  <c r="AB89" i="10" s="1"/>
  <c r="AB49" i="10"/>
  <c r="AC48" i="10" s="1"/>
  <c r="AB66" i="10"/>
  <c r="AA85" i="10"/>
  <c r="AB53" i="10"/>
  <c r="AC52" i="10" s="1"/>
  <c r="AB58" i="10"/>
  <c r="AB84" i="10" s="1"/>
  <c r="AB63" i="10"/>
  <c r="AB91" i="10" s="1"/>
  <c r="AB68" i="10"/>
  <c r="AD35" i="13"/>
  <c r="AE3" i="15"/>
  <c r="AE12" i="10" s="1"/>
  <c r="AD14" i="10" s="1"/>
  <c r="AA92" i="10"/>
  <c r="AA26" i="11" s="1"/>
  <c r="Z8" i="13"/>
  <c r="W100" i="10"/>
  <c r="W29" i="11" s="1"/>
  <c r="W27" i="11"/>
  <c r="N108" i="10"/>
  <c r="N118" i="10" s="1"/>
  <c r="N46" i="11" s="1"/>
  <c r="N35" i="11"/>
  <c r="N134" i="10"/>
  <c r="O31" i="11"/>
  <c r="O104" i="10"/>
  <c r="AC20" i="10" l="1"/>
  <c r="AA19" i="11"/>
  <c r="AA29" i="10"/>
  <c r="AA98" i="10" s="1"/>
  <c r="AD9" i="10"/>
  <c r="AD6" i="10"/>
  <c r="AD7" i="10"/>
  <c r="AD8" i="10"/>
  <c r="AB131" i="10"/>
  <c r="AA9" i="12"/>
  <c r="AA11" i="12"/>
  <c r="AA10" i="12"/>
  <c r="AB24" i="10"/>
  <c r="Y78" i="10"/>
  <c r="Y73" i="10"/>
  <c r="Y77" i="10"/>
  <c r="Y72" i="10"/>
  <c r="Z74" i="10"/>
  <c r="Z69" i="10"/>
  <c r="Y75" i="10"/>
  <c r="Y70" i="10"/>
  <c r="Y76" i="10"/>
  <c r="Y71" i="10"/>
  <c r="AC10" i="10"/>
  <c r="AC27" i="10" s="1"/>
  <c r="AC20" i="11" s="1"/>
  <c r="X99" i="10"/>
  <c r="X27" i="11" s="1"/>
  <c r="X130" i="10"/>
  <c r="X24" i="11"/>
  <c r="Z22" i="11"/>
  <c r="Y31" i="10"/>
  <c r="Y99" i="10" s="1"/>
  <c r="AF2" i="10"/>
  <c r="AE37" i="10"/>
  <c r="AE38" i="10"/>
  <c r="AE41" i="10"/>
  <c r="AE40" i="10"/>
  <c r="AE15" i="11"/>
  <c r="AE39" i="10"/>
  <c r="AD42" i="10"/>
  <c r="AD25" i="11" s="1"/>
  <c r="AC59" i="10"/>
  <c r="AC87" i="10" s="1"/>
  <c r="AC45" i="10"/>
  <c r="AD44" i="10" s="1"/>
  <c r="AC64" i="10"/>
  <c r="AC54" i="10"/>
  <c r="AC80" i="10" s="1"/>
  <c r="AC63" i="10"/>
  <c r="AC91" i="10" s="1"/>
  <c r="AC58" i="10"/>
  <c r="AC84" i="10" s="1"/>
  <c r="AC68" i="10"/>
  <c r="AC53" i="10"/>
  <c r="AD52" i="10" s="1"/>
  <c r="AC55" i="10"/>
  <c r="AC81" i="10" s="1"/>
  <c r="AC47" i="10"/>
  <c r="AD46" i="10" s="1"/>
  <c r="AC60" i="10"/>
  <c r="AC88" i="10" s="1"/>
  <c r="AC65" i="10"/>
  <c r="AC51" i="10"/>
  <c r="AD50" i="10" s="1"/>
  <c r="AC57" i="10"/>
  <c r="AC83" i="10" s="1"/>
  <c r="AC62" i="10"/>
  <c r="AC90" i="10" s="1"/>
  <c r="AC67" i="10"/>
  <c r="AF3" i="15"/>
  <c r="AF12" i="10" s="1"/>
  <c r="AE14" i="10" s="1"/>
  <c r="AA94" i="10"/>
  <c r="AE1" i="10"/>
  <c r="AD14" i="11"/>
  <c r="AB85" i="10"/>
  <c r="AB6" i="12"/>
  <c r="AA12" i="12"/>
  <c r="AE9" i="15"/>
  <c r="AC61" i="10"/>
  <c r="AC89" i="10" s="1"/>
  <c r="AC49" i="10"/>
  <c r="AD48" i="10" s="1"/>
  <c r="AC56" i="10"/>
  <c r="AC82" i="10" s="1"/>
  <c r="AC66" i="10"/>
  <c r="AE35" i="13"/>
  <c r="AB92" i="10"/>
  <c r="AB26" i="11" s="1"/>
  <c r="Z13" i="12"/>
  <c r="Z16" i="12" s="1"/>
  <c r="AA8" i="13"/>
  <c r="N111" i="10"/>
  <c r="N40" i="11" s="1"/>
  <c r="N115" i="10"/>
  <c r="N43" i="11" s="1"/>
  <c r="N37" i="11"/>
  <c r="O33" i="11"/>
  <c r="P102" i="10"/>
  <c r="O106" i="10"/>
  <c r="AD20" i="10" l="1"/>
  <c r="AB19" i="11"/>
  <c r="AB29" i="10"/>
  <c r="AB22" i="11" s="1"/>
  <c r="AE9" i="10"/>
  <c r="AE6" i="10"/>
  <c r="AE7" i="10"/>
  <c r="AE8" i="10"/>
  <c r="AA22" i="11"/>
  <c r="AB9" i="12"/>
  <c r="AB11" i="12"/>
  <c r="AB10" i="12"/>
  <c r="AC24" i="10"/>
  <c r="Z76" i="10"/>
  <c r="Z71" i="10"/>
  <c r="AA74" i="10"/>
  <c r="AA69" i="10"/>
  <c r="Z78" i="10"/>
  <c r="Z73" i="10"/>
  <c r="Z75" i="10"/>
  <c r="Z70" i="10"/>
  <c r="Z77" i="10"/>
  <c r="Z72" i="10"/>
  <c r="X100" i="10"/>
  <c r="X29" i="11" s="1"/>
  <c r="AC131" i="10"/>
  <c r="Y33" i="10"/>
  <c r="Y96" i="10" s="1"/>
  <c r="Y130" i="10"/>
  <c r="Y24" i="11"/>
  <c r="Z31" i="10"/>
  <c r="Z130" i="10" s="1"/>
  <c r="AE42" i="10"/>
  <c r="AE25" i="11" s="1"/>
  <c r="AG2" i="10"/>
  <c r="AF39" i="10"/>
  <c r="AF38" i="10"/>
  <c r="AF41" i="10"/>
  <c r="AF15" i="11"/>
  <c r="AF37" i="10"/>
  <c r="AF40" i="10"/>
  <c r="AD66" i="10"/>
  <c r="AD49" i="10"/>
  <c r="AE48" i="10" s="1"/>
  <c r="AD56" i="10"/>
  <c r="AD82" i="10" s="1"/>
  <c r="AD61" i="10"/>
  <c r="AD89" i="10" s="1"/>
  <c r="AD65" i="10"/>
  <c r="AD55" i="10"/>
  <c r="AD81" i="10" s="1"/>
  <c r="AD60" i="10"/>
  <c r="AD88" i="10" s="1"/>
  <c r="AD47" i="10"/>
  <c r="AE46" i="10" s="1"/>
  <c r="AF35" i="13"/>
  <c r="AB94" i="10"/>
  <c r="AD59" i="10"/>
  <c r="AD87" i="10" s="1"/>
  <c r="AD54" i="10"/>
  <c r="AD80" i="10" s="1"/>
  <c r="AD64" i="10"/>
  <c r="AD45" i="10"/>
  <c r="AE44" i="10" s="1"/>
  <c r="AF9" i="15"/>
  <c r="AD10" i="10"/>
  <c r="AD63" i="10"/>
  <c r="AD91" i="10" s="1"/>
  <c r="AD68" i="10"/>
  <c r="AD58" i="10"/>
  <c r="AD84" i="10" s="1"/>
  <c r="AD53" i="10"/>
  <c r="AE52" i="10" s="1"/>
  <c r="AD51" i="10"/>
  <c r="AE50" i="10" s="1"/>
  <c r="AD57" i="10"/>
  <c r="AD83" i="10" s="1"/>
  <c r="AD67" i="10"/>
  <c r="AD62" i="10"/>
  <c r="AD90" i="10" s="1"/>
  <c r="AG3" i="15"/>
  <c r="AG12" i="10" s="1"/>
  <c r="AF14" i="10" s="1"/>
  <c r="AC85" i="10"/>
  <c r="AC92" i="10"/>
  <c r="AC26" i="11" s="1"/>
  <c r="AA13" i="12"/>
  <c r="AA16" i="12" s="1"/>
  <c r="AC6" i="12"/>
  <c r="AB12" i="12"/>
  <c r="AE14" i="11"/>
  <c r="AF1" i="10"/>
  <c r="AB8" i="13"/>
  <c r="Y27" i="11"/>
  <c r="Y100" i="10"/>
  <c r="Y29" i="11" s="1"/>
  <c r="O108" i="10"/>
  <c r="O118" i="10" s="1"/>
  <c r="O46" i="11" s="1"/>
  <c r="O35" i="11"/>
  <c r="O134" i="10"/>
  <c r="P104" i="10"/>
  <c r="P31" i="11"/>
  <c r="AE20" i="10" l="1"/>
  <c r="AC19" i="11"/>
  <c r="AC29" i="10"/>
  <c r="AC22" i="11" s="1"/>
  <c r="AF9" i="10"/>
  <c r="AF6" i="10"/>
  <c r="AF7" i="10"/>
  <c r="AF8" i="10"/>
  <c r="AB98" i="10"/>
  <c r="AC9" i="12"/>
  <c r="AC11" i="12"/>
  <c r="AC10" i="12"/>
  <c r="AA77" i="10"/>
  <c r="AA72" i="10"/>
  <c r="AB74" i="10"/>
  <c r="AB69" i="10"/>
  <c r="AA78" i="10"/>
  <c r="AA73" i="10"/>
  <c r="AA76" i="10"/>
  <c r="AA71" i="10"/>
  <c r="AA75" i="10"/>
  <c r="AA70" i="10"/>
  <c r="AE10" i="10"/>
  <c r="AE24" i="10" s="1"/>
  <c r="Z24" i="11"/>
  <c r="Z99" i="10"/>
  <c r="Z27" i="11" s="1"/>
  <c r="Z33" i="10"/>
  <c r="Z96" i="10" s="1"/>
  <c r="AA31" i="10"/>
  <c r="AA99" i="10" s="1"/>
  <c r="AF42" i="10"/>
  <c r="AF25" i="11" s="1"/>
  <c r="AC94" i="10"/>
  <c r="AD85" i="10"/>
  <c r="AG41" i="10"/>
  <c r="AG15" i="11"/>
  <c r="AG39" i="10"/>
  <c r="AG40" i="10"/>
  <c r="AH2" i="10"/>
  <c r="AG38" i="10"/>
  <c r="AG37" i="10"/>
  <c r="AE54" i="10"/>
  <c r="AE59" i="10"/>
  <c r="AE64" i="10"/>
  <c r="AE45" i="10"/>
  <c r="AF44" i="10" s="1"/>
  <c r="AE49" i="10"/>
  <c r="AF48" i="10" s="1"/>
  <c r="AE66" i="10"/>
  <c r="E66" i="10" s="1"/>
  <c r="AE61" i="10"/>
  <c r="AE56" i="10"/>
  <c r="AB13" i="12"/>
  <c r="AB16" i="12" s="1"/>
  <c r="AD6" i="12"/>
  <c r="AC12" i="12"/>
  <c r="AG9" i="15"/>
  <c r="AG35" i="13"/>
  <c r="AE65" i="10"/>
  <c r="AE60" i="10"/>
  <c r="AE47" i="10"/>
  <c r="AF46" i="10" s="1"/>
  <c r="AE55" i="10"/>
  <c r="AF14" i="11"/>
  <c r="AG1" i="10"/>
  <c r="AH3" i="15"/>
  <c r="AH12" i="10" s="1"/>
  <c r="AG14" i="10" s="1"/>
  <c r="AD92" i="10"/>
  <c r="AD26" i="11" s="1"/>
  <c r="AE62" i="10"/>
  <c r="AE57" i="10"/>
  <c r="AE51" i="10"/>
  <c r="AF50" i="10" s="1"/>
  <c r="AE67" i="10"/>
  <c r="AE53" i="10"/>
  <c r="AF52" i="10" s="1"/>
  <c r="AE63" i="10"/>
  <c r="AE58" i="10"/>
  <c r="AE68" i="10"/>
  <c r="AD27" i="10"/>
  <c r="AD20" i="11" s="1"/>
  <c r="AD131" i="10"/>
  <c r="AD24" i="10"/>
  <c r="AC8" i="13"/>
  <c r="P106" i="10"/>
  <c r="Q102" i="10"/>
  <c r="P33" i="11"/>
  <c r="O111" i="10"/>
  <c r="O40" i="11" s="1"/>
  <c r="O37" i="11"/>
  <c r="O115" i="10"/>
  <c r="O43" i="11" s="1"/>
  <c r="AF20" i="10" l="1"/>
  <c r="AD29" i="10"/>
  <c r="AG9" i="10"/>
  <c r="AG6" i="10"/>
  <c r="AG7" i="10"/>
  <c r="AG8" i="10"/>
  <c r="AC98" i="10"/>
  <c r="AD9" i="12"/>
  <c r="AD11" i="12"/>
  <c r="AD10" i="12"/>
  <c r="AE81" i="10"/>
  <c r="E55" i="10"/>
  <c r="E65" i="10"/>
  <c r="AE80" i="10"/>
  <c r="E54" i="10"/>
  <c r="AB75" i="10"/>
  <c r="AB70" i="10"/>
  <c r="AB76" i="10"/>
  <c r="AB71" i="10"/>
  <c r="AB77" i="10"/>
  <c r="AB72" i="10"/>
  <c r="AE88" i="10"/>
  <c r="E60" i="10"/>
  <c r="AE91" i="10"/>
  <c r="E63" i="10"/>
  <c r="AE82" i="10"/>
  <c r="E56" i="10"/>
  <c r="AC74" i="10"/>
  <c r="AC69" i="10"/>
  <c r="E67" i="10"/>
  <c r="AE87" i="10"/>
  <c r="E59" i="10"/>
  <c r="E68" i="10"/>
  <c r="AE83" i="10"/>
  <c r="E57" i="10"/>
  <c r="AE84" i="10"/>
  <c r="E58" i="10"/>
  <c r="AE90" i="10"/>
  <c r="E62" i="10"/>
  <c r="AE89" i="10"/>
  <c r="E61" i="10"/>
  <c r="E64" i="10"/>
  <c r="AB78" i="10"/>
  <c r="AB73" i="10"/>
  <c r="AE27" i="10"/>
  <c r="AE20" i="11" s="1"/>
  <c r="AE131" i="10"/>
  <c r="Z100" i="10"/>
  <c r="Z29" i="11" s="1"/>
  <c r="AH35" i="13"/>
  <c r="AA130" i="10"/>
  <c r="AA24" i="11"/>
  <c r="AA33" i="10"/>
  <c r="AA96" i="10" s="1"/>
  <c r="AB31" i="10"/>
  <c r="AB130" i="10" s="1"/>
  <c r="AF10" i="10"/>
  <c r="AF24" i="10" s="1"/>
  <c r="AH40" i="10"/>
  <c r="AH37" i="10"/>
  <c r="AI2" i="10"/>
  <c r="AH39" i="10"/>
  <c r="AH15" i="11"/>
  <c r="AH41" i="10"/>
  <c r="AH38" i="10"/>
  <c r="AG42" i="10"/>
  <c r="AF51" i="10"/>
  <c r="AG50" i="10" s="1"/>
  <c r="AF62" i="10"/>
  <c r="AF90" i="10" s="1"/>
  <c r="AF57" i="10"/>
  <c r="AF83" i="10" s="1"/>
  <c r="AF67" i="10"/>
  <c r="AF54" i="10"/>
  <c r="AF80" i="10" s="1"/>
  <c r="AF45" i="10"/>
  <c r="AG44" i="10" s="1"/>
  <c r="AF64" i="10"/>
  <c r="AF59" i="10"/>
  <c r="AF87" i="10" s="1"/>
  <c r="AF74" i="10"/>
  <c r="AI3" i="15"/>
  <c r="AI12" i="10" s="1"/>
  <c r="AH14" i="10" s="1"/>
  <c r="AF63" i="10"/>
  <c r="AF91" i="10" s="1"/>
  <c r="AF58" i="10"/>
  <c r="AF84" i="10" s="1"/>
  <c r="AF53" i="10"/>
  <c r="AG52" i="10" s="1"/>
  <c r="AF68" i="10"/>
  <c r="AF66" i="10"/>
  <c r="AF49" i="10"/>
  <c r="AG48" i="10" s="1"/>
  <c r="AF61" i="10"/>
  <c r="AF89" i="10" s="1"/>
  <c r="AF56" i="10"/>
  <c r="AF82" i="10" s="1"/>
  <c r="AH9" i="15"/>
  <c r="AH1" i="10"/>
  <c r="AG14" i="11"/>
  <c r="AD94" i="10"/>
  <c r="AD19" i="11"/>
  <c r="AF60" i="10"/>
  <c r="AF88" i="10" s="1"/>
  <c r="AF65" i="10"/>
  <c r="AF47" i="10"/>
  <c r="AG46" i="10" s="1"/>
  <c r="AF55" i="10"/>
  <c r="AF81" i="10" s="1"/>
  <c r="AC13" i="12"/>
  <c r="AC16" i="12" s="1"/>
  <c r="AE6" i="12"/>
  <c r="AD12" i="12"/>
  <c r="AE19" i="11"/>
  <c r="AD8" i="13"/>
  <c r="AA27" i="11"/>
  <c r="AA100" i="10"/>
  <c r="AA29" i="11" s="1"/>
  <c r="Q31" i="11"/>
  <c r="Q104" i="10"/>
  <c r="P108" i="10"/>
  <c r="P118" i="10" s="1"/>
  <c r="P46" i="11" s="1"/>
  <c r="P35" i="11"/>
  <c r="P134" i="10"/>
  <c r="AG20" i="10" l="1"/>
  <c r="AE29" i="10"/>
  <c r="AE98" i="10" s="1"/>
  <c r="AH9" i="10"/>
  <c r="AH6" i="10"/>
  <c r="AH7" i="10"/>
  <c r="AH8" i="10"/>
  <c r="C8" i="13"/>
  <c r="C9" i="13" s="1"/>
  <c r="AE9" i="12"/>
  <c r="AE11" i="12"/>
  <c r="AE10" i="12"/>
  <c r="AE12" i="12"/>
  <c r="AE92" i="10"/>
  <c r="AE26" i="11" s="1"/>
  <c r="AE85" i="10"/>
  <c r="AD74" i="10"/>
  <c r="AD69" i="10"/>
  <c r="AC75" i="10"/>
  <c r="AC70" i="10"/>
  <c r="AC77" i="10"/>
  <c r="AC72" i="10"/>
  <c r="AC78" i="10"/>
  <c r="AC73" i="10"/>
  <c r="AC76" i="10"/>
  <c r="AC71" i="10"/>
  <c r="AG10" i="10"/>
  <c r="AG131" i="10" s="1"/>
  <c r="AF27" i="10"/>
  <c r="AF20" i="11" s="1"/>
  <c r="AF131" i="10"/>
  <c r="AI35" i="13"/>
  <c r="AB99" i="10"/>
  <c r="AB100" i="10" s="1"/>
  <c r="AB29" i="11" s="1"/>
  <c r="AB33" i="10"/>
  <c r="AB96" i="10" s="1"/>
  <c r="AB24" i="11"/>
  <c r="AC31" i="10"/>
  <c r="AC24" i="11" s="1"/>
  <c r="AJ2" i="10"/>
  <c r="AI39" i="10"/>
  <c r="AI37" i="10"/>
  <c r="AI40" i="10"/>
  <c r="AI38" i="10"/>
  <c r="AI41" i="10"/>
  <c r="AI15" i="11"/>
  <c r="AH42" i="10"/>
  <c r="AH25" i="11" s="1"/>
  <c r="AG25" i="11"/>
  <c r="AG55" i="10"/>
  <c r="AG81" i="10" s="1"/>
  <c r="AG60" i="10"/>
  <c r="AG88" i="10" s="1"/>
  <c r="AG47" i="10"/>
  <c r="AH46" i="10" s="1"/>
  <c r="AG65" i="10"/>
  <c r="AG75" i="10"/>
  <c r="AG58" i="10"/>
  <c r="AG84" i="10" s="1"/>
  <c r="AG63" i="10"/>
  <c r="AG91" i="10" s="1"/>
  <c r="AG68" i="10"/>
  <c r="AG53" i="10"/>
  <c r="AH52" i="10" s="1"/>
  <c r="AF85" i="10"/>
  <c r="AI9" i="15"/>
  <c r="AF92" i="10"/>
  <c r="AF26" i="11" s="1"/>
  <c r="AF19" i="11"/>
  <c r="AD22" i="11"/>
  <c r="AD98" i="10"/>
  <c r="AG57" i="10"/>
  <c r="AG83" i="10" s="1"/>
  <c r="AG62" i="10"/>
  <c r="AG90" i="10" s="1"/>
  <c r="AG67" i="10"/>
  <c r="AG51" i="10"/>
  <c r="AH50" i="10" s="1"/>
  <c r="AG49" i="10"/>
  <c r="AH48" i="10" s="1"/>
  <c r="AG56" i="10"/>
  <c r="AG82" i="10" s="1"/>
  <c r="AG66" i="10"/>
  <c r="AG61" i="10"/>
  <c r="AG89" i="10" s="1"/>
  <c r="AJ3" i="15"/>
  <c r="AF6" i="12"/>
  <c r="AD13" i="12"/>
  <c r="AD16" i="12" s="1"/>
  <c r="AG59" i="10"/>
  <c r="AG87" i="10" s="1"/>
  <c r="AG45" i="10"/>
  <c r="AH44" i="10" s="1"/>
  <c r="AG64" i="10"/>
  <c r="AG74" i="10"/>
  <c r="AG54" i="10"/>
  <c r="AG80" i="10" s="1"/>
  <c r="AI1" i="10"/>
  <c r="AH14" i="11"/>
  <c r="P115" i="10"/>
  <c r="P43" i="11" s="1"/>
  <c r="P37" i="11"/>
  <c r="P111" i="10"/>
  <c r="P40" i="11" s="1"/>
  <c r="Q106" i="10"/>
  <c r="R102" i="10"/>
  <c r="Q33" i="11"/>
  <c r="AH20" i="10" l="1"/>
  <c r="AF29" i="10"/>
  <c r="AF98" i="10" s="1"/>
  <c r="AI9" i="10"/>
  <c r="AI6" i="10"/>
  <c r="AI7" i="10"/>
  <c r="AI8" i="10"/>
  <c r="AJ12" i="10"/>
  <c r="AI14" i="10" s="1"/>
  <c r="AK3" i="15"/>
  <c r="AG27" i="10"/>
  <c r="AG20" i="11" s="1"/>
  <c r="AG24" i="10"/>
  <c r="AE94" i="10"/>
  <c r="AE13" i="12"/>
  <c r="AE16" i="12" s="1"/>
  <c r="AF9" i="12"/>
  <c r="AF11" i="12"/>
  <c r="AG6" i="12"/>
  <c r="AF12" i="12"/>
  <c r="AF10" i="12"/>
  <c r="AD78" i="10"/>
  <c r="AD73" i="10"/>
  <c r="AD75" i="10"/>
  <c r="AD70" i="10"/>
  <c r="AE74" i="10"/>
  <c r="E74" i="10" s="1"/>
  <c r="AE69" i="10"/>
  <c r="AF69" i="10" s="1"/>
  <c r="AG69" i="10" s="1"/>
  <c r="AD76" i="10"/>
  <c r="AD71" i="10"/>
  <c r="AD77" i="10"/>
  <c r="AD72" i="10"/>
  <c r="AE22" i="11"/>
  <c r="AB27" i="11"/>
  <c r="AJ35" i="13"/>
  <c r="AC99" i="10"/>
  <c r="AC100" i="10" s="1"/>
  <c r="AC29" i="11" s="1"/>
  <c r="AC33" i="10"/>
  <c r="AC96" i="10" s="1"/>
  <c r="AC130" i="10"/>
  <c r="AD31" i="10"/>
  <c r="AD24" i="11" s="1"/>
  <c r="AG92" i="10"/>
  <c r="AG26" i="11" s="1"/>
  <c r="AI42" i="10"/>
  <c r="AH10" i="10"/>
  <c r="AH27" i="10" s="1"/>
  <c r="AH20" i="11" s="1"/>
  <c r="AG85" i="10"/>
  <c r="AF94" i="10"/>
  <c r="AJ40" i="10"/>
  <c r="AJ39" i="10"/>
  <c r="AJ15" i="11"/>
  <c r="AJ37" i="10"/>
  <c r="AJ38" i="10"/>
  <c r="AK2" i="10"/>
  <c r="AJ41" i="10"/>
  <c r="AH74" i="10"/>
  <c r="AH54" i="10"/>
  <c r="AH80" i="10" s="1"/>
  <c r="AH59" i="10"/>
  <c r="AH87" i="10" s="1"/>
  <c r="AH45" i="10"/>
  <c r="AI44" i="10" s="1"/>
  <c r="AH64" i="10"/>
  <c r="AH61" i="10"/>
  <c r="AH89" i="10" s="1"/>
  <c r="AH66" i="10"/>
  <c r="AH76" i="10"/>
  <c r="AH56" i="10"/>
  <c r="AH82" i="10" s="1"/>
  <c r="AH49" i="10"/>
  <c r="AI48" i="10" s="1"/>
  <c r="AJ1" i="10"/>
  <c r="AI14" i="11"/>
  <c r="AJ9" i="15"/>
  <c r="AI20" i="10" s="1"/>
  <c r="AH68" i="10"/>
  <c r="AH63" i="10"/>
  <c r="AH91" i="10" s="1"/>
  <c r="AH58" i="10"/>
  <c r="AH84" i="10" s="1"/>
  <c r="AH53" i="10"/>
  <c r="AI52" i="10" s="1"/>
  <c r="AH57" i="10"/>
  <c r="AH83" i="10" s="1"/>
  <c r="AH51" i="10"/>
  <c r="AI50" i="10" s="1"/>
  <c r="AH62" i="10"/>
  <c r="AH90" i="10" s="1"/>
  <c r="AH67" i="10"/>
  <c r="AH65" i="10"/>
  <c r="AH55" i="10"/>
  <c r="AH81" i="10" s="1"/>
  <c r="AH75" i="10"/>
  <c r="AH47" i="10"/>
  <c r="AI46" i="10" s="1"/>
  <c r="AH60" i="10"/>
  <c r="AH88" i="10" s="1"/>
  <c r="Q134" i="10"/>
  <c r="Q108" i="10"/>
  <c r="Q118" i="10" s="1"/>
  <c r="Q46" i="11" s="1"/>
  <c r="Q35" i="11"/>
  <c r="R104" i="10"/>
  <c r="R31" i="11"/>
  <c r="AG29" i="10" l="1"/>
  <c r="AG22" i="11" s="1"/>
  <c r="AJ9" i="10"/>
  <c r="AJ6" i="10"/>
  <c r="AJ7" i="10"/>
  <c r="AJ8" i="10"/>
  <c r="AL3" i="15"/>
  <c r="AK12" i="10"/>
  <c r="AJ14" i="10" s="1"/>
  <c r="AG94" i="10"/>
  <c r="AG19" i="11"/>
  <c r="AK9" i="15"/>
  <c r="AJ20" i="10" s="1"/>
  <c r="AF13" i="12"/>
  <c r="AF16" i="12" s="1"/>
  <c r="AH6" i="12"/>
  <c r="AG9" i="12"/>
  <c r="AG11" i="12"/>
  <c r="AG12" i="12"/>
  <c r="AG10" i="12"/>
  <c r="AE77" i="10"/>
  <c r="E77" i="10" s="1"/>
  <c r="AE72" i="10"/>
  <c r="AE75" i="10"/>
  <c r="E75" i="10" s="1"/>
  <c r="AE70" i="10"/>
  <c r="AH69" i="10"/>
  <c r="AE71" i="10"/>
  <c r="AE76" i="10"/>
  <c r="E76" i="10" s="1"/>
  <c r="AE78" i="10"/>
  <c r="E78" i="10" s="1"/>
  <c r="AE73" i="10"/>
  <c r="AF22" i="11"/>
  <c r="AC27" i="11"/>
  <c r="AI31" i="10"/>
  <c r="AD130" i="10"/>
  <c r="AK31" i="10"/>
  <c r="AH131" i="10"/>
  <c r="AD33" i="10"/>
  <c r="AD96" i="10" s="1"/>
  <c r="AD99" i="10"/>
  <c r="AD100" i="10" s="1"/>
  <c r="AD29" i="11" s="1"/>
  <c r="AE31" i="10"/>
  <c r="AE33" i="10" s="1"/>
  <c r="AE96" i="10" s="1"/>
  <c r="AH24" i="10"/>
  <c r="AK37" i="10"/>
  <c r="AK41" i="10"/>
  <c r="AK38" i="10"/>
  <c r="AK40" i="10"/>
  <c r="AL2" i="10"/>
  <c r="AK15" i="11"/>
  <c r="AK39" i="10"/>
  <c r="AJ42" i="10"/>
  <c r="AJ25" i="11" s="1"/>
  <c r="AI25" i="11"/>
  <c r="AI51" i="10"/>
  <c r="AJ50" i="10" s="1"/>
  <c r="AI67" i="10"/>
  <c r="AI62" i="10"/>
  <c r="AI90" i="10" s="1"/>
  <c r="AI77" i="10"/>
  <c r="AI57" i="10"/>
  <c r="AI83" i="10" s="1"/>
  <c r="AI47" i="10"/>
  <c r="AJ46" i="10" s="1"/>
  <c r="AI65" i="10"/>
  <c r="AI60" i="10"/>
  <c r="AI88" i="10" s="1"/>
  <c r="AI75" i="10"/>
  <c r="AI55" i="10"/>
  <c r="AI81" i="10" s="1"/>
  <c r="AI76" i="10"/>
  <c r="AI61" i="10"/>
  <c r="AI89" i="10" s="1"/>
  <c r="AI49" i="10"/>
  <c r="AJ48" i="10" s="1"/>
  <c r="AI56" i="10"/>
  <c r="AI82" i="10" s="1"/>
  <c r="AI66" i="10"/>
  <c r="AI59" i="10"/>
  <c r="AI87" i="10" s="1"/>
  <c r="AI54" i="10"/>
  <c r="AI80" i="10" s="1"/>
  <c r="AI64" i="10"/>
  <c r="AI45" i="10"/>
  <c r="AJ44" i="10" s="1"/>
  <c r="AI74" i="10"/>
  <c r="AI58" i="10"/>
  <c r="AI84" i="10" s="1"/>
  <c r="AI68" i="10"/>
  <c r="AI53" i="10"/>
  <c r="AJ52" i="10" s="1"/>
  <c r="AI63" i="10"/>
  <c r="AI91" i="10" s="1"/>
  <c r="AH92" i="10"/>
  <c r="AI10" i="10"/>
  <c r="E10" i="10" s="1"/>
  <c r="AH85" i="10"/>
  <c r="AK1" i="10"/>
  <c r="AJ14" i="11"/>
  <c r="AH31" i="10"/>
  <c r="R106" i="10"/>
  <c r="R33" i="11"/>
  <c r="S102" i="10"/>
  <c r="Q115" i="10"/>
  <c r="Q43" i="11" s="1"/>
  <c r="Q111" i="10"/>
  <c r="Q40" i="11" s="1"/>
  <c r="Q37" i="11"/>
  <c r="AH19" i="11" l="1"/>
  <c r="AH29" i="10"/>
  <c r="AH22" i="11" s="1"/>
  <c r="AK9" i="10"/>
  <c r="AK6" i="10"/>
  <c r="AK7" i="10"/>
  <c r="AK8" i="10"/>
  <c r="AM3" i="15"/>
  <c r="AL12" i="10"/>
  <c r="AK14" i="10" s="1"/>
  <c r="AI69" i="10"/>
  <c r="AG98" i="10"/>
  <c r="AK24" i="11"/>
  <c r="AG13" i="12"/>
  <c r="AG16" i="12" s="1"/>
  <c r="B16" i="12" s="1"/>
  <c r="AH9" i="12"/>
  <c r="AH11" i="12"/>
  <c r="AI6" i="12"/>
  <c r="AH10" i="12"/>
  <c r="AH12" i="12"/>
  <c r="AL9" i="15"/>
  <c r="AK20" i="10" s="1"/>
  <c r="AF73" i="10"/>
  <c r="AF78" i="10"/>
  <c r="AF72" i="10"/>
  <c r="AF77" i="10"/>
  <c r="AF71" i="10"/>
  <c r="AF76" i="10"/>
  <c r="AF70" i="10"/>
  <c r="AG70" i="10" s="1"/>
  <c r="AH70" i="10" s="1"/>
  <c r="AI70" i="10" s="1"/>
  <c r="AF75" i="10"/>
  <c r="AG31" i="10"/>
  <c r="AG33" i="10" s="1"/>
  <c r="AG96" i="10" s="1"/>
  <c r="AJ31" i="10"/>
  <c r="AD27" i="11"/>
  <c r="AI24" i="11"/>
  <c r="AI130" i="10"/>
  <c r="AE24" i="11"/>
  <c r="AE99" i="10"/>
  <c r="AE100" i="10" s="1"/>
  <c r="AE29" i="11" s="1"/>
  <c r="AE130" i="10"/>
  <c r="AH24" i="11"/>
  <c r="AH130" i="10"/>
  <c r="AH94" i="10"/>
  <c r="AL40" i="10"/>
  <c r="AL15" i="11"/>
  <c r="AL37" i="10"/>
  <c r="AL39" i="10"/>
  <c r="AL41" i="10"/>
  <c r="AM2" i="10"/>
  <c r="AL38" i="10"/>
  <c r="AK42" i="10"/>
  <c r="AK25" i="11" s="1"/>
  <c r="AJ63" i="10"/>
  <c r="AJ91" i="10" s="1"/>
  <c r="AJ53" i="10"/>
  <c r="AK52" i="10" s="1"/>
  <c r="AJ68" i="10"/>
  <c r="AJ58" i="10"/>
  <c r="AJ84" i="10" s="1"/>
  <c r="AJ78" i="10"/>
  <c r="AJ56" i="10"/>
  <c r="AJ82" i="10" s="1"/>
  <c r="AJ76" i="10"/>
  <c r="AJ61" i="10"/>
  <c r="AJ89" i="10" s="1"/>
  <c r="AJ49" i="10"/>
  <c r="AK48" i="10" s="1"/>
  <c r="AJ66" i="10"/>
  <c r="AJ74" i="10"/>
  <c r="AJ45" i="10"/>
  <c r="AK44" i="10" s="1"/>
  <c r="AJ59" i="10"/>
  <c r="AJ87" i="10" s="1"/>
  <c r="AJ64" i="10"/>
  <c r="AJ54" i="10"/>
  <c r="AJ80" i="10" s="1"/>
  <c r="AH26" i="11"/>
  <c r="AH99" i="10"/>
  <c r="AH27" i="11" s="1"/>
  <c r="AJ57" i="10"/>
  <c r="AJ83" i="10" s="1"/>
  <c r="AJ77" i="10"/>
  <c r="AJ51" i="10"/>
  <c r="AK50" i="10" s="1"/>
  <c r="AJ62" i="10"/>
  <c r="AJ90" i="10" s="1"/>
  <c r="AJ67" i="10"/>
  <c r="AI131" i="10"/>
  <c r="AI24" i="10"/>
  <c r="AI27" i="10"/>
  <c r="AJ60" i="10"/>
  <c r="AJ88" i="10" s="1"/>
  <c r="AJ55" i="10"/>
  <c r="AJ81" i="10" s="1"/>
  <c r="AJ65" i="10"/>
  <c r="AJ47" i="10"/>
  <c r="AK46" i="10" s="1"/>
  <c r="AJ75" i="10"/>
  <c r="AL1" i="10"/>
  <c r="AK14" i="11"/>
  <c r="AI85" i="10"/>
  <c r="AJ10" i="10"/>
  <c r="AI92" i="10"/>
  <c r="AF31" i="10"/>
  <c r="S31" i="11"/>
  <c r="S104" i="10"/>
  <c r="R108" i="10"/>
  <c r="R118" i="10" s="1"/>
  <c r="R46" i="11" s="1"/>
  <c r="R35" i="11"/>
  <c r="R134" i="10"/>
  <c r="AJ69" i="10" l="1"/>
  <c r="E24" i="10"/>
  <c r="E19" i="11" s="1"/>
  <c r="AI29" i="10"/>
  <c r="AL9" i="10"/>
  <c r="AL6" i="10"/>
  <c r="AL7" i="10"/>
  <c r="AL8" i="10"/>
  <c r="AN3" i="15"/>
  <c r="AM12" i="10"/>
  <c r="AL14" i="10" s="1"/>
  <c r="E31" i="10"/>
  <c r="E24" i="11" s="1"/>
  <c r="AH13" i="12"/>
  <c r="AH16" i="12" s="1"/>
  <c r="AM9" i="15"/>
  <c r="AL20" i="10" s="1"/>
  <c r="AI9" i="12"/>
  <c r="AI11" i="12"/>
  <c r="AJ6" i="12"/>
  <c r="AI12" i="12"/>
  <c r="AI10" i="12"/>
  <c r="AJ70" i="10"/>
  <c r="AG73" i="10"/>
  <c r="AG78" i="10"/>
  <c r="AG72" i="10"/>
  <c r="AG77" i="10"/>
  <c r="AG71" i="10"/>
  <c r="AH71" i="10" s="1"/>
  <c r="AI71" i="10" s="1"/>
  <c r="AJ71" i="10" s="1"/>
  <c r="AG76" i="10"/>
  <c r="AI20" i="11"/>
  <c r="E27" i="10"/>
  <c r="AJ24" i="11"/>
  <c r="AJ130" i="10"/>
  <c r="AG24" i="11"/>
  <c r="AG99" i="10"/>
  <c r="AG27" i="11" s="1"/>
  <c r="AG130" i="10"/>
  <c r="AE27" i="11"/>
  <c r="AH33" i="10"/>
  <c r="AH96" i="10" s="1"/>
  <c r="AH98" i="10"/>
  <c r="AH100" i="10" s="1"/>
  <c r="AH29" i="11" s="1"/>
  <c r="AM15" i="11"/>
  <c r="AM37" i="10"/>
  <c r="AM40" i="10"/>
  <c r="AM41" i="10"/>
  <c r="AM39" i="10"/>
  <c r="AM38" i="10"/>
  <c r="AN2" i="10"/>
  <c r="AO2" i="10" s="1"/>
  <c r="AO15" i="11" s="1"/>
  <c r="AL42" i="10"/>
  <c r="AL25" i="11" s="1"/>
  <c r="AK45" i="10"/>
  <c r="AL44" i="10" s="1"/>
  <c r="AK74" i="10"/>
  <c r="AK64" i="10"/>
  <c r="AK59" i="10"/>
  <c r="AK87" i="10" s="1"/>
  <c r="AK54" i="10"/>
  <c r="AK80" i="10" s="1"/>
  <c r="AK56" i="10"/>
  <c r="AK82" i="10" s="1"/>
  <c r="AK66" i="10"/>
  <c r="AK76" i="10"/>
  <c r="AK49" i="10"/>
  <c r="AL48" i="10" s="1"/>
  <c r="AK61" i="10"/>
  <c r="AK89" i="10" s="1"/>
  <c r="AJ85" i="10"/>
  <c r="AI26" i="11"/>
  <c r="AI99" i="10"/>
  <c r="AI27" i="11" s="1"/>
  <c r="AJ24" i="10"/>
  <c r="AJ131" i="10"/>
  <c r="E131" i="10" s="1"/>
  <c r="AJ27" i="10"/>
  <c r="AJ20" i="11" s="1"/>
  <c r="AK57" i="10"/>
  <c r="AK83" i="10" s="1"/>
  <c r="AK51" i="10"/>
  <c r="AL50" i="10" s="1"/>
  <c r="AK62" i="10"/>
  <c r="AK90" i="10" s="1"/>
  <c r="AK67" i="10"/>
  <c r="AK77" i="10"/>
  <c r="AK10" i="10"/>
  <c r="AI19" i="11"/>
  <c r="E29" i="10"/>
  <c r="E22" i="11" s="1"/>
  <c r="AK63" i="10"/>
  <c r="AK91" i="10" s="1"/>
  <c r="AK78" i="10"/>
  <c r="AK53" i="10"/>
  <c r="AL52" i="10" s="1"/>
  <c r="AK58" i="10"/>
  <c r="AK84" i="10" s="1"/>
  <c r="AK68" i="10"/>
  <c r="AI94" i="10"/>
  <c r="AL14" i="11"/>
  <c r="AM1" i="10"/>
  <c r="AJ92" i="10"/>
  <c r="AK65" i="10"/>
  <c r="AK60" i="10"/>
  <c r="AK88" i="10" s="1"/>
  <c r="AK47" i="10"/>
  <c r="AL46" i="10" s="1"/>
  <c r="AK55" i="10"/>
  <c r="AK81" i="10" s="1"/>
  <c r="AK75" i="10"/>
  <c r="AF99" i="10"/>
  <c r="AF24" i="11"/>
  <c r="AF130" i="10"/>
  <c r="AF33" i="10"/>
  <c r="R37" i="11"/>
  <c r="R115" i="10"/>
  <c r="R43" i="11" s="1"/>
  <c r="R111" i="10"/>
  <c r="R40" i="11" s="1"/>
  <c r="S33" i="11"/>
  <c r="S106" i="10"/>
  <c r="T102" i="10"/>
  <c r="AK69" i="10" l="1"/>
  <c r="E20" i="11"/>
  <c r="AJ29" i="10"/>
  <c r="AM9" i="10"/>
  <c r="AM6" i="10"/>
  <c r="AM7" i="10"/>
  <c r="AM8" i="10"/>
  <c r="AO3" i="15"/>
  <c r="AN12" i="10"/>
  <c r="AM14" i="10" s="1"/>
  <c r="AK70" i="10"/>
  <c r="AI13" i="12"/>
  <c r="AI16" i="12" s="1"/>
  <c r="AO39" i="10"/>
  <c r="AO37" i="10"/>
  <c r="AO41" i="10"/>
  <c r="AO40" i="10"/>
  <c r="AO38" i="10"/>
  <c r="AJ9" i="12"/>
  <c r="AJ11" i="12"/>
  <c r="AJ10" i="12"/>
  <c r="AJ12" i="12"/>
  <c r="AK6" i="12"/>
  <c r="AN9" i="15"/>
  <c r="AM20" i="10" s="1"/>
  <c r="AH73" i="10"/>
  <c r="AH78" i="10"/>
  <c r="AH72" i="10"/>
  <c r="AI72" i="10" s="1"/>
  <c r="AJ72" i="10" s="1"/>
  <c r="AK72" i="10" s="1"/>
  <c r="AH77" i="10"/>
  <c r="AK71" i="10"/>
  <c r="AG100" i="10"/>
  <c r="AG29" i="11" s="1"/>
  <c r="E130" i="10"/>
  <c r="E132" i="10" s="1"/>
  <c r="AN38" i="10"/>
  <c r="AN15" i="11"/>
  <c r="AN40" i="10"/>
  <c r="AN41" i="10"/>
  <c r="AN37" i="10"/>
  <c r="AN39" i="10"/>
  <c r="AM42" i="10"/>
  <c r="AM25" i="11" s="1"/>
  <c r="AL63" i="10"/>
  <c r="AL91" i="10" s="1"/>
  <c r="AL58" i="10"/>
  <c r="AL84" i="10" s="1"/>
  <c r="AL78" i="10"/>
  <c r="AL68" i="10"/>
  <c r="AL53" i="10"/>
  <c r="AM52" i="10" s="1"/>
  <c r="AL60" i="10"/>
  <c r="AL88" i="10" s="1"/>
  <c r="AL65" i="10"/>
  <c r="AL47" i="10"/>
  <c r="AM46" i="10" s="1"/>
  <c r="AL75" i="10"/>
  <c r="AL55" i="10"/>
  <c r="AL81" i="10" s="1"/>
  <c r="AL57" i="10"/>
  <c r="AL83" i="10" s="1"/>
  <c r="AL62" i="10"/>
  <c r="AL90" i="10" s="1"/>
  <c r="AL67" i="10"/>
  <c r="AL51" i="10"/>
  <c r="AM50" i="10" s="1"/>
  <c r="AL77" i="10"/>
  <c r="AL61" i="10"/>
  <c r="AL89" i="10" s="1"/>
  <c r="AL66" i="10"/>
  <c r="AL49" i="10"/>
  <c r="AM48" i="10" s="1"/>
  <c r="AL56" i="10"/>
  <c r="AL82" i="10" s="1"/>
  <c r="AL76" i="10"/>
  <c r="AI22" i="11"/>
  <c r="AI98" i="10"/>
  <c r="AI100" i="10" s="1"/>
  <c r="AI29" i="11" s="1"/>
  <c r="AI33" i="10"/>
  <c r="AI96" i="10" s="1"/>
  <c r="AK85" i="10"/>
  <c r="AL74" i="10"/>
  <c r="AL45" i="10"/>
  <c r="AM44" i="10" s="1"/>
  <c r="AL64" i="10"/>
  <c r="AL54" i="10"/>
  <c r="AL80" i="10" s="1"/>
  <c r="AL59" i="10"/>
  <c r="AL87" i="10" s="1"/>
  <c r="AJ26" i="11"/>
  <c r="AJ99" i="10"/>
  <c r="AJ27" i="11" s="1"/>
  <c r="AJ94" i="10"/>
  <c r="AJ118" i="10" s="1"/>
  <c r="AJ46" i="11" s="1"/>
  <c r="AK92" i="10"/>
  <c r="AK27" i="10"/>
  <c r="AK20" i="11" s="1"/>
  <c r="AK24" i="10"/>
  <c r="AJ19" i="11"/>
  <c r="AN1" i="10"/>
  <c r="AM14" i="11"/>
  <c r="AL10" i="10"/>
  <c r="AF96" i="10"/>
  <c r="AF27" i="11"/>
  <c r="AF100" i="10"/>
  <c r="AF29" i="11" s="1"/>
  <c r="T31" i="11"/>
  <c r="T104" i="10"/>
  <c r="S35" i="11"/>
  <c r="S108" i="10"/>
  <c r="S118" i="10" s="1"/>
  <c r="S46" i="11" s="1"/>
  <c r="S134" i="10"/>
  <c r="AL69" i="10" l="1"/>
  <c r="AK29" i="10"/>
  <c r="AO1" i="10"/>
  <c r="AN9" i="10"/>
  <c r="AN6" i="10"/>
  <c r="AN7" i="10"/>
  <c r="AN8" i="10"/>
  <c r="AL70" i="10"/>
  <c r="AO12" i="10"/>
  <c r="AO9" i="15"/>
  <c r="AN20" i="10" s="1"/>
  <c r="AO20" i="10"/>
  <c r="AO42" i="10"/>
  <c r="AL6" i="12"/>
  <c r="AK9" i="12"/>
  <c r="AK11" i="12"/>
  <c r="AK12" i="12"/>
  <c r="AK10" i="12"/>
  <c r="AL71" i="10"/>
  <c r="AJ13" i="12"/>
  <c r="AJ16" i="12" s="1"/>
  <c r="AL72" i="10"/>
  <c r="AI78" i="10"/>
  <c r="AI73" i="10"/>
  <c r="AJ73" i="10" s="1"/>
  <c r="AK73" i="10" s="1"/>
  <c r="AL73" i="10" s="1"/>
  <c r="AL85" i="10"/>
  <c r="AK94" i="10"/>
  <c r="AK118" i="10" s="1"/>
  <c r="AK46" i="11" s="1"/>
  <c r="AN42" i="10"/>
  <c r="AN25" i="11" s="1"/>
  <c r="AM77" i="10"/>
  <c r="AM51" i="10"/>
  <c r="AN50" i="10" s="1"/>
  <c r="AM67" i="10"/>
  <c r="AM72" i="10" s="1"/>
  <c r="AM57" i="10"/>
  <c r="AM83" i="10" s="1"/>
  <c r="AM62" i="10"/>
  <c r="AM90" i="10" s="1"/>
  <c r="AK19" i="11"/>
  <c r="AM68" i="10"/>
  <c r="AM58" i="10"/>
  <c r="AM84" i="10" s="1"/>
  <c r="AM63" i="10"/>
  <c r="AM91" i="10" s="1"/>
  <c r="AM78" i="10"/>
  <c r="AM53" i="10"/>
  <c r="AN52" i="10" s="1"/>
  <c r="AM64" i="10"/>
  <c r="AM69" i="10" s="1"/>
  <c r="AM54" i="10"/>
  <c r="AM80" i="10" s="1"/>
  <c r="AM59" i="10"/>
  <c r="AM87" i="10" s="1"/>
  <c r="AM74" i="10"/>
  <c r="AM45" i="10"/>
  <c r="AN44" i="10" s="1"/>
  <c r="AM60" i="10"/>
  <c r="AM88" i="10" s="1"/>
  <c r="AM65" i="10"/>
  <c r="AM75" i="10"/>
  <c r="AM47" i="10"/>
  <c r="AN46" i="10" s="1"/>
  <c r="AM55" i="10"/>
  <c r="AM81" i="10" s="1"/>
  <c r="AL27" i="10"/>
  <c r="AL20" i="11" s="1"/>
  <c r="AL24" i="10"/>
  <c r="AM10" i="10"/>
  <c r="AN14" i="11"/>
  <c r="AM49" i="10"/>
  <c r="AN48" i="10" s="1"/>
  <c r="AM66" i="10"/>
  <c r="AM76" i="10"/>
  <c r="AM56" i="10"/>
  <c r="AM82" i="10" s="1"/>
  <c r="AM61" i="10"/>
  <c r="AM89" i="10" s="1"/>
  <c r="AJ22" i="11"/>
  <c r="AJ98" i="10"/>
  <c r="AJ100" i="10" s="1"/>
  <c r="AJ29" i="11" s="1"/>
  <c r="AJ33" i="10"/>
  <c r="AJ96" i="10" s="1"/>
  <c r="AK26" i="11"/>
  <c r="AK99" i="10"/>
  <c r="AK27" i="11" s="1"/>
  <c r="AL92" i="10"/>
  <c r="S37" i="11"/>
  <c r="S111" i="10"/>
  <c r="S40" i="11" s="1"/>
  <c r="S115" i="10"/>
  <c r="S43" i="11" s="1"/>
  <c r="T33" i="11"/>
  <c r="U102" i="10"/>
  <c r="T106" i="10"/>
  <c r="AM70" i="10" l="1"/>
  <c r="AL29" i="10"/>
  <c r="AO14" i="11"/>
  <c r="AO6" i="10"/>
  <c r="AO9" i="10"/>
  <c r="AO7" i="10"/>
  <c r="AO8" i="10"/>
  <c r="AN14" i="10"/>
  <c r="AO14" i="10"/>
  <c r="AM71" i="10"/>
  <c r="AL94" i="10"/>
  <c r="AL118" i="10" s="1"/>
  <c r="AL46" i="11" s="1"/>
  <c r="AO25" i="11"/>
  <c r="E42" i="10"/>
  <c r="E25" i="11" s="1"/>
  <c r="AK13" i="12"/>
  <c r="AK16" i="12" s="1"/>
  <c r="AL11" i="12"/>
  <c r="AL10" i="12"/>
  <c r="AL9" i="12"/>
  <c r="AM6" i="12"/>
  <c r="AL12" i="12"/>
  <c r="AM73" i="10"/>
  <c r="AN47" i="10"/>
  <c r="AO46" i="10" s="1"/>
  <c r="AN55" i="10"/>
  <c r="AN81" i="10" s="1"/>
  <c r="AN65" i="10"/>
  <c r="AN75" i="10"/>
  <c r="AN60" i="10"/>
  <c r="AN88" i="10" s="1"/>
  <c r="AM85" i="10"/>
  <c r="AL26" i="11"/>
  <c r="AL99" i="10"/>
  <c r="AL27" i="11" s="1"/>
  <c r="AN57" i="10"/>
  <c r="AN83" i="10" s="1"/>
  <c r="AN67" i="10"/>
  <c r="AN72" i="10" s="1"/>
  <c r="AN62" i="10"/>
  <c r="AN90" i="10" s="1"/>
  <c r="AN51" i="10"/>
  <c r="AO50" i="10" s="1"/>
  <c r="AN77" i="10"/>
  <c r="AN10" i="10"/>
  <c r="AM27" i="10"/>
  <c r="AM20" i="11" s="1"/>
  <c r="AM24" i="10"/>
  <c r="AK33" i="10"/>
  <c r="AK96" i="10" s="1"/>
  <c r="AK22" i="11"/>
  <c r="AK98" i="10"/>
  <c r="AK100" i="10" s="1"/>
  <c r="AK29" i="11" s="1"/>
  <c r="AN76" i="10"/>
  <c r="AN61" i="10"/>
  <c r="AN89" i="10" s="1"/>
  <c r="AN56" i="10"/>
  <c r="AN82" i="10" s="1"/>
  <c r="AN49" i="10"/>
  <c r="AO48" i="10" s="1"/>
  <c r="AN66" i="10"/>
  <c r="AN58" i="10"/>
  <c r="AN84" i="10" s="1"/>
  <c r="AN68" i="10"/>
  <c r="AN53" i="10"/>
  <c r="AO52" i="10" s="1"/>
  <c r="AN78" i="10"/>
  <c r="AN63" i="10"/>
  <c r="AN91" i="10" s="1"/>
  <c r="AL19" i="11"/>
  <c r="AN74" i="10"/>
  <c r="AN59" i="10"/>
  <c r="AN87" i="10" s="1"/>
  <c r="AN64" i="10"/>
  <c r="AN69" i="10" s="1"/>
  <c r="AN45" i="10"/>
  <c r="AO44" i="10" s="1"/>
  <c r="AN54" i="10"/>
  <c r="AN80" i="10" s="1"/>
  <c r="AM92" i="10"/>
  <c r="T108" i="10"/>
  <c r="T118" i="10" s="1"/>
  <c r="T46" i="11" s="1"/>
  <c r="T35" i="11"/>
  <c r="T134" i="10"/>
  <c r="U31" i="11"/>
  <c r="U104" i="10"/>
  <c r="AN70" i="10" l="1"/>
  <c r="AM29" i="10"/>
  <c r="AO10" i="10"/>
  <c r="AO27" i="10" s="1"/>
  <c r="AO20" i="11" s="1"/>
  <c r="AN71" i="10"/>
  <c r="AN73" i="10"/>
  <c r="AO56" i="10"/>
  <c r="AO82" i="10" s="1"/>
  <c r="AO66" i="10"/>
  <c r="AO76" i="10"/>
  <c r="AO49" i="10"/>
  <c r="AO61" i="10"/>
  <c r="AO89" i="10" s="1"/>
  <c r="AO68" i="10"/>
  <c r="AO78" i="10"/>
  <c r="AO53" i="10"/>
  <c r="AO58" i="10"/>
  <c r="AO84" i="10" s="1"/>
  <c r="AO63" i="10"/>
  <c r="AO91" i="10" s="1"/>
  <c r="AO60" i="10"/>
  <c r="AO88" i="10" s="1"/>
  <c r="AO65" i="10"/>
  <c r="AO75" i="10"/>
  <c r="AO47" i="10"/>
  <c r="AO55" i="10"/>
  <c r="AO81" i="10" s="1"/>
  <c r="AO64" i="10"/>
  <c r="AO69" i="10" s="1"/>
  <c r="AO74" i="10"/>
  <c r="AO54" i="10"/>
  <c r="AO80" i="10" s="1"/>
  <c r="AO59" i="10"/>
  <c r="AO87" i="10" s="1"/>
  <c r="AO45" i="10"/>
  <c r="AO67" i="10"/>
  <c r="AO72" i="10" s="1"/>
  <c r="AO77" i="10"/>
  <c r="AO57" i="10"/>
  <c r="AO83" i="10" s="1"/>
  <c r="AO62" i="10"/>
  <c r="AO90" i="10" s="1"/>
  <c r="AO51" i="10"/>
  <c r="AL13" i="12"/>
  <c r="AL16" i="12" s="1"/>
  <c r="AN6" i="12"/>
  <c r="AM11" i="12"/>
  <c r="AM10" i="12"/>
  <c r="AM9" i="12"/>
  <c r="AM12" i="12"/>
  <c r="AN92" i="10"/>
  <c r="AN99" i="10" s="1"/>
  <c r="AN85" i="10"/>
  <c r="AM19" i="11"/>
  <c r="AL22" i="11"/>
  <c r="AL33" i="10"/>
  <c r="AL96" i="10" s="1"/>
  <c r="AL98" i="10"/>
  <c r="AL100" i="10" s="1"/>
  <c r="AL29" i="11" s="1"/>
  <c r="AN27" i="10"/>
  <c r="AN20" i="11" s="1"/>
  <c r="AN24" i="10"/>
  <c r="AM26" i="11"/>
  <c r="AM99" i="10"/>
  <c r="AM27" i="11" s="1"/>
  <c r="AM94" i="10"/>
  <c r="AM118" i="10" s="1"/>
  <c r="AM46" i="11" s="1"/>
  <c r="U106" i="10"/>
  <c r="U33" i="11"/>
  <c r="V102" i="10"/>
  <c r="T115" i="10"/>
  <c r="T43" i="11" s="1"/>
  <c r="T37" i="11"/>
  <c r="T111" i="10"/>
  <c r="T40" i="11" s="1"/>
  <c r="AO70" i="10" l="1"/>
  <c r="AN29" i="10"/>
  <c r="AO24" i="10"/>
  <c r="AO73" i="10"/>
  <c r="AO71" i="10"/>
  <c r="AO92" i="10"/>
  <c r="AO85" i="10"/>
  <c r="AN26" i="11"/>
  <c r="AM13" i="12"/>
  <c r="AM16" i="12" s="1"/>
  <c r="AN11" i="12"/>
  <c r="AN10" i="12"/>
  <c r="AN9" i="12"/>
  <c r="AN12" i="12"/>
  <c r="AN94" i="10"/>
  <c r="AN118" i="10" s="1"/>
  <c r="AN46" i="11" s="1"/>
  <c r="AN27" i="11"/>
  <c r="AN19" i="11"/>
  <c r="AM22" i="11"/>
  <c r="AM33" i="10"/>
  <c r="AM96" i="10" s="1"/>
  <c r="AM98" i="10"/>
  <c r="AM100" i="10" s="1"/>
  <c r="AM29" i="11" s="1"/>
  <c r="V31" i="11"/>
  <c r="V104" i="10"/>
  <c r="U108" i="10"/>
  <c r="U118" i="10" s="1"/>
  <c r="U46" i="11" s="1"/>
  <c r="U134" i="10"/>
  <c r="U35" i="11"/>
  <c r="AO19" i="11" l="1"/>
  <c r="AO29" i="10"/>
  <c r="AO22" i="11" s="1"/>
  <c r="AO94" i="10"/>
  <c r="E85" i="10"/>
  <c r="AO99" i="10"/>
  <c r="E99" i="10" s="1"/>
  <c r="E27" i="11" s="1"/>
  <c r="AO26" i="11"/>
  <c r="E92" i="10"/>
  <c r="E26" i="11" s="1"/>
  <c r="AN13" i="12"/>
  <c r="AN16" i="12" s="1"/>
  <c r="AN22" i="11"/>
  <c r="AN33" i="10"/>
  <c r="AN96" i="10" s="1"/>
  <c r="AN98" i="10"/>
  <c r="U111" i="10"/>
  <c r="U40" i="11" s="1"/>
  <c r="U115" i="10"/>
  <c r="U43" i="11" s="1"/>
  <c r="U37" i="11"/>
  <c r="W102" i="10"/>
  <c r="V106" i="10"/>
  <c r="V33" i="11"/>
  <c r="AO98" i="10" l="1"/>
  <c r="AO100" i="10" s="1"/>
  <c r="AO29" i="11" s="1"/>
  <c r="AO33" i="10"/>
  <c r="E33" i="10" s="1"/>
  <c r="AO27" i="11"/>
  <c r="AO118" i="10"/>
  <c r="AO46" i="11" s="1"/>
  <c r="E94" i="10"/>
  <c r="AN100" i="10"/>
  <c r="AN29" i="11" s="1"/>
  <c r="W31" i="11"/>
  <c r="W104" i="10"/>
  <c r="V108" i="10"/>
  <c r="V118" i="10" s="1"/>
  <c r="V46" i="11" s="1"/>
  <c r="V134" i="10"/>
  <c r="V35" i="11"/>
  <c r="AO96" i="10" l="1"/>
  <c r="E96" i="10" s="1"/>
  <c r="E98" i="10"/>
  <c r="E100" i="10" s="1"/>
  <c r="E29" i="11" s="1"/>
  <c r="V37" i="11"/>
  <c r="V115" i="10"/>
  <c r="V43" i="11" s="1"/>
  <c r="V111" i="10"/>
  <c r="V40" i="11" s="1"/>
  <c r="W33" i="11"/>
  <c r="W106" i="10"/>
  <c r="X102" i="10"/>
  <c r="X31" i="11" l="1"/>
  <c r="X104" i="10"/>
  <c r="W35" i="11"/>
  <c r="W134" i="10"/>
  <c r="W108" i="10"/>
  <c r="W118" i="10" s="1"/>
  <c r="W46" i="11" s="1"/>
  <c r="X33" i="11" l="1"/>
  <c r="Y102" i="10"/>
  <c r="X106" i="10"/>
  <c r="W111" i="10"/>
  <c r="W40" i="11" s="1"/>
  <c r="W115" i="10"/>
  <c r="W43" i="11" s="1"/>
  <c r="W37" i="11"/>
  <c r="X108" i="10" l="1"/>
  <c r="X118" i="10" s="1"/>
  <c r="X46" i="11" s="1"/>
  <c r="X35" i="11"/>
  <c r="X134" i="10"/>
  <c r="Y31" i="11"/>
  <c r="Y104" i="10"/>
  <c r="Y106" i="10" l="1"/>
  <c r="Y33" i="11"/>
  <c r="Z102" i="10"/>
  <c r="X111" i="10"/>
  <c r="X40" i="11" s="1"/>
  <c r="X37" i="11"/>
  <c r="X115" i="10"/>
  <c r="X43" i="11" s="1"/>
  <c r="Z31" i="11" l="1"/>
  <c r="Z104" i="10"/>
  <c r="Y35" i="11"/>
  <c r="Y134" i="10"/>
  <c r="Y108" i="10"/>
  <c r="Y118" i="10" s="1"/>
  <c r="Y46" i="11" s="1"/>
  <c r="AA102" i="10" l="1"/>
  <c r="Z106" i="10"/>
  <c r="Z33" i="11"/>
  <c r="Y111" i="10"/>
  <c r="Y40" i="11" s="1"/>
  <c r="Y115" i="10"/>
  <c r="Y43" i="11" s="1"/>
  <c r="Y37" i="11"/>
  <c r="Z134" i="10" l="1"/>
  <c r="Z108" i="10"/>
  <c r="Z118" i="10" s="1"/>
  <c r="Z46" i="11" s="1"/>
  <c r="Z35" i="11"/>
  <c r="AA104" i="10"/>
  <c r="AA31" i="11"/>
  <c r="AB102" i="10" l="1"/>
  <c r="AA106" i="10"/>
  <c r="AA108" i="10" s="1"/>
  <c r="AA118" i="10" s="1"/>
  <c r="AA46" i="11" s="1"/>
  <c r="AA33" i="11"/>
  <c r="Z115" i="10"/>
  <c r="Z43" i="11" s="1"/>
  <c r="Z37" i="11"/>
  <c r="Z111" i="10"/>
  <c r="Z40" i="11" s="1"/>
  <c r="AA115" i="10" l="1"/>
  <c r="AA43" i="11" s="1"/>
  <c r="AA37" i="11"/>
  <c r="AA111" i="10"/>
  <c r="AA40" i="11" s="1"/>
  <c r="AA134" i="10"/>
  <c r="AA35" i="11"/>
  <c r="AB31" i="11"/>
  <c r="AB104" i="10"/>
  <c r="AB106" i="10" l="1"/>
  <c r="AB33" i="11"/>
  <c r="AC102" i="10"/>
  <c r="AC104" i="10" l="1"/>
  <c r="AC31" i="11"/>
  <c r="AB108" i="10"/>
  <c r="AB118" i="10" s="1"/>
  <c r="AB46" i="11" s="1"/>
  <c r="AB35" i="11"/>
  <c r="AB134" i="10"/>
  <c r="AB37" i="11" l="1"/>
  <c r="AB115" i="10"/>
  <c r="AB43" i="11" s="1"/>
  <c r="AB111" i="10"/>
  <c r="AB40" i="11" s="1"/>
  <c r="AC33" i="11"/>
  <c r="AD102" i="10"/>
  <c r="AC106" i="10"/>
  <c r="AD31" i="11" l="1"/>
  <c r="AD104" i="10"/>
  <c r="AC108" i="10"/>
  <c r="AC118" i="10" s="1"/>
  <c r="AC46" i="11" s="1"/>
  <c r="AC35" i="11"/>
  <c r="AC134" i="10"/>
  <c r="AC37" i="11" l="1"/>
  <c r="AC115" i="10"/>
  <c r="AC43" i="11" s="1"/>
  <c r="AC111" i="10"/>
  <c r="AC40" i="11" s="1"/>
  <c r="AD106" i="10"/>
  <c r="AE102" i="10"/>
  <c r="AD33" i="11"/>
  <c r="AD108" i="10" l="1"/>
  <c r="AD118" i="10" s="1"/>
  <c r="AD46" i="11" s="1"/>
  <c r="AD35" i="11"/>
  <c r="AD134" i="10"/>
  <c r="AE31" i="11"/>
  <c r="AE104" i="10"/>
  <c r="AE106" i="10" l="1"/>
  <c r="AE33" i="11"/>
  <c r="AF102" i="10"/>
  <c r="AD115" i="10"/>
  <c r="AD43" i="11" s="1"/>
  <c r="AD111" i="10"/>
  <c r="AD40" i="11" s="1"/>
  <c r="AD37" i="11"/>
  <c r="AF31" i="11" l="1"/>
  <c r="AF104" i="10"/>
  <c r="AE108" i="10"/>
  <c r="AE118" i="10" s="1"/>
  <c r="AE46" i="11" s="1"/>
  <c r="AE134" i="10"/>
  <c r="AE35" i="11"/>
  <c r="AE115" i="10" l="1"/>
  <c r="AE43" i="11" s="1"/>
  <c r="AE37" i="11"/>
  <c r="AE111" i="10"/>
  <c r="AE40" i="11" s="1"/>
  <c r="AF33" i="11"/>
  <c r="AG102" i="10"/>
  <c r="AF106" i="10"/>
  <c r="AF108" i="10" l="1"/>
  <c r="AF118" i="10" s="1"/>
  <c r="AF46" i="11" s="1"/>
  <c r="AF35" i="11"/>
  <c r="AF134" i="10"/>
  <c r="AG31" i="11"/>
  <c r="AG104" i="10"/>
  <c r="AH102" i="10" l="1"/>
  <c r="AG106" i="10"/>
  <c r="AG33" i="11"/>
  <c r="AF37" i="11"/>
  <c r="AF115" i="10"/>
  <c r="AF43" i="11" s="1"/>
  <c r="AF111" i="10"/>
  <c r="AF40" i="11" s="1"/>
  <c r="AG108" i="10" l="1"/>
  <c r="AG118" i="10" s="1"/>
  <c r="AG46" i="11" s="1"/>
  <c r="AG35" i="11"/>
  <c r="AG134" i="10"/>
  <c r="AH31" i="11"/>
  <c r="AH104" i="10"/>
  <c r="AH33" i="11" l="1"/>
  <c r="AI102" i="10"/>
  <c r="AH106" i="10"/>
  <c r="AG37" i="11"/>
  <c r="AG111" i="10"/>
  <c r="AG40" i="11" s="1"/>
  <c r="AG115" i="10"/>
  <c r="AG43" i="11" s="1"/>
  <c r="AH108" i="10" l="1"/>
  <c r="AH118" i="10" s="1"/>
  <c r="AH46" i="11" s="1"/>
  <c r="AH35" i="11"/>
  <c r="AH134" i="10"/>
  <c r="AI31" i="11"/>
  <c r="AI104" i="10"/>
  <c r="AI33" i="11" l="1"/>
  <c r="AI106" i="10"/>
  <c r="AJ102" i="10"/>
  <c r="AH111" i="10"/>
  <c r="AH40" i="11" s="1"/>
  <c r="AH115" i="10"/>
  <c r="AH43" i="11" s="1"/>
  <c r="AH37" i="11"/>
  <c r="AJ31" i="11" l="1"/>
  <c r="AJ104" i="10"/>
  <c r="AI108" i="10"/>
  <c r="AI118" i="10" s="1"/>
  <c r="AI46" i="11" s="1"/>
  <c r="AI35" i="11"/>
  <c r="AI134" i="10"/>
  <c r="AI37" i="11" l="1"/>
  <c r="AI115" i="10"/>
  <c r="AI111" i="10"/>
  <c r="AJ106" i="10"/>
  <c r="AJ33" i="11"/>
  <c r="AK102" i="10"/>
  <c r="AI40" i="11" l="1"/>
  <c r="AI43" i="11"/>
  <c r="AJ35" i="11"/>
  <c r="AJ108" i="10"/>
  <c r="AJ134" i="10"/>
  <c r="E134" i="10" s="1"/>
  <c r="E135" i="10" s="1"/>
  <c r="AK31" i="11"/>
  <c r="AK104" i="10"/>
  <c r="AJ115" i="10" l="1"/>
  <c r="AJ43" i="11" s="1"/>
  <c r="AJ111" i="10"/>
  <c r="AJ40" i="11" s="1"/>
  <c r="AJ37" i="11"/>
  <c r="AK33" i="11"/>
  <c r="AK106" i="10"/>
  <c r="AL102" i="10"/>
  <c r="AL31" i="11" l="1"/>
  <c r="AL104" i="10"/>
  <c r="AK35" i="11"/>
  <c r="AK108" i="10"/>
  <c r="AK37" i="11" l="1"/>
  <c r="AK111" i="10"/>
  <c r="AK40" i="11" s="1"/>
  <c r="AK115" i="10"/>
  <c r="AK43" i="11" s="1"/>
  <c r="AL33" i="11"/>
  <c r="AL106" i="10"/>
  <c r="AL35" i="11" s="1"/>
  <c r="AM102" i="10"/>
  <c r="AL108" i="10" l="1"/>
  <c r="AL37" i="11" s="1"/>
  <c r="AM31" i="11"/>
  <c r="AM104" i="10"/>
  <c r="AL115" i="10" l="1"/>
  <c r="AL43" i="11" s="1"/>
  <c r="AL111" i="10"/>
  <c r="AL40" i="11" s="1"/>
  <c r="AM33" i="11"/>
  <c r="AN102" i="10"/>
  <c r="AM106" i="10"/>
  <c r="AM35" i="11" s="1"/>
  <c r="AM108" i="10" l="1"/>
  <c r="AM37" i="11" s="1"/>
  <c r="AN31" i="11"/>
  <c r="AN104" i="10"/>
  <c r="AO102" i="10" l="1"/>
  <c r="AO31" i="11" s="1"/>
  <c r="AM115" i="10"/>
  <c r="AM43" i="11" s="1"/>
  <c r="AM111" i="10"/>
  <c r="AM40" i="11" s="1"/>
  <c r="AN33" i="11"/>
  <c r="AN106" i="10"/>
  <c r="AO104" i="10" l="1"/>
  <c r="AO106" i="10" s="1"/>
  <c r="AO35" i="11" s="1"/>
  <c r="E102" i="10"/>
  <c r="E31" i="11" s="1"/>
  <c r="AN35" i="11"/>
  <c r="AN108" i="10"/>
  <c r="E104" i="10" l="1"/>
  <c r="E33" i="11" s="1"/>
  <c r="AO33" i="11"/>
  <c r="AO108" i="10"/>
  <c r="E106" i="10"/>
  <c r="E35" i="11" s="1"/>
  <c r="AN37" i="11"/>
  <c r="AN111" i="10"/>
  <c r="AN115" i="10"/>
  <c r="E108" i="10" l="1"/>
  <c r="AO37" i="11"/>
  <c r="AO111" i="10"/>
  <c r="AO40" i="11" s="1"/>
  <c r="AO115" i="10"/>
  <c r="AO43" i="11" s="1"/>
  <c r="AN40" i="11"/>
  <c r="AN43" i="11"/>
  <c r="E112" i="10" l="1"/>
  <c r="E41" i="11" s="1"/>
  <c r="E111" i="10"/>
  <c r="E40" i="11" s="1"/>
  <c r="E116" i="10"/>
  <c r="E44" i="11" s="1"/>
  <c r="E115" i="10"/>
  <c r="E43" i="11" s="1"/>
  <c r="E119" i="10"/>
  <c r="E37" i="11"/>
  <c r="D8" i="2" l="1"/>
  <c r="D9" i="2"/>
  <c r="E47" i="11"/>
  <c r="D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Heideveld - Prins, L. (Laura)</author>
  </authors>
  <commentList>
    <comment ref="D17" authorId="0" shapeId="0" xr:uid="{D5B3E911-E263-4B05-BFC5-31F699C7BB3F}">
      <text>
        <r>
          <rPr>
            <sz val="9"/>
            <color indexed="81"/>
            <rFont val="Tahoma"/>
            <family val="2"/>
          </rPr>
          <t xml:space="preserve">Vul hier het totale vermogen van het windpark in. 
Dit vermogen moet gelijk zijn aan het vermogen zoals in het aanvraagformulier is vermeld en dat in het windrapport voor de netto P50 berekening is gebruikt.
</t>
        </r>
      </text>
    </comment>
    <comment ref="D18" authorId="0" shapeId="0" xr:uid="{ED14A3AA-23DC-4545-806B-D530252D92E8}">
      <text>
        <r>
          <rPr>
            <sz val="9"/>
            <color indexed="81"/>
            <rFont val="Tahoma"/>
            <family val="2"/>
          </rPr>
          <t>Vul de netto P50 jaarproductie in volgens het windrapport.</t>
        </r>
      </text>
    </comment>
    <comment ref="B23" authorId="0" shapeId="0" xr:uid="{CA605BE4-5006-40EE-BF3A-8F9DB84D1A02}">
      <text>
        <r>
          <rPr>
            <sz val="9"/>
            <color indexed="81"/>
            <rFont val="Tahoma"/>
            <family val="2"/>
          </rPr>
          <t xml:space="preserve">U kunt de productie in maximaal 4 jaar opstarten, mits de productie in 2024 start.  
Geef per jaar aan welk deel van de productie wordt opgestart. 
Dit doet u door aan te geven welk percentage van de P50 u in 2024 verwacht te halen (afhankelijk van start datum productie en het aantal turbines die starten te draaien). 
Voorbeeld: 
- stel op 1-7-2024 komt 50% van het productievermogen beschikbaar en u verwacht hiermee in de rest van de jaar 50% van de P50-waarde te produceren. Vul dan bij 2024 6/12 * 50% = 25% in. 
Geef vervolgens aan welk percentage van de P50 u er in 2025 verwacht bij te halen. Dit berekent u door het percentage van de P50 dat u in 2025 verwacht te gaan halen te nemen, minus het percentage dat u reeds bij 2024 hebt ingevuld. 
Voorbeeld:
- stel dat vervolgens op 1-3-2025 weer een deel in productie gaat en waarmee 90% van het productievermogen beschikbaar is, vul dan bij 2025 (90% - 25%=) 65% * 10/12 = 54%.  
Mocht u in 2026 en 2027 nog een deel van de productie gaan opstarten, dan vult u het restantpercentage om tot 100% te komen bij 2026 en eventueel 2027 in. 
</t>
        </r>
      </text>
    </comment>
    <comment ref="B25" authorId="0" shapeId="0" xr:uid="{C9D8B76C-3136-4DFC-B71D-025882C37EF8}">
      <text>
        <r>
          <rPr>
            <sz val="9"/>
            <color indexed="81"/>
            <rFont val="Tahoma"/>
            <family val="2"/>
          </rPr>
          <t>Deze waarde wordt overgenomen uit uw bovenstaande invoer</t>
        </r>
      </text>
    </comment>
    <comment ref="D37" authorId="0" shapeId="0" xr:uid="{4D57724A-29E7-41B7-8E27-AE2C3442ABCA}">
      <text>
        <r>
          <rPr>
            <sz val="9"/>
            <color indexed="81"/>
            <rFont val="Tahoma"/>
            <family val="2"/>
          </rPr>
          <t xml:space="preserve">Dit bedrag wordt overgenomen van het tabblad CAPEX
</t>
        </r>
      </text>
    </comment>
    <comment ref="D42" authorId="0" shapeId="0" xr:uid="{BF2B273D-50FE-495B-89F4-3A04A4896146}">
      <text>
        <r>
          <rPr>
            <sz val="9"/>
            <color indexed="81"/>
            <rFont val="Tahoma"/>
            <family val="2"/>
          </rPr>
          <t>Vul hier in hoeveel procent van de totale investeringskosten u uit eigen middelen wilt financieren. 
Dit percentage moet gelijk zijn aan het percentage genoemd in het financieringsplan.</t>
        </r>
      </text>
    </comment>
    <comment ref="B64" authorId="0" shapeId="0" xr:uid="{E615B6B9-61CF-40E6-8925-00C6DAED6623}">
      <text>
        <r>
          <rPr>
            <sz val="9"/>
            <color indexed="81"/>
            <rFont val="Tahoma"/>
            <family val="2"/>
          </rPr>
          <t xml:space="preserve">U kunt uw investering uitsmeren over maximaal 5 jaar. 
Per jaar kunt u kiezen welk deel u uit eigen middelen financiert en welk deel u leent. 
Ook kunt u kiezen wanneer u start met aflossen van het leendeel.
</t>
        </r>
      </text>
    </comment>
    <comment ref="C65" authorId="0" shapeId="0" xr:uid="{7ADF63E0-1E37-4887-A8C3-1192E04F5400}">
      <text>
        <r>
          <rPr>
            <sz val="9"/>
            <color indexed="81"/>
            <rFont val="Tahoma"/>
            <family val="2"/>
          </rPr>
          <t>Vul per jaar in welk % van de totale investeringskosten u in dat jaar investeert. 
Bij elkaar moet dit 100% zijn.
Gebruik maximaal 2 cijfers achter de komma</t>
        </r>
      </text>
    </comment>
    <comment ref="E65" authorId="0" shapeId="0" xr:uid="{A0F96506-C931-4D7B-AB7D-8400957002D6}">
      <text>
        <r>
          <rPr>
            <sz val="9"/>
            <color indexed="81"/>
            <rFont val="Tahoma"/>
            <family val="2"/>
          </rPr>
          <t>Kies het jaar waarin u start met aflossen van het leendeel. 
Start pas met aflossen als er:  
- voldoende inkomsten zijn 
- en op zijn vroegst het jaar na het investeringsjaar.</t>
        </r>
      </text>
    </comment>
    <comment ref="F65" authorId="0" shapeId="0" xr:uid="{0687433A-E219-4D02-B4A7-78EC4E8BEAFB}">
      <text>
        <r>
          <rPr>
            <sz val="9"/>
            <color indexed="81"/>
            <rFont val="Tahoma"/>
            <family val="2"/>
          </rPr>
          <t xml:space="preserve">Percentage van de Eigen Middelen (EM) dat u dit jaar investeert. 
Kies hier een percentage zodanig dat het Bedrag EM kleiner of gelijk is aan Investeringsbedrag.
Wanneer alle kosten uit EM gefinancierd worden, moeten deze percentages gelijk zijn aan die van kolom C.
Deze percentages zijn irrelevant als 0% uit eigen middelen wordt geïnvesteerd. 
Gebruik maximaal 2 cijfers achter de komma.
Alle % bij elkaar moeten 100% zijn.
</t>
        </r>
      </text>
    </comment>
    <comment ref="I65" authorId="0" shapeId="0" xr:uid="{98C3158F-DE2E-42F0-A5F9-3FB02DCABD8F}">
      <text>
        <r>
          <rPr>
            <sz val="9"/>
            <color indexed="81"/>
            <rFont val="Tahoma"/>
            <family val="2"/>
          </rPr>
          <t>Wanneer wordt gestart met aflossen in het jaar direct na de investering, dan hier geen bouwrente invullen.  
Als later wordt gestart met aflossen, dan wel bouwrente invullen.</t>
        </r>
      </text>
    </comment>
    <comment ref="B66" authorId="0" shapeId="0" xr:uid="{81973BB9-AD22-445B-BEFC-555BE75B497F}">
      <text>
        <r>
          <rPr>
            <sz val="9"/>
            <color indexed="81"/>
            <rFont val="Tahoma"/>
            <family val="2"/>
          </rPr>
          <t>Vul het eerste investeringsjaar in. 
De rest volgt automatisch.</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Marel, A.P. van der (Paul)</author>
  </authors>
  <commentList>
    <comment ref="B9" authorId="0" shapeId="0" xr:uid="{1533E84C-D78A-47A1-9967-6BC0C9375DDA}">
      <text>
        <r>
          <rPr>
            <b/>
            <sz val="9"/>
            <color indexed="81"/>
            <rFont val="Tahoma"/>
            <family val="2"/>
          </rPr>
          <t>Verplichte kosten:</t>
        </r>
        <r>
          <rPr>
            <sz val="9"/>
            <color indexed="81"/>
            <rFont val="Tahoma"/>
            <family val="2"/>
          </rPr>
          <t xml:space="preserve">
Het bedrag van € 13.465.191,35 is vastgesteld als vergoeding voor de kosten voor de Site Studies en kavelbesluit.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Marel, A.P. van der (Paul)</author>
  </authors>
  <commentList>
    <comment ref="F7" authorId="0" shapeId="0" xr:uid="{05CC4D64-B1DD-4360-AA45-327BFD27C17A}">
      <text>
        <r>
          <rPr>
            <sz val="9"/>
            <color indexed="81"/>
            <rFont val="Tahoma"/>
            <family val="2"/>
          </rPr>
          <t xml:space="preserve">Deze waarden vooringevuld overgenomen uit de onderstaande PBL2021 tabel.
U kunt deze waarden naar eigen inzicht aanpassen.
</t>
        </r>
      </text>
    </comment>
    <comment ref="B12" authorId="0" shapeId="0" xr:uid="{ECD25ACF-B7E9-48B0-98D3-13B663D54F9E}">
      <text>
        <r>
          <rPr>
            <b/>
            <sz val="9"/>
            <color indexed="81"/>
            <rFont val="Tahoma"/>
            <family val="2"/>
          </rPr>
          <t xml:space="preserve">Extra opbrengsten:
</t>
        </r>
        <r>
          <rPr>
            <sz val="9"/>
            <color indexed="81"/>
            <rFont val="Tahoma"/>
            <family val="2"/>
          </rPr>
          <t>Geef hier een kenmerkende naam van de extra opbrengsten/inkomsten. Bijvoorbeeld: Waterstofproductie
Geef, indien nodig, een korte toelichting in het gebied F18:V22</t>
        </r>
        <r>
          <rPr>
            <sz val="9"/>
            <color indexed="81"/>
            <rFont val="Tahoma"/>
            <family val="2"/>
          </rPr>
          <t xml:space="preserve">
</t>
        </r>
      </text>
    </comment>
    <comment ref="H12" authorId="0" shapeId="0" xr:uid="{7E959905-0DB9-494D-AD37-1515FE2E5431}">
      <text>
        <r>
          <rPr>
            <sz val="9"/>
            <color indexed="81"/>
            <rFont val="Tahoma"/>
            <family val="2"/>
          </rPr>
          <t xml:space="preserve">Bedrag in 1000€ (k€) per productiejaar vanaf eerst mogelijke exploitatiejaar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Heideveld - Prins, L. (Laura)</author>
  </authors>
  <commentList>
    <comment ref="C28" authorId="0" shapeId="0" xr:uid="{8B3F3B22-8F0E-4F95-8F04-002EC9A38EC5}">
      <text>
        <r>
          <rPr>
            <b/>
            <sz val="9"/>
            <color indexed="81"/>
            <rFont val="Tahoma"/>
            <family val="2"/>
          </rPr>
          <t xml:space="preserve">Extra inkomsten
</t>
        </r>
        <r>
          <rPr>
            <sz val="9"/>
            <color indexed="81"/>
            <rFont val="Tahoma"/>
            <family val="2"/>
          </rPr>
          <t>zoals ingevoerd in tabblad [MP en GVO]</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<sst xmlns="http://schemas.openxmlformats.org/spreadsheetml/2006/main" count="591" uniqueCount="367">
  <si>
    <t>MW</t>
  </si>
  <si>
    <t>MWh</t>
  </si>
  <si>
    <t>€/MWh</t>
  </si>
  <si>
    <t>k€</t>
  </si>
  <si>
    <t>Percentage</t>
  </si>
  <si>
    <t>h</t>
  </si>
  <si>
    <t>Jaar</t>
  </si>
  <si>
    <t>Rente</t>
  </si>
  <si>
    <t>Qtot</t>
  </si>
  <si>
    <t>Q1</t>
  </si>
  <si>
    <t>Q2</t>
  </si>
  <si>
    <t>Totale elektriciteitsproductie</t>
  </si>
  <si>
    <t>eenheid</t>
  </si>
  <si>
    <t>Totale inkomsten elektriciteitsproductie</t>
  </si>
  <si>
    <t>MP</t>
  </si>
  <si>
    <t>Omschrijving</t>
  </si>
  <si>
    <t>Totale operationele kosten</t>
  </si>
  <si>
    <t>Re1</t>
  </si>
  <si>
    <t>Re2</t>
  </si>
  <si>
    <t>Re3</t>
  </si>
  <si>
    <t>Afl1</t>
  </si>
  <si>
    <t>Afl2</t>
  </si>
  <si>
    <t>Afl3</t>
  </si>
  <si>
    <t>TAfl</t>
  </si>
  <si>
    <t>Totale aflossing</t>
  </si>
  <si>
    <t>Investeringskosten</t>
  </si>
  <si>
    <t>Algemene gegevens</t>
  </si>
  <si>
    <t>Project financiering</t>
  </si>
  <si>
    <t>Tarieven en indexatie</t>
  </si>
  <si>
    <t>Investeringsschema</t>
  </si>
  <si>
    <t>Inv1</t>
  </si>
  <si>
    <t>Inv2</t>
  </si>
  <si>
    <t>Inv3</t>
  </si>
  <si>
    <t>Symbool Formule</t>
  </si>
  <si>
    <t>jaar</t>
  </si>
  <si>
    <t>Jaarnr.</t>
  </si>
  <si>
    <t>Onvoorzien</t>
  </si>
  <si>
    <t>TRe</t>
  </si>
  <si>
    <t>Aflosjaar investering 1</t>
  </si>
  <si>
    <t>Aflosjaar investering 2</t>
  </si>
  <si>
    <t>Aflosjaar investering 3</t>
  </si>
  <si>
    <t>Niet afgelost</t>
  </si>
  <si>
    <t>Totale kosten</t>
  </si>
  <si>
    <t>TIE</t>
  </si>
  <si>
    <t>Verliezen uit verleden</t>
  </si>
  <si>
    <t xml:space="preserve"> </t>
  </si>
  <si>
    <t>DSCR totaal</t>
  </si>
  <si>
    <t>DSCR per jaar</t>
  </si>
  <si>
    <t>Vennootschapsbelasting</t>
  </si>
  <si>
    <t>TAfs</t>
  </si>
  <si>
    <t>Afs3</t>
  </si>
  <si>
    <t>Afs2</t>
  </si>
  <si>
    <t>Afs1</t>
  </si>
  <si>
    <t>Bruto cashflow na belasting exclusief rentelasten</t>
  </si>
  <si>
    <t>Netto cashflow voor eigen vermogen verschaffer na belasting en na financieringslasten</t>
  </si>
  <si>
    <t>Totale rente over VV investering</t>
  </si>
  <si>
    <t>Waarde</t>
  </si>
  <si>
    <t>Start af-lossing</t>
  </si>
  <si>
    <t>Afschrijving investering 1</t>
  </si>
  <si>
    <t>Afschrijving investering 2</t>
  </si>
  <si>
    <t>Afschrijving investering 3</t>
  </si>
  <si>
    <t>sommatie over jaren</t>
  </si>
  <si>
    <t>Verzekeringen</t>
  </si>
  <si>
    <t>Omschrijving operationele kostenpost</t>
  </si>
  <si>
    <t>TOK</t>
  </si>
  <si>
    <t>Tabel</t>
  </si>
  <si>
    <t>%</t>
  </si>
  <si>
    <t>-</t>
  </si>
  <si>
    <t>MIE</t>
  </si>
  <si>
    <t>Investeringsjaar</t>
  </si>
  <si>
    <t xml:space="preserve">Operationele kosten via: </t>
  </si>
  <si>
    <t>Onderhoudstarief indexatie</t>
  </si>
  <si>
    <t xml:space="preserve">Invoervelden zijn blauw </t>
  </si>
  <si>
    <t>Tabblad: Invoer Parameters</t>
  </si>
  <si>
    <t>Tabblad: Resultaten</t>
  </si>
  <si>
    <t>Verlies</t>
  </si>
  <si>
    <t>VpB</t>
  </si>
  <si>
    <t>Markt Inkomsten Elektriciteit (Qtot*MP)</t>
  </si>
  <si>
    <t>Totale Inkomsten Elektriciteitsproductie</t>
  </si>
  <si>
    <t>Totale Afschrijving k€</t>
  </si>
  <si>
    <t>Totale Operationele Kosten</t>
  </si>
  <si>
    <t>Financieringslasten = Rente + aflossing</t>
  </si>
  <si>
    <t>FL</t>
  </si>
  <si>
    <t>DCSR = BCF/FL</t>
  </si>
  <si>
    <t>Tabblad: Berekeningen</t>
  </si>
  <si>
    <t>TIK</t>
  </si>
  <si>
    <t>BR = TIE - TOK</t>
  </si>
  <si>
    <t>Bruto Resultaat - Financieringslasten</t>
  </si>
  <si>
    <t>Percentage van totale investering.
Som moet gelijk zijn aan 100%</t>
  </si>
  <si>
    <t>TK = TOK + TAfs + TRe</t>
  </si>
  <si>
    <t>BCF = WnB + TAfs + Tre</t>
  </si>
  <si>
    <t>NCF = WnB + TAfs - TAfl</t>
  </si>
  <si>
    <r>
      <rPr>
        <b/>
        <sz val="11"/>
        <color theme="1"/>
        <rFont val="Calibri"/>
        <family val="2"/>
        <scheme val="minor"/>
      </rPr>
      <t>Sommatie</t>
    </r>
    <r>
      <rPr>
        <b/>
        <sz val="11"/>
        <color theme="1"/>
        <rFont val="Calibri"/>
        <family val="2"/>
      </rPr>
      <t>→</t>
    </r>
  </si>
  <si>
    <t>Leendeel</t>
  </si>
  <si>
    <t>LD</t>
  </si>
  <si>
    <t>EM</t>
  </si>
  <si>
    <t>Percentage van EM</t>
  </si>
  <si>
    <r>
      <t xml:space="preserve">Jaar </t>
    </r>
    <r>
      <rPr>
        <b/>
        <sz val="10"/>
        <color theme="1"/>
        <rFont val="Calibri"/>
        <family val="2"/>
      </rPr>
      <t>→</t>
    </r>
  </si>
  <si>
    <r>
      <t xml:space="preserve">Jaarnr. </t>
    </r>
    <r>
      <rPr>
        <b/>
        <sz val="10"/>
        <color theme="1"/>
        <rFont val="Calibri"/>
        <family val="2"/>
      </rPr>
      <t>→</t>
    </r>
  </si>
  <si>
    <t>Dit tabblad toont alleen de belangrijkste resultaten van de berekening, het is een uittreksel uit het tabblad berekeningen. Het is leesbaar te printen op A3.</t>
  </si>
  <si>
    <t>Marktwaarde indexatie</t>
  </si>
  <si>
    <t>Invoer Parameter</t>
  </si>
  <si>
    <t>Resultaten</t>
  </si>
  <si>
    <t>Bedrag (k€)</t>
  </si>
  <si>
    <t>Totaal investeringskosten</t>
  </si>
  <si>
    <t>Naam aanvragende organisatie</t>
  </si>
  <si>
    <t>Projectnaam</t>
  </si>
  <si>
    <t>Waarvoor?</t>
  </si>
  <si>
    <t>Foundations: secondary steel</t>
  </si>
  <si>
    <t>Foundations: appurtenances and coating</t>
  </si>
  <si>
    <t>Foundations: mobilisation installation vessel</t>
  </si>
  <si>
    <t>Foundations: transport &amp; installation</t>
  </si>
  <si>
    <t>Foundations: demobilisation installation vessel</t>
  </si>
  <si>
    <t>Foundations: support vessels</t>
  </si>
  <si>
    <t>Infield cabling: supply infield cables</t>
  </si>
  <si>
    <t>Infield cabling: transport to storage</t>
  </si>
  <si>
    <t>Infield cabling: mobilisation cable laying vessel</t>
  </si>
  <si>
    <t>Infield cabling: mobilisation cable burial vessel</t>
  </si>
  <si>
    <t>Infield cabling: transportation &amp; cable laying</t>
  </si>
  <si>
    <t>Infield cabling: cable burial</t>
  </si>
  <si>
    <t>Infield cabling: demobilisation cable laying vessel</t>
  </si>
  <si>
    <t>Infield cabling: demobilisation cable burial vessel</t>
  </si>
  <si>
    <t>Infield cabling: cable pull in and termination</t>
  </si>
  <si>
    <t>Foundations: storage at marshalling harbour</t>
  </si>
  <si>
    <t>Foundations: transport to marshalling harbour</t>
  </si>
  <si>
    <t>Wind turbine generators: transport to marshalling harbour</t>
  </si>
  <si>
    <t>Wind turbine generators: mobilisation installation vessel</t>
  </si>
  <si>
    <t>Wind turbine generators: transport and installation WTG's</t>
  </si>
  <si>
    <t>Wind turbine generators: demobilisation installation vessel</t>
  </si>
  <si>
    <t>Wind turbine generators: commisioning WTG's</t>
  </si>
  <si>
    <t>Legal</t>
  </si>
  <si>
    <t>Project development</t>
  </si>
  <si>
    <t>Insurance</t>
  </si>
  <si>
    <t>Wind turbine generators: supply WTG's</t>
  </si>
  <si>
    <t>Garantie</t>
  </si>
  <si>
    <t>Onderhoud</t>
  </si>
  <si>
    <t>Personeel</t>
  </si>
  <si>
    <t>Administratie</t>
  </si>
  <si>
    <t>Monitoringsysteem</t>
  </si>
  <si>
    <t>Afvoer</t>
  </si>
  <si>
    <t>Kosten reservering ontmanteling</t>
  </si>
  <si>
    <t>Unforeseen</t>
  </si>
  <si>
    <r>
      <t xml:space="preserve">Investering k€  </t>
    </r>
    <r>
      <rPr>
        <sz val="10"/>
        <color theme="1"/>
        <rFont val="Calibri"/>
        <family val="2"/>
      </rPr>
      <t>→</t>
    </r>
  </si>
  <si>
    <r>
      <t xml:space="preserve">Eigen Vermogen Inbreng  k€  </t>
    </r>
    <r>
      <rPr>
        <sz val="10"/>
        <color theme="1"/>
        <rFont val="Calibri"/>
        <family val="2"/>
      </rPr>
      <t>→</t>
    </r>
  </si>
  <si>
    <t>Aflossing VV investering 1 Annuiteit</t>
  </si>
  <si>
    <t>Aflossing VV investering 2 Annuiteit</t>
  </si>
  <si>
    <t>Aflossing VV investering 3 Annuiteit</t>
  </si>
  <si>
    <t>Rente VV investering 1 Annuiteit</t>
  </si>
  <si>
    <t>Rente VV investering 2 Annuiteit</t>
  </si>
  <si>
    <t>Rente VV investering 3 Annuiteit</t>
  </si>
  <si>
    <t>Aflossing VV investering 1 Lineair</t>
  </si>
  <si>
    <t>Aflossing VV investering 2 Lineair</t>
  </si>
  <si>
    <t>Aflossing VV investering 3 Lineair</t>
  </si>
  <si>
    <t>Openstaande leensom investering 1 Lineair</t>
  </si>
  <si>
    <t>Rente VV investering 1 Lineair</t>
  </si>
  <si>
    <t>Rente VV investering 2 Lineair</t>
  </si>
  <si>
    <t>Rente VV investering 3 Lineair</t>
  </si>
  <si>
    <t>Aflossingsvorm</t>
  </si>
  <si>
    <t>Annuïteit</t>
  </si>
  <si>
    <t>Tussenresultaat</t>
  </si>
  <si>
    <t>BR-FL</t>
  </si>
  <si>
    <t>Bruto Resultaat = TIE - TOK</t>
  </si>
  <si>
    <r>
      <t xml:space="preserve">Investering k€  </t>
    </r>
    <r>
      <rPr>
        <sz val="10"/>
        <color theme="1"/>
        <rFont val="Arial"/>
        <family val="2"/>
      </rPr>
      <t>→</t>
    </r>
  </si>
  <si>
    <t>Q3</t>
  </si>
  <si>
    <t>Q4</t>
  </si>
  <si>
    <t>Windenergie Op Zee 
Model Exploitatieberekening</t>
  </si>
  <si>
    <t>Technische invulinstructies</t>
  </si>
  <si>
    <t>Inhoudelijke invulinstructies</t>
  </si>
  <si>
    <r>
      <rPr>
        <b/>
        <sz val="11"/>
        <color theme="1"/>
        <rFont val="Calibri"/>
        <family val="2"/>
        <scheme val="minor"/>
      </rPr>
      <t>Tarieven en Indexatie</t>
    </r>
    <r>
      <rPr>
        <sz val="11"/>
        <color theme="1"/>
        <rFont val="Calibri"/>
        <family val="2"/>
        <scheme val="minor"/>
      </rPr>
      <t xml:space="preserve">: 
Hier voert u in:
- correctiebedrag in € per MWh.  De subsidie die u per per MWh ontvangt is: tenderbedrag- correctiebedrag
- indexatie van het correctiebedrag
- marktwaarde in € per MWh, waarvoor u de elektriciteit kunt verkopen
- indexatie van de marktwaarde </t>
    </r>
  </si>
  <si>
    <t>Vennootschapsbelasting (=WvB*belastingtarief)</t>
  </si>
  <si>
    <t>Marktwaarde in 1e investeringsjaar</t>
  </si>
  <si>
    <t>Investeringspost</t>
  </si>
  <si>
    <t>Verplichte bijlage</t>
  </si>
  <si>
    <t>Vragen</t>
  </si>
  <si>
    <t>Het rekenmodel kent tabbladen voor invoer van gegevens en tabbladen voor berekeningen en resultaten. Die worden hier stuk voor stuk besproken.</t>
  </si>
  <si>
    <t>Inv4</t>
  </si>
  <si>
    <t>Inv5</t>
  </si>
  <si>
    <t>Afs4</t>
  </si>
  <si>
    <t>Afs5</t>
  </si>
  <si>
    <t>Afschrijving investering 4</t>
  </si>
  <si>
    <t>Afschrijving investering 5</t>
  </si>
  <si>
    <t>Aflosjaar investering 4</t>
  </si>
  <si>
    <t>Aflosjaar investering 5</t>
  </si>
  <si>
    <t>Aflossing VV investering 4 Annuiteit</t>
  </si>
  <si>
    <t>Aflossing VV investering 5 Annuiteit</t>
  </si>
  <si>
    <t>Rente VV investering 4 Annuiteit</t>
  </si>
  <si>
    <t>Rente VV investering 5 Annuiteit</t>
  </si>
  <si>
    <t>Afl4</t>
  </si>
  <si>
    <t>Afl5</t>
  </si>
  <si>
    <t>Re4</t>
  </si>
  <si>
    <t>Re5</t>
  </si>
  <si>
    <t>Aflossing VV investering 4 Lineair</t>
  </si>
  <si>
    <t>Aflossing VV investering 5 Lineair</t>
  </si>
  <si>
    <t>Openstaande leensom investering 2 Lineair</t>
  </si>
  <si>
    <t>Openstaande leensom investering 3 Lineair</t>
  </si>
  <si>
    <t>Openstaande leensom investering 4 Lineair</t>
  </si>
  <si>
    <t>Openstaande leensom investering 5 Lineair</t>
  </si>
  <si>
    <t>Rente VV investering 4 Lineair</t>
  </si>
  <si>
    <t>Rente VV investering 5 Lineair</t>
  </si>
  <si>
    <t>Dit rekenmodel is met de grootste zorg ontwikkeld en samengesteld. Het geeft inzicht in het projectrendement op basis van investeringskosten, operationele kosten, financieringslasten en baten. Het is input voor de analyse van de financiële en economische haalbaarheid van uw project. Mocht u vragen of opmerkingen hebben over het model dan kunt u zich tot één week voor sluiting van de tender tot RVO.nl wenden via het e-mailadres: woz@rvo.nl. Ook kunt u via dit e-mailadres een afspraak maken voor een mondelinge toelichting bij het rekenmodel en het aanvraagformulier in Zwolle.</t>
  </si>
  <si>
    <t>Belangrijkste resultaten</t>
  </si>
  <si>
    <t xml:space="preserve">Resultaten Exploitatieberekening </t>
  </si>
  <si>
    <t>LCOE berekening</t>
  </si>
  <si>
    <t>Aandeel EV</t>
  </si>
  <si>
    <t>Gewenst rendement EV</t>
  </si>
  <si>
    <t>Aandeel VV</t>
  </si>
  <si>
    <t>Rente over VV</t>
  </si>
  <si>
    <t>WACC</t>
  </si>
  <si>
    <t>LCOE=Teller/Noemer</t>
  </si>
  <si>
    <t>Teller inclusief VpB</t>
  </si>
  <si>
    <t>k€/MW/jr</t>
  </si>
  <si>
    <t>Onderhoudstarief</t>
  </si>
  <si>
    <t>€/MW/jr</t>
  </si>
  <si>
    <t>Afschrijvingsperiode</t>
  </si>
  <si>
    <t>Marktprijs gespecificeerd per jaar</t>
  </si>
  <si>
    <t>Teller (kosten)</t>
  </si>
  <si>
    <t>Noemer (productie)</t>
  </si>
  <si>
    <t>Marktprijs elektriciteit berekend en geïndexeerd</t>
  </si>
  <si>
    <t>Netto P50 jaarproductie</t>
  </si>
  <si>
    <t>Netto P50 vollasturen</t>
  </si>
  <si>
    <t>Projectrentabiliteit over exploitatie</t>
  </si>
  <si>
    <t>Invoer Parameters</t>
  </si>
  <si>
    <t>OPEX Tabel</t>
  </si>
  <si>
    <t>OPEX Berekening</t>
  </si>
  <si>
    <t>Berekeningen</t>
  </si>
  <si>
    <t>Exploitatielooptijd</t>
  </si>
  <si>
    <t>start</t>
  </si>
  <si>
    <t>eind</t>
  </si>
  <si>
    <t>Winst voor belasting</t>
  </si>
  <si>
    <t>WvB</t>
  </si>
  <si>
    <t>Netto Winst</t>
  </si>
  <si>
    <t>Belastbaar inkomen</t>
  </si>
  <si>
    <t>BI = WvB - Verlies</t>
  </si>
  <si>
    <t>NW=BI-VpB</t>
  </si>
  <si>
    <t>X</t>
  </si>
  <si>
    <t>GVO</t>
  </si>
  <si>
    <t>Garanties van oorsprong</t>
  </si>
  <si>
    <t>Marktprijzen en GvO's</t>
  </si>
  <si>
    <t>GVO berekend en geïndexeerd</t>
  </si>
  <si>
    <t>GVO gespecificeerd per jaar</t>
  </si>
  <si>
    <t>Geïnstalleerd vermogen windpark</t>
  </si>
  <si>
    <t>Marktwaarde via:</t>
  </si>
  <si>
    <t>GvO via</t>
  </si>
  <si>
    <t>GvO in 1e investeringsjaar</t>
  </si>
  <si>
    <t>GvO indexatie</t>
  </si>
  <si>
    <t>Tabblad: OPEX</t>
  </si>
  <si>
    <t>Tabblad: MP en GVO</t>
  </si>
  <si>
    <t>Wanneer een resultaatcel een gele achtergrond met rode waarde krijgt, hebben  een of meer invoervelden onjuiste waarden</t>
  </si>
  <si>
    <t>Elektriciteitsproductie deel 1</t>
  </si>
  <si>
    <t>Elektriciteitsproductie deel 2</t>
  </si>
  <si>
    <t>Niet wijzigbaar</t>
  </si>
  <si>
    <t>Prijsindex CPI (langjarig gemiddelde)</t>
  </si>
  <si>
    <t>Eindbedrag reserveringsvergoeding</t>
  </si>
  <si>
    <t>startbedrag eerste jaar</t>
  </si>
  <si>
    <t>reserveringsvergoeding</t>
  </si>
  <si>
    <t>Toekomstige waarde</t>
  </si>
  <si>
    <t>Tabblad: CAPEX</t>
  </si>
  <si>
    <t>Tabel Prijzen Vastgesteld en Voorgenomen beleid</t>
  </si>
  <si>
    <t>bedragen in k€ = 1.000 €</t>
  </si>
  <si>
    <t>Uit eigen middelen [EM]</t>
  </si>
  <si>
    <t>Uit vreemd vermogen [VV]</t>
  </si>
  <si>
    <t>Lees eerst alle instructies in dit tabblad, bestaande uit:
1 - Invulinstructies
2 - Beschrijving tabbladen
3 - Toelichting invoer Algemene Parameters
Lees vooral de toelichting exploitatieberekening die bij het aanvraagformulier zit. Print deze instructies en hou ze bij de hand tijdens het invullen. Verzamel ook alle relevante gegevens alvorens te beginnen met invullen. 
U kunt alleen de blauw gekleurde velden invullen in de blauwe tabbladen. Wanneer een veld een gele achtergrond kleur met rode tekst krijgt, zijn ergens onjuiste gegevens of nog niet alle gegevens ingevuld.
De tabbladen voor berekeningen en resultaten zijn wit.</t>
  </si>
  <si>
    <t>1 - Invulinstructies</t>
  </si>
  <si>
    <t>2 - Beschrijving tabbladen</t>
  </si>
  <si>
    <t>3- Toelichting tabblad Invoer Parameters</t>
  </si>
  <si>
    <t>Algemene Gegevens.</t>
  </si>
  <si>
    <r>
      <rPr>
        <b/>
        <sz val="11"/>
        <color theme="1"/>
        <rFont val="Calibri"/>
        <family val="2"/>
        <scheme val="minor"/>
      </rPr>
      <t>Projectfinanciering</t>
    </r>
    <r>
      <rPr>
        <sz val="11"/>
        <color theme="1"/>
        <rFont val="Calibri"/>
        <family val="2"/>
        <scheme val="minor"/>
      </rPr>
      <t>:</t>
    </r>
  </si>
  <si>
    <t>Investeringsschema:</t>
  </si>
  <si>
    <r>
      <rPr>
        <b/>
        <sz val="11"/>
        <color theme="1"/>
        <rFont val="Calibri"/>
        <family val="2"/>
        <scheme val="minor"/>
      </rPr>
      <t>Opstartschema elektriciteitsproductie</t>
    </r>
    <r>
      <rPr>
        <sz val="11"/>
        <color theme="1"/>
        <rFont val="Calibri"/>
        <family val="2"/>
        <scheme val="minor"/>
      </rPr>
      <t>:</t>
    </r>
  </si>
  <si>
    <t>Reservedelen</t>
  </si>
  <si>
    <r>
      <t xml:space="preserve">Jaar </t>
    </r>
    <r>
      <rPr>
        <b/>
        <sz val="11"/>
        <color theme="1"/>
        <rFont val="Calibri"/>
        <family val="2"/>
      </rPr>
      <t>→</t>
    </r>
  </si>
  <si>
    <r>
      <t xml:space="preserve">Jaarnr. </t>
    </r>
    <r>
      <rPr>
        <b/>
        <sz val="11"/>
        <color theme="1"/>
        <rFont val="Calibri"/>
        <family val="2"/>
      </rPr>
      <t>→</t>
    </r>
  </si>
  <si>
    <r>
      <t xml:space="preserve">Totaal jaarlijks operationele kosten </t>
    </r>
    <r>
      <rPr>
        <sz val="11"/>
        <color theme="1"/>
        <rFont val="Calibri"/>
        <family val="2"/>
        <scheme val="minor"/>
      </rPr>
      <t>(gebruikt in berekeningen)</t>
    </r>
    <r>
      <rPr>
        <b/>
        <sz val="11"/>
        <color theme="1"/>
        <rFont val="Calibri"/>
        <family val="2"/>
        <scheme val="minor"/>
      </rPr>
      <t xml:space="preserve">  </t>
    </r>
    <r>
      <rPr>
        <b/>
        <sz val="11"/>
        <color theme="1"/>
        <rFont val="Calibri"/>
        <family val="2"/>
      </rPr>
      <t>→</t>
    </r>
  </si>
  <si>
    <t>CAPEX - Investeringskosten</t>
  </si>
  <si>
    <r>
      <t xml:space="preserve">Alle blauwe tabbladen bevatten invulvelden.Wanneer u de muis op een veld met een rood driehoekje </t>
    </r>
    <r>
      <rPr>
        <sz val="10"/>
        <color theme="1"/>
        <rFont val="Calibri"/>
        <family val="2"/>
        <scheme val="minor"/>
      </rPr>
      <t>(rechter bovenhoek)</t>
    </r>
    <r>
      <rPr>
        <sz val="11"/>
        <color theme="1"/>
        <rFont val="Calibri"/>
        <family val="2"/>
        <scheme val="minor"/>
      </rPr>
      <t xml:space="preserve"> houdt, wordt een toelichting zichtbaar.</t>
    </r>
  </si>
  <si>
    <t>Elektriciteitsproductie deel 3</t>
  </si>
  <si>
    <r>
      <t xml:space="preserve">LET OP : in deze tabel alleen </t>
    </r>
    <r>
      <rPr>
        <b/>
        <sz val="12"/>
        <color rgb="FFFF0000"/>
        <rFont val="Calibri (Hoofdtekst)_x0000_"/>
      </rPr>
      <t>onder</t>
    </r>
    <r>
      <rPr>
        <b/>
        <sz val="11"/>
        <color rgb="FFFF0000"/>
        <rFont val="Calibri"/>
        <family val="2"/>
        <scheme val="minor"/>
      </rPr>
      <t xml:space="preserve"> de groen gemarkeerde jaren waardes invoeren. Dit zijn de exploitatie jaren.</t>
    </r>
  </si>
  <si>
    <t>Eerste jaar elektriciteitsproductie</t>
  </si>
  <si>
    <t>Laatste jaar elektriciteitsproductie</t>
  </si>
  <si>
    <t>Vergunningsperiode Kavelbesluit</t>
  </si>
  <si>
    <t>afgifte vergunning</t>
  </si>
  <si>
    <t>Looptijd vergunning</t>
  </si>
  <si>
    <t>Uiterste verwijderingsjaar</t>
  </si>
  <si>
    <t>Dit model gaat uit van verwijderingswerkzaamheden in 1 jaar</t>
  </si>
  <si>
    <t>Laatst mogelijke productiejaar</t>
  </si>
  <si>
    <t>laatste exploitatiejaar</t>
  </si>
  <si>
    <t>eerste exploitatiejaar</t>
  </si>
  <si>
    <t>Exploitatieperiode</t>
  </si>
  <si>
    <t>Investerings-jaar</t>
  </si>
  <si>
    <t>correctie jaar</t>
  </si>
  <si>
    <t>Marktprijs elektriciteit (default invoer)</t>
  </si>
  <si>
    <t>Garanties van oorsprong (default invoer)</t>
  </si>
  <si>
    <t>jaarwaarde GvO invoer</t>
  </si>
  <si>
    <t>jaarwaarde MP invoer</t>
  </si>
  <si>
    <t>tabelwaarde MP (NEV)</t>
  </si>
  <si>
    <t>tabelwaarde GvO (NEV)</t>
  </si>
  <si>
    <t>jaarwaarde OPEX invoer</t>
  </si>
  <si>
    <t>Bedrag EM in investeringsjaar</t>
  </si>
  <si>
    <t>Foundations: primary steel</t>
  </si>
  <si>
    <t>Berekening Opstalvergoeding (1e en laatste jaar 50%)</t>
  </si>
  <si>
    <t>bedragen in k€ (€ x 1000)</t>
  </si>
  <si>
    <t xml:space="preserve">RVO.nl zal beoordelen of de invoerdata aannemelijke waarden hebben en ook relevant zijn voor het project. Ontbreken van relevante invoerdata of onaannemelijke waarden resulteren in onbetrouwbare of onaannemelijke resultaten. Wijken invoerdata af van wat in de markt gebruikelijk is, dan vraagt RVO.nl u de afwijking toe te lichten en te onderbouwen. </t>
  </si>
  <si>
    <t>U kunt er voor kiezen een percentage van de totale investeringskosten te financieren uit eigen middelen (EM). U moet hiervoor een percentage kiezen in het bereik van 0 t/m 100%. Het resterende percentage tot 100 % wordt met vreemd vermogen gefinancierd. Voor het leendeel kunt u kiezen uit de aflosvormen lineair of annuïteit. Ook vult u hier het rentepercentage in voor de lening.</t>
  </si>
  <si>
    <t>Investerings- bedrag</t>
  </si>
  <si>
    <t>eerste jaar</t>
  </si>
  <si>
    <t>tweede jaar</t>
  </si>
  <si>
    <t>derder jaar</t>
  </si>
  <si>
    <t>P50-productie opstartjaar [%]</t>
  </si>
  <si>
    <t>Opstartschema Elektriciteitsproductie</t>
  </si>
  <si>
    <t>Productie [MWh/jaar]</t>
  </si>
  <si>
    <t>Kavel Dummy</t>
  </si>
  <si>
    <t>totale E-productie</t>
  </si>
  <si>
    <t>KEV2019</t>
  </si>
  <si>
    <t>Jaarnr</t>
  </si>
  <si>
    <t>met 1,5% inflatiecorrectie</t>
  </si>
  <si>
    <t>€2019/MWh</t>
  </si>
  <si>
    <t>Elektriciteitsprijzen WOZ incl. PIF</t>
  </si>
  <si>
    <t>Jaartal  MP en GVO in tabel</t>
  </si>
  <si>
    <t>jaarverschil (en toe te passen verschuiving)</t>
  </si>
  <si>
    <t>Eerst mogelijke exploitatiejaar</t>
  </si>
  <si>
    <r>
      <t>ge</t>
    </r>
    <r>
      <rPr>
        <sz val="10"/>
        <color theme="1"/>
        <rFont val="Calibri"/>
        <family val="2"/>
      </rPr>
      <t>ï</t>
    </r>
    <r>
      <rPr>
        <sz val="10"/>
        <color theme="1"/>
        <rFont val="Calibri"/>
        <family val="2"/>
        <scheme val="minor"/>
      </rPr>
      <t>nstalleerd vermogen</t>
    </r>
  </si>
  <si>
    <t>totaal geïnstalleerd vermogen</t>
  </si>
  <si>
    <t xml:space="preserve">In het rekenmodel kunt u het opstarten van het windpark uitsmeren over drie achtereenvolgende jaren. U geeft op hoeveel procent van de jaarproductie MWh u per jaar verwacht te produceren. </t>
  </si>
  <si>
    <t>Rendement EV over exploitatie</t>
  </si>
  <si>
    <t>Adviseurs</t>
  </si>
  <si>
    <t>Legal &amp; finance</t>
  </si>
  <si>
    <t>Percentage uit eigen middelen</t>
  </si>
  <si>
    <t>Eigen middelen</t>
  </si>
  <si>
    <r>
      <t xml:space="preserve">Dit deel is vast de tabel refereerd naar [MP en GVO] en past een verschuiving toe zodat de jaren in de goede kolommen komen.     </t>
    </r>
    <r>
      <rPr>
        <b/>
        <sz val="10"/>
        <color theme="1"/>
        <rFont val="Calibri"/>
        <family val="2"/>
        <scheme val="minor"/>
      </rPr>
      <t>LET OP: startjaar in OPEX en MP/GVO</t>
    </r>
  </si>
  <si>
    <t xml:space="preserve">Hier vult u per jaar de kosten per operationele kostenpost  in.
</t>
  </si>
  <si>
    <t>Jaarproductie Kavel VI</t>
  </si>
  <si>
    <t>Dit model gaat uit van het percentage vanaf 2022</t>
  </si>
  <si>
    <t>Totale investeringskosten voor kavel VI</t>
  </si>
  <si>
    <t>Verwachte opleverdatum TenneT plaform west Alpha is 31 maart 2024</t>
  </si>
  <si>
    <t xml:space="preserve">Voer hier geen kosten in voor rente en afschrijving. Deze kosten worden berekend aan de hand van de invoergegevens op tabblad 'Invoer Parameters'. </t>
  </si>
  <si>
    <t>in dat jaar producerend [MW]</t>
  </si>
  <si>
    <t>Elektriciteitsproductie deel 4</t>
  </si>
  <si>
    <t>Costs as specified in article 9, section 1 of the Ministerial Order (Site Studies)</t>
  </si>
  <si>
    <t>Financial bid</t>
  </si>
  <si>
    <t>Financing Costs</t>
  </si>
  <si>
    <t>Costs for ecological investments</t>
  </si>
  <si>
    <t>Costs for ecological innovations</t>
  </si>
  <si>
    <t>Kosten voor ecologische innovatie tijdens exploitatie</t>
  </si>
  <si>
    <t>Kosten voor ecologische investeringen tijdens exploitatie</t>
  </si>
  <si>
    <t>PBL2021</t>
  </si>
  <si>
    <t>De 'captured price' voor wind op zee bestaat uit een ongewogen gemiddelde van de elektriciteitsprijs, vermenigvuldigd met een generieke profiel- en onbalansfactor voor windenergie op zee.
De prijzen zijn in euro/MWh en het zijn lopende prijzen (inflatie van 1,5%/jaar is hierin verwerkt).
De prijzen zijn voor de lange termijn (2030 en verder) afkomstig uit de KEV2021-werkprijspad.
De prijzen voor 2022 zijn gebaseerd op de forwardprijzen voor cal-2022, en wel de gemiddelde prijsnoteringen voor levering in 2022 in de kalendermaand november 2021. 
In de jaren 2023-2029 is de prijs geïnterpoleerd tussen enerzijds de termijnprijs voor 2022 en anderzijds de prijs in het KEV2021-werkprijspad voor het betreffende jaar. Er is níét gerekend met forwardprijzen voor 2023, 2024 en verder. Enerzijds worden de producten minder verhandeld naarmate de levering verder in de toekomst ligt (liquiditeit is beperkter), anderzijds is er altijd een sterke correlatie tussen termijnprijzen voor komend jaar, en voor de jaren daarna. Daarom hebben we aangesloten bij het meest liquide jaarproduct, en dat is cal-2022.</t>
  </si>
  <si>
    <t>Bedragen berekend op basis van de PBL2021 (specifiek voor Wind op Zee inclusief profiel en onbalans)</t>
  </si>
  <si>
    <t>Lineair</t>
  </si>
  <si>
    <t>Overig</t>
  </si>
  <si>
    <t>Extra inkomsten/opbrengsten:</t>
  </si>
  <si>
    <t>EI</t>
  </si>
  <si>
    <t>jaarwaarde EI invoer</t>
  </si>
  <si>
    <t>TIE = MIE + GVO +EI</t>
  </si>
  <si>
    <t>Wanneer een resultaatcel een gele achtergrond met rode waarde krijgt, bevat(ten) één of meer invoervelden onjuiste waarde(n)</t>
  </si>
  <si>
    <t xml:space="preserve">
In de blauwe velden vult u voor elk jaar gedurende de exploitatie looptijd de verwachte marktprijs en de waardes van de GvO's in. U mag voor de marktprijs de waardes volgens de PBL2021 voor windenergie op zee gebruiken (zie onderstaande tabel) of u vult uw eigen te verwachten marktprijzen (bijv. deels op basis van PPA's) in. Geef voor uw eigen prijzen onderstaand een toelichting/onderbouwing van 'uw' prijsverloop van Marktprijs en GvO's.
Heeft u nog andere inkomsten/opbrengsten uit het windpark (bijv. opbrengsten uit de verkoop van waterstof) dan vult u onder ‘Extra inkomsten/opbrengsten’ een kenmerkende naam in voor die inkomsten/opbrengsten en onderbouwt u hieronder hoe u het bedrag per jaar hebt berekend. 
</t>
  </si>
  <si>
    <t xml:space="preserve">U dient bij de vergunningaanvraag een exploitatieberekening aan te leveren, die minimaal bestaat uit:
1 een specificatie van de investeringskosten per component van de productie-installatie
2 een overzicht van alle kosten en baten van de productie-installatie
3 een berekening van het projectrendement over de looptijd van het project
Met dit door RVO.nl beschikbaar gestelde rekenmodel berekent u het projectrendement, rendement op eigen vermogen en de DSCR. Het geeft inzicht in de financieel economische haalbaarheid van het project. Dit RVO.nl rekenmodel dient u volledig in te vullen en de afdrukken met de  aanvraag mee te sturen als verplichte bijlage. 
Naast het verplichte RVO.nl model mag u ook een berekening volgens uw eigen rekenmodel meesturen met de aanvraag. U dient dan wel uit te leggen hoe u het projectrendement, het rendement op eigen vermogen en de DSCR hebt berekend.  
</t>
  </si>
  <si>
    <t>Een exploitatieberekening is een verplichte bijlage bij de aanvraag. U dient te voldoen aan deze verplichting door het invullen van het RVO.nl model en het meesturen van afdrukken van de tabbladen Invoer Parameters, CAPEX, OPEX, MP en GVO, Berekeningen en Resultaten.</t>
  </si>
  <si>
    <t xml:space="preserve">Dit tabblad gebruikt u om alle relevante gegevens en keuzes in te voeren. U moet hierbij denken aan gegevens over: aanvrager, energieproductie, investeringkosten, financieringskeuzes, enz. </t>
  </si>
  <si>
    <t xml:space="preserve">U kunt uw investering uitsmeren over maximaal vijf jaar. Per jaar kunt u kiezen welk deel u uit eigen middelen financiert en welk deel u leent (het leendeel). 
Ook kiest u wanneer u start met aflossen van het leendeel en rente betalen. Het vroegst mogelijke jaar dat u start met rente betalen en aflossen is het jaar direct nadat u de lening bent aangegegaan. Wanneer u een later jaar kiest voor aflossen, loopt uw leendeel op met de bouwrente. 
Voorbeeld 1: u investeert in het jaar 2024 en start met aflossen begin 2025. U bent geen bouwrente verschuldigd.
Voorbeeld 2: u investeert in het jaar 2024 en start met aflossen begin 2026. U bent een jaar bouwrente verschuldigd. 
De financieringslasten dienen uit het bruto resultaat betaald te kunnen worden. Wanneer het bruto resultaat in een jaar niet voldoende is, kiest u een later jaar om te beginnen met het betalen van de financieringslasten. 
Het eerste jaar dat u investeert vult u in in de regel met symbool Inv1. Verder vult u voor elk jaar dat u investeert in:
- het percentage van het totale investeringsbedrag dat u investeert in dit jaar. De percentages bij elkaar opgeteld moet 100% zijn.
- het jaar dat u start met het aflossen van het leendeel. Dit jaar moet na het investeringsjaar liggen.
- percentage uit de eigen middelen (EM) dat u in dit jaar investeert.  Het is mogelijk hier een percentage te kiezen dat in een negatief leendeel resulteert. In dat geval moet u een kleiner percentage kiezen. De percentages bij elkaar opgeteld moeten 100% bedragen. Behalve wanneer u geen eigen middelen inzet, dan is dit percentage niet relevant. </t>
  </si>
  <si>
    <t>Hier vult u in:
- Projectnaam: een door u zelf gekozen naam voor het project
- Naam aanvrager: naam zoals is ingevuld op het aanvraagformulier
- Geïnstalleerd vermogen windpark: waarde volgens aanvraagformulier en windrapport 
- Netto P50 jaarproductie: waarde in MWh volgens het windrapport en aanvraagformulier
- Exploitatie looptijd: aantal jaren dat het windpark elektriciteit produceert</t>
  </si>
  <si>
    <r>
      <t>U vult hier per component de kosten in. U dient de aannemelijkheid van de kosten te onderbouwen vooral wanneer de waardes afwijken van wat in de markt gebruikelijk is.</t>
    </r>
    <r>
      <rPr>
        <b/>
        <sz val="11"/>
        <color theme="1"/>
        <rFont val="Calibri"/>
        <family val="2"/>
        <scheme val="minor"/>
      </rPr>
      <t xml:space="preserve">
Opmerking</t>
    </r>
    <r>
      <rPr>
        <sz val="11"/>
        <color theme="1"/>
        <rFont val="Calibri"/>
        <family val="2"/>
        <scheme val="minor"/>
      </rPr>
      <t xml:space="preserve">: Een vaste vooraf ingevulde post zijn de kosten voor de site studies (voortvloeiend uit artikel 9, lid 1 van de Regeling). Dit bedrag is niet wijzigbaar. </t>
    </r>
  </si>
  <si>
    <r>
      <t xml:space="preserve">Hier vult u de marktprijs van de verkochte MWh's in en de GvO's gedurende de looptijd. U mag de verwachting van </t>
    </r>
    <r>
      <rPr>
        <b/>
        <sz val="11"/>
        <color theme="1"/>
        <rFont val="Calibri"/>
        <family val="2"/>
        <scheme val="minor"/>
      </rPr>
      <t>PBL voor 2021</t>
    </r>
    <r>
      <rPr>
        <sz val="11"/>
        <color theme="1"/>
        <rFont val="Calibri"/>
        <family val="2"/>
        <scheme val="minor"/>
      </rPr>
      <t xml:space="preserve"> voor de marktpijs gebruiken. Deze is opgenomen in deze tabel en is als invulwaarde overgenomen. U mag in plaats van de verwachting van PBL ook een eigen marktprijs verwachting  (bijv. deels op basis van PPA's) gebruiken. Geef dan de bron aan van die verwachting en een onderbouwing. 
Heeft u nog andere inkomsten uit het windpark, dan vult u die inkomsten in onder 'Extra inkomsten/opbrengsten' en geeft u een onderbouwing van deze inkomsten. 
Let op: vul in deze tabel de marktprijs, de waarde van GvO's en de extra inkomsten/opbrengsten voor de gehele looptijd van het project.</t>
    </r>
  </si>
  <si>
    <t>Dit tabblad toont alle relevante (tussen) resultaten van de berekeningen op basis van door u ingevoerde gegevens. 
De volgende (tussen) resultaten  worden getoond:
- Energieproductie in MWh
- Opbrengsten in k€ uit de elektriciteitsproductie (verkoop MWh, GvO's en evt overige inkomsten/opbrengsten)
- Totale operationele kosten
- Financieringslasten
- Afschrijvingen
- Belasting
- Netto Winst
- Project rendement
- Rendement op eigen vermogen
- DSCR</t>
  </si>
  <si>
    <t>Opstartjaar</t>
  </si>
  <si>
    <t>Bouwrente</t>
  </si>
  <si>
    <t>Leendeel + 
bouwrente</t>
  </si>
  <si>
    <t>Hollandse Kust (west) kavel VI - Versie 14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</si>
</sst>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43" formatCode="_ * #,##0.00_ ;_ * \-#,##0.00_ ;_ * &quot;-&quot;??_ ;_ @_ "/>
    <numFmt numFmtId="164" formatCode="_(&quot;€&quot;\ * #,##0.00_);_(&quot;€&quot;\ * \(#,##0.00\);_(&quot;€&quot;\ * &quot;-&quot;??_);_(@_)"/>
    <numFmt numFmtId="165" formatCode="_ * #,##0.00_ ;_ * \-#,##0.00_ ;_ * &quot;-&quot;_ ;_ @_ "/>
    <numFmt numFmtId="166" formatCode="0.000"/>
    <numFmt numFmtId="167" formatCode="#,##0_ ;\-#,##0\ "/>
    <numFmt numFmtId="168" formatCode="_ * #,##0_ ;_ * \-#,##0_ ;_ * &quot;-&quot;??_ ;_ @_ "/>
    <numFmt numFmtId="169" formatCode="#,##0.000"/>
    <numFmt numFmtId="170" formatCode="_ * #,##0.000_ ;_ * \-#,##0.000_ ;_ * &quot;-&quot;??_ ;_ @_ "/>
    <numFmt numFmtId="171" formatCode="_(&quot;€&quot;\ * #,##0_);_(&quot;€&quot;\ * \(#,##0\);_(&quot;€&quot;\ * &quot;-&quot;??_);_(@_)"/>
    <numFmt numFmtId="172" formatCode="0.00000"/>
    <numFmt numFmtId="173" formatCode="0.0"/>
    <numFmt numFmtId="174" formatCode="#,##0.0"/>
    <numFmt numFmtId="175" formatCode="0.0000%"/>
    <numFmt numFmtId="176" formatCode="0.0%"/>
    <numFmt numFmtId="177" formatCode="0.0000"/>
    <numFmt numFmtId="178" formatCode="_(&quot;€&quot;\ * #,##0.000_);_(&quot;€&quot;\ * \(#,##0.000\);_(&quot;€&quot;\ * &quot;-&quot;??_);_(@_)"/>
    <numFmt numFmtId="179" formatCode="_(&quot;€&quot;\ * #,##0.000_);_(&quot;€&quot;\ * \(#,##0.000\);_(&quot;€&quot;\ * &quot;-&quot;???_);_(@_)"/>
    <numFmt numFmtId="180" formatCode="&quot;€&quot;\ #,##0.000"/>
  </numFmts>
  <fonts count="4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1"/>
      <color rgb="FFFF0000"/>
      <name val="Calibri"/>
      <family val="2"/>
      <scheme val="minor"/>
    </font>
    <font>
      <b/>
      <sz val="10"/>
      <color theme="1"/>
      <name val="Calibri"/>
      <family val="2"/>
      <scheme val="minor"/>
    </font>
    <font>
      <b/>
      <sz val="10"/>
      <color rgb="FFFF0000"/>
      <name val="Calibri"/>
      <family val="2"/>
      <scheme val="minor"/>
    </font>
    <font>
      <b/>
      <sz val="11"/>
      <color rgb="FFFF0000"/>
      <name val="Calibri"/>
      <family val="2"/>
      <scheme val="minor"/>
    </font>
    <font>
      <b/>
      <sz val="11"/>
      <color theme="1"/>
      <name val="Calibri"/>
      <family val="2"/>
    </font>
    <font>
      <b/>
      <sz val="10"/>
      <color theme="1"/>
      <name val="Calibri"/>
      <family val="2"/>
    </font>
    <font>
      <sz val="10"/>
      <color theme="1"/>
      <name val="Calibri"/>
      <family val="2"/>
    </font>
    <font>
      <sz val="10"/>
      <color theme="1"/>
      <name val="Arial"/>
      <family val="2"/>
    </font>
    <font>
      <b/>
      <sz val="24"/>
      <name val="Calibri"/>
      <family val="2"/>
      <scheme val="minor"/>
    </font>
    <font>
      <b/>
      <sz val="18"/>
      <color theme="1"/>
      <name val="Calibri"/>
      <family val="2"/>
      <scheme val="minor"/>
    </font>
    <font>
      <b/>
      <sz val="24"/>
      <color theme="1"/>
      <name val="Calibri"/>
      <family val="2"/>
      <scheme val="minor"/>
    </font>
    <font>
      <sz val="11"/>
      <color theme="1"/>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12"/>
      <color rgb="FF9C0006"/>
      <name val="Calibri"/>
      <family val="2"/>
      <scheme val="minor"/>
    </font>
    <font>
      <sz val="11"/>
      <color rgb="FF000000"/>
      <name val="Calibri"/>
      <family val="2"/>
    </font>
    <font>
      <sz val="11"/>
      <name val="Calibri"/>
      <family val="2"/>
      <scheme val="minor"/>
    </font>
    <font>
      <sz val="16"/>
      <color theme="1"/>
      <name val="RijksoverheidSerif"/>
    </font>
    <font>
      <b/>
      <sz val="9"/>
      <color theme="1"/>
      <name val="Calibri"/>
      <family val="2"/>
      <scheme val="minor"/>
    </font>
    <font>
      <b/>
      <sz val="12"/>
      <color rgb="FFFF0000"/>
      <name val="Calibri (Hoofdtekst)_x0000_"/>
    </font>
    <font>
      <b/>
      <sz val="12"/>
      <color theme="1"/>
      <name val="Calibri"/>
      <family val="2"/>
      <scheme val="minor"/>
    </font>
    <font>
      <sz val="9"/>
      <color theme="1"/>
      <name val="Calibri"/>
      <family val="2"/>
      <scheme val="minor"/>
    </font>
    <font>
      <b/>
      <sz val="16"/>
      <color theme="1"/>
      <name val="Calibri"/>
      <family val="2"/>
      <scheme val="minor"/>
    </font>
    <font>
      <sz val="10"/>
      <color indexed="8"/>
      <name val="Arial"/>
      <family val="2"/>
    </font>
    <font>
      <sz val="9"/>
      <color indexed="81"/>
      <name val="Tahoma"/>
      <family val="2"/>
    </font>
    <font>
      <sz val="11"/>
      <color theme="1"/>
      <name val="Calibri"/>
      <family val="2"/>
    </font>
    <font>
      <sz val="12"/>
      <color theme="0" tint="-0.34998626667073579"/>
      <name val="Calibri"/>
      <family val="2"/>
      <scheme val="minor"/>
    </font>
    <font>
      <sz val="11"/>
      <name val="Arial Narrow"/>
      <family val="2"/>
    </font>
    <font>
      <sz val="11"/>
      <color theme="1"/>
      <name val="Arial Narrow"/>
      <family val="2"/>
    </font>
    <font>
      <strike/>
      <sz val="11"/>
      <color theme="0" tint="-0.34998626667073579"/>
      <name val="Calibri"/>
      <family val="2"/>
      <scheme val="minor"/>
    </font>
    <font>
      <b/>
      <sz val="10"/>
      <color theme="6" tint="-0.249977111117893"/>
      <name val="Calibri"/>
      <family val="2"/>
      <scheme val="minor"/>
    </font>
    <font>
      <sz val="10"/>
      <color theme="1" tint="0.499984740745262"/>
      <name val="Calibri"/>
      <family val="2"/>
      <scheme val="minor"/>
    </font>
    <font>
      <b/>
      <sz val="9"/>
      <color indexed="81"/>
      <name val="Tahoma"/>
      <family val="2"/>
    </font>
    <font>
      <sz val="10"/>
      <color theme="2" tint="-0.499984740745262"/>
      <name val="Calibri"/>
      <family val="2"/>
      <scheme val="minor"/>
    </font>
    <font>
      <sz val="11"/>
      <color theme="0"/>
      <name val="Calibri"/>
      <family val="2"/>
      <scheme val="minor"/>
    </font>
    <font>
      <b/>
      <sz val="11"/>
      <color theme="0"/>
      <name val="Calibri"/>
      <family val="2"/>
      <scheme val="minor"/>
    </font>
  </fonts>
  <fills count="19">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66FF66"/>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bottom/>
      <diagonal/>
    </border>
  </borders>
  <cellStyleXfs count="17">
    <xf numFmtId="0" fontId="0" fillId="0" borderId="0"/>
    <xf numFmtId="9" fontId="15"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43" fontId="15" fillId="0" borderId="0" applyFont="0" applyFill="0" applyBorder="0" applyAlignment="0" applyProtection="0"/>
    <xf numFmtId="0" fontId="19" fillId="11" borderId="0" applyNumberFormat="0" applyBorder="0" applyAlignment="0" applyProtection="0"/>
    <xf numFmtId="164" fontId="15" fillId="0" borderId="0" applyFont="0" applyFill="0" applyBorder="0" applyAlignment="0" applyProtection="0"/>
    <xf numFmtId="0" fontId="20" fillId="0" borderId="0"/>
    <xf numFmtId="0" fontId="28" fillId="0" borderId="0"/>
  </cellStyleXfs>
  <cellXfs count="400">
    <xf numFmtId="0" fontId="0" fillId="0" borderId="0" xfId="0"/>
    <xf numFmtId="0" fontId="3" fillId="0" borderId="0" xfId="0" applyFont="1"/>
    <xf numFmtId="0" fontId="3" fillId="0" borderId="0" xfId="0" applyFont="1" applyFill="1"/>
    <xf numFmtId="3" fontId="3" fillId="0" borderId="0" xfId="0" applyNumberFormat="1" applyFont="1"/>
    <xf numFmtId="0" fontId="12" fillId="0" borderId="0" xfId="0" applyFont="1" applyFill="1" applyAlignment="1" applyProtection="1">
      <alignment horizontal="left" vertical="top" wrapText="1"/>
    </xf>
    <xf numFmtId="0" fontId="0" fillId="0" borderId="0" xfId="0" applyAlignment="1" applyProtection="1">
      <alignment horizontal="left" vertical="top"/>
    </xf>
    <xf numFmtId="0" fontId="1"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0" fillId="0" borderId="0" xfId="0" applyProtection="1"/>
    <xf numFmtId="0" fontId="1" fillId="0" borderId="0" xfId="0" applyFont="1" applyProtection="1"/>
    <xf numFmtId="0" fontId="0" fillId="0" borderId="0" xfId="0" applyFont="1" applyProtection="1"/>
    <xf numFmtId="10" fontId="0" fillId="0" borderId="0" xfId="1" applyNumberFormat="1" applyFont="1" applyProtection="1"/>
    <xf numFmtId="3" fontId="0" fillId="0" borderId="0" xfId="0" applyNumberFormat="1" applyFont="1" applyProtection="1"/>
    <xf numFmtId="0" fontId="0" fillId="0" borderId="0" xfId="0" applyFont="1" applyFill="1" applyBorder="1" applyProtection="1"/>
    <xf numFmtId="0" fontId="0" fillId="0" borderId="0" xfId="0" applyFont="1" applyBorder="1" applyProtection="1"/>
    <xf numFmtId="9" fontId="0" fillId="0" borderId="0" xfId="0" applyNumberFormat="1" applyFont="1" applyProtection="1"/>
    <xf numFmtId="41" fontId="0" fillId="0" borderId="0" xfId="0" applyNumberFormat="1" applyFont="1" applyProtection="1"/>
    <xf numFmtId="0" fontId="1" fillId="0" borderId="0" xfId="0" applyFont="1" applyAlignment="1" applyProtection="1">
      <alignment wrapText="1"/>
    </xf>
    <xf numFmtId="10" fontId="0" fillId="0" borderId="0" xfId="0" applyNumberFormat="1" applyFont="1" applyFill="1" applyBorder="1" applyProtection="1"/>
    <xf numFmtId="1" fontId="0" fillId="0" borderId="0" xfId="0" applyNumberFormat="1" applyFont="1" applyBorder="1" applyProtection="1"/>
    <xf numFmtId="0" fontId="14" fillId="0" borderId="0" xfId="0" applyFont="1" applyProtection="1"/>
    <xf numFmtId="0" fontId="0" fillId="4" borderId="0" xfId="0" applyFont="1" applyFill="1" applyAlignment="1" applyProtection="1"/>
    <xf numFmtId="0" fontId="1" fillId="0" borderId="0" xfId="0" applyFont="1" applyAlignment="1" applyProtection="1">
      <alignment horizontal="right"/>
    </xf>
    <xf numFmtId="0" fontId="0" fillId="4" borderId="1" xfId="0" applyFont="1" applyFill="1" applyBorder="1" applyProtection="1">
      <protection locked="0"/>
    </xf>
    <xf numFmtId="3" fontId="0" fillId="4" borderId="1" xfId="0" applyNumberFormat="1" applyFont="1" applyFill="1" applyBorder="1" applyProtection="1">
      <protection locked="0"/>
    </xf>
    <xf numFmtId="0" fontId="0" fillId="4" borderId="1" xfId="0" applyFill="1" applyBorder="1" applyProtection="1">
      <protection locked="0"/>
    </xf>
    <xf numFmtId="0" fontId="3" fillId="0" borderId="0" xfId="0" applyFont="1" applyProtection="1"/>
    <xf numFmtId="0" fontId="5" fillId="0" borderId="0" xfId="0" applyFont="1" applyProtection="1"/>
    <xf numFmtId="3" fontId="3" fillId="0" borderId="0" xfId="0" applyNumberFormat="1" applyFont="1" applyProtection="1"/>
    <xf numFmtId="1" fontId="3" fillId="0" borderId="0" xfId="0" applyNumberFormat="1" applyFont="1" applyProtection="1"/>
    <xf numFmtId="0" fontId="5" fillId="0" borderId="0" xfId="0" applyFont="1" applyAlignment="1" applyProtection="1">
      <alignment wrapText="1"/>
    </xf>
    <xf numFmtId="166" fontId="3" fillId="0" borderId="0" xfId="0" applyNumberFormat="1" applyFont="1" applyProtection="1"/>
    <xf numFmtId="0" fontId="3" fillId="2" borderId="0" xfId="0" applyFont="1" applyFill="1" applyProtection="1"/>
    <xf numFmtId="3" fontId="3" fillId="2" borderId="0" xfId="0" applyNumberFormat="1" applyFont="1" applyFill="1" applyProtection="1"/>
    <xf numFmtId="0" fontId="3" fillId="0" borderId="0" xfId="0" applyFont="1" applyFill="1" applyProtection="1"/>
    <xf numFmtId="0" fontId="3" fillId="3" borderId="0" xfId="0" applyFont="1" applyFill="1" applyProtection="1"/>
    <xf numFmtId="3" fontId="3" fillId="3" borderId="0" xfId="0" applyNumberFormat="1" applyFont="1" applyFill="1" applyProtection="1"/>
    <xf numFmtId="3" fontId="3" fillId="0" borderId="0" xfId="0" applyNumberFormat="1" applyFont="1" applyFill="1" applyProtection="1"/>
    <xf numFmtId="41" fontId="3" fillId="0" borderId="0" xfId="0" applyNumberFormat="1" applyFont="1" applyProtection="1"/>
    <xf numFmtId="41" fontId="3" fillId="3" borderId="0" xfId="0" applyNumberFormat="1" applyFont="1" applyFill="1" applyProtection="1"/>
    <xf numFmtId="0" fontId="3" fillId="9" borderId="0" xfId="0" applyFont="1" applyFill="1" applyProtection="1"/>
    <xf numFmtId="0" fontId="3" fillId="7" borderId="0" xfId="0" applyFont="1" applyFill="1" applyProtection="1"/>
    <xf numFmtId="3" fontId="3" fillId="7" borderId="0" xfId="0" applyNumberFormat="1" applyFont="1" applyFill="1" applyProtection="1"/>
    <xf numFmtId="0" fontId="3" fillId="8" borderId="0" xfId="0" applyFont="1" applyFill="1" applyProtection="1"/>
    <xf numFmtId="3" fontId="3" fillId="8" borderId="0" xfId="0" applyNumberFormat="1" applyFont="1" applyFill="1" applyProtection="1"/>
    <xf numFmtId="41" fontId="3" fillId="8" borderId="0" xfId="0" applyNumberFormat="1" applyFont="1" applyFill="1" applyAlignment="1" applyProtection="1"/>
    <xf numFmtId="167" fontId="3" fillId="8" borderId="0" xfId="0" applyNumberFormat="1" applyFont="1" applyFill="1" applyAlignment="1" applyProtection="1">
      <alignment horizontal="right"/>
    </xf>
    <xf numFmtId="41" fontId="3" fillId="8" borderId="0" xfId="0" applyNumberFormat="1" applyFont="1" applyFill="1" applyAlignment="1" applyProtection="1">
      <alignment horizontal="right"/>
    </xf>
    <xf numFmtId="41" fontId="3" fillId="0" borderId="0" xfId="0" applyNumberFormat="1" applyFont="1" applyFill="1" applyProtection="1"/>
    <xf numFmtId="1" fontId="3" fillId="2" borderId="0" xfId="0" applyNumberFormat="1" applyFont="1" applyFill="1" applyProtection="1"/>
    <xf numFmtId="1" fontId="3" fillId="0" borderId="0" xfId="0" applyNumberFormat="1" applyFont="1" applyFill="1" applyProtection="1"/>
    <xf numFmtId="9" fontId="3" fillId="3" borderId="0" xfId="0" applyNumberFormat="1" applyFont="1" applyFill="1" applyProtection="1"/>
    <xf numFmtId="9" fontId="3" fillId="2" borderId="0" xfId="0" applyNumberFormat="1" applyFont="1" applyFill="1" applyProtection="1"/>
    <xf numFmtId="9" fontId="3" fillId="0" borderId="0" xfId="0" applyNumberFormat="1" applyFont="1" applyProtection="1"/>
    <xf numFmtId="41" fontId="3" fillId="2" borderId="0" xfId="0" applyNumberFormat="1" applyFont="1" applyFill="1" applyProtection="1"/>
    <xf numFmtId="0" fontId="5" fillId="6" borderId="0" xfId="0" applyFont="1" applyFill="1" applyProtection="1"/>
    <xf numFmtId="10" fontId="5" fillId="6" borderId="0" xfId="0" applyNumberFormat="1" applyFont="1" applyFill="1" applyProtection="1"/>
    <xf numFmtId="0" fontId="3" fillId="2" borderId="0" xfId="0" applyFont="1" applyFill="1" applyAlignment="1" applyProtection="1">
      <alignment wrapText="1"/>
    </xf>
    <xf numFmtId="2" fontId="3" fillId="2" borderId="0" xfId="0" applyNumberFormat="1" applyFont="1" applyFill="1" applyAlignment="1" applyProtection="1">
      <alignment horizontal="right"/>
    </xf>
    <xf numFmtId="2" fontId="5" fillId="6" borderId="0" xfId="0" applyNumberFormat="1" applyFont="1" applyFill="1" applyProtection="1"/>
    <xf numFmtId="165" fontId="3" fillId="0" borderId="0" xfId="0" applyNumberFormat="1" applyFont="1" applyProtection="1"/>
    <xf numFmtId="10" fontId="3" fillId="0" borderId="0" xfId="0" applyNumberFormat="1" applyFont="1" applyProtection="1"/>
    <xf numFmtId="10" fontId="3" fillId="6" borderId="0" xfId="0" applyNumberFormat="1" applyFont="1" applyFill="1" applyProtection="1"/>
    <xf numFmtId="0" fontId="3" fillId="3" borderId="0" xfId="0" applyFont="1" applyFill="1" applyAlignment="1" applyProtection="1">
      <alignment wrapText="1"/>
    </xf>
    <xf numFmtId="2" fontId="3" fillId="2" borderId="0" xfId="0" applyNumberFormat="1" applyFont="1" applyFill="1" applyProtection="1"/>
    <xf numFmtId="2" fontId="3" fillId="6" borderId="0" xfId="0" applyNumberFormat="1" applyFont="1" applyFill="1" applyProtection="1"/>
    <xf numFmtId="0" fontId="1" fillId="0" borderId="0" xfId="0" applyFont="1" applyAlignment="1" applyProtection="1">
      <alignment vertical="center"/>
    </xf>
    <xf numFmtId="10" fontId="3" fillId="0" borderId="0" xfId="1" applyNumberFormat="1" applyFont="1" applyProtection="1"/>
    <xf numFmtId="0" fontId="3" fillId="4" borderId="0" xfId="0" applyFont="1" applyFill="1" applyProtection="1"/>
    <xf numFmtId="10" fontId="3" fillId="4" borderId="0" xfId="1" applyNumberFormat="1" applyFont="1" applyFill="1" applyProtection="1"/>
    <xf numFmtId="168" fontId="3" fillId="0" borderId="0" xfId="0" applyNumberFormat="1" applyFont="1" applyProtection="1"/>
    <xf numFmtId="168" fontId="3" fillId="0" borderId="0" xfId="12" applyNumberFormat="1" applyFont="1" applyProtection="1"/>
    <xf numFmtId="43" fontId="3" fillId="0" borderId="0" xfId="12" applyFont="1" applyProtection="1"/>
    <xf numFmtId="2" fontId="3" fillId="0" borderId="0" xfId="0" applyNumberFormat="1" applyFont="1" applyProtection="1"/>
    <xf numFmtId="168" fontId="3" fillId="0" borderId="0" xfId="12" applyNumberFormat="1" applyFont="1" applyFill="1"/>
    <xf numFmtId="43" fontId="3" fillId="0" borderId="0" xfId="12" applyFont="1"/>
    <xf numFmtId="0" fontId="16" fillId="5" borderId="0" xfId="0" applyFont="1" applyFill="1" applyAlignment="1" applyProtection="1">
      <alignment horizontal="left" vertical="center" wrapText="1"/>
    </xf>
    <xf numFmtId="0" fontId="0" fillId="0" borderId="1" xfId="0" applyFont="1" applyBorder="1" applyProtection="1"/>
    <xf numFmtId="1" fontId="0" fillId="0" borderId="1" xfId="0" applyNumberFormat="1" applyFont="1" applyBorder="1" applyProtection="1"/>
    <xf numFmtId="3" fontId="0" fillId="0" borderId="1" xfId="0" applyNumberFormat="1" applyFont="1" applyBorder="1" applyProtection="1"/>
    <xf numFmtId="0" fontId="0" fillId="0" borderId="1" xfId="0" applyFont="1" applyFill="1" applyBorder="1" applyProtection="1"/>
    <xf numFmtId="41" fontId="0" fillId="0" borderId="1" xfId="0" applyNumberFormat="1" applyFont="1" applyBorder="1" applyProtection="1"/>
    <xf numFmtId="41" fontId="0" fillId="0" borderId="1" xfId="0" applyNumberFormat="1" applyFont="1" applyFill="1" applyBorder="1" applyProtection="1"/>
    <xf numFmtId="10" fontId="0" fillId="4" borderId="1" xfId="0" applyNumberFormat="1" applyFont="1" applyFill="1" applyBorder="1" applyProtection="1">
      <protection locked="0"/>
    </xf>
    <xf numFmtId="3" fontId="0" fillId="0" borderId="1" xfId="0" applyNumberFormat="1" applyFont="1" applyFill="1" applyBorder="1" applyProtection="1"/>
    <xf numFmtId="10" fontId="0" fillId="0" borderId="1" xfId="0" applyNumberFormat="1" applyFont="1" applyBorder="1" applyProtection="1"/>
    <xf numFmtId="10" fontId="0" fillId="0" borderId="1" xfId="0" applyNumberFormat="1" applyFont="1" applyFill="1" applyBorder="1" applyProtection="1"/>
    <xf numFmtId="0" fontId="0" fillId="6" borderId="0" xfId="0" applyFont="1" applyFill="1" applyProtection="1"/>
    <xf numFmtId="168" fontId="0" fillId="0" borderId="0" xfId="12" applyNumberFormat="1" applyFont="1" applyProtection="1"/>
    <xf numFmtId="2" fontId="0" fillId="4" borderId="1" xfId="0" applyNumberFormat="1" applyFont="1" applyFill="1" applyBorder="1" applyProtection="1">
      <protection locked="0"/>
    </xf>
    <xf numFmtId="0" fontId="0" fillId="0" borderId="0" xfId="0" applyAlignment="1" applyProtection="1">
      <alignment horizontal="left" vertical="top" wrapText="1"/>
    </xf>
    <xf numFmtId="0" fontId="0" fillId="0" borderId="0" xfId="0" applyAlignment="1" applyProtection="1"/>
    <xf numFmtId="0" fontId="7" fillId="0" borderId="0" xfId="0" applyFont="1" applyFill="1" applyAlignment="1" applyProtection="1"/>
    <xf numFmtId="0" fontId="0" fillId="0" borderId="0" xfId="0" applyFill="1" applyAlignment="1" applyProtection="1"/>
    <xf numFmtId="0" fontId="0" fillId="10" borderId="0" xfId="0" applyFont="1" applyFill="1" applyProtection="1"/>
    <xf numFmtId="0" fontId="3" fillId="0" borderId="0" xfId="0" applyFont="1" applyAlignment="1" applyProtection="1">
      <alignment horizontal="right"/>
    </xf>
    <xf numFmtId="0" fontId="0" fillId="5" borderId="0" xfId="0" applyFont="1" applyFill="1" applyProtection="1"/>
    <xf numFmtId="0" fontId="0" fillId="0" borderId="0" xfId="0" applyAlignment="1"/>
    <xf numFmtId="0" fontId="1" fillId="0" borderId="1" xfId="0" applyFont="1" applyBorder="1" applyAlignment="1" applyProtection="1">
      <alignment horizontal="right"/>
    </xf>
    <xf numFmtId="0" fontId="1" fillId="0" borderId="1" xfId="0" applyFont="1" applyBorder="1" applyAlignment="1" applyProtection="1">
      <alignment horizontal="center" wrapText="1"/>
    </xf>
    <xf numFmtId="0" fontId="3" fillId="5" borderId="0" xfId="0" applyFont="1" applyFill="1" applyProtection="1"/>
    <xf numFmtId="0" fontId="6" fillId="0" borderId="0" xfId="0" applyFont="1" applyFill="1" applyAlignment="1" applyProtection="1"/>
    <xf numFmtId="0" fontId="0" fillId="0" borderId="0" xfId="0" applyFill="1" applyProtection="1"/>
    <xf numFmtId="0" fontId="0" fillId="0" borderId="0" xfId="0" applyFont="1" applyFill="1" applyProtection="1"/>
    <xf numFmtId="172" fontId="3" fillId="0" borderId="0" xfId="0" applyNumberFormat="1" applyFont="1" applyProtection="1"/>
    <xf numFmtId="9" fontId="3" fillId="0" borderId="0" xfId="1" applyFont="1" applyProtection="1"/>
    <xf numFmtId="43" fontId="3" fillId="0" borderId="0" xfId="0" applyNumberFormat="1" applyFont="1" applyProtection="1"/>
    <xf numFmtId="173" fontId="3" fillId="0" borderId="0" xfId="0" applyNumberFormat="1" applyFont="1" applyProtection="1"/>
    <xf numFmtId="171" fontId="3" fillId="0" borderId="0" xfId="14" applyNumberFormat="1" applyFont="1" applyProtection="1"/>
    <xf numFmtId="171" fontId="3" fillId="0" borderId="0" xfId="0" applyNumberFormat="1" applyFont="1" applyProtection="1"/>
    <xf numFmtId="2" fontId="0" fillId="0" borderId="0" xfId="0" applyNumberFormat="1"/>
    <xf numFmtId="0" fontId="19" fillId="0" borderId="0" xfId="13" applyFill="1" applyBorder="1" applyAlignment="1" applyProtection="1">
      <alignment vertical="center"/>
    </xf>
    <xf numFmtId="10" fontId="0" fillId="0" borderId="0" xfId="1" applyNumberFormat="1" applyFont="1" applyFill="1" applyAlignment="1" applyProtection="1">
      <alignment vertical="center" wrapText="1"/>
    </xf>
    <xf numFmtId="0" fontId="3" fillId="0" borderId="0" xfId="0" applyFont="1" applyAlignment="1" applyProtection="1">
      <alignment horizontal="center"/>
    </xf>
    <xf numFmtId="0" fontId="0" fillId="0" borderId="0" xfId="0" applyFont="1" applyAlignment="1" applyProtection="1">
      <alignment horizontal="right"/>
    </xf>
    <xf numFmtId="0" fontId="2" fillId="14" borderId="1" xfId="0" applyFont="1" applyFill="1" applyBorder="1" applyProtection="1"/>
    <xf numFmtId="3" fontId="2" fillId="14" borderId="1" xfId="0" applyNumberFormat="1" applyFont="1" applyFill="1" applyBorder="1" applyAlignment="1" applyProtection="1">
      <alignment horizontal="center"/>
    </xf>
    <xf numFmtId="0" fontId="0" fillId="14" borderId="1" xfId="0" applyFont="1" applyFill="1" applyBorder="1" applyProtection="1"/>
    <xf numFmtId="0" fontId="1" fillId="0" borderId="1" xfId="0" applyFont="1" applyFill="1" applyBorder="1" applyAlignment="1" applyProtection="1">
      <alignment horizontal="center" wrapText="1"/>
    </xf>
    <xf numFmtId="0" fontId="1" fillId="0" borderId="1" xfId="0" applyFont="1" applyFill="1" applyBorder="1" applyAlignment="1" applyProtection="1">
      <alignment horizontal="right"/>
    </xf>
    <xf numFmtId="0" fontId="16" fillId="0" borderId="0" xfId="0" applyFont="1" applyFill="1" applyAlignment="1" applyProtection="1">
      <alignment horizontal="left" vertical="center" wrapText="1"/>
    </xf>
    <xf numFmtId="0" fontId="0" fillId="0" borderId="1" xfId="0" applyBorder="1" applyAlignment="1" applyProtection="1">
      <alignment horizontal="left" vertical="top" wrapText="1"/>
    </xf>
    <xf numFmtId="0" fontId="1" fillId="14" borderId="0" xfId="0" applyFont="1" applyFill="1" applyAlignment="1" applyProtection="1">
      <alignment horizontal="left" vertical="top"/>
    </xf>
    <xf numFmtId="0" fontId="1" fillId="14" borderId="0" xfId="0" applyFont="1" applyFill="1" applyAlignment="1" applyProtection="1">
      <alignment horizontal="left" vertical="top" wrapText="1"/>
    </xf>
    <xf numFmtId="0" fontId="0" fillId="0" borderId="1" xfId="0" applyFont="1" applyBorder="1" applyAlignment="1" applyProtection="1">
      <alignment horizontal="left" vertical="top" wrapText="1"/>
    </xf>
    <xf numFmtId="0" fontId="13" fillId="15" borderId="0" xfId="0" applyFont="1" applyFill="1" applyAlignment="1" applyProtection="1">
      <alignment horizontal="left" vertical="top" wrapText="1"/>
    </xf>
    <xf numFmtId="0" fontId="13" fillId="15" borderId="0" xfId="0" applyFont="1" applyFill="1" applyAlignment="1" applyProtection="1">
      <alignment horizontal="left" vertical="top"/>
    </xf>
    <xf numFmtId="0" fontId="13" fillId="0" borderId="0" xfId="0" applyFont="1" applyFill="1" applyAlignment="1" applyProtection="1">
      <alignment horizontal="left" vertical="top"/>
    </xf>
    <xf numFmtId="0" fontId="0" fillId="14" borderId="0" xfId="0" applyFill="1" applyAlignment="1" applyProtection="1">
      <alignment horizontal="left" vertical="top" wrapText="1"/>
    </xf>
    <xf numFmtId="3" fontId="1" fillId="0" borderId="0" xfId="0" applyNumberFormat="1" applyFont="1" applyProtection="1"/>
    <xf numFmtId="3" fontId="0" fillId="0" borderId="1" xfId="0" applyNumberFormat="1" applyFont="1" applyFill="1" applyBorder="1" applyProtection="1">
      <protection locked="0"/>
    </xf>
    <xf numFmtId="3" fontId="0" fillId="13" borderId="1" xfId="0" applyNumberFormat="1" applyFont="1" applyFill="1" applyBorder="1" applyProtection="1"/>
    <xf numFmtId="0" fontId="21" fillId="4" borderId="1" xfId="0" applyFont="1" applyFill="1" applyBorder="1" applyProtection="1">
      <protection locked="0"/>
    </xf>
    <xf numFmtId="0" fontId="0" fillId="0" borderId="0" xfId="0" applyFont="1"/>
    <xf numFmtId="170" fontId="0" fillId="0" borderId="0" xfId="12" applyNumberFormat="1" applyFont="1" applyProtection="1"/>
    <xf numFmtId="0" fontId="0" fillId="0" borderId="0" xfId="0" applyFont="1" applyAlignment="1">
      <alignment horizontal="right"/>
    </xf>
    <xf numFmtId="0" fontId="0" fillId="0" borderId="2" xfId="0" applyFont="1" applyBorder="1"/>
    <xf numFmtId="0" fontId="0" fillId="0" borderId="3" xfId="0" applyFont="1" applyBorder="1"/>
    <xf numFmtId="0" fontId="0" fillId="0" borderId="1" xfId="0" applyFont="1" applyBorder="1"/>
    <xf numFmtId="170" fontId="0" fillId="4" borderId="13" xfId="12" applyNumberFormat="1" applyFont="1" applyFill="1" applyBorder="1" applyProtection="1">
      <protection locked="0"/>
    </xf>
    <xf numFmtId="0" fontId="1" fillId="0" borderId="13" xfId="0" applyFont="1" applyBorder="1" applyProtection="1"/>
    <xf numFmtId="0" fontId="0" fillId="6" borderId="0" xfId="0" applyFill="1" applyProtection="1"/>
    <xf numFmtId="10" fontId="0" fillId="6" borderId="0" xfId="0" applyNumberFormat="1" applyFont="1" applyFill="1" applyAlignment="1" applyProtection="1">
      <alignment horizontal="right"/>
    </xf>
    <xf numFmtId="2" fontId="0" fillId="6" borderId="0" xfId="0" applyNumberFormat="1" applyFont="1" applyFill="1" applyAlignment="1" applyProtection="1">
      <alignment horizontal="right"/>
    </xf>
    <xf numFmtId="0" fontId="22" fillId="0" borderId="0" xfId="0" applyFont="1" applyAlignment="1" applyProtection="1">
      <alignment horizontal="left" vertical="top" wrapText="1"/>
    </xf>
    <xf numFmtId="0" fontId="0" fillId="0" borderId="0" xfId="0" applyFill="1"/>
    <xf numFmtId="0" fontId="1" fillId="5" borderId="0" xfId="0" applyFont="1" applyFill="1" applyAlignment="1" applyProtection="1">
      <alignment vertical="center"/>
    </xf>
    <xf numFmtId="0" fontId="1" fillId="0" borderId="0" xfId="0" applyFont="1" applyFill="1" applyAlignment="1" applyProtection="1">
      <alignment vertical="center"/>
    </xf>
    <xf numFmtId="0" fontId="0" fillId="4" borderId="0" xfId="0" applyFill="1" applyProtection="1"/>
    <xf numFmtId="0" fontId="3" fillId="10" borderId="0" xfId="0" applyFont="1" applyFill="1" applyAlignment="1" applyProtection="1">
      <alignment horizontal="right"/>
    </xf>
    <xf numFmtId="168" fontId="0" fillId="0" borderId="1" xfId="12" applyNumberFormat="1" applyFont="1" applyBorder="1" applyProtection="1"/>
    <xf numFmtId="0" fontId="1" fillId="0" borderId="0" xfId="0" applyFont="1" applyFill="1" applyBorder="1" applyAlignment="1" applyProtection="1">
      <alignment horizontal="center" wrapText="1"/>
    </xf>
    <xf numFmtId="9" fontId="0" fillId="0" borderId="0" xfId="1" applyFont="1" applyFill="1" applyBorder="1" applyProtection="1">
      <protection locked="0"/>
    </xf>
    <xf numFmtId="175" fontId="0" fillId="0" borderId="0" xfId="1" applyNumberFormat="1" applyFont="1" applyFill="1" applyBorder="1" applyProtection="1"/>
    <xf numFmtId="41" fontId="23" fillId="0" borderId="0" xfId="0" applyNumberFormat="1" applyFont="1" applyAlignment="1" applyProtection="1">
      <alignment horizontal="right"/>
    </xf>
    <xf numFmtId="0" fontId="1" fillId="0" borderId="14" xfId="0" applyFont="1" applyBorder="1" applyProtection="1"/>
    <xf numFmtId="1" fontId="0" fillId="4" borderId="1" xfId="1" applyNumberFormat="1" applyFont="1" applyFill="1" applyBorder="1" applyProtection="1">
      <protection locked="0"/>
    </xf>
    <xf numFmtId="0" fontId="26" fillId="0" borderId="0" xfId="0" applyFont="1" applyAlignment="1" applyProtection="1">
      <alignment horizontal="left" indent="1"/>
    </xf>
    <xf numFmtId="0" fontId="0" fillId="0" borderId="1" xfId="0" applyFont="1" applyBorder="1" applyAlignment="1" applyProtection="1">
      <alignment horizontal="right"/>
    </xf>
    <xf numFmtId="0" fontId="0" fillId="0" borderId="1" xfId="0" applyFont="1" applyFill="1" applyBorder="1" applyProtection="1">
      <protection locked="0"/>
    </xf>
    <xf numFmtId="10" fontId="0" fillId="0" borderId="1" xfId="0" applyNumberFormat="1" applyFont="1" applyFill="1" applyBorder="1" applyProtection="1">
      <protection locked="0"/>
    </xf>
    <xf numFmtId="0" fontId="1" fillId="0" borderId="0" xfId="0" applyFont="1" applyBorder="1" applyAlignment="1" applyProtection="1"/>
    <xf numFmtId="0" fontId="1" fillId="16" borderId="15" xfId="0" applyFont="1" applyFill="1" applyBorder="1" applyAlignment="1" applyProtection="1">
      <alignment horizontal="right" vertical="center" wrapText="1"/>
    </xf>
    <xf numFmtId="0" fontId="2" fillId="16" borderId="16" xfId="0" applyFont="1" applyFill="1" applyBorder="1" applyAlignment="1" applyProtection="1">
      <alignment horizontal="left" vertical="center"/>
    </xf>
    <xf numFmtId="0" fontId="1" fillId="16" borderId="16" xfId="0" applyFont="1" applyFill="1" applyBorder="1" applyAlignment="1" applyProtection="1">
      <alignment horizontal="right" vertical="center" wrapText="1"/>
    </xf>
    <xf numFmtId="0" fontId="2" fillId="16" borderId="17" xfId="0" applyFont="1" applyFill="1" applyBorder="1" applyAlignment="1" applyProtection="1">
      <alignment horizontal="left" vertical="center"/>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4" fontId="0" fillId="4" borderId="1" xfId="0" applyNumberFormat="1" applyFont="1" applyFill="1" applyBorder="1" applyProtection="1">
      <protection locked="0"/>
    </xf>
    <xf numFmtId="4" fontId="0" fillId="4" borderId="1" xfId="0" applyNumberFormat="1" applyFill="1" applyBorder="1" applyProtection="1">
      <protection locked="0"/>
    </xf>
    <xf numFmtId="166" fontId="3" fillId="0" borderId="0" xfId="0" applyNumberFormat="1" applyFont="1" applyFill="1" applyProtection="1"/>
    <xf numFmtId="169" fontId="3" fillId="0" borderId="11" xfId="0" applyNumberFormat="1" applyFont="1" applyFill="1" applyBorder="1" applyProtection="1"/>
    <xf numFmtId="0" fontId="3"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1" fillId="0" borderId="0" xfId="0" applyFont="1" applyAlignment="1" applyProtection="1">
      <alignment horizontal="right" vertical="center"/>
    </xf>
    <xf numFmtId="0" fontId="3" fillId="0" borderId="0" xfId="0" applyFont="1" applyAlignment="1" applyProtection="1">
      <alignment vertical="center"/>
    </xf>
    <xf numFmtId="10" fontId="0" fillId="0" borderId="1" xfId="1" applyNumberFormat="1" applyFont="1" applyFill="1" applyBorder="1" applyProtection="1"/>
    <xf numFmtId="0" fontId="26" fillId="0" borderId="0" xfId="0" applyFont="1" applyProtection="1"/>
    <xf numFmtId="2" fontId="0" fillId="0" borderId="0" xfId="0" applyNumberFormat="1" applyAlignment="1">
      <alignment horizontal="center"/>
    </xf>
    <xf numFmtId="0" fontId="0" fillId="0" borderId="0" xfId="0"/>
    <xf numFmtId="173" fontId="0" fillId="0" borderId="0" xfId="0" applyNumberFormat="1" applyAlignment="1">
      <alignment horizontal="center"/>
    </xf>
    <xf numFmtId="0" fontId="0" fillId="0" borderId="0" xfId="0" applyFill="1" applyBorder="1"/>
    <xf numFmtId="0" fontId="3" fillId="0" borderId="0" xfId="0" applyFont="1" applyBorder="1"/>
    <xf numFmtId="0" fontId="0" fillId="0" borderId="0" xfId="0" applyFont="1" applyBorder="1"/>
    <xf numFmtId="2" fontId="0" fillId="0" borderId="0" xfId="0" applyNumberFormat="1" applyFont="1" applyBorder="1"/>
    <xf numFmtId="176" fontId="0" fillId="0" borderId="0" xfId="1" applyNumberFormat="1" applyFont="1"/>
    <xf numFmtId="10" fontId="0" fillId="0" borderId="0" xfId="1" applyNumberFormat="1" applyFont="1"/>
    <xf numFmtId="168" fontId="3" fillId="13" borderId="1" xfId="12" applyNumberFormat="1" applyFont="1" applyFill="1" applyBorder="1" applyProtection="1"/>
    <xf numFmtId="0" fontId="3" fillId="0" borderId="1" xfId="0" applyFont="1" applyBorder="1" applyProtection="1"/>
    <xf numFmtId="0" fontId="0" fillId="0" borderId="1" xfId="0" applyBorder="1" applyAlignment="1">
      <alignment horizontal="left" vertical="top" wrapText="1"/>
    </xf>
    <xf numFmtId="41" fontId="25" fillId="0" borderId="0" xfId="0" applyNumberFormat="1" applyFont="1" applyProtection="1"/>
    <xf numFmtId="43" fontId="3" fillId="5" borderId="0" xfId="12" applyFont="1" applyFill="1" applyProtection="1"/>
    <xf numFmtId="0" fontId="0" fillId="0" borderId="2" xfId="0" applyFont="1" applyBorder="1" applyAlignment="1" applyProtection="1">
      <alignment horizontal="left"/>
    </xf>
    <xf numFmtId="0" fontId="0" fillId="0" borderId="4" xfId="0" applyFont="1" applyBorder="1" applyAlignment="1" applyProtection="1">
      <alignment horizontal="left"/>
    </xf>
    <xf numFmtId="168" fontId="0" fillId="0" borderId="0" xfId="12" applyNumberFormat="1" applyFont="1" applyFill="1" applyBorder="1" applyProtection="1"/>
    <xf numFmtId="3" fontId="1" fillId="0" borderId="18" xfId="0" applyNumberFormat="1" applyFont="1" applyFill="1" applyBorder="1" applyProtection="1"/>
    <xf numFmtId="0" fontId="1" fillId="0" borderId="18" xfId="0" applyFont="1" applyFill="1" applyBorder="1" applyAlignment="1" applyProtection="1">
      <alignment wrapText="1"/>
    </xf>
    <xf numFmtId="0" fontId="0" fillId="0" borderId="18" xfId="0" applyFont="1" applyBorder="1" applyProtection="1"/>
    <xf numFmtId="10" fontId="0" fillId="0" borderId="0" xfId="0" applyNumberFormat="1" applyFont="1" applyFill="1" applyBorder="1" applyAlignment="1" applyProtection="1">
      <alignment horizontal="right"/>
    </xf>
    <xf numFmtId="0" fontId="3" fillId="0" borderId="0" xfId="0" applyFont="1" applyAlignment="1">
      <alignment horizontal="right"/>
    </xf>
    <xf numFmtId="0" fontId="1" fillId="0" borderId="1" xfId="0" quotePrefix="1" applyFont="1" applyBorder="1" applyAlignment="1" applyProtection="1">
      <alignment horizontal="center" wrapText="1"/>
    </xf>
    <xf numFmtId="0" fontId="25" fillId="0" borderId="0" xfId="0" applyFont="1" applyAlignment="1" applyProtection="1">
      <alignment horizontal="right" vertical="center" wrapText="1"/>
    </xf>
    <xf numFmtId="0" fontId="25" fillId="0" borderId="0" xfId="0" applyFont="1" applyProtection="1"/>
    <xf numFmtId="0" fontId="25" fillId="0" borderId="0" xfId="0" applyFont="1" applyAlignment="1">
      <alignment horizontal="left"/>
    </xf>
    <xf numFmtId="0" fontId="25" fillId="0" borderId="0" xfId="0" applyFont="1"/>
    <xf numFmtId="0" fontId="28" fillId="0" borderId="0" xfId="16"/>
    <xf numFmtId="0" fontId="0" fillId="12" borderId="1" xfId="0" applyFont="1" applyFill="1" applyBorder="1" applyProtection="1"/>
    <xf numFmtId="0" fontId="30" fillId="0" borderId="0" xfId="0" applyFont="1" applyProtection="1"/>
    <xf numFmtId="0" fontId="0" fillId="0" borderId="18" xfId="0" applyFont="1" applyBorder="1" applyAlignment="1" applyProtection="1">
      <alignment horizontal="right"/>
    </xf>
    <xf numFmtId="10" fontId="0" fillId="0" borderId="18" xfId="0" applyNumberFormat="1" applyFont="1" applyBorder="1" applyProtection="1"/>
    <xf numFmtId="1" fontId="0" fillId="0" borderId="18" xfId="0" applyNumberFormat="1" applyFont="1" applyBorder="1" applyProtection="1"/>
    <xf numFmtId="0" fontId="0" fillId="12" borderId="19" xfId="0" applyFont="1" applyFill="1" applyBorder="1" applyProtection="1"/>
    <xf numFmtId="1" fontId="0" fillId="0" borderId="19" xfId="0" applyNumberFormat="1" applyFont="1" applyBorder="1" applyProtection="1"/>
    <xf numFmtId="168" fontId="0" fillId="0" borderId="19" xfId="12" applyNumberFormat="1" applyFont="1" applyBorder="1" applyProtection="1"/>
    <xf numFmtId="1" fontId="0" fillId="0" borderId="4" xfId="0" applyNumberFormat="1" applyFont="1" applyFill="1" applyBorder="1" applyProtection="1"/>
    <xf numFmtId="0" fontId="0" fillId="12" borderId="1" xfId="0" applyFont="1" applyFill="1" applyBorder="1" applyAlignment="1" applyProtection="1">
      <alignment horizontal="right"/>
    </xf>
    <xf numFmtId="0" fontId="5" fillId="0" borderId="0" xfId="0" applyFont="1" applyAlignment="1" applyProtection="1">
      <alignment horizontal="right"/>
    </xf>
    <xf numFmtId="0" fontId="2" fillId="12" borderId="0" xfId="0" applyFont="1" applyFill="1" applyBorder="1" applyAlignment="1" applyProtection="1"/>
    <xf numFmtId="168" fontId="0" fillId="0" borderId="18" xfId="12" applyNumberFormat="1" applyFont="1" applyBorder="1" applyProtection="1"/>
    <xf numFmtId="41" fontId="0" fillId="4" borderId="1" xfId="0" applyNumberFormat="1" applyFont="1" applyFill="1" applyBorder="1" applyAlignment="1" applyProtection="1">
      <alignment horizontal="center"/>
      <protection locked="0"/>
    </xf>
    <xf numFmtId="10" fontId="0" fillId="4" borderId="1" xfId="0" applyNumberFormat="1" applyFont="1" applyFill="1" applyBorder="1" applyAlignment="1" applyProtection="1">
      <alignment horizontal="center"/>
      <protection locked="0"/>
    </xf>
    <xf numFmtId="0" fontId="0" fillId="4" borderId="1" xfId="0" applyFont="1" applyFill="1" applyBorder="1" applyAlignment="1" applyProtection="1">
      <alignment horizontal="center"/>
      <protection locked="0"/>
    </xf>
    <xf numFmtId="0" fontId="14" fillId="0" borderId="0" xfId="0" applyFont="1" applyAlignment="1" applyProtection="1"/>
    <xf numFmtId="0" fontId="0" fillId="5" borderId="0" xfId="0" applyFont="1" applyFill="1" applyAlignment="1" applyProtection="1">
      <alignment horizontal="right"/>
    </xf>
    <xf numFmtId="0" fontId="0" fillId="0" borderId="3" xfId="0" applyFont="1" applyBorder="1" applyAlignment="1">
      <alignment horizontal="right"/>
    </xf>
    <xf numFmtId="0" fontId="0" fillId="0" borderId="1" xfId="0" applyFont="1" applyBorder="1" applyAlignment="1">
      <alignment horizontal="right"/>
    </xf>
    <xf numFmtId="180" fontId="0" fillId="0" borderId="1" xfId="0" applyNumberFormat="1" applyFont="1" applyBorder="1"/>
    <xf numFmtId="0" fontId="1" fillId="0" borderId="0" xfId="0" applyFont="1" applyAlignment="1">
      <alignment horizontal="center" vertical="center" wrapText="1"/>
    </xf>
    <xf numFmtId="0" fontId="1" fillId="0" borderId="0" xfId="0" applyFont="1"/>
    <xf numFmtId="166" fontId="0" fillId="0" borderId="0" xfId="12" applyNumberFormat="1" applyFont="1" applyProtection="1"/>
    <xf numFmtId="173" fontId="0" fillId="0" borderId="0" xfId="0" applyNumberFormat="1"/>
    <xf numFmtId="0" fontId="0" fillId="18" borderId="0" xfId="0" applyFill="1"/>
    <xf numFmtId="0" fontId="0" fillId="0" borderId="3" xfId="0" applyBorder="1"/>
    <xf numFmtId="0" fontId="0" fillId="6" borderId="1" xfId="0" applyFill="1" applyBorder="1"/>
    <xf numFmtId="0" fontId="0" fillId="0" borderId="1" xfId="0" applyBorder="1"/>
    <xf numFmtId="0" fontId="31" fillId="0" borderId="0" xfId="0" applyFont="1" applyAlignment="1" applyProtection="1">
      <alignment horizontal="left" vertical="top"/>
    </xf>
    <xf numFmtId="10" fontId="0" fillId="4" borderId="1" xfId="0" applyNumberFormat="1" applyFont="1" applyFill="1" applyBorder="1" applyAlignment="1" applyProtection="1">
      <alignment horizontal="right"/>
      <protection locked="0"/>
    </xf>
    <xf numFmtId="10" fontId="0" fillId="0" borderId="19" xfId="0" applyNumberFormat="1" applyFont="1" applyFill="1" applyBorder="1" applyAlignment="1" applyProtection="1">
      <alignment horizontal="right"/>
      <protection locked="0"/>
    </xf>
    <xf numFmtId="164" fontId="0" fillId="0" borderId="0" xfId="14" applyFont="1" applyFill="1" applyBorder="1" applyProtection="1"/>
    <xf numFmtId="164" fontId="0" fillId="0" borderId="0" xfId="0" applyNumberFormat="1" applyFont="1" applyFill="1" applyBorder="1" applyProtection="1"/>
    <xf numFmtId="164"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9" fontId="0" fillId="0" borderId="0" xfId="1" applyFont="1" applyFill="1" applyBorder="1" applyProtection="1"/>
    <xf numFmtId="168" fontId="0" fillId="0" borderId="0" xfId="12" applyNumberFormat="1" applyFont="1" applyFill="1" applyBorder="1" applyAlignment="1" applyProtection="1">
      <alignment horizontal="right"/>
    </xf>
    <xf numFmtId="0" fontId="33" fillId="0" borderId="0" xfId="0" applyFont="1" applyAlignment="1" applyProtection="1">
      <alignment horizontal="center"/>
    </xf>
    <xf numFmtId="174" fontId="21" fillId="4" borderId="1" xfId="0" applyNumberFormat="1" applyFont="1" applyFill="1" applyBorder="1" applyProtection="1">
      <protection locked="0"/>
    </xf>
    <xf numFmtId="3" fontId="21" fillId="4" borderId="1" xfId="0" applyNumberFormat="1" applyFont="1" applyFill="1" applyBorder="1" applyProtection="1">
      <protection locked="0"/>
    </xf>
    <xf numFmtId="3" fontId="21" fillId="0" borderId="1" xfId="0" applyNumberFormat="1" applyFont="1" applyFill="1" applyBorder="1" applyProtection="1">
      <protection locked="0"/>
    </xf>
    <xf numFmtId="3" fontId="32" fillId="4" borderId="1" xfId="0" applyNumberFormat="1" applyFont="1" applyFill="1" applyBorder="1" applyProtection="1">
      <protection locked="0"/>
    </xf>
    <xf numFmtId="3" fontId="34" fillId="0" borderId="1" xfId="0" applyNumberFormat="1" applyFont="1" applyFill="1" applyBorder="1" applyProtection="1">
      <protection locked="0"/>
    </xf>
    <xf numFmtId="0" fontId="1" fillId="0" borderId="0" xfId="0" applyFont="1" applyBorder="1"/>
    <xf numFmtId="0" fontId="25" fillId="0" borderId="3" xfId="0" applyFont="1" applyBorder="1" applyAlignment="1"/>
    <xf numFmtId="2" fontId="3" fillId="0" borderId="0" xfId="0" applyNumberFormat="1" applyFont="1"/>
    <xf numFmtId="0" fontId="3" fillId="0" borderId="0" xfId="0" applyFont="1" applyAlignment="1"/>
    <xf numFmtId="0" fontId="35" fillId="17" borderId="2" xfId="0" applyFont="1" applyFill="1" applyBorder="1"/>
    <xf numFmtId="0" fontId="35" fillId="17" borderId="3" xfId="0" applyFont="1" applyFill="1" applyBorder="1"/>
    <xf numFmtId="0" fontId="35" fillId="17" borderId="4" xfId="0" applyFont="1" applyFill="1" applyBorder="1"/>
    <xf numFmtId="0" fontId="36" fillId="17" borderId="20" xfId="0" applyFont="1" applyFill="1" applyBorder="1"/>
    <xf numFmtId="0" fontId="36" fillId="17" borderId="21" xfId="0" applyFont="1" applyFill="1" applyBorder="1"/>
    <xf numFmtId="0" fontId="36" fillId="17" borderId="22" xfId="0" applyFont="1" applyFill="1" applyBorder="1"/>
    <xf numFmtId="1" fontId="5" fillId="17" borderId="23" xfId="0" applyNumberFormat="1" applyFont="1" applyFill="1" applyBorder="1"/>
    <xf numFmtId="1" fontId="5" fillId="17" borderId="13" xfId="0" applyNumberFormat="1" applyFont="1" applyFill="1" applyBorder="1"/>
    <xf numFmtId="1" fontId="5" fillId="17" borderId="24" xfId="0" applyNumberFormat="1" applyFont="1" applyFill="1" applyBorder="1"/>
    <xf numFmtId="1" fontId="5" fillId="17" borderId="28" xfId="0" applyNumberFormat="1" applyFont="1" applyFill="1" applyBorder="1"/>
    <xf numFmtId="1" fontId="5" fillId="17" borderId="0" xfId="0" applyNumberFormat="1" applyFont="1" applyFill="1" applyBorder="1"/>
    <xf numFmtId="178" fontId="3" fillId="17" borderId="23" xfId="0" applyNumberFormat="1" applyFont="1" applyFill="1" applyBorder="1"/>
    <xf numFmtId="178" fontId="3" fillId="17" borderId="13" xfId="0" applyNumberFormat="1" applyFont="1" applyFill="1" applyBorder="1"/>
    <xf numFmtId="178" fontId="3" fillId="17" borderId="24" xfId="0" applyNumberFormat="1" applyFont="1" applyFill="1" applyBorder="1"/>
    <xf numFmtId="178" fontId="3" fillId="17" borderId="25" xfId="0" applyNumberFormat="1" applyFont="1" applyFill="1" applyBorder="1"/>
    <xf numFmtId="178" fontId="3" fillId="17" borderId="26" xfId="0" applyNumberFormat="1" applyFont="1" applyFill="1" applyBorder="1"/>
    <xf numFmtId="178" fontId="3" fillId="17" borderId="27" xfId="0" applyNumberFormat="1" applyFont="1" applyFill="1" applyBorder="1"/>
    <xf numFmtId="179" fontId="3" fillId="0" borderId="0" xfId="0" applyNumberFormat="1" applyFont="1"/>
    <xf numFmtId="0" fontId="36" fillId="0" borderId="0" xfId="0" applyFont="1" applyFill="1" applyBorder="1"/>
    <xf numFmtId="1" fontId="5" fillId="0" borderId="0" xfId="0" applyNumberFormat="1" applyFont="1" applyFill="1" applyBorder="1"/>
    <xf numFmtId="166" fontId="3" fillId="0" borderId="0" xfId="0" applyNumberFormat="1" applyFont="1" applyFill="1" applyBorder="1"/>
    <xf numFmtId="177" fontId="3" fillId="0" borderId="0" xfId="0" applyNumberFormat="1" applyFont="1" applyFill="1" applyBorder="1"/>
    <xf numFmtId="2" fontId="3" fillId="0" borderId="0" xfId="0" applyNumberFormat="1" applyFont="1" applyFill="1" applyAlignment="1"/>
    <xf numFmtId="2" fontId="3" fillId="0" borderId="0" xfId="0" applyNumberFormat="1" applyFont="1" applyFill="1"/>
    <xf numFmtId="10" fontId="0" fillId="4" borderId="29" xfId="0" applyNumberFormat="1" applyFont="1" applyFill="1" applyBorder="1" applyAlignment="1" applyProtection="1">
      <alignment horizontal="right"/>
      <protection locked="0"/>
    </xf>
    <xf numFmtId="0" fontId="7" fillId="0" borderId="0" xfId="0" applyFont="1" applyFill="1" applyProtection="1"/>
    <xf numFmtId="0" fontId="0" fillId="10" borderId="1" xfId="0" applyFont="1" applyFill="1" applyBorder="1" applyProtection="1"/>
    <xf numFmtId="4" fontId="0" fillId="10" borderId="1" xfId="0" applyNumberFormat="1" applyFill="1" applyBorder="1" applyProtection="1"/>
    <xf numFmtId="0" fontId="4" fillId="0" borderId="0" xfId="0" applyFont="1" applyAlignment="1"/>
    <xf numFmtId="0" fontId="4" fillId="0" borderId="0" xfId="0" applyFont="1" applyProtection="1"/>
    <xf numFmtId="0" fontId="0" fillId="0" borderId="0" xfId="0" applyAlignment="1">
      <alignment vertical="top" wrapText="1"/>
    </xf>
    <xf numFmtId="178" fontId="3" fillId="17" borderId="25" xfId="14" applyNumberFormat="1" applyFont="1" applyFill="1" applyBorder="1"/>
    <xf numFmtId="178" fontId="3" fillId="17" borderId="26" xfId="14" applyNumberFormat="1" applyFont="1" applyFill="1" applyBorder="1"/>
    <xf numFmtId="178" fontId="3" fillId="17" borderId="27" xfId="14" applyNumberFormat="1" applyFont="1" applyFill="1" applyBorder="1"/>
    <xf numFmtId="0" fontId="38" fillId="17" borderId="20" xfId="0" applyFont="1" applyFill="1" applyBorder="1" applyAlignment="1">
      <alignment horizontal="center"/>
    </xf>
    <xf numFmtId="0" fontId="38" fillId="17" borderId="21" xfId="0" applyFont="1" applyFill="1" applyBorder="1" applyAlignment="1">
      <alignment horizontal="center"/>
    </xf>
    <xf numFmtId="0" fontId="38" fillId="17" borderId="22" xfId="0" applyFont="1" applyFill="1" applyBorder="1" applyAlignment="1">
      <alignment horizontal="center"/>
    </xf>
    <xf numFmtId="0" fontId="3" fillId="17" borderId="23" xfId="0" applyFont="1" applyFill="1" applyBorder="1" applyAlignment="1">
      <alignment horizontal="center"/>
    </xf>
    <xf numFmtId="0" fontId="3" fillId="17" borderId="13" xfId="0" applyFont="1" applyFill="1" applyBorder="1" applyAlignment="1">
      <alignment horizontal="center"/>
    </xf>
    <xf numFmtId="0" fontId="3" fillId="17" borderId="24" xfId="0" applyFont="1" applyFill="1" applyBorder="1" applyAlignment="1">
      <alignment horizontal="center"/>
    </xf>
    <xf numFmtId="0" fontId="0" fillId="0" borderId="0" xfId="0" applyAlignment="1">
      <alignment horizontal="right"/>
    </xf>
    <xf numFmtId="0" fontId="21" fillId="4" borderId="30" xfId="0" applyFont="1" applyFill="1" applyBorder="1" applyProtection="1">
      <protection locked="0"/>
    </xf>
    <xf numFmtId="0" fontId="0" fillId="4" borderId="1" xfId="0" applyFont="1" applyFill="1" applyBorder="1" applyProtection="1"/>
    <xf numFmtId="0" fontId="7" fillId="0" borderId="0" xfId="0" applyFont="1" applyAlignment="1" applyProtection="1">
      <alignment horizontal="left" vertical="center" wrapText="1"/>
    </xf>
    <xf numFmtId="0" fontId="1" fillId="0" borderId="31" xfId="0" applyFont="1" applyBorder="1" applyProtection="1"/>
    <xf numFmtId="0" fontId="26" fillId="0" borderId="0" xfId="0" applyFont="1"/>
    <xf numFmtId="0" fontId="26" fillId="5" borderId="0" xfId="0" applyFont="1" applyFill="1" applyProtection="1"/>
    <xf numFmtId="0" fontId="1" fillId="0" borderId="0" xfId="0" applyFont="1" applyFill="1" applyAlignment="1" applyProtection="1">
      <alignment vertical="center" wrapText="1"/>
    </xf>
    <xf numFmtId="0" fontId="7" fillId="0" borderId="0" xfId="0" applyFont="1" applyFill="1" applyAlignment="1" applyProtection="1">
      <alignment vertical="top" wrapText="1"/>
    </xf>
    <xf numFmtId="170" fontId="0" fillId="0" borderId="0" xfId="12" applyNumberFormat="1" applyFont="1" applyFill="1" applyBorder="1" applyProtection="1"/>
    <xf numFmtId="170" fontId="0" fillId="0" borderId="32" xfId="12" applyNumberFormat="1" applyFont="1" applyFill="1" applyBorder="1" applyProtection="1"/>
    <xf numFmtId="0" fontId="0" fillId="0" borderId="0" xfId="0" applyBorder="1" applyAlignment="1" applyProtection="1">
      <alignment horizontal="left" vertical="top" wrapText="1"/>
    </xf>
    <xf numFmtId="166" fontId="3" fillId="2" borderId="0" xfId="0" applyNumberFormat="1" applyFont="1" applyFill="1" applyProtection="1"/>
    <xf numFmtId="0" fontId="3" fillId="0" borderId="0" xfId="0" applyFont="1" applyBorder="1" applyProtection="1"/>
    <xf numFmtId="0" fontId="3" fillId="2" borderId="0" xfId="0" applyFont="1" applyFill="1" applyBorder="1" applyProtection="1"/>
    <xf numFmtId="0" fontId="3" fillId="12" borderId="0" xfId="0" applyFont="1" applyFill="1" applyBorder="1"/>
    <xf numFmtId="0" fontId="0" fillId="4" borderId="1" xfId="0" applyFont="1" applyFill="1" applyBorder="1" applyAlignment="1" applyProtection="1">
      <alignment horizontal="right"/>
      <protection locked="0"/>
    </xf>
    <xf numFmtId="0" fontId="39" fillId="0" borderId="0" xfId="0" applyFont="1" applyProtection="1"/>
    <xf numFmtId="0" fontId="40" fillId="0" borderId="0" xfId="0" applyFont="1" applyProtection="1"/>
    <xf numFmtId="0" fontId="39" fillId="5" borderId="0" xfId="0" applyFont="1" applyFill="1" applyProtection="1"/>
    <xf numFmtId="0" fontId="39" fillId="0" borderId="0" xfId="0" applyFont="1" applyFill="1" applyProtection="1"/>
    <xf numFmtId="0" fontId="39" fillId="5" borderId="0" xfId="0" applyFont="1" applyFill="1" applyBorder="1" applyProtection="1"/>
    <xf numFmtId="0" fontId="1" fillId="0" borderId="1" xfId="0" applyFont="1" applyBorder="1" applyAlignment="1" applyProtection="1">
      <alignment horizontal="center"/>
    </xf>
    <xf numFmtId="0" fontId="1" fillId="0" borderId="2" xfId="0" applyFont="1" applyBorder="1" applyAlignment="1" applyProtection="1">
      <alignment horizontal="right"/>
    </xf>
    <xf numFmtId="0" fontId="1" fillId="0" borderId="4" xfId="0" applyFont="1" applyBorder="1" applyAlignment="1" applyProtection="1">
      <alignment horizontal="right"/>
    </xf>
    <xf numFmtId="10" fontId="1" fillId="0" borderId="2" xfId="0" applyNumberFormat="1" applyFont="1" applyFill="1" applyBorder="1" applyAlignment="1" applyProtection="1">
      <alignment horizontal="right"/>
    </xf>
    <xf numFmtId="10" fontId="1" fillId="0" borderId="4" xfId="0" applyNumberFormat="1" applyFont="1" applyFill="1" applyBorder="1" applyAlignment="1" applyProtection="1">
      <alignment horizontal="right"/>
    </xf>
    <xf numFmtId="0" fontId="0" fillId="0" borderId="0" xfId="0" applyFont="1" applyFill="1" applyBorder="1" applyAlignment="1" applyProtection="1">
      <alignment horizontal="left"/>
    </xf>
    <xf numFmtId="0" fontId="0" fillId="0" borderId="0" xfId="0" applyFont="1" applyFill="1" applyBorder="1" applyAlignment="1" applyProtection="1">
      <alignment horizontal="center"/>
    </xf>
    <xf numFmtId="0" fontId="2" fillId="14" borderId="2" xfId="0" applyFont="1" applyFill="1" applyBorder="1" applyAlignment="1" applyProtection="1">
      <alignment horizontal="center"/>
    </xf>
    <xf numFmtId="0" fontId="2" fillId="14" borderId="3" xfId="0" applyFont="1" applyFill="1" applyBorder="1" applyAlignment="1" applyProtection="1">
      <alignment horizontal="center"/>
    </xf>
    <xf numFmtId="0" fontId="2" fillId="14" borderId="4" xfId="0" applyFont="1" applyFill="1" applyBorder="1" applyAlignment="1" applyProtection="1">
      <alignment horizontal="center"/>
    </xf>
    <xf numFmtId="0" fontId="0" fillId="0" borderId="2" xfId="0" applyFont="1" applyBorder="1" applyAlignment="1" applyProtection="1"/>
    <xf numFmtId="0" fontId="0" fillId="0" borderId="4" xfId="0" applyFont="1" applyBorder="1" applyAlignment="1" applyProtection="1"/>
    <xf numFmtId="0" fontId="0" fillId="0" borderId="2" xfId="0" applyFont="1" applyFill="1" applyBorder="1" applyAlignment="1" applyProtection="1"/>
    <xf numFmtId="0" fontId="0" fillId="0" borderId="4" xfId="0" applyFont="1" applyFill="1" applyBorder="1" applyAlignment="1" applyProtection="1"/>
    <xf numFmtId="0" fontId="0" fillId="0" borderId="2" xfId="0" applyFont="1" applyBorder="1" applyAlignment="1" applyProtection="1">
      <alignment horizontal="right" indent="1"/>
    </xf>
    <xf numFmtId="0" fontId="0" fillId="0" borderId="4" xfId="0" applyFont="1" applyBorder="1" applyAlignment="1" applyProtection="1">
      <alignment horizontal="right" indent="1"/>
    </xf>
    <xf numFmtId="0" fontId="0" fillId="0" borderId="2" xfId="0" applyFont="1" applyBorder="1" applyAlignment="1" applyProtection="1">
      <alignment horizontal="right"/>
    </xf>
    <xf numFmtId="0" fontId="0" fillId="0" borderId="4" xfId="0" applyFont="1" applyBorder="1" applyAlignment="1" applyProtection="1">
      <alignment horizontal="right"/>
    </xf>
    <xf numFmtId="0" fontId="0" fillId="0" borderId="1" xfId="0" applyFont="1" applyBorder="1" applyAlignment="1" applyProtection="1">
      <alignment horizontal="left"/>
    </xf>
    <xf numFmtId="0" fontId="0" fillId="0" borderId="2" xfId="0" applyFont="1" applyFill="1" applyBorder="1" applyAlignment="1" applyProtection="1">
      <alignment horizontal="left" indent="1"/>
    </xf>
    <xf numFmtId="0" fontId="0" fillId="0" borderId="4" xfId="0" applyFont="1" applyFill="1" applyBorder="1" applyAlignment="1" applyProtection="1">
      <alignment horizontal="left" indent="1"/>
    </xf>
    <xf numFmtId="0" fontId="2" fillId="0" borderId="0" xfId="0" applyFont="1" applyFill="1" applyBorder="1" applyAlignment="1" applyProtection="1">
      <alignment horizontal="center"/>
    </xf>
    <xf numFmtId="0" fontId="2" fillId="6" borderId="0" xfId="0" applyFont="1" applyFill="1" applyAlignment="1" applyProtection="1">
      <alignment horizontal="center"/>
    </xf>
    <xf numFmtId="0" fontId="0" fillId="6" borderId="0" xfId="0" applyFont="1" applyFill="1" applyAlignment="1" applyProtection="1">
      <alignment horizontal="right"/>
    </xf>
    <xf numFmtId="0" fontId="7" fillId="0" borderId="0" xfId="0" applyFont="1" applyAlignment="1" applyProtection="1">
      <alignment horizontal="center"/>
    </xf>
    <xf numFmtId="0" fontId="0" fillId="4" borderId="2" xfId="0" applyFont="1" applyFill="1" applyBorder="1" applyAlignment="1" applyProtection="1">
      <alignment horizontal="center"/>
      <protection locked="0"/>
    </xf>
    <xf numFmtId="0" fontId="0" fillId="4" borderId="4" xfId="0" applyFont="1" applyFill="1" applyBorder="1" applyAlignment="1" applyProtection="1">
      <alignment horizontal="center"/>
      <protection locked="0"/>
    </xf>
    <xf numFmtId="0" fontId="2" fillId="14" borderId="1" xfId="0" applyFont="1" applyFill="1" applyBorder="1" applyAlignment="1" applyProtection="1">
      <alignment horizontal="center"/>
    </xf>
    <xf numFmtId="0" fontId="0" fillId="0" borderId="2" xfId="0" applyFont="1" applyBorder="1" applyAlignment="1" applyProtection="1">
      <alignment horizontal="left"/>
    </xf>
    <xf numFmtId="0" fontId="0" fillId="0" borderId="4" xfId="0" applyFont="1" applyBorder="1" applyAlignment="1" applyProtection="1">
      <alignment horizontal="left"/>
    </xf>
    <xf numFmtId="0" fontId="14" fillId="0" borderId="0" xfId="0" applyFont="1" applyAlignment="1" applyProtection="1"/>
    <xf numFmtId="0" fontId="0" fillId="0" borderId="0" xfId="0" applyAlignment="1" applyProtection="1"/>
    <xf numFmtId="0" fontId="1" fillId="5" borderId="0" xfId="0" applyFont="1" applyFill="1" applyAlignment="1" applyProtection="1">
      <alignment horizontal="left" vertical="center" wrapText="1"/>
    </xf>
    <xf numFmtId="0" fontId="0" fillId="4" borderId="0" xfId="0" applyFont="1" applyFill="1" applyAlignment="1" applyProtection="1">
      <alignment horizontal="left"/>
    </xf>
    <xf numFmtId="0" fontId="0" fillId="0" borderId="0" xfId="0" applyAlignment="1" applyProtection="1">
      <alignment horizontal="left" vertical="top" wrapText="1"/>
    </xf>
    <xf numFmtId="0" fontId="4" fillId="5" borderId="0" xfId="0" applyFont="1" applyFill="1" applyAlignment="1" applyProtection="1">
      <alignment horizontal="left" vertical="top" wrapText="1"/>
    </xf>
    <xf numFmtId="0" fontId="1" fillId="0" borderId="2" xfId="0" applyFont="1" applyBorder="1" applyAlignment="1" applyProtection="1"/>
    <xf numFmtId="0" fontId="1" fillId="0" borderId="4" xfId="0" applyFont="1" applyBorder="1" applyAlignment="1" applyProtection="1"/>
    <xf numFmtId="0" fontId="2" fillId="14" borderId="2" xfId="0" applyFont="1" applyFill="1" applyBorder="1" applyAlignment="1" applyProtection="1">
      <alignment horizontal="center"/>
      <protection locked="0"/>
    </xf>
    <xf numFmtId="0" fontId="2" fillId="14" borderId="3" xfId="0" applyFont="1" applyFill="1" applyBorder="1" applyAlignment="1" applyProtection="1">
      <alignment horizontal="center"/>
      <protection locked="0"/>
    </xf>
    <xf numFmtId="0" fontId="2" fillId="14" borderId="4" xfId="0" applyFont="1" applyFill="1" applyBorder="1" applyAlignment="1" applyProtection="1">
      <alignment horizontal="center"/>
      <protection locked="0"/>
    </xf>
    <xf numFmtId="0" fontId="0" fillId="0" borderId="2" xfId="0" applyFont="1" applyBorder="1" applyAlignment="1" applyProtection="1">
      <alignment horizontal="left" indent="1"/>
    </xf>
    <xf numFmtId="0" fontId="0" fillId="0" borderId="4" xfId="0" applyFont="1" applyBorder="1" applyAlignment="1" applyProtection="1">
      <alignment horizontal="left" indent="1"/>
    </xf>
    <xf numFmtId="0" fontId="1" fillId="5" borderId="0" xfId="0" applyFont="1" applyFill="1" applyAlignment="1" applyProtection="1">
      <alignment vertical="center"/>
    </xf>
    <xf numFmtId="0" fontId="27" fillId="16" borderId="16" xfId="0" applyFont="1" applyFill="1" applyBorder="1" applyAlignment="1" applyProtection="1">
      <alignment horizontal="center" vertical="center"/>
    </xf>
    <xf numFmtId="0" fontId="0" fillId="4" borderId="5"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0" fillId="4" borderId="7" xfId="0" applyFont="1" applyFill="1" applyBorder="1" applyAlignment="1" applyProtection="1">
      <alignment horizontal="left" vertical="top" wrapText="1"/>
      <protection locked="0"/>
    </xf>
    <xf numFmtId="0" fontId="0" fillId="4" borderId="8" xfId="0" applyFont="1" applyFill="1" applyBorder="1" applyAlignment="1" applyProtection="1">
      <alignment horizontal="left" vertical="top" wrapText="1"/>
      <protection locked="0"/>
    </xf>
    <xf numFmtId="0" fontId="0" fillId="4" borderId="0" xfId="0" applyFont="1" applyFill="1" applyBorder="1" applyAlignment="1" applyProtection="1">
      <alignment horizontal="left" vertical="top" wrapText="1"/>
      <protection locked="0"/>
    </xf>
    <xf numFmtId="0" fontId="0" fillId="4" borderId="9" xfId="0" applyFont="1" applyFill="1" applyBorder="1" applyAlignment="1" applyProtection="1">
      <alignment horizontal="left" vertical="top" wrapText="1"/>
      <protection locked="0"/>
    </xf>
    <xf numFmtId="0" fontId="0" fillId="4" borderId="10" xfId="0" applyFont="1" applyFill="1" applyBorder="1" applyAlignment="1" applyProtection="1">
      <alignment horizontal="left" vertical="top" wrapText="1"/>
      <protection locked="0"/>
    </xf>
    <xf numFmtId="0" fontId="0" fillId="4" borderId="11" xfId="0" applyFont="1" applyFill="1" applyBorder="1" applyAlignment="1" applyProtection="1">
      <alignment horizontal="left" vertical="top" wrapText="1"/>
      <protection locked="0"/>
    </xf>
    <xf numFmtId="0" fontId="0" fillId="4" borderId="12" xfId="0" applyFont="1" applyFill="1" applyBorder="1" applyAlignment="1" applyProtection="1">
      <alignment horizontal="left" vertical="top" wrapText="1"/>
      <protection locked="0"/>
    </xf>
    <xf numFmtId="0" fontId="14" fillId="0" borderId="0" xfId="0" applyFont="1" applyAlignment="1" applyProtection="1">
      <alignment horizontal="center"/>
    </xf>
    <xf numFmtId="0" fontId="0" fillId="0" borderId="0" xfId="0" applyFont="1" applyFill="1" applyAlignment="1">
      <alignment horizont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1" fillId="5" borderId="0" xfId="0"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7" fillId="5" borderId="0" xfId="0" applyFont="1" applyFill="1" applyAlignment="1" applyProtection="1">
      <alignment horizontal="center" vertical="top" wrapText="1"/>
    </xf>
    <xf numFmtId="0" fontId="1" fillId="5" borderId="0" xfId="0" applyFont="1" applyFill="1" applyAlignment="1" applyProtection="1">
      <alignment horizontal="left" vertical="center"/>
    </xf>
    <xf numFmtId="0" fontId="14" fillId="0" borderId="0" xfId="0" applyFont="1" applyAlignment="1" applyProtection="1">
      <alignment wrapText="1"/>
    </xf>
    <xf numFmtId="0" fontId="0" fillId="8" borderId="5" xfId="0"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0" fillId="8" borderId="8" xfId="0" applyFill="1" applyBorder="1" applyAlignment="1">
      <alignment horizontal="left" vertical="center" wrapText="1"/>
    </xf>
    <xf numFmtId="0" fontId="0" fillId="8" borderId="0" xfId="0" applyFill="1" applyBorder="1" applyAlignment="1">
      <alignment horizontal="left" vertical="center" wrapText="1"/>
    </xf>
    <xf numFmtId="0" fontId="0" fillId="8" borderId="9" xfId="0" applyFill="1" applyBorder="1" applyAlignment="1">
      <alignment horizontal="left" vertical="center" wrapText="1"/>
    </xf>
    <xf numFmtId="0" fontId="0" fillId="8" borderId="10" xfId="0" applyFill="1" applyBorder="1" applyAlignment="1">
      <alignment horizontal="left" vertical="center" wrapText="1"/>
    </xf>
    <xf numFmtId="0" fontId="0" fillId="8" borderId="11" xfId="0" applyFill="1" applyBorder="1" applyAlignment="1">
      <alignment horizontal="left" vertical="center" wrapText="1"/>
    </xf>
    <xf numFmtId="0" fontId="0" fillId="8" borderId="12" xfId="0" applyFill="1" applyBorder="1" applyAlignment="1">
      <alignment horizontal="left" vertical="center" wrapText="1"/>
    </xf>
    <xf numFmtId="0" fontId="35" fillId="17" borderId="2" xfId="0" applyFont="1" applyFill="1" applyBorder="1" applyAlignment="1">
      <alignment horizontal="left" vertical="center"/>
    </xf>
    <xf numFmtId="0" fontId="35" fillId="17" borderId="3" xfId="0" applyFont="1" applyFill="1" applyBorder="1" applyAlignment="1">
      <alignment horizontal="left" vertical="center"/>
    </xf>
    <xf numFmtId="0" fontId="35" fillId="17" borderId="4" xfId="0" applyFont="1" applyFill="1" applyBorder="1" applyAlignment="1">
      <alignment horizontal="left" vertical="center"/>
    </xf>
  </cellXfs>
  <cellStyles count="17">
    <cellStyle name="Gevolgde hyperlink" xfId="3" builtinId="9" hidden="1"/>
    <cellStyle name="Gevolgde hyperlink" xfId="5" builtinId="9" hidden="1"/>
    <cellStyle name="Gevolgde hyperlink" xfId="7" builtinId="9" hidden="1"/>
    <cellStyle name="Gevolgde hyperlink" xfId="9" builtinId="9" hidden="1"/>
    <cellStyle name="Gevolgde hyperlink" xfId="1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Komma" xfId="12" builtinId="3"/>
    <cellStyle name="Normal_Sheet1" xfId="16" xr:uid="{00000000-0005-0000-0000-000001000000}"/>
    <cellStyle name="Ongeldig" xfId="13" builtinId="27"/>
    <cellStyle name="Procent" xfId="1" builtinId="5"/>
    <cellStyle name="Standaard" xfId="0" builtinId="0"/>
    <cellStyle name="Standaard 2" xfId="15" xr:uid="{00000000-0005-0000-0000-000010000000}"/>
    <cellStyle name="Valuta" xfId="14" builtinId="4"/>
  </cellStyles>
  <dxfs count="27">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auto="1"/>
      </font>
      <fill>
        <patternFill>
          <bgColor theme="6" tint="0.39994506668294322"/>
        </patternFill>
      </fill>
    </dxf>
    <dxf>
      <font>
        <color rgb="FFFF0000"/>
      </font>
      <fill>
        <patternFill>
          <bgColor rgb="FFFFFF00"/>
        </patternFill>
      </fill>
    </dxf>
    <dxf>
      <fill>
        <patternFill>
          <bgColor rgb="FFFFFF00"/>
        </patternFill>
      </fill>
    </dxf>
    <dxf>
      <font>
        <color rgb="FFFF0000"/>
      </font>
      <fill>
        <patternFill>
          <bgColor rgb="FFFFFF00"/>
        </patternFill>
      </fill>
    </dxf>
    <dxf>
      <fill>
        <patternFill>
          <bgColor theme="3" tint="0.79998168889431442"/>
        </patternFill>
      </fill>
    </dxf>
    <dxf>
      <font>
        <strike/>
        <color rgb="FFFF0000"/>
      </font>
      <fill>
        <patternFill patternType="none">
          <bgColor auto="1"/>
        </patternFill>
      </fill>
    </dxf>
    <dxf>
      <fill>
        <patternFill>
          <bgColor theme="3" tint="0.79998168889431442"/>
        </patternFill>
      </fill>
    </dxf>
    <dxf>
      <font>
        <strike/>
        <color rgb="FFFF0000"/>
      </font>
      <fill>
        <patternFill patternType="none">
          <bgColor auto="1"/>
        </patternFill>
      </fill>
    </dxf>
    <dxf>
      <fill>
        <patternFill>
          <bgColor theme="3" tint="0.79998168889431442"/>
        </patternFill>
      </fill>
    </dxf>
    <dxf>
      <font>
        <strike/>
        <color rgb="FFFF0000"/>
      </font>
      <fill>
        <patternFill patternType="none">
          <bgColor auto="1"/>
        </patternFill>
      </fill>
    </dxf>
    <dxf>
      <font>
        <color theme="1"/>
      </font>
      <fill>
        <patternFill>
          <bgColor rgb="FF92D050"/>
        </patternFill>
      </fill>
    </dxf>
    <dxf>
      <fill>
        <patternFill>
          <bgColor rgb="FFFFDF79"/>
        </patternFill>
      </fill>
      <border>
        <left style="thin">
          <color rgb="FFFF0000"/>
        </left>
        <right style="thin">
          <color rgb="FFFF0000"/>
        </right>
        <top style="thin">
          <color rgb="FFFF0000"/>
        </top>
        <bottom style="thin">
          <color rgb="FFFF0000"/>
        </bottom>
      </border>
    </dxf>
    <dxf>
      <fill>
        <patternFill>
          <bgColor theme="3" tint="0.79998168889431442"/>
        </patternFill>
      </fill>
    </dxf>
    <dxf>
      <fill>
        <patternFill>
          <bgColor theme="3" tint="0.79998168889431442"/>
        </patternFill>
      </fill>
    </dxf>
    <dxf>
      <font>
        <color rgb="FFFF0000"/>
      </font>
      <fill>
        <patternFill>
          <bgColor rgb="FFFFFF00"/>
        </patternFill>
      </fill>
    </dxf>
    <dxf>
      <font>
        <color rgb="FFFF0000"/>
      </font>
      <fill>
        <patternFill>
          <bgColor rgb="FFFFFF00"/>
        </patternFill>
      </fill>
    </dxf>
    <dxf>
      <font>
        <b/>
        <i val="0"/>
        <color rgb="FFFF0000"/>
      </font>
      <fill>
        <patternFill>
          <bgColor theme="3"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Medium9"/>
  <colors>
    <mruColors>
      <color rgb="FFFFDF79"/>
      <color rgb="FFECF692"/>
      <color rgb="FFFF66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Elektriciteitsprijzen WOZ incl. PIF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'PBL2021'!$C$11:$AL$11</c:f>
              <c:numCache>
                <c:formatCode>General</c:formatCode>
                <c:ptCount val="36"/>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numCache>
            </c:numRef>
          </c:xVal>
          <c:yVal>
            <c:numRef>
              <c:f>'PBL2021'!$C$12:$AL$12</c:f>
              <c:numCache>
                <c:formatCode>_("€"\ * #,##0.000_);_("€"\ * \(#,##0.000\);_("€"\ * "-"??_);_(@_)</c:formatCode>
                <c:ptCount val="36"/>
                <c:pt idx="0">
                  <c:v>89.13318610676194</c:v>
                </c:pt>
                <c:pt idx="1">
                  <c:v>81.791326837164689</c:v>
                </c:pt>
                <c:pt idx="2">
                  <c:v>75.833670504220478</c:v>
                </c:pt>
                <c:pt idx="3">
                  <c:v>70.839833907708908</c:v>
                </c:pt>
                <c:pt idx="4">
                  <c:v>65.189617002861226</c:v>
                </c:pt>
                <c:pt idx="5">
                  <c:v>59.343474515215682</c:v>
                </c:pt>
                <c:pt idx="6">
                  <c:v>53.572333381729166</c:v>
                </c:pt>
                <c:pt idx="7">
                  <c:v>47.486497659969537</c:v>
                </c:pt>
                <c:pt idx="8">
                  <c:v>42.101432146173984</c:v>
                </c:pt>
                <c:pt idx="9">
                  <c:v>43.245920579874884</c:v>
                </c:pt>
                <c:pt idx="10">
                  <c:v>44.490001410476154</c:v>
                </c:pt>
                <c:pt idx="11">
                  <c:v>45.288761973251226</c:v>
                </c:pt>
                <c:pt idx="12">
                  <c:v>47.224381065202031</c:v>
                </c:pt>
                <c:pt idx="13">
                  <c:v>48.468459692300257</c:v>
                </c:pt>
                <c:pt idx="14">
                  <c:v>50.227985614103254</c:v>
                </c:pt>
                <c:pt idx="15">
                  <c:v>50.981405398314799</c:v>
                </c:pt>
                <c:pt idx="16">
                  <c:v>51.746126479289515</c:v>
                </c:pt>
                <c:pt idx="17">
                  <c:v>52.52231837647885</c:v>
                </c:pt>
                <c:pt idx="18">
                  <c:v>53.310153152126027</c:v>
                </c:pt>
                <c:pt idx="19">
                  <c:v>54.109805449407901</c:v>
                </c:pt>
                <c:pt idx="20">
                  <c:v>54.921452531149015</c:v>
                </c:pt>
                <c:pt idx="21">
                  <c:v>55.745274319116241</c:v>
                </c:pt>
                <c:pt idx="22">
                  <c:v>56.581453433902986</c:v>
                </c:pt>
                <c:pt idx="23">
                  <c:v>57.430175235411511</c:v>
                </c:pt>
                <c:pt idx="24">
                  <c:v>58.291627863942686</c:v>
                </c:pt>
                <c:pt idx="25">
                  <c:v>59.166002281901825</c:v>
                </c:pt>
                <c:pt idx="26">
                  <c:v>60.05349231613036</c:v>
                </c:pt>
                <c:pt idx="27">
                  <c:v>60.95429470087231</c:v>
                </c:pt>
                <c:pt idx="28">
                  <c:v>61.86860912138539</c:v>
                </c:pt>
                <c:pt idx="29">
                  <c:v>62.796638258206166</c:v>
                </c:pt>
                <c:pt idx="30">
                  <c:v>63.738587832079268</c:v>
                </c:pt>
                <c:pt idx="31">
                  <c:v>64.694666649560446</c:v>
                </c:pt>
                <c:pt idx="32">
                  <c:v>65.665086649303845</c:v>
                </c:pt>
                <c:pt idx="33">
                  <c:v>66.650062949043402</c:v>
                </c:pt>
                <c:pt idx="34">
                  <c:v>67.649813893279031</c:v>
                </c:pt>
                <c:pt idx="35">
                  <c:v>68.664561101678217</c:v>
                </c:pt>
              </c:numCache>
            </c:numRef>
          </c:yVal>
          <c:smooth val="1"/>
          <c:extLst>
            <c:ext xmlns:c16="http://schemas.microsoft.com/office/drawing/2014/chart" uri="{C3380CC4-5D6E-409C-BE32-E72D297353CC}">
              <c16:uniqueId val="{00000000-36B5-42FF-8909-C3D57958425A}"/>
            </c:ext>
          </c:extLst>
        </c:ser>
        <c:dLbls>
          <c:showLegendKey val="0"/>
          <c:showVal val="0"/>
          <c:showCatName val="0"/>
          <c:showSerName val="0"/>
          <c:showPercent val="0"/>
          <c:showBubbleSize val="0"/>
        </c:dLbls>
        <c:axId val="314112952"/>
        <c:axId val="314114264"/>
      </c:scatterChart>
      <c:valAx>
        <c:axId val="314112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14114264"/>
        <c:crosses val="autoZero"/>
        <c:crossBetween val="midCat"/>
      </c:valAx>
      <c:valAx>
        <c:axId val="3141142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14112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447675</xdr:colOff>
      <xdr:row>16</xdr:row>
      <xdr:rowOff>71437</xdr:rowOff>
    </xdr:from>
    <xdr:to>
      <xdr:col>25</xdr:col>
      <xdr:colOff>257175</xdr:colOff>
      <xdr:row>42</xdr:row>
      <xdr:rowOff>47625</xdr:rowOff>
    </xdr:to>
    <xdr:graphicFrame macro="">
      <xdr:nvGraphicFramePr>
        <xdr:cNvPr id="2" name="Grafiek 1">
          <a:extLst>
            <a:ext uri="{FF2B5EF4-FFF2-40B4-BE49-F238E27FC236}">
              <a16:creationId xmlns:a16="http://schemas.microsoft.com/office/drawing/2014/main" id="{D86794BD-38B5-46D2-8B33-936ED9D927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6"/>
    <pageSetUpPr fitToPage="1"/>
  </sheetPr>
  <dimension ref="B1:E57"/>
  <sheetViews>
    <sheetView showGridLines="0" tabSelected="1" workbookViewId="0">
      <selection activeCell="E11" sqref="E11"/>
    </sheetView>
  </sheetViews>
  <sheetFormatPr defaultColWidth="8.85546875" defaultRowHeight="15"/>
  <cols>
    <col min="1" max="1" width="4.85546875" style="5" customWidth="1"/>
    <col min="2" max="2" width="100.7109375" style="5" customWidth="1"/>
    <col min="3" max="3" width="8.85546875" style="5"/>
    <col min="4" max="4" width="14" style="5" customWidth="1"/>
    <col min="5" max="5" width="39.140625" style="5" customWidth="1"/>
    <col min="6" max="16384" width="8.85546875" style="5"/>
  </cols>
  <sheetData>
    <row r="1" spans="2:5" ht="63">
      <c r="B1" s="4" t="s">
        <v>165</v>
      </c>
    </row>
    <row r="2" spans="2:5" ht="25.5" customHeight="1">
      <c r="B2" s="77" t="s">
        <v>366</v>
      </c>
    </row>
    <row r="3" spans="2:5" ht="12.75" customHeight="1">
      <c r="B3" s="121"/>
    </row>
    <row r="4" spans="2:5">
      <c r="B4" s="123" t="s">
        <v>107</v>
      </c>
    </row>
    <row r="5" spans="2:5" ht="153" customHeight="1">
      <c r="B5" s="122" t="s">
        <v>355</v>
      </c>
      <c r="E5" s="145"/>
    </row>
    <row r="7" spans="2:5" ht="21" customHeight="1">
      <c r="B7" s="127" t="s">
        <v>262</v>
      </c>
      <c r="E7" s="146"/>
    </row>
    <row r="8" spans="2:5" ht="11.25" customHeight="1">
      <c r="B8" s="128"/>
    </row>
    <row r="9" spans="2:5">
      <c r="B9" s="124" t="s">
        <v>166</v>
      </c>
    </row>
    <row r="10" spans="2:5" ht="151.5" customHeight="1">
      <c r="B10" s="122" t="s">
        <v>261</v>
      </c>
      <c r="E10" s="237"/>
    </row>
    <row r="11" spans="2:5">
      <c r="B11" s="7"/>
    </row>
    <row r="12" spans="2:5">
      <c r="B12" s="124" t="s">
        <v>167</v>
      </c>
    </row>
    <row r="13" spans="2:5" ht="62.25" customHeight="1">
      <c r="B13" s="125" t="s">
        <v>301</v>
      </c>
    </row>
    <row r="14" spans="2:5" ht="16.5" customHeight="1">
      <c r="B14" s="8"/>
    </row>
    <row r="15" spans="2:5" ht="16.5" customHeight="1">
      <c r="B15" s="124" t="s">
        <v>172</v>
      </c>
    </row>
    <row r="16" spans="2:5" ht="48" customHeight="1">
      <c r="B16" s="125" t="s">
        <v>356</v>
      </c>
    </row>
    <row r="17" spans="2:2" ht="16.5" customHeight="1">
      <c r="B17" s="8"/>
    </row>
    <row r="18" spans="2:2">
      <c r="B18" s="124" t="s">
        <v>173</v>
      </c>
    </row>
    <row r="19" spans="2:2" ht="94.5" customHeight="1">
      <c r="B19" s="125" t="s">
        <v>199</v>
      </c>
    </row>
    <row r="20" spans="2:2" ht="15.75" customHeight="1">
      <c r="B20" s="8"/>
    </row>
    <row r="21" spans="2:2" ht="23.25">
      <c r="B21" s="126" t="s">
        <v>263</v>
      </c>
    </row>
    <row r="23" spans="2:2" ht="34.5" customHeight="1">
      <c r="B23" s="125" t="s">
        <v>174</v>
      </c>
    </row>
    <row r="24" spans="2:2" ht="18" customHeight="1">
      <c r="B24" s="8"/>
    </row>
    <row r="25" spans="2:2">
      <c r="B25" s="123" t="s">
        <v>73</v>
      </c>
    </row>
    <row r="26" spans="2:2" ht="30">
      <c r="B26" s="122" t="s">
        <v>357</v>
      </c>
    </row>
    <row r="28" spans="2:2">
      <c r="B28" s="124" t="s">
        <v>256</v>
      </c>
    </row>
    <row r="29" spans="2:2" ht="60">
      <c r="B29" s="122" t="s">
        <v>360</v>
      </c>
    </row>
    <row r="30" spans="2:2">
      <c r="B30" s="7"/>
    </row>
    <row r="31" spans="2:2">
      <c r="B31" s="123" t="s">
        <v>245</v>
      </c>
    </row>
    <row r="32" spans="2:2" ht="15" customHeight="1">
      <c r="B32" s="191" t="s">
        <v>329</v>
      </c>
    </row>
    <row r="33" spans="2:2">
      <c r="B33" s="91"/>
    </row>
    <row r="34" spans="2:2">
      <c r="B34" s="123" t="s">
        <v>246</v>
      </c>
    </row>
    <row r="35" spans="2:2" ht="120">
      <c r="B35" s="122" t="s">
        <v>361</v>
      </c>
    </row>
    <row r="37" spans="2:2">
      <c r="B37" s="123" t="s">
        <v>84</v>
      </c>
    </row>
    <row r="38" spans="2:2" ht="210">
      <c r="B38" s="122" t="s">
        <v>362</v>
      </c>
    </row>
    <row r="39" spans="2:2">
      <c r="B39" s="7"/>
    </row>
    <row r="40" spans="2:2">
      <c r="B40" s="123" t="s">
        <v>74</v>
      </c>
    </row>
    <row r="41" spans="2:2" ht="30">
      <c r="B41" s="122" t="s">
        <v>99</v>
      </c>
    </row>
    <row r="42" spans="2:2" ht="17.25" customHeight="1"/>
    <row r="43" spans="2:2" ht="23.25">
      <c r="B43" s="127" t="s">
        <v>264</v>
      </c>
    </row>
    <row r="44" spans="2:2">
      <c r="B44" s="6"/>
    </row>
    <row r="45" spans="2:2">
      <c r="B45" s="123" t="s">
        <v>265</v>
      </c>
    </row>
    <row r="46" spans="2:2" ht="90">
      <c r="B46" s="125" t="s">
        <v>359</v>
      </c>
    </row>
    <row r="47" spans="2:2">
      <c r="B47" s="6"/>
    </row>
    <row r="48" spans="2:2">
      <c r="B48" s="129" t="s">
        <v>268</v>
      </c>
    </row>
    <row r="49" spans="2:2" ht="31.5" customHeight="1">
      <c r="B49" s="122" t="s">
        <v>322</v>
      </c>
    </row>
    <row r="50" spans="2:2" ht="15" customHeight="1">
      <c r="B50" s="307"/>
    </row>
    <row r="51" spans="2:2">
      <c r="B51" s="129" t="s">
        <v>266</v>
      </c>
    </row>
    <row r="52" spans="2:2" ht="60">
      <c r="B52" s="122" t="s">
        <v>302</v>
      </c>
    </row>
    <row r="53" spans="2:2" hidden="1"/>
    <row r="54" spans="2:2" ht="90" hidden="1">
      <c r="B54" s="7" t="s">
        <v>168</v>
      </c>
    </row>
    <row r="56" spans="2:2">
      <c r="B56" s="124" t="s">
        <v>267</v>
      </c>
    </row>
    <row r="57" spans="2:2" ht="291" customHeight="1">
      <c r="B57" s="122" t="s">
        <v>358</v>
      </c>
    </row>
  </sheetData>
  <sheetProtection algorithmName="SHA-512" hashValue="rj4Z6ARU9G3lJZdQ86z2QBJDxGoo/NpMipC8ylFYLdq4ZU2hPvMej3sMSeVghhxIwTGRJ1OyCfQjw8Suj+8HZg==" saltValue="2BTI+h0QvKfZu5LuFu/exg==" spinCount="100000" sheet="1" objects="1" scenarios="1"/>
  <pageMargins left="0.23622047244094491" right="0.23622047244094491" top="0.74803149606299213" bottom="0.74803149606299213" header="0.11811023622047245" footer="0.11811023622047245"/>
  <pageSetup paperSize="9" scale="91" fitToHeight="3" pageOrder="overThenDown" orientation="portrait" r:id="rId1"/>
  <headerFooter>
    <oddHeader>&amp;L&amp;10Windenergie Op Zee&amp;C&amp;10RVO.nl&amp;R&amp;10Exploitatieberekening
Instructies</oddHeader>
    <oddFooter>&amp;L&amp;8&amp;F &amp;C&amp;8v.20190215&amp;R&amp;8&amp;P/&amp;N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3" tint="0.39997558519241921"/>
    <pageSetUpPr fitToPage="1"/>
  </sheetPr>
  <dimension ref="A1:T85"/>
  <sheetViews>
    <sheetView showGridLines="0" topLeftCell="A10" workbookViewId="0">
      <selection activeCell="J28" sqref="J28"/>
    </sheetView>
  </sheetViews>
  <sheetFormatPr defaultColWidth="8.85546875" defaultRowHeight="15"/>
  <cols>
    <col min="1" max="1" width="4.85546875" style="313" customWidth="1"/>
    <col min="2" max="2" width="23.28515625" style="11" customWidth="1"/>
    <col min="3" max="3" width="17.42578125" style="11" customWidth="1"/>
    <col min="4" max="4" width="18.42578125" style="11" customWidth="1"/>
    <col min="5" max="5" width="13" style="11" customWidth="1"/>
    <col min="6" max="6" width="11.85546875" style="11" customWidth="1"/>
    <col min="7" max="7" width="14.140625" style="11" customWidth="1"/>
    <col min="8" max="8" width="15.28515625" style="11" bestFit="1" customWidth="1"/>
    <col min="9" max="11" width="14.140625" style="11" customWidth="1"/>
    <col min="12" max="12" width="11.7109375" style="11" bestFit="1" customWidth="1"/>
    <col min="13" max="14" width="10.7109375" style="11" customWidth="1"/>
    <col min="15" max="16" width="8.85546875" style="11"/>
    <col min="17" max="17" width="38.85546875" style="11" bestFit="1" customWidth="1"/>
    <col min="18" max="18" width="7.140625" style="11" bestFit="1" customWidth="1"/>
    <col min="19" max="19" width="11" style="11" customWidth="1"/>
    <col min="20" max="16384" width="8.85546875" style="11"/>
  </cols>
  <sheetData>
    <row r="1" spans="1:15" s="9" customFormat="1" ht="31.5">
      <c r="A1" s="313"/>
      <c r="B1" s="348" t="s">
        <v>221</v>
      </c>
      <c r="C1" s="348"/>
      <c r="D1" s="349"/>
    </row>
    <row r="2" spans="1:15" s="9" customFormat="1" ht="30" customHeight="1">
      <c r="A2" s="313"/>
      <c r="B2" s="350" t="str">
        <f>Instructies!B2</f>
        <v>Hollandse Kust (west) kavel VI - Versie 14 april 2022</v>
      </c>
      <c r="C2" s="350"/>
      <c r="D2" s="350"/>
      <c r="E2" s="350"/>
      <c r="F2" s="112"/>
      <c r="G2" s="112"/>
      <c r="H2" s="112"/>
      <c r="I2" s="112"/>
      <c r="J2" s="112"/>
      <c r="K2" s="112"/>
      <c r="L2" s="112"/>
      <c r="M2" s="112"/>
      <c r="N2" s="112"/>
      <c r="O2" s="112"/>
    </row>
    <row r="3" spans="1:15" s="9" customFormat="1">
      <c r="A3" s="313"/>
      <c r="B3" s="351" t="s">
        <v>72</v>
      </c>
      <c r="C3" s="351"/>
      <c r="D3" s="351"/>
      <c r="E3" s="351"/>
    </row>
    <row r="4" spans="1:15" s="9" customFormat="1" ht="46.5" customHeight="1">
      <c r="A4" s="313"/>
      <c r="B4" s="352" t="s">
        <v>274</v>
      </c>
      <c r="C4" s="352"/>
      <c r="D4" s="352"/>
      <c r="E4" s="352"/>
    </row>
    <row r="5" spans="1:15" s="9" customFormat="1" ht="35.25" customHeight="1">
      <c r="A5" s="313"/>
      <c r="B5" s="353" t="s">
        <v>247</v>
      </c>
      <c r="C5" s="353"/>
      <c r="D5" s="353"/>
      <c r="E5" s="353"/>
    </row>
    <row r="6" spans="1:15" s="9" customFormat="1">
      <c r="A6" s="313"/>
    </row>
    <row r="7" spans="1:15" s="9" customFormat="1" ht="18.75">
      <c r="A7" s="313"/>
      <c r="B7" s="340" t="s">
        <v>200</v>
      </c>
      <c r="C7" s="340"/>
      <c r="D7" s="340"/>
      <c r="E7" s="340"/>
    </row>
    <row r="8" spans="1:15" s="9" customFormat="1">
      <c r="A8" s="313"/>
      <c r="B8" s="341" t="str">
        <f>Berekeningen!$C$112</f>
        <v>Projectrentabiliteit over exploitatie</v>
      </c>
      <c r="C8" s="341"/>
      <c r="D8" s="143" t="str">
        <f ca="1">IFERROR(Berekeningen!$E$112,"geen resultaat")</f>
        <v>geen resultaat</v>
      </c>
      <c r="E8" s="142"/>
    </row>
    <row r="9" spans="1:15">
      <c r="A9" s="314"/>
      <c r="B9" s="341" t="str">
        <f>Berekeningen!$C$116</f>
        <v>Rendement EV over exploitatie</v>
      </c>
      <c r="C9" s="341"/>
      <c r="D9" s="143" t="str">
        <f>IFERROR(Berekeningen!$E$116,"geen resultaat")</f>
        <v>geen EV</v>
      </c>
      <c r="E9" s="88"/>
    </row>
    <row r="10" spans="1:15">
      <c r="B10" s="341" t="str">
        <f>Berekeningen!$C$119</f>
        <v>DSCR totaal</v>
      </c>
      <c r="C10" s="341"/>
      <c r="D10" s="144" t="str">
        <f ca="1">IFERROR(Berekeningen!$E$119,"geen resultaat")</f>
        <v>geen resultaat</v>
      </c>
      <c r="E10" s="88"/>
    </row>
    <row r="12" spans="1:15" ht="18.75">
      <c r="B12" s="325" t="s">
        <v>26</v>
      </c>
      <c r="C12" s="326"/>
      <c r="D12" s="326"/>
      <c r="E12" s="327"/>
    </row>
    <row r="13" spans="1:15">
      <c r="B13" s="359" t="s">
        <v>106</v>
      </c>
      <c r="C13" s="360"/>
      <c r="D13" s="343"/>
      <c r="E13" s="344"/>
      <c r="G13" s="342" t="str">
        <f>IF(D13="","Vooringevulde waarden in de blauwe waarden in dit rekenmodel","")</f>
        <v>Vooringevulde waarden in de blauwe waarden in dit rekenmodel</v>
      </c>
      <c r="H13" s="342"/>
      <c r="I13" s="342"/>
      <c r="J13" s="342"/>
      <c r="K13" s="342"/>
    </row>
    <row r="14" spans="1:15">
      <c r="B14" s="359" t="s">
        <v>105</v>
      </c>
      <c r="C14" s="360"/>
      <c r="D14" s="343"/>
      <c r="E14" s="344"/>
      <c r="G14" s="342" t="str">
        <f>IF(D13="","zijn illustratief en/of fictief. Vul uw eigen waarden in waar nodig","")</f>
        <v>zijn illustratief en/of fictief. Vul uw eigen waarden in waar nodig</v>
      </c>
      <c r="H14" s="342"/>
      <c r="I14" s="342"/>
      <c r="J14" s="342"/>
      <c r="K14" s="342"/>
    </row>
    <row r="16" spans="1:15" ht="18.75">
      <c r="B16" s="356" t="s">
        <v>330</v>
      </c>
      <c r="C16" s="357"/>
      <c r="D16" s="357"/>
      <c r="E16" s="358"/>
      <c r="G16" s="345" t="s">
        <v>279</v>
      </c>
      <c r="H16" s="345"/>
      <c r="I16" s="345"/>
    </row>
    <row r="17" spans="1:20">
      <c r="B17" s="359" t="s">
        <v>240</v>
      </c>
      <c r="C17" s="360"/>
      <c r="D17" s="24"/>
      <c r="E17" s="78" t="s">
        <v>0</v>
      </c>
      <c r="G17" s="346" t="s">
        <v>280</v>
      </c>
      <c r="H17" s="347"/>
      <c r="I17" s="78">
        <v>2022</v>
      </c>
    </row>
    <row r="18" spans="1:20">
      <c r="B18" s="359" t="s">
        <v>218</v>
      </c>
      <c r="C18" s="360"/>
      <c r="D18" s="25"/>
      <c r="E18" s="78" t="s">
        <v>1</v>
      </c>
      <c r="G18" s="336" t="s">
        <v>319</v>
      </c>
      <c r="H18" s="336"/>
      <c r="I18" s="78">
        <v>2024</v>
      </c>
      <c r="J18" s="158" t="s">
        <v>333</v>
      </c>
    </row>
    <row r="19" spans="1:20">
      <c r="B19" s="359" t="s">
        <v>219</v>
      </c>
      <c r="C19" s="360"/>
      <c r="D19" s="151" t="str">
        <f>IFERROR(D18/D17,"")</f>
        <v/>
      </c>
      <c r="E19" s="78" t="s">
        <v>5</v>
      </c>
      <c r="G19" s="336" t="s">
        <v>281</v>
      </c>
      <c r="H19" s="336"/>
      <c r="I19" s="159">
        <v>35</v>
      </c>
      <c r="J19" s="158" t="str">
        <f>"Daarmee is "&amp;I17+I19&amp;" het laatste vergunningsjaar"</f>
        <v>Daarmee is 2057 het laatste vergunningsjaar</v>
      </c>
      <c r="T19" s="209"/>
    </row>
    <row r="20" spans="1:20">
      <c r="B20" s="337" t="s">
        <v>277</v>
      </c>
      <c r="C20" s="338"/>
      <c r="D20" s="24"/>
      <c r="E20" s="78"/>
      <c r="G20" s="194" t="s">
        <v>282</v>
      </c>
      <c r="H20" s="195"/>
      <c r="I20" s="78">
        <v>2057</v>
      </c>
      <c r="J20" s="158" t="s">
        <v>283</v>
      </c>
    </row>
    <row r="21" spans="1:20">
      <c r="B21" s="337" t="s">
        <v>278</v>
      </c>
      <c r="C21" s="338"/>
      <c r="D21" s="157"/>
      <c r="E21" s="79"/>
      <c r="G21" s="336" t="s">
        <v>284</v>
      </c>
      <c r="H21" s="336"/>
      <c r="I21" s="81">
        <v>2056</v>
      </c>
    </row>
    <row r="23" spans="1:20" ht="18.75">
      <c r="A23" s="313" t="s">
        <v>45</v>
      </c>
      <c r="B23" s="325" t="s">
        <v>308</v>
      </c>
      <c r="C23" s="326"/>
      <c r="D23" s="326"/>
      <c r="E23" s="327"/>
      <c r="F23" s="219"/>
      <c r="J23" s="17"/>
    </row>
    <row r="24" spans="1:20" ht="28.5" customHeight="1">
      <c r="B24" s="318" t="s">
        <v>363</v>
      </c>
      <c r="C24" s="202" t="s">
        <v>307</v>
      </c>
      <c r="D24" s="100" t="s">
        <v>335</v>
      </c>
      <c r="E24" s="100" t="s">
        <v>309</v>
      </c>
      <c r="I24" s="18"/>
    </row>
    <row r="25" spans="1:20">
      <c r="B25" s="217" t="str">
        <f>IF(ISBLANK(D20),"",D20)</f>
        <v/>
      </c>
      <c r="C25" s="84"/>
      <c r="D25" s="79">
        <f>C25*$D$17</f>
        <v>0</v>
      </c>
      <c r="E25" s="151">
        <f>C25*D$18</f>
        <v>0</v>
      </c>
    </row>
    <row r="26" spans="1:20">
      <c r="B26" s="208" t="str" cm="1">
        <f t="array" ref="B26">_xlfn.IFS(D20=2024,2025,D20=2025,2026,D20=2026,2027,D20=2027,"",D20="","")</f>
        <v/>
      </c>
      <c r="C26" s="238"/>
      <c r="D26" s="79">
        <f t="shared" ref="D26:D28" si="0">C26*$D$17</f>
        <v>0</v>
      </c>
      <c r="E26" s="151">
        <f>C26*D$18</f>
        <v>0</v>
      </c>
      <c r="G26" s="104"/>
      <c r="H26" s="207"/>
    </row>
    <row r="27" spans="1:20">
      <c r="B27" s="208" t="str" cm="1">
        <f t="array" ref="B27">_xlfn.IFS(D20=2024,2026,D20=2025,2027,D20=2026,"",D20="","")</f>
        <v/>
      </c>
      <c r="C27" s="280"/>
      <c r="D27" s="79">
        <f t="shared" ref="D27" si="1">C27*$D$17</f>
        <v>0</v>
      </c>
      <c r="E27" s="151">
        <f>C27*D$18</f>
        <v>0</v>
      </c>
      <c r="G27" s="281"/>
      <c r="H27" s="207"/>
    </row>
    <row r="28" spans="1:20" ht="15.75" thickBot="1">
      <c r="B28" s="213" t="str">
        <f>IF(B25=2024,2027,"")</f>
        <v/>
      </c>
      <c r="C28" s="239"/>
      <c r="D28" s="214">
        <f t="shared" si="0"/>
        <v>0</v>
      </c>
      <c r="E28" s="215">
        <f>C28*D$18</f>
        <v>0</v>
      </c>
      <c r="G28" s="104"/>
      <c r="H28" s="207"/>
    </row>
    <row r="29" spans="1:20">
      <c r="B29" s="210" t="s">
        <v>311</v>
      </c>
      <c r="C29" s="211">
        <f>SUM(C25:C28)</f>
        <v>0</v>
      </c>
      <c r="D29" s="212">
        <f>SUM(D25:D28)</f>
        <v>0</v>
      </c>
      <c r="E29" s="220">
        <f>SUM(E25:E28)</f>
        <v>0</v>
      </c>
    </row>
    <row r="30" spans="1:20">
      <c r="G30" s="12"/>
    </row>
    <row r="31" spans="1:20" ht="18.75" hidden="1">
      <c r="A31" s="315"/>
      <c r="B31" s="116"/>
      <c r="C31" s="116"/>
      <c r="D31" s="117" t="s">
        <v>310</v>
      </c>
      <c r="E31" s="118"/>
      <c r="G31" s="113"/>
      <c r="H31" s="113"/>
      <c r="I31" s="113"/>
    </row>
    <row r="32" spans="1:20" hidden="1">
      <c r="A32" s="315"/>
      <c r="B32" s="78" t="s">
        <v>240</v>
      </c>
      <c r="C32" s="78"/>
      <c r="D32" s="24">
        <v>1E-3</v>
      </c>
      <c r="E32" s="78" t="s">
        <v>0</v>
      </c>
      <c r="G32" s="113"/>
      <c r="H32" s="113"/>
      <c r="I32" s="113"/>
    </row>
    <row r="33" spans="1:12" hidden="1">
      <c r="A33" s="315"/>
      <c r="B33" s="78" t="s">
        <v>218</v>
      </c>
      <c r="C33" s="78"/>
      <c r="D33" s="25">
        <v>1E-3</v>
      </c>
      <c r="E33" s="78" t="s">
        <v>1</v>
      </c>
      <c r="G33" s="113"/>
      <c r="H33" s="113"/>
      <c r="I33" s="113"/>
    </row>
    <row r="34" spans="1:12" hidden="1">
      <c r="A34" s="315"/>
      <c r="B34" s="78" t="s">
        <v>219</v>
      </c>
      <c r="C34" s="78"/>
      <c r="D34" s="79">
        <f>D33/D32/100</f>
        <v>0.01</v>
      </c>
      <c r="E34" s="78" t="s">
        <v>5</v>
      </c>
      <c r="G34" s="113"/>
      <c r="H34" s="113"/>
      <c r="I34" s="113"/>
    </row>
    <row r="35" spans="1:12" hidden="1">
      <c r="D35" s="13"/>
    </row>
    <row r="36" spans="1:12" ht="18.75">
      <c r="B36" s="325" t="s">
        <v>25</v>
      </c>
      <c r="C36" s="326"/>
      <c r="D36" s="326"/>
      <c r="E36" s="327"/>
    </row>
    <row r="37" spans="1:12">
      <c r="A37" s="313" t="s">
        <v>85</v>
      </c>
      <c r="B37" s="337" t="s">
        <v>332</v>
      </c>
      <c r="C37" s="338"/>
      <c r="D37" s="82">
        <f>CAPEX!B6</f>
        <v>13465.191349999999</v>
      </c>
      <c r="E37" s="78" t="s">
        <v>3</v>
      </c>
    </row>
    <row r="38" spans="1:12">
      <c r="B38" s="337" t="s">
        <v>213</v>
      </c>
      <c r="C38" s="338"/>
      <c r="D38" s="24"/>
      <c r="E38" s="81" t="s">
        <v>34</v>
      </c>
    </row>
    <row r="40" spans="1:12" ht="18.75">
      <c r="B40" s="325" t="s">
        <v>27</v>
      </c>
      <c r="C40" s="326"/>
      <c r="D40" s="326"/>
      <c r="E40" s="327"/>
      <c r="G40" s="339"/>
      <c r="H40" s="339"/>
      <c r="I40" s="339"/>
      <c r="J40" s="339"/>
      <c r="K40" s="324"/>
      <c r="L40" s="324"/>
    </row>
    <row r="41" spans="1:12">
      <c r="B41" s="354" t="s">
        <v>259</v>
      </c>
      <c r="C41" s="355"/>
      <c r="D41" s="78"/>
      <c r="E41" s="78"/>
      <c r="G41" s="323"/>
      <c r="H41" s="323"/>
      <c r="I41" s="19"/>
      <c r="J41" s="14"/>
      <c r="K41" s="324"/>
      <c r="L41" s="324"/>
    </row>
    <row r="42" spans="1:12">
      <c r="B42" s="328" t="s">
        <v>326</v>
      </c>
      <c r="C42" s="329"/>
      <c r="D42" s="84"/>
      <c r="E42" s="78"/>
      <c r="G42" s="323"/>
      <c r="H42" s="323"/>
      <c r="I42" s="241"/>
      <c r="J42" s="14"/>
      <c r="K42" s="241"/>
      <c r="L42" s="14"/>
    </row>
    <row r="43" spans="1:12">
      <c r="A43" s="313" t="s">
        <v>95</v>
      </c>
      <c r="B43" s="328" t="s">
        <v>327</v>
      </c>
      <c r="C43" s="329"/>
      <c r="D43" s="83">
        <f>D42*D37</f>
        <v>0</v>
      </c>
      <c r="E43" s="78" t="s">
        <v>3</v>
      </c>
      <c r="G43" s="323"/>
      <c r="H43" s="323"/>
      <c r="I43" s="241"/>
      <c r="J43" s="14"/>
      <c r="K43" s="241"/>
      <c r="L43" s="14"/>
    </row>
    <row r="44" spans="1:12">
      <c r="B44" s="354" t="s">
        <v>260</v>
      </c>
      <c r="C44" s="355"/>
      <c r="D44" s="78"/>
      <c r="E44" s="78"/>
      <c r="G44" s="323"/>
      <c r="H44" s="323"/>
      <c r="I44" s="241"/>
      <c r="J44" s="14"/>
      <c r="K44" s="242"/>
      <c r="L44" s="243"/>
    </row>
    <row r="45" spans="1:12">
      <c r="B45" s="328" t="s">
        <v>4</v>
      </c>
      <c r="C45" s="329"/>
      <c r="D45" s="87">
        <f>100%-D42</f>
        <v>1</v>
      </c>
      <c r="E45" s="78"/>
      <c r="G45" s="323"/>
      <c r="H45" s="323"/>
      <c r="I45" s="240"/>
      <c r="J45" s="14"/>
      <c r="K45" s="244"/>
      <c r="L45" s="14"/>
    </row>
    <row r="46" spans="1:12">
      <c r="A46" s="313" t="s">
        <v>94</v>
      </c>
      <c r="B46" s="328" t="s">
        <v>93</v>
      </c>
      <c r="C46" s="329"/>
      <c r="D46" s="83">
        <f>D37-D43</f>
        <v>13465.191349999999</v>
      </c>
      <c r="E46" s="78" t="s">
        <v>3</v>
      </c>
      <c r="G46" s="14"/>
      <c r="H46" s="14"/>
      <c r="I46" s="14"/>
      <c r="J46" s="14"/>
      <c r="K46" s="14"/>
      <c r="L46" s="14"/>
    </row>
    <row r="47" spans="1:12">
      <c r="B47" s="330" t="s">
        <v>157</v>
      </c>
      <c r="C47" s="331"/>
      <c r="D47" s="221" t="s">
        <v>158</v>
      </c>
      <c r="E47" s="78"/>
      <c r="G47" s="324"/>
      <c r="H47" s="324"/>
      <c r="I47" s="324"/>
      <c r="J47" s="324"/>
      <c r="K47" s="14"/>
      <c r="L47" s="14"/>
    </row>
    <row r="48" spans="1:12">
      <c r="B48" s="330" t="str">
        <f>"Aflosperiode "&amp;IF(D42=1,"(bij 100% EM vult u 1 in)","")</f>
        <v xml:space="preserve">Aflosperiode </v>
      </c>
      <c r="C48" s="331"/>
      <c r="D48" s="24"/>
      <c r="E48" s="78" t="s">
        <v>34</v>
      </c>
      <c r="G48" s="323"/>
      <c r="H48" s="323"/>
      <c r="I48" s="196"/>
      <c r="J48" s="14"/>
      <c r="K48" s="14"/>
      <c r="L48" s="14"/>
    </row>
    <row r="49" spans="1:14">
      <c r="B49" s="330" t="s">
        <v>7</v>
      </c>
      <c r="C49" s="331"/>
      <c r="D49" s="84"/>
      <c r="E49" s="78"/>
      <c r="G49" s="323"/>
      <c r="H49" s="323"/>
      <c r="I49" s="196"/>
      <c r="J49" s="14"/>
      <c r="K49" s="14"/>
      <c r="L49" s="14"/>
    </row>
    <row r="50" spans="1:14">
      <c r="G50" s="323"/>
      <c r="H50" s="323"/>
      <c r="I50" s="245"/>
      <c r="J50" s="14"/>
      <c r="K50" s="14"/>
      <c r="L50" s="14"/>
    </row>
    <row r="51" spans="1:14" ht="18.75">
      <c r="A51" s="316"/>
      <c r="B51" s="325" t="s">
        <v>28</v>
      </c>
      <c r="C51" s="326"/>
      <c r="D51" s="326"/>
      <c r="E51" s="327"/>
      <c r="G51" s="104"/>
    </row>
    <row r="52" spans="1:14" hidden="1">
      <c r="A52" s="316"/>
      <c r="B52" s="332" t="s">
        <v>241</v>
      </c>
      <c r="C52" s="333"/>
      <c r="D52" s="222" t="s">
        <v>65</v>
      </c>
      <c r="E52" s="78"/>
      <c r="G52" s="104"/>
    </row>
    <row r="53" spans="1:14" hidden="1">
      <c r="A53" s="316"/>
      <c r="B53" s="334" t="s">
        <v>170</v>
      </c>
      <c r="C53" s="335"/>
      <c r="D53" s="90"/>
      <c r="E53" s="78" t="s">
        <v>2</v>
      </c>
      <c r="G53" s="104"/>
    </row>
    <row r="54" spans="1:14" hidden="1">
      <c r="A54" s="316"/>
      <c r="B54" s="334" t="s">
        <v>100</v>
      </c>
      <c r="C54" s="335"/>
      <c r="D54" s="84"/>
      <c r="E54" s="78"/>
      <c r="G54" s="104"/>
    </row>
    <row r="55" spans="1:14" hidden="1">
      <c r="A55" s="316"/>
      <c r="B55" s="332" t="s">
        <v>242</v>
      </c>
      <c r="C55" s="333"/>
      <c r="D55" s="222" t="s">
        <v>65</v>
      </c>
      <c r="E55" s="78"/>
      <c r="G55" s="104"/>
    </row>
    <row r="56" spans="1:14" hidden="1">
      <c r="A56" s="316"/>
      <c r="B56" s="332" t="s">
        <v>243</v>
      </c>
      <c r="C56" s="333"/>
      <c r="D56" s="90"/>
      <c r="E56" s="78" t="s">
        <v>2</v>
      </c>
      <c r="G56" s="104"/>
    </row>
    <row r="57" spans="1:14" hidden="1">
      <c r="A57" s="316"/>
      <c r="B57" s="332" t="s">
        <v>244</v>
      </c>
      <c r="C57" s="333"/>
      <c r="D57" s="84"/>
      <c r="E57" s="78"/>
      <c r="G57" s="104"/>
    </row>
    <row r="58" spans="1:14" hidden="1">
      <c r="A58" s="316"/>
      <c r="B58" s="332" t="s">
        <v>70</v>
      </c>
      <c r="C58" s="333"/>
      <c r="D58" s="223" t="s">
        <v>65</v>
      </c>
      <c r="E58" s="78"/>
      <c r="G58" s="104"/>
    </row>
    <row r="59" spans="1:14" hidden="1">
      <c r="A59" s="316"/>
      <c r="B59" s="332" t="s">
        <v>211</v>
      </c>
      <c r="C59" s="333"/>
      <c r="D59" s="25"/>
      <c r="E59" s="78" t="s">
        <v>212</v>
      </c>
      <c r="G59" s="104"/>
    </row>
    <row r="60" spans="1:14" hidden="1">
      <c r="A60" s="316"/>
      <c r="B60" s="332" t="s">
        <v>71</v>
      </c>
      <c r="C60" s="333"/>
      <c r="D60" s="84"/>
      <c r="E60" s="78"/>
      <c r="G60" s="104"/>
    </row>
    <row r="61" spans="1:14">
      <c r="A61" s="316"/>
      <c r="B61" s="332" t="s">
        <v>48</v>
      </c>
      <c r="C61" s="333"/>
      <c r="D61" s="87">
        <v>0.25</v>
      </c>
      <c r="E61" s="78"/>
      <c r="F61" s="179" t="s">
        <v>331</v>
      </c>
      <c r="G61" s="104"/>
    </row>
    <row r="62" spans="1:14">
      <c r="A62" s="316"/>
      <c r="B62" s="332" t="s">
        <v>251</v>
      </c>
      <c r="C62" s="333"/>
      <c r="D62" s="178">
        <v>0.02</v>
      </c>
      <c r="E62" s="78"/>
      <c r="G62" s="104"/>
    </row>
    <row r="64" spans="1:14" ht="17.25" customHeight="1">
      <c r="B64" s="325" t="s">
        <v>29</v>
      </c>
      <c r="C64" s="326"/>
      <c r="D64" s="326"/>
      <c r="E64" s="326"/>
      <c r="F64" s="326"/>
      <c r="G64" s="326"/>
      <c r="H64" s="326"/>
      <c r="I64" s="326"/>
      <c r="J64" s="327"/>
      <c r="K64" s="219"/>
      <c r="M64" s="14"/>
      <c r="N64" s="14"/>
    </row>
    <row r="65" spans="1:14" ht="30" customHeight="1">
      <c r="B65" s="120" t="s">
        <v>69</v>
      </c>
      <c r="C65" s="119" t="s">
        <v>88</v>
      </c>
      <c r="D65" s="119" t="s">
        <v>303</v>
      </c>
      <c r="E65" s="119" t="s">
        <v>57</v>
      </c>
      <c r="F65" s="119" t="s">
        <v>96</v>
      </c>
      <c r="G65" s="119" t="s">
        <v>297</v>
      </c>
      <c r="H65" s="119" t="s">
        <v>93</v>
      </c>
      <c r="I65" s="119" t="s">
        <v>364</v>
      </c>
      <c r="J65" s="119" t="s">
        <v>365</v>
      </c>
      <c r="M65" s="152"/>
      <c r="N65" s="152"/>
    </row>
    <row r="66" spans="1:14">
      <c r="A66" s="313" t="s">
        <v>30</v>
      </c>
      <c r="B66" s="24"/>
      <c r="C66" s="84"/>
      <c r="D66" s="80">
        <f>C66*$D$37</f>
        <v>0</v>
      </c>
      <c r="E66" s="24"/>
      <c r="F66" s="84"/>
      <c r="G66" s="85">
        <f>F66*$D$43</f>
        <v>0</v>
      </c>
      <c r="H66" s="83">
        <f>D66-G66</f>
        <v>0</v>
      </c>
      <c r="I66" s="83">
        <f>((100%+$D$49)^(E66-B66-1)-1)*H66</f>
        <v>0</v>
      </c>
      <c r="J66" s="82">
        <f>H66+I66</f>
        <v>0</v>
      </c>
      <c r="M66" s="153"/>
      <c r="N66" s="154"/>
    </row>
    <row r="67" spans="1:14">
      <c r="A67" s="313" t="s">
        <v>31</v>
      </c>
      <c r="B67" s="78">
        <f>B66+1</f>
        <v>1</v>
      </c>
      <c r="C67" s="84"/>
      <c r="D67" s="80">
        <f>C67*$D$37</f>
        <v>0</v>
      </c>
      <c r="E67" s="24"/>
      <c r="F67" s="84"/>
      <c r="G67" s="85">
        <f>F67*$D$43</f>
        <v>0</v>
      </c>
      <c r="H67" s="83">
        <f>D67-G67</f>
        <v>0</v>
      </c>
      <c r="I67" s="83">
        <f>((100%+$D$49)^(E67-B67-1)-1)*H67</f>
        <v>0</v>
      </c>
      <c r="J67" s="82">
        <f>H67+I67</f>
        <v>0</v>
      </c>
      <c r="M67" s="153"/>
      <c r="N67" s="154"/>
    </row>
    <row r="68" spans="1:14">
      <c r="A68" s="313" t="s">
        <v>32</v>
      </c>
      <c r="B68" s="78">
        <f>B67+1</f>
        <v>2</v>
      </c>
      <c r="C68" s="84"/>
      <c r="D68" s="80">
        <f>C68*$D$37</f>
        <v>0</v>
      </c>
      <c r="E68" s="24"/>
      <c r="F68" s="84"/>
      <c r="G68" s="85">
        <f>F68*$D$43</f>
        <v>0</v>
      </c>
      <c r="H68" s="83">
        <f>D68-G68</f>
        <v>0</v>
      </c>
      <c r="I68" s="83">
        <f>((100%+$D$49)^(E68-B68-1)-1)*H68</f>
        <v>0</v>
      </c>
      <c r="J68" s="82">
        <f>H68+I68</f>
        <v>0</v>
      </c>
      <c r="M68" s="153"/>
      <c r="N68" s="154"/>
    </row>
    <row r="69" spans="1:14">
      <c r="A69" s="313" t="s">
        <v>175</v>
      </c>
      <c r="B69" s="78">
        <f t="shared" ref="B69:B70" si="2">B68+1</f>
        <v>3</v>
      </c>
      <c r="C69" s="84"/>
      <c r="D69" s="80">
        <f t="shared" ref="D69:D70" si="3">C69*$D$37</f>
        <v>0</v>
      </c>
      <c r="E69" s="24"/>
      <c r="F69" s="84"/>
      <c r="G69" s="85">
        <f t="shared" ref="G69:G70" si="4">F69*$D$43</f>
        <v>0</v>
      </c>
      <c r="H69" s="83">
        <f t="shared" ref="H69:H70" si="5">D69-G69</f>
        <v>0</v>
      </c>
      <c r="I69" s="83">
        <f>((100%+$D$49)^(E69-B69-1)-1)*H69</f>
        <v>0</v>
      </c>
      <c r="J69" s="82">
        <f t="shared" ref="J69:J70" si="6">H69+I69</f>
        <v>0</v>
      </c>
      <c r="M69" s="153"/>
      <c r="N69" s="154"/>
    </row>
    <row r="70" spans="1:14">
      <c r="A70" s="313" t="s">
        <v>176</v>
      </c>
      <c r="B70" s="78">
        <f t="shared" si="2"/>
        <v>4</v>
      </c>
      <c r="C70" s="84"/>
      <c r="D70" s="80">
        <f t="shared" si="3"/>
        <v>0</v>
      </c>
      <c r="E70" s="24"/>
      <c r="F70" s="84"/>
      <c r="G70" s="85">
        <f t="shared" si="4"/>
        <v>0</v>
      </c>
      <c r="H70" s="83">
        <f t="shared" si="5"/>
        <v>0</v>
      </c>
      <c r="I70" s="83">
        <f>((100%+$D$49)^(E70-B70-1)-1)*H70</f>
        <v>0</v>
      </c>
      <c r="J70" s="82">
        <f t="shared" si="6"/>
        <v>0</v>
      </c>
      <c r="M70" s="153"/>
      <c r="N70" s="154"/>
    </row>
    <row r="71" spans="1:14">
      <c r="B71" s="99" t="s">
        <v>92</v>
      </c>
      <c r="C71" s="86">
        <f>SUM(C66:C70)</f>
        <v>0</v>
      </c>
      <c r="D71" s="80">
        <f>SUM(D66:D70)</f>
        <v>0</v>
      </c>
      <c r="E71" s="78"/>
      <c r="F71" s="86">
        <f>SUM(F66:F70)</f>
        <v>0</v>
      </c>
      <c r="G71" s="85">
        <f>SUM(G66:G70)</f>
        <v>0</v>
      </c>
      <c r="H71" s="82">
        <f>SUM(H66:H70)</f>
        <v>0</v>
      </c>
      <c r="I71" s="78"/>
      <c r="J71" s="82">
        <f>SUM(J66:J70)</f>
        <v>0</v>
      </c>
      <c r="M71" s="153"/>
      <c r="N71" s="154" t="str">
        <f>IF(M71&lt;&gt;"",M71*D71/D$43,"")</f>
        <v/>
      </c>
    </row>
    <row r="72" spans="1:14">
      <c r="D72" s="16"/>
      <c r="I72" s="17"/>
      <c r="J72" s="155" t="s">
        <v>258</v>
      </c>
      <c r="M72" s="17"/>
    </row>
    <row r="73" spans="1:14" hidden="1">
      <c r="A73" s="315"/>
      <c r="B73" s="14"/>
      <c r="C73" s="14"/>
      <c r="D73" s="200"/>
      <c r="E73" s="20"/>
      <c r="F73" s="20"/>
      <c r="G73" s="196"/>
      <c r="H73" s="104"/>
      <c r="I73" s="207"/>
    </row>
    <row r="74" spans="1:14" hidden="1">
      <c r="A74" s="315"/>
      <c r="B74" s="197" t="str">
        <f>D31</f>
        <v>Kavel Dummy</v>
      </c>
      <c r="C74" s="197"/>
      <c r="D74" s="198"/>
      <c r="E74" s="199"/>
      <c r="F74" s="199"/>
      <c r="H74" s="104"/>
    </row>
    <row r="75" spans="1:14" hidden="1">
      <c r="A75" s="317" t="s">
        <v>163</v>
      </c>
      <c r="B75" s="160">
        <v>2023</v>
      </c>
      <c r="C75" s="160"/>
      <c r="D75" s="161">
        <v>1</v>
      </c>
      <c r="E75" s="79">
        <f>D75*$D$32</f>
        <v>1E-3</v>
      </c>
      <c r="F75" s="78"/>
      <c r="H75" s="104"/>
    </row>
    <row r="76" spans="1:14" hidden="1">
      <c r="A76" s="317" t="s">
        <v>164</v>
      </c>
      <c r="B76" s="78" t="str">
        <f>IF(D76&gt;0,B75+1, " ")</f>
        <v xml:space="preserve"> </v>
      </c>
      <c r="C76" s="78"/>
      <c r="D76" s="87">
        <f>100%-D75</f>
        <v>0</v>
      </c>
      <c r="E76" s="79">
        <f>D76*$D$32</f>
        <v>0</v>
      </c>
      <c r="F76" s="78" t="str">
        <f>IF(D76&gt;0,B76+#REF!-1," ")</f>
        <v xml:space="preserve"> </v>
      </c>
      <c r="H76" s="104"/>
    </row>
    <row r="77" spans="1:14" hidden="1">
      <c r="A77" s="317"/>
      <c r="B77" s="15"/>
      <c r="C77" s="15"/>
      <c r="D77" s="19"/>
      <c r="E77" s="20"/>
      <c r="F77" s="15"/>
      <c r="G77" s="15"/>
    </row>
    <row r="78" spans="1:14" hidden="1">
      <c r="A78" s="317"/>
      <c r="B78" s="15"/>
      <c r="C78" s="15"/>
      <c r="D78" s="321" t="s">
        <v>286</v>
      </c>
      <c r="E78" s="322"/>
      <c r="F78" s="78" t="str">
        <f>B25</f>
        <v/>
      </c>
      <c r="G78" s="15"/>
    </row>
    <row r="79" spans="1:14" hidden="1">
      <c r="A79" s="315"/>
      <c r="B79" s="162"/>
      <c r="C79" s="162"/>
      <c r="D79" s="319" t="s">
        <v>285</v>
      </c>
      <c r="E79" s="320"/>
      <c r="F79" s="216">
        <f>D21</f>
        <v>0</v>
      </c>
    </row>
    <row r="80" spans="1:14" hidden="1"/>
    <row r="81" spans="1:4" hidden="1">
      <c r="A81" s="315"/>
      <c r="B81" s="296" t="s">
        <v>157</v>
      </c>
      <c r="D81" s="181" t="s">
        <v>158</v>
      </c>
    </row>
    <row r="82" spans="1:4" hidden="1">
      <c r="A82" s="315"/>
      <c r="D82" s="181" t="s">
        <v>347</v>
      </c>
    </row>
    <row r="83" spans="1:4">
      <c r="D83" s="89"/>
    </row>
    <row r="85" spans="1:4">
      <c r="B85" s="104"/>
      <c r="C85" s="104"/>
    </row>
  </sheetData>
  <sheetProtection algorithmName="SHA-512" hashValue="TfsKZfcTtTSFpL80Lep4TUQOvliu0JskTuE2bY+GDULWpJ4vtag/zF4GYVs5WaOz7yDHDV5uX94RP4aFCwOpaA==" saltValue="mRJzoo02VM3IXT7Z+a0OOA==" spinCount="100000" sheet="1" objects="1" scenarios="1"/>
  <dataConsolidate/>
  <mergeCells count="68">
    <mergeCell ref="B56:C56"/>
    <mergeCell ref="B57:C57"/>
    <mergeCell ref="B64:J64"/>
    <mergeCell ref="B58:C58"/>
    <mergeCell ref="B59:C59"/>
    <mergeCell ref="B60:C60"/>
    <mergeCell ref="B61:C61"/>
    <mergeCell ref="B62:C62"/>
    <mergeCell ref="B10:C10"/>
    <mergeCell ref="B43:C43"/>
    <mergeCell ref="B42:C42"/>
    <mergeCell ref="B44:C44"/>
    <mergeCell ref="B45:C45"/>
    <mergeCell ref="B23:E23"/>
    <mergeCell ref="B16:E16"/>
    <mergeCell ref="B14:C14"/>
    <mergeCell ref="B17:C17"/>
    <mergeCell ref="B18:C18"/>
    <mergeCell ref="B19:C19"/>
    <mergeCell ref="B20:C20"/>
    <mergeCell ref="B13:C13"/>
    <mergeCell ref="B37:C37"/>
    <mergeCell ref="B38:C38"/>
    <mergeCell ref="B41:C41"/>
    <mergeCell ref="B1:D1"/>
    <mergeCell ref="B2:E2"/>
    <mergeCell ref="B3:E3"/>
    <mergeCell ref="B4:E4"/>
    <mergeCell ref="B5:E5"/>
    <mergeCell ref="B7:E7"/>
    <mergeCell ref="B8:C8"/>
    <mergeCell ref="B9:C9"/>
    <mergeCell ref="G43:H43"/>
    <mergeCell ref="G44:H44"/>
    <mergeCell ref="B12:E12"/>
    <mergeCell ref="G41:H41"/>
    <mergeCell ref="G13:K13"/>
    <mergeCell ref="G14:K14"/>
    <mergeCell ref="D13:E13"/>
    <mergeCell ref="D14:E14"/>
    <mergeCell ref="G16:I16"/>
    <mergeCell ref="G17:H17"/>
    <mergeCell ref="K40:L40"/>
    <mergeCell ref="K41:L41"/>
    <mergeCell ref="G18:H18"/>
    <mergeCell ref="G19:H19"/>
    <mergeCell ref="G21:H21"/>
    <mergeCell ref="B21:C21"/>
    <mergeCell ref="G40:J40"/>
    <mergeCell ref="G42:H42"/>
    <mergeCell ref="B40:E40"/>
    <mergeCell ref="B36:E36"/>
    <mergeCell ref="D79:E79"/>
    <mergeCell ref="D78:E78"/>
    <mergeCell ref="G45:H45"/>
    <mergeCell ref="G48:H48"/>
    <mergeCell ref="G49:H49"/>
    <mergeCell ref="G50:H50"/>
    <mergeCell ref="G47:J47"/>
    <mergeCell ref="B51:E51"/>
    <mergeCell ref="B46:C46"/>
    <mergeCell ref="B47:C47"/>
    <mergeCell ref="B48:C48"/>
    <mergeCell ref="B49:C49"/>
    <mergeCell ref="B52:C52"/>
    <mergeCell ref="B53:C53"/>
    <mergeCell ref="B54:C54"/>
    <mergeCell ref="B55:C55"/>
  </mergeCells>
  <conditionalFormatting sqref="C71">
    <cfRule type="cellIs" dxfId="26" priority="20" operator="notEqual">
      <formula>1</formula>
    </cfRule>
  </conditionalFormatting>
  <conditionalFormatting sqref="G71">
    <cfRule type="cellIs" dxfId="25" priority="18" operator="notEqual">
      <formula>$D$43</formula>
    </cfRule>
  </conditionalFormatting>
  <conditionalFormatting sqref="F71">
    <cfRule type="cellIs" dxfId="24" priority="17" operator="notEqual">
      <formula>1</formula>
    </cfRule>
  </conditionalFormatting>
  <conditionalFormatting sqref="H66">
    <cfRule type="cellIs" dxfId="23" priority="16" operator="lessThan">
      <formula>0</formula>
    </cfRule>
  </conditionalFormatting>
  <conditionalFormatting sqref="H67">
    <cfRule type="cellIs" dxfId="22" priority="15" operator="lessThan">
      <formula>0</formula>
    </cfRule>
  </conditionalFormatting>
  <conditionalFormatting sqref="H68:H70">
    <cfRule type="cellIs" dxfId="21" priority="14" operator="lessThan">
      <formula>0</formula>
    </cfRule>
  </conditionalFormatting>
  <conditionalFormatting sqref="F79 F73">
    <cfRule type="cellIs" dxfId="20" priority="10" operator="greaterThan">
      <formula>#REF!</formula>
    </cfRule>
  </conditionalFormatting>
  <conditionalFormatting sqref="G13:G14">
    <cfRule type="notContainsBlanks" dxfId="19" priority="22">
      <formula>LEN(TRIM(G13))&gt;0</formula>
    </cfRule>
  </conditionalFormatting>
  <conditionalFormatting sqref="D42">
    <cfRule type="cellIs" dxfId="18" priority="7" operator="notBetween">
      <formula>0</formula>
      <formula>1</formula>
    </cfRule>
  </conditionalFormatting>
  <conditionalFormatting sqref="C29">
    <cfRule type="cellIs" dxfId="17" priority="6" operator="notEqual">
      <formula>1</formula>
    </cfRule>
  </conditionalFormatting>
  <conditionalFormatting sqref="C28">
    <cfRule type="expression" dxfId="16" priority="1">
      <formula>IF($B$25=2024,1,0)&gt;0</formula>
    </cfRule>
    <cfRule type="expression" dxfId="15" priority="2">
      <formula>IF(B28=2025,1,0)&gt;0</formula>
    </cfRule>
  </conditionalFormatting>
  <dataValidations xWindow="536" yWindow="905" count="16">
    <dataValidation errorStyle="information" allowBlank="1" error="Kies een vermogen tussen 342 en 380 MW" promptTitle="Totale vermogen windpark" prompt="Moet liggen tussen 351 MW minus de MW van de kleinste molen en 380 MW. Verder mag het totale vermogen nooit kleiner zijn dan 342 MW" sqref="D32" xr:uid="{00000000-0002-0000-0100-000001000000}"/>
    <dataValidation type="whole" operator="greaterThan" allowBlank="1" showInputMessage="1" showErrorMessage="1" error="kies jaartal groter dan eerste investeringsjaar" promptTitle="1e jaar aflossing" prompt="kies een jaartal groter dan het eerste investeringsjaar" sqref="E66" xr:uid="{00000000-0002-0000-0100-000003000000}">
      <formula1>B66</formula1>
    </dataValidation>
    <dataValidation type="whole" operator="greaterThan" allowBlank="1" showInputMessage="1" showErrorMessage="1" errorTitle="onjuist jaartal" error="kies jaartal groter dan 5e investeringsjaar" promptTitle="5e aflossingsjaar" prompt="kies jaartal groter dan 5e investeringsjaar" sqref="E70" xr:uid="{00000000-0002-0000-0100-000004000000}">
      <formula1>B70</formula1>
    </dataValidation>
    <dataValidation type="decimal" operator="greaterThanOrEqual" allowBlank="1" showInputMessage="1" showErrorMessage="1" errorTitle="Invoer buiten toegestane waarde." error="Vul een totaal vermogen in van minimaal 693 MW" promptTitle="Totale vermogen windpark" prompt="Het gaat hier om het vermogen van het gehele windpark. Het geinstalleerd vermogen moet minimaal 693 MW zijn." sqref="D17" xr:uid="{00000000-0002-0000-0100-000006000000}">
      <formula1>693</formula1>
    </dataValidation>
    <dataValidation type="whole" allowBlank="1" showInputMessage="1" showErrorMessage="1" error="Vul een positief geheel getal in kleiner of gelijk aan 30. Ook als u 100% met eigen middelen financiert" prompt="Altijd een positief getal invoeren kleiner of gelijk aan 30._x000a_Bij 100% financiering uit eigen middelen vult u hier 1 in, wat verder geen effect heeft op de berekeningen." sqref="D48" xr:uid="{00000000-0002-0000-0100-000007000000}">
      <formula1>1</formula1>
      <formula2>30</formula2>
    </dataValidation>
    <dataValidation allowBlank="1" showErrorMessage="1" promptTitle="Bedrag wordt overgenomen " prompt="uit tabblad Investeringskosten" sqref="D37" xr:uid="{00000000-0002-0000-0100-000009000000}"/>
    <dataValidation type="whole" allowBlank="1" showErrorMessage="1" errorTitle="Afschrijvingsperiode" error="Afschrijvingsperiode te lang. Maximum is 35 jaar." sqref="D38" xr:uid="{00000000-0002-0000-0100-00000C000000}">
      <formula1>1</formula1>
      <formula2>35</formula2>
    </dataValidation>
    <dataValidation type="whole" allowBlank="1" showInputMessage="1" showErrorMessage="1" errorTitle="Controleer uw invoer" error="jaartal incorrect" promptTitle="Opstartjaar" prompt="In welk jaar gaat u de eerste stroom leveren?_x000a_Dit kan niet eerder dan 31 maart 2024._x000a_Het windpark moet uiterlijk 4 jaar na onherroepelijk worden van de vergunning eerste stroom leveren (u mag 2026 aanhouden)._x000a_" sqref="D20" xr:uid="{8A7CE051-1A34-4F63-B812-335F89C24B23}">
      <formula1>2024</formula1>
      <formula2>2026</formula2>
    </dataValidation>
    <dataValidation type="whole" allowBlank="1" showInputMessage="1" showErrorMessage="1" errorTitle="Controleer uw invoer" error="Het ingevoerde jaartal mag niet eerder zijn dan 2052 en niet later dan 2056 zijn._x000a_Verwijderen kan vanaf jaar 30 (2052) en kan duren t/m jaar 35 (2057)." promptTitle="Eindjaar productie windpark" prompt="Geef hier het laatste jaar van de elektriciteitsproductie." sqref="D21" xr:uid="{10C53E60-544D-44ED-8745-6712EBA12565}">
      <formula1>2052</formula1>
      <formula2>2056</formula2>
    </dataValidation>
    <dataValidation type="whole" operator="lessThanOrEqual" allowBlank="1" showErrorMessage="1" errorTitle="Investeringsjaar" error="Eerste investeringsjaar kan niet NA het eerste productiejaar plaatsvinden" sqref="B66" xr:uid="{8E765832-9DD1-44A6-BB59-942419A3656E}">
      <formula1>F78</formula1>
    </dataValidation>
    <dataValidation type="whole" operator="greaterThan" allowBlank="1" showInputMessage="1" showErrorMessage="1" errorTitle="onjuist jaartal" error="kies jaartal groter dan 2e investeringsjaarr" promptTitle="2e aflossingsjaar" prompt="kies jaartal groter dan 2e investeringsjaar" sqref="E67" xr:uid="{8FA4792D-EC3D-471B-A1E9-734E0F5B129F}">
      <formula1>B67</formula1>
    </dataValidation>
    <dataValidation type="whole" operator="greaterThan" allowBlank="1" showInputMessage="1" showErrorMessage="1" errorTitle="onjuis jaartal" error="kies jaartal groter dan 3e investeringsjaar" promptTitle="3e aflossingsjaar" prompt="kies jaartal groter dan 3e investeringsjaar" sqref="E68" xr:uid="{ABE5258F-74B5-4CDC-8CD4-DD2CAE7F1DA7}">
      <formula1>B68</formula1>
    </dataValidation>
    <dataValidation type="whole" operator="greaterThan" allowBlank="1" showInputMessage="1" showErrorMessage="1" errorTitle="onjuist jaartal" error="kies jaartal groter dan 4e investeringsjaar" promptTitle="4e aflossingsjaar" prompt="kies jaartal groter dan 4e investeringsjaar" sqref="E69" xr:uid="{BD5C29F7-7541-4CE2-BAEC-78A645567813}">
      <formula1>B69</formula1>
    </dataValidation>
    <dataValidation type="custom" allowBlank="1" showInputMessage="1" showErrorMessage="1" errorTitle="klopt niet" error="controleer uw invoer" promptTitle="Aandeel 2027" prompt="alleen invullen als er in 2027 productie bijkomt" sqref="C28" xr:uid="{6F591041-DD37-4FFA-B7F5-DF4D521516ED}">
      <formula1>IF(B28=2027,1,0)</formula1>
    </dataValidation>
    <dataValidation type="list" allowBlank="1" showInputMessage="1" showErrorMessage="1" sqref="D58 D52 D55" xr:uid="{00000000-0002-0000-0100-000000000000}">
      <formula1>#REF!</formula1>
    </dataValidation>
    <dataValidation type="list" showInputMessage="1" showErrorMessage="1" promptTitle="Aflossingsvorm" prompt="Kies voor Annuïteit of Lineair" sqref="D47" xr:uid="{00000000-0002-0000-0100-000005000000}">
      <formula1>$D$81:$D$82</formula1>
    </dataValidation>
  </dataValidations>
  <pageMargins left="0.23622047244094491" right="0.23622047244094491" top="0.74803149606299213" bottom="0.74803149606299213" header="0.11811023622047245" footer="0.11811023622047245"/>
  <pageSetup paperSize="8" scale="76" pageOrder="overThenDown" orientation="landscape" r:id="rId1"/>
  <headerFooter>
    <oddHeader>&amp;L&amp;10Windenergie Op Zee
&amp;C&amp;10RVO.nl&amp;R&amp;10Exploitatieberekening
Invoer Parameters</oddHeader>
    <oddFooter>&amp;L&amp;8&amp;F &amp;C&amp;8v.20190215</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3" tint="0.39997558519241921"/>
    <pageSetUpPr fitToPage="1"/>
  </sheetPr>
  <dimension ref="A1:G49"/>
  <sheetViews>
    <sheetView showGridLines="0" workbookViewId="0">
      <selection activeCell="B38" sqref="B38"/>
    </sheetView>
  </sheetViews>
  <sheetFormatPr defaultColWidth="8.85546875" defaultRowHeight="15"/>
  <cols>
    <col min="1" max="1" width="70.28515625" style="9" customWidth="1"/>
    <col min="2" max="2" width="12.42578125" style="9" customWidth="1"/>
    <col min="3" max="3" width="11.28515625" style="9" customWidth="1"/>
    <col min="4" max="4" width="10.7109375" style="9" customWidth="1"/>
    <col min="5" max="16384" width="8.85546875" style="9"/>
  </cols>
  <sheetData>
    <row r="1" spans="1:7" ht="31.5">
      <c r="A1" s="21" t="s">
        <v>273</v>
      </c>
    </row>
    <row r="2" spans="1:7" ht="23.25" customHeight="1">
      <c r="A2" s="361" t="str">
        <f>Instructies!B2</f>
        <v>Hollandse Kust (west) kavel VI - Versie 14 april 2022</v>
      </c>
      <c r="B2" s="361"/>
    </row>
    <row r="3" spans="1:7">
      <c r="A3" s="22" t="s">
        <v>72</v>
      </c>
      <c r="B3" s="149"/>
    </row>
    <row r="4" spans="1:7" s="27" customFormat="1">
      <c r="A4" s="95" t="s">
        <v>250</v>
      </c>
      <c r="B4" s="150"/>
    </row>
    <row r="5" spans="1:7">
      <c r="A5" s="10"/>
      <c r="B5" s="23" t="s">
        <v>300</v>
      </c>
    </row>
    <row r="6" spans="1:7" ht="15.75">
      <c r="A6" s="23" t="s">
        <v>104</v>
      </c>
      <c r="B6" s="192">
        <f>SUM(B9:B49)</f>
        <v>13465.191349999999</v>
      </c>
    </row>
    <row r="8" spans="1:7">
      <c r="A8" s="10" t="s">
        <v>171</v>
      </c>
      <c r="B8" s="23" t="s">
        <v>103</v>
      </c>
    </row>
    <row r="9" spans="1:7">
      <c r="A9" s="282" t="s">
        <v>337</v>
      </c>
      <c r="B9" s="283">
        <v>13465.191349999999</v>
      </c>
      <c r="D9" s="284"/>
      <c r="E9" s="98"/>
      <c r="F9" s="98"/>
      <c r="G9" s="98"/>
    </row>
    <row r="10" spans="1:7">
      <c r="A10" s="26" t="s">
        <v>338</v>
      </c>
      <c r="B10" s="170"/>
      <c r="D10" s="285"/>
    </row>
    <row r="11" spans="1:7">
      <c r="A11" s="26" t="s">
        <v>298</v>
      </c>
      <c r="B11" s="169"/>
    </row>
    <row r="12" spans="1:7">
      <c r="A12" s="24" t="s">
        <v>108</v>
      </c>
      <c r="B12" s="169"/>
    </row>
    <row r="13" spans="1:7">
      <c r="A13" s="24" t="s">
        <v>109</v>
      </c>
      <c r="B13" s="169"/>
    </row>
    <row r="14" spans="1:7">
      <c r="A14" s="24" t="s">
        <v>124</v>
      </c>
      <c r="B14" s="169"/>
    </row>
    <row r="15" spans="1:7">
      <c r="A15" s="24" t="s">
        <v>123</v>
      </c>
      <c r="B15" s="169"/>
    </row>
    <row r="16" spans="1:7">
      <c r="A16" s="24" t="s">
        <v>110</v>
      </c>
      <c r="B16" s="170"/>
    </row>
    <row r="17" spans="1:2">
      <c r="A17" s="24" t="s">
        <v>111</v>
      </c>
      <c r="B17" s="170"/>
    </row>
    <row r="18" spans="1:2">
      <c r="A18" s="24" t="s">
        <v>112</v>
      </c>
      <c r="B18" s="170"/>
    </row>
    <row r="19" spans="1:2">
      <c r="A19" s="24" t="s">
        <v>113</v>
      </c>
      <c r="B19" s="170"/>
    </row>
    <row r="20" spans="1:2">
      <c r="A20" s="24" t="s">
        <v>114</v>
      </c>
      <c r="B20" s="170"/>
    </row>
    <row r="21" spans="1:2">
      <c r="A21" s="24" t="s">
        <v>115</v>
      </c>
      <c r="B21" s="170"/>
    </row>
    <row r="22" spans="1:2">
      <c r="A22" s="24" t="s">
        <v>116</v>
      </c>
      <c r="B22" s="170"/>
    </row>
    <row r="23" spans="1:2">
      <c r="A23" s="24" t="s">
        <v>117</v>
      </c>
      <c r="B23" s="170"/>
    </row>
    <row r="24" spans="1:2">
      <c r="A24" s="24" t="s">
        <v>118</v>
      </c>
      <c r="B24" s="170"/>
    </row>
    <row r="25" spans="1:2">
      <c r="A25" s="24" t="s">
        <v>119</v>
      </c>
      <c r="B25" s="170"/>
    </row>
    <row r="26" spans="1:2">
      <c r="A26" s="24" t="s">
        <v>120</v>
      </c>
      <c r="B26" s="170"/>
    </row>
    <row r="27" spans="1:2">
      <c r="A27" s="24" t="s">
        <v>121</v>
      </c>
      <c r="B27" s="170"/>
    </row>
    <row r="28" spans="1:2">
      <c r="A28" s="24" t="s">
        <v>122</v>
      </c>
      <c r="B28" s="170"/>
    </row>
    <row r="29" spans="1:2">
      <c r="A29" s="24" t="s">
        <v>133</v>
      </c>
      <c r="B29" s="170"/>
    </row>
    <row r="30" spans="1:2">
      <c r="A30" s="24" t="s">
        <v>125</v>
      </c>
      <c r="B30" s="170"/>
    </row>
    <row r="31" spans="1:2">
      <c r="A31" s="24" t="s">
        <v>126</v>
      </c>
      <c r="B31" s="170"/>
    </row>
    <row r="32" spans="1:2">
      <c r="A32" s="24" t="s">
        <v>127</v>
      </c>
      <c r="B32" s="170"/>
    </row>
    <row r="33" spans="1:4">
      <c r="A33" s="24" t="s">
        <v>128</v>
      </c>
      <c r="B33" s="170"/>
    </row>
    <row r="34" spans="1:4">
      <c r="A34" s="24" t="s">
        <v>129</v>
      </c>
      <c r="B34" s="170"/>
    </row>
    <row r="35" spans="1:4">
      <c r="A35" s="24" t="s">
        <v>339</v>
      </c>
      <c r="B35" s="170"/>
    </row>
    <row r="36" spans="1:4">
      <c r="A36" s="24" t="s">
        <v>340</v>
      </c>
      <c r="B36" s="170"/>
      <c r="D36" s="285"/>
    </row>
    <row r="37" spans="1:4">
      <c r="A37" s="24" t="s">
        <v>341</v>
      </c>
      <c r="B37" s="170"/>
      <c r="D37" s="285"/>
    </row>
    <row r="38" spans="1:4">
      <c r="A38" s="26" t="s">
        <v>130</v>
      </c>
      <c r="B38" s="170"/>
      <c r="D38" s="103"/>
    </row>
    <row r="39" spans="1:4">
      <c r="A39" s="26" t="s">
        <v>131</v>
      </c>
      <c r="B39" s="170"/>
      <c r="D39" s="103"/>
    </row>
    <row r="40" spans="1:4">
      <c r="A40" s="26" t="s">
        <v>132</v>
      </c>
      <c r="B40" s="170"/>
    </row>
    <row r="41" spans="1:4">
      <c r="A41" s="26" t="s">
        <v>141</v>
      </c>
      <c r="B41" s="170"/>
    </row>
    <row r="42" spans="1:4">
      <c r="A42" s="26"/>
      <c r="B42" s="170"/>
      <c r="D42" s="89"/>
    </row>
    <row r="43" spans="1:4">
      <c r="A43" s="26"/>
      <c r="B43" s="170"/>
    </row>
    <row r="44" spans="1:4">
      <c r="A44" s="26"/>
      <c r="B44" s="170"/>
    </row>
    <row r="45" spans="1:4">
      <c r="A45" s="26"/>
      <c r="B45" s="170"/>
    </row>
    <row r="46" spans="1:4">
      <c r="A46" s="26"/>
      <c r="B46" s="170"/>
    </row>
    <row r="47" spans="1:4">
      <c r="A47" s="26"/>
      <c r="B47" s="170"/>
    </row>
    <row r="48" spans="1:4">
      <c r="A48" s="26"/>
      <c r="B48" s="170"/>
    </row>
    <row r="49" spans="1:2">
      <c r="A49" s="26"/>
      <c r="B49" s="170"/>
    </row>
  </sheetData>
  <sheetProtection algorithmName="SHA-512" hashValue="AgsKLm9vfOBMTl30yQGe0gm0Cw+nt5uBaxo1621Q18q9YbZvXFNxOuGqZBZR4W6jNIn7ktvLe1VSzOxnPfpkMg==" saltValue="PCp6gVNxV6QpOnTrNMT4sQ==" spinCount="100000" sheet="1" objects="1" scenarios="1"/>
  <mergeCells count="1">
    <mergeCell ref="A2:B2"/>
  </mergeCells>
  <dataValidations count="1">
    <dataValidation type="decimal" operator="greaterThanOrEqual" allowBlank="1" showInputMessage="1" showErrorMessage="1" errorTitle="waarde niet toegestaan" error="waarde moet groter dan nul en mag geen tekst bevatten" sqref="B11:B49" xr:uid="{00000000-0002-0000-0200-000000000000}">
      <formula1>0</formula1>
    </dataValidation>
  </dataValidations>
  <pageMargins left="0.23622047244094491" right="0.23622047244094491" top="0.74803149606299213" bottom="0.74803149606299213" header="0.11811023622047245" footer="0.11811023622047245"/>
  <pageSetup paperSize="9" scale="99" pageOrder="overThenDown" orientation="portrait" r:id="rId1"/>
  <headerFooter>
    <oddHeader>&amp;L&amp;10Windenergie Op Zee&amp;C&amp;10RVO.nl&amp;R&amp;10Exploitatieberekening
CAPEX</oddHeader>
    <oddFooter>&amp;L&amp;8&amp;F &amp;C&amp;8v.20190215</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3" tint="0.39997558519241921"/>
    <pageSetUpPr fitToPage="1"/>
  </sheetPr>
  <dimension ref="A1:AO48"/>
  <sheetViews>
    <sheetView showGridLines="0" workbookViewId="0">
      <selection activeCell="I21" sqref="I21"/>
    </sheetView>
  </sheetViews>
  <sheetFormatPr defaultColWidth="8.85546875" defaultRowHeight="12.75"/>
  <cols>
    <col min="1" max="1" width="70.28515625" style="27" customWidth="1"/>
    <col min="2" max="2" width="4.42578125" style="173" customWidth="1"/>
    <col min="3" max="3" width="11" style="27" customWidth="1"/>
    <col min="4" max="5" width="11" style="27" hidden="1" customWidth="1"/>
    <col min="6" max="6" width="9.140625" style="27" hidden="1" customWidth="1"/>
    <col min="7" max="40" width="9.140625" style="27" customWidth="1"/>
    <col min="41" max="16384" width="8.85546875" style="27"/>
  </cols>
  <sheetData>
    <row r="1" spans="1:41" ht="32.25" thickBot="1">
      <c r="A1" s="21" t="s">
        <v>222</v>
      </c>
      <c r="G1" s="163" t="s">
        <v>226</v>
      </c>
      <c r="H1" s="164" t="str">
        <f>'Invoer Parameters'!F78</f>
        <v/>
      </c>
      <c r="I1" s="362" t="s">
        <v>287</v>
      </c>
      <c r="J1" s="362"/>
      <c r="K1" s="362"/>
      <c r="L1" s="165" t="s">
        <v>227</v>
      </c>
      <c r="M1" s="166">
        <f>'Invoer Parameters'!F79</f>
        <v>0</v>
      </c>
    </row>
    <row r="2" spans="1:41" ht="18" customHeight="1">
      <c r="A2" s="147" t="str">
        <f>Instructies!B2</f>
        <v>Hollandse Kust (west) kavel VI - Versie 14 april 2022</v>
      </c>
      <c r="B2" s="148"/>
      <c r="C2" s="148"/>
      <c r="D2" s="148"/>
      <c r="E2" s="148"/>
    </row>
    <row r="3" spans="1:41" ht="15.75">
      <c r="A3" s="22" t="s">
        <v>72</v>
      </c>
      <c r="B3" s="174"/>
      <c r="G3" s="93"/>
      <c r="H3" s="93" t="s">
        <v>276</v>
      </c>
      <c r="I3" s="102"/>
      <c r="J3" s="102"/>
      <c r="K3" s="102"/>
      <c r="L3" s="102"/>
      <c r="M3" s="102"/>
      <c r="N3" s="102"/>
      <c r="O3" s="102"/>
      <c r="P3" s="102"/>
      <c r="Q3" s="94"/>
      <c r="R3" s="92"/>
      <c r="S3" s="92"/>
      <c r="T3" s="92"/>
      <c r="U3" s="92"/>
    </row>
    <row r="4" spans="1:41" ht="15">
      <c r="A4" s="95" t="s">
        <v>250</v>
      </c>
    </row>
    <row r="5" spans="1:41" s="11" customFormat="1" ht="15">
      <c r="B5" s="175"/>
      <c r="C5" s="23" t="s">
        <v>270</v>
      </c>
      <c r="D5" s="23"/>
      <c r="E5" s="23"/>
      <c r="F5" s="10">
        <v>2023</v>
      </c>
      <c r="G5" s="10">
        <f>F5+1</f>
        <v>2024</v>
      </c>
      <c r="H5" s="10">
        <f t="shared" ref="H5:W6" si="0">G5+1</f>
        <v>2025</v>
      </c>
      <c r="I5" s="10">
        <f t="shared" si="0"/>
        <v>2026</v>
      </c>
      <c r="J5" s="10">
        <f t="shared" si="0"/>
        <v>2027</v>
      </c>
      <c r="K5" s="10">
        <f t="shared" si="0"/>
        <v>2028</v>
      </c>
      <c r="L5" s="10">
        <f t="shared" si="0"/>
        <v>2029</v>
      </c>
      <c r="M5" s="10">
        <f t="shared" si="0"/>
        <v>2030</v>
      </c>
      <c r="N5" s="10">
        <f t="shared" si="0"/>
        <v>2031</v>
      </c>
      <c r="O5" s="10">
        <f t="shared" si="0"/>
        <v>2032</v>
      </c>
      <c r="P5" s="10">
        <f t="shared" si="0"/>
        <v>2033</v>
      </c>
      <c r="Q5" s="10">
        <f t="shared" si="0"/>
        <v>2034</v>
      </c>
      <c r="R5" s="10">
        <f t="shared" si="0"/>
        <v>2035</v>
      </c>
      <c r="S5" s="10">
        <f t="shared" si="0"/>
        <v>2036</v>
      </c>
      <c r="T5" s="10">
        <f t="shared" si="0"/>
        <v>2037</v>
      </c>
      <c r="U5" s="10">
        <f t="shared" si="0"/>
        <v>2038</v>
      </c>
      <c r="V5" s="10">
        <f t="shared" si="0"/>
        <v>2039</v>
      </c>
      <c r="W5" s="10">
        <f t="shared" si="0"/>
        <v>2040</v>
      </c>
      <c r="X5" s="10">
        <f t="shared" ref="X5:AE6" si="1">W5+1</f>
        <v>2041</v>
      </c>
      <c r="Y5" s="10">
        <f t="shared" si="1"/>
        <v>2042</v>
      </c>
      <c r="Z5" s="10">
        <f t="shared" si="1"/>
        <v>2043</v>
      </c>
      <c r="AA5" s="10">
        <f t="shared" si="1"/>
        <v>2044</v>
      </c>
      <c r="AB5" s="10">
        <f t="shared" si="1"/>
        <v>2045</v>
      </c>
      <c r="AC5" s="10">
        <f t="shared" si="1"/>
        <v>2046</v>
      </c>
      <c r="AD5" s="10">
        <f t="shared" si="1"/>
        <v>2047</v>
      </c>
      <c r="AE5" s="10">
        <f t="shared" si="1"/>
        <v>2048</v>
      </c>
      <c r="AF5" s="10">
        <f t="shared" ref="AF5:AF6" si="2">AE5+1</f>
        <v>2049</v>
      </c>
      <c r="AG5" s="10">
        <f t="shared" ref="AG5:AG6" si="3">AF5+1</f>
        <v>2050</v>
      </c>
      <c r="AH5" s="10">
        <f t="shared" ref="AH5:AH6" si="4">AG5+1</f>
        <v>2051</v>
      </c>
      <c r="AI5" s="10">
        <f t="shared" ref="AI5:AI6" si="5">AH5+1</f>
        <v>2052</v>
      </c>
      <c r="AJ5" s="10">
        <f t="shared" ref="AJ5:AJ6" si="6">AI5+1</f>
        <v>2053</v>
      </c>
      <c r="AK5" s="10">
        <f t="shared" ref="AK5:AK6" si="7">AJ5+1</f>
        <v>2054</v>
      </c>
      <c r="AL5" s="10">
        <f t="shared" ref="AL5:AL6" si="8">AK5+1</f>
        <v>2055</v>
      </c>
      <c r="AM5" s="10">
        <f t="shared" ref="AM5:AM6" si="9">AL5+1</f>
        <v>2056</v>
      </c>
      <c r="AN5" s="10">
        <f t="shared" ref="AN5:AO6" si="10">AM5+1</f>
        <v>2057</v>
      </c>
      <c r="AO5" s="10">
        <f t="shared" si="10"/>
        <v>2058</v>
      </c>
    </row>
    <row r="6" spans="1:41" s="11" customFormat="1" ht="15" hidden="1">
      <c r="B6" s="175"/>
      <c r="C6" s="23" t="s">
        <v>271</v>
      </c>
      <c r="D6" s="23"/>
      <c r="E6" s="23"/>
      <c r="F6" s="10">
        <v>0</v>
      </c>
      <c r="G6" s="10">
        <f>F6+1</f>
        <v>1</v>
      </c>
      <c r="H6" s="10">
        <f t="shared" si="0"/>
        <v>2</v>
      </c>
      <c r="I6" s="10">
        <f t="shared" si="0"/>
        <v>3</v>
      </c>
      <c r="J6" s="10">
        <f t="shared" si="0"/>
        <v>4</v>
      </c>
      <c r="K6" s="10">
        <f t="shared" si="0"/>
        <v>5</v>
      </c>
      <c r="L6" s="10">
        <f t="shared" si="0"/>
        <v>6</v>
      </c>
      <c r="M6" s="10">
        <f t="shared" si="0"/>
        <v>7</v>
      </c>
      <c r="N6" s="10">
        <f t="shared" si="0"/>
        <v>8</v>
      </c>
      <c r="O6" s="10">
        <f t="shared" si="0"/>
        <v>9</v>
      </c>
      <c r="P6" s="10">
        <f t="shared" si="0"/>
        <v>10</v>
      </c>
      <c r="Q6" s="10">
        <f t="shared" si="0"/>
        <v>11</v>
      </c>
      <c r="R6" s="10">
        <f t="shared" si="0"/>
        <v>12</v>
      </c>
      <c r="S6" s="10">
        <f t="shared" si="0"/>
        <v>13</v>
      </c>
      <c r="T6" s="10">
        <f t="shared" si="0"/>
        <v>14</v>
      </c>
      <c r="U6" s="10">
        <f t="shared" si="0"/>
        <v>15</v>
      </c>
      <c r="V6" s="10">
        <f t="shared" si="0"/>
        <v>16</v>
      </c>
      <c r="W6" s="10">
        <f t="shared" si="0"/>
        <v>17</v>
      </c>
      <c r="X6" s="10">
        <f t="shared" si="1"/>
        <v>18</v>
      </c>
      <c r="Y6" s="10">
        <f t="shared" si="1"/>
        <v>19</v>
      </c>
      <c r="Z6" s="10">
        <f t="shared" si="1"/>
        <v>20</v>
      </c>
      <c r="AA6" s="10">
        <f t="shared" si="1"/>
        <v>21</v>
      </c>
      <c r="AB6" s="10">
        <f t="shared" si="1"/>
        <v>22</v>
      </c>
      <c r="AC6" s="10">
        <f t="shared" si="1"/>
        <v>23</v>
      </c>
      <c r="AD6" s="10">
        <f t="shared" si="1"/>
        <v>24</v>
      </c>
      <c r="AE6" s="10">
        <f t="shared" si="1"/>
        <v>25</v>
      </c>
      <c r="AF6" s="10">
        <f t="shared" si="2"/>
        <v>26</v>
      </c>
      <c r="AG6" s="10">
        <f t="shared" si="3"/>
        <v>27</v>
      </c>
      <c r="AH6" s="10">
        <f t="shared" si="4"/>
        <v>28</v>
      </c>
      <c r="AI6" s="10">
        <f t="shared" si="5"/>
        <v>29</v>
      </c>
      <c r="AJ6" s="10">
        <f t="shared" si="6"/>
        <v>30</v>
      </c>
      <c r="AK6" s="10">
        <f t="shared" si="7"/>
        <v>31</v>
      </c>
      <c r="AL6" s="10">
        <f t="shared" si="8"/>
        <v>32</v>
      </c>
      <c r="AM6" s="10">
        <f t="shared" si="9"/>
        <v>33</v>
      </c>
      <c r="AN6" s="10">
        <f t="shared" si="10"/>
        <v>34</v>
      </c>
      <c r="AO6" s="10">
        <f t="shared" si="10"/>
        <v>35</v>
      </c>
    </row>
    <row r="7" spans="1:41" s="11" customFormat="1" ht="15">
      <c r="B7" s="175"/>
    </row>
    <row r="8" spans="1:41" s="11" customFormat="1" ht="15">
      <c r="A8" s="23" t="s">
        <v>272</v>
      </c>
      <c r="B8" s="176" t="s">
        <v>3</v>
      </c>
      <c r="C8" s="130">
        <f>SUM(G8:AO8)</f>
        <v>0</v>
      </c>
      <c r="D8" s="130">
        <v>0</v>
      </c>
      <c r="E8" s="130">
        <v>0</v>
      </c>
      <c r="F8" s="130">
        <f t="shared" ref="F8:AL8" si="11">TotaalOpexPerJaar</f>
        <v>0</v>
      </c>
      <c r="G8" s="130">
        <f>IF(G5&lt;&gt;H1,0,TotaalOpexPerJaar)</f>
        <v>0</v>
      </c>
      <c r="H8" s="130">
        <f>TotaalOpexPerJaar</f>
        <v>0</v>
      </c>
      <c r="I8" s="130">
        <f t="shared" si="11"/>
        <v>0</v>
      </c>
      <c r="J8" s="130">
        <f t="shared" si="11"/>
        <v>0</v>
      </c>
      <c r="K8" s="130">
        <f t="shared" si="11"/>
        <v>0</v>
      </c>
      <c r="L8" s="130">
        <f t="shared" si="11"/>
        <v>0</v>
      </c>
      <c r="M8" s="130">
        <f t="shared" si="11"/>
        <v>0</v>
      </c>
      <c r="N8" s="130">
        <f t="shared" si="11"/>
        <v>0</v>
      </c>
      <c r="O8" s="130">
        <f t="shared" si="11"/>
        <v>0</v>
      </c>
      <c r="P8" s="130">
        <f t="shared" si="11"/>
        <v>0</v>
      </c>
      <c r="Q8" s="130">
        <f t="shared" si="11"/>
        <v>0</v>
      </c>
      <c r="R8" s="130">
        <f t="shared" si="11"/>
        <v>0</v>
      </c>
      <c r="S8" s="130">
        <f t="shared" si="11"/>
        <v>0</v>
      </c>
      <c r="T8" s="130">
        <f t="shared" si="11"/>
        <v>0</v>
      </c>
      <c r="U8" s="130">
        <f t="shared" si="11"/>
        <v>0</v>
      </c>
      <c r="V8" s="130">
        <f t="shared" si="11"/>
        <v>0</v>
      </c>
      <c r="W8" s="130">
        <f t="shared" si="11"/>
        <v>0</v>
      </c>
      <c r="X8" s="130">
        <f t="shared" si="11"/>
        <v>0</v>
      </c>
      <c r="Y8" s="130">
        <f t="shared" si="11"/>
        <v>0</v>
      </c>
      <c r="Z8" s="130">
        <f t="shared" si="11"/>
        <v>0</v>
      </c>
      <c r="AA8" s="130">
        <f t="shared" si="11"/>
        <v>0</v>
      </c>
      <c r="AB8" s="130">
        <f t="shared" si="11"/>
        <v>0</v>
      </c>
      <c r="AC8" s="130">
        <f t="shared" si="11"/>
        <v>0</v>
      </c>
      <c r="AD8" s="130">
        <f t="shared" si="11"/>
        <v>0</v>
      </c>
      <c r="AE8" s="130">
        <f t="shared" si="11"/>
        <v>0</v>
      </c>
      <c r="AF8" s="130">
        <f t="shared" si="11"/>
        <v>0</v>
      </c>
      <c r="AG8" s="130">
        <f t="shared" si="11"/>
        <v>0</v>
      </c>
      <c r="AH8" s="130">
        <f t="shared" si="11"/>
        <v>0</v>
      </c>
      <c r="AI8" s="130">
        <f t="shared" si="11"/>
        <v>0</v>
      </c>
      <c r="AJ8" s="130">
        <f t="shared" si="11"/>
        <v>0</v>
      </c>
      <c r="AK8" s="130">
        <f t="shared" si="11"/>
        <v>0</v>
      </c>
      <c r="AL8" s="130">
        <f t="shared" si="11"/>
        <v>0</v>
      </c>
      <c r="AM8" s="130">
        <f t="shared" ref="AM8:AO8" si="12">IF(AL5&gt;=$M1,0,TotaalOpexPerJaar)</f>
        <v>0</v>
      </c>
      <c r="AN8" s="130">
        <f t="shared" si="12"/>
        <v>0</v>
      </c>
      <c r="AO8" s="130">
        <f t="shared" si="12"/>
        <v>0</v>
      </c>
    </row>
    <row r="9" spans="1:41" s="11" customFormat="1" ht="16.5">
      <c r="B9" s="175"/>
      <c r="C9" s="11" t="str">
        <f>IF(SUM(C11:C30)&lt;&gt;C8,"let op: er staan kosten buiten de exploitatieperiode ingevuld","")</f>
        <v/>
      </c>
      <c r="AD9" s="114" t="str">
        <f t="shared" ref="AD9:AE9" si="13">IF(AC5=$M1,"Afbouwjaar","")</f>
        <v/>
      </c>
      <c r="AE9" s="246" t="str">
        <f t="shared" si="13"/>
        <v/>
      </c>
      <c r="AF9" s="246" t="str">
        <f>IF(AE5=$M1,"Afbouwjaar","")</f>
        <v/>
      </c>
      <c r="AG9" s="246" t="str">
        <f>IF(AF5=$M1,"Afbouwjaar","")</f>
        <v/>
      </c>
      <c r="AH9" s="246" t="str">
        <f>IF(AG5=$M1,"Afbouwjaar","")</f>
        <v/>
      </c>
      <c r="AI9" s="246" t="str">
        <f t="shared" ref="AI9:AN9" si="14">IF(AH5=$M1,"Afbouwjaar","")</f>
        <v/>
      </c>
      <c r="AJ9" s="246" t="str">
        <f t="shared" si="14"/>
        <v/>
      </c>
      <c r="AK9" s="246" t="str">
        <f t="shared" si="14"/>
        <v/>
      </c>
      <c r="AL9" s="246" t="str">
        <f t="shared" si="14"/>
        <v/>
      </c>
      <c r="AM9" s="246" t="str">
        <f t="shared" si="14"/>
        <v/>
      </c>
      <c r="AN9" s="246" t="str">
        <f t="shared" si="14"/>
        <v/>
      </c>
      <c r="AO9" s="246" t="str">
        <f t="shared" ref="AO9" si="15">IF(AN5=$M1,"Afbouwjaar","")</f>
        <v/>
      </c>
    </row>
    <row r="10" spans="1:41" s="11" customFormat="1" ht="15">
      <c r="A10" s="10" t="s">
        <v>63</v>
      </c>
      <c r="B10" s="175"/>
      <c r="F10" s="115" t="s">
        <v>3</v>
      </c>
      <c r="G10" s="115" t="s">
        <v>3</v>
      </c>
      <c r="H10" s="115" t="s">
        <v>3</v>
      </c>
      <c r="I10" s="115" t="s">
        <v>3</v>
      </c>
      <c r="J10" s="115" t="s">
        <v>3</v>
      </c>
      <c r="K10" s="115" t="s">
        <v>3</v>
      </c>
      <c r="L10" s="115" t="s">
        <v>3</v>
      </c>
      <c r="M10" s="115" t="s">
        <v>3</v>
      </c>
      <c r="N10" s="115" t="s">
        <v>3</v>
      </c>
      <c r="O10" s="115" t="s">
        <v>3</v>
      </c>
      <c r="P10" s="115" t="s">
        <v>3</v>
      </c>
      <c r="Q10" s="115" t="s">
        <v>3</v>
      </c>
      <c r="R10" s="115" t="s">
        <v>3</v>
      </c>
      <c r="S10" s="115" t="s">
        <v>3</v>
      </c>
      <c r="T10" s="115" t="s">
        <v>3</v>
      </c>
      <c r="U10" s="115" t="s">
        <v>3</v>
      </c>
      <c r="V10" s="115" t="s">
        <v>3</v>
      </c>
      <c r="W10" s="115" t="s">
        <v>3</v>
      </c>
      <c r="X10" s="115" t="s">
        <v>3</v>
      </c>
      <c r="Y10" s="115" t="s">
        <v>3</v>
      </c>
      <c r="Z10" s="115" t="s">
        <v>3</v>
      </c>
      <c r="AA10" s="115" t="s">
        <v>3</v>
      </c>
      <c r="AB10" s="115" t="s">
        <v>3</v>
      </c>
      <c r="AC10" s="115" t="s">
        <v>3</v>
      </c>
      <c r="AD10" s="115" t="s">
        <v>3</v>
      </c>
      <c r="AE10" s="115" t="s">
        <v>3</v>
      </c>
      <c r="AF10" s="115" t="s">
        <v>3</v>
      </c>
      <c r="AG10" s="115" t="s">
        <v>3</v>
      </c>
      <c r="AH10" s="115" t="s">
        <v>3</v>
      </c>
      <c r="AI10" s="115" t="s">
        <v>3</v>
      </c>
      <c r="AJ10" s="115" t="s">
        <v>3</v>
      </c>
      <c r="AK10" s="115" t="s">
        <v>3</v>
      </c>
      <c r="AL10" s="115" t="s">
        <v>3</v>
      </c>
      <c r="AM10" s="115" t="s">
        <v>3</v>
      </c>
      <c r="AN10" s="115" t="s">
        <v>3</v>
      </c>
      <c r="AO10" s="115" t="s">
        <v>3</v>
      </c>
    </row>
    <row r="11" spans="1:41" s="11" customFormat="1" ht="15">
      <c r="A11" s="133" t="s">
        <v>134</v>
      </c>
      <c r="B11" s="175" t="s">
        <v>3</v>
      </c>
      <c r="C11" s="13">
        <f t="shared" ref="C11:C14" si="16">SUM(G11:AO11)</f>
        <v>0</v>
      </c>
      <c r="D11" s="13"/>
      <c r="E11" s="13"/>
      <c r="F11" s="131"/>
      <c r="G11" s="131"/>
      <c r="H11" s="25"/>
      <c r="I11" s="25"/>
      <c r="J11" s="25"/>
      <c r="K11" s="25"/>
      <c r="L11" s="25"/>
      <c r="M11" s="25"/>
      <c r="N11" s="25"/>
      <c r="O11" s="25"/>
      <c r="P11" s="25"/>
      <c r="Q11" s="25"/>
      <c r="R11" s="25"/>
      <c r="S11" s="25"/>
      <c r="T11" s="25"/>
      <c r="U11" s="25"/>
      <c r="V11" s="25"/>
      <c r="W11" s="25"/>
      <c r="X11" s="25"/>
      <c r="Y11" s="25"/>
      <c r="Z11" s="25"/>
      <c r="AA11" s="25"/>
      <c r="AB11" s="25"/>
      <c r="AC11" s="25"/>
      <c r="AD11" s="25"/>
      <c r="AE11" s="247"/>
      <c r="AF11" s="248"/>
      <c r="AG11" s="248"/>
      <c r="AH11" s="248"/>
      <c r="AI11" s="248"/>
      <c r="AJ11" s="248"/>
      <c r="AK11" s="248"/>
      <c r="AL11" s="248"/>
      <c r="AM11" s="249"/>
      <c r="AN11" s="249"/>
      <c r="AO11" s="251"/>
    </row>
    <row r="12" spans="1:41" s="11" customFormat="1" ht="15">
      <c r="A12" s="133" t="s">
        <v>135</v>
      </c>
      <c r="B12" s="175" t="s">
        <v>3</v>
      </c>
      <c r="C12" s="13">
        <f t="shared" si="16"/>
        <v>0</v>
      </c>
      <c r="D12" s="13"/>
      <c r="E12" s="13"/>
      <c r="F12" s="131"/>
      <c r="G12" s="131"/>
      <c r="H12" s="25"/>
      <c r="I12" s="25"/>
      <c r="J12" s="25"/>
      <c r="K12" s="25"/>
      <c r="L12" s="25"/>
      <c r="M12" s="25"/>
      <c r="N12" s="25"/>
      <c r="O12" s="25"/>
      <c r="P12" s="25"/>
      <c r="Q12" s="25"/>
      <c r="R12" s="25"/>
      <c r="S12" s="25"/>
      <c r="T12" s="25"/>
      <c r="U12" s="25"/>
      <c r="V12" s="25"/>
      <c r="W12" s="25"/>
      <c r="X12" s="25"/>
      <c r="Y12" s="25"/>
      <c r="Z12" s="25"/>
      <c r="AA12" s="25"/>
      <c r="AB12" s="25"/>
      <c r="AC12" s="25"/>
      <c r="AD12" s="25"/>
      <c r="AE12" s="248"/>
      <c r="AF12" s="248"/>
      <c r="AG12" s="248"/>
      <c r="AH12" s="248"/>
      <c r="AI12" s="248"/>
      <c r="AJ12" s="248"/>
      <c r="AK12" s="248"/>
      <c r="AL12" s="248"/>
      <c r="AM12" s="249"/>
      <c r="AN12" s="249"/>
      <c r="AO12" s="251"/>
    </row>
    <row r="13" spans="1:41" s="11" customFormat="1" ht="15">
      <c r="A13" s="133" t="s">
        <v>136</v>
      </c>
      <c r="B13" s="175" t="s">
        <v>3</v>
      </c>
      <c r="C13" s="13">
        <f t="shared" si="16"/>
        <v>0</v>
      </c>
      <c r="D13" s="13"/>
      <c r="E13" s="13"/>
      <c r="F13" s="131"/>
      <c r="G13" s="131"/>
      <c r="H13" s="25"/>
      <c r="I13" s="25"/>
      <c r="J13" s="25"/>
      <c r="K13" s="25"/>
      <c r="L13" s="25"/>
      <c r="M13" s="25"/>
      <c r="N13" s="25"/>
      <c r="O13" s="25"/>
      <c r="P13" s="25"/>
      <c r="Q13" s="25"/>
      <c r="R13" s="25"/>
      <c r="S13" s="25"/>
      <c r="T13" s="25"/>
      <c r="U13" s="25"/>
      <c r="V13" s="25"/>
      <c r="W13" s="25"/>
      <c r="X13" s="25"/>
      <c r="Y13" s="25"/>
      <c r="Z13" s="25"/>
      <c r="AA13" s="25"/>
      <c r="AB13" s="25"/>
      <c r="AC13" s="25"/>
      <c r="AD13" s="25"/>
      <c r="AE13" s="248"/>
      <c r="AF13" s="248"/>
      <c r="AG13" s="248"/>
      <c r="AH13" s="248"/>
      <c r="AI13" s="248"/>
      <c r="AJ13" s="248"/>
      <c r="AK13" s="248"/>
      <c r="AL13" s="248"/>
      <c r="AM13" s="249"/>
      <c r="AN13" s="249"/>
      <c r="AO13" s="251"/>
    </row>
    <row r="14" spans="1:41" s="11" customFormat="1" ht="15">
      <c r="A14" s="133" t="s">
        <v>137</v>
      </c>
      <c r="B14" s="175" t="s">
        <v>3</v>
      </c>
      <c r="C14" s="13">
        <f t="shared" si="16"/>
        <v>0</v>
      </c>
      <c r="D14" s="13"/>
      <c r="E14" s="13"/>
      <c r="F14" s="131"/>
      <c r="G14" s="131"/>
      <c r="H14" s="25"/>
      <c r="I14" s="25"/>
      <c r="J14" s="25"/>
      <c r="K14" s="25"/>
      <c r="L14" s="25"/>
      <c r="M14" s="25"/>
      <c r="N14" s="25"/>
      <c r="O14" s="25"/>
      <c r="P14" s="25"/>
      <c r="Q14" s="25"/>
      <c r="R14" s="25"/>
      <c r="S14" s="25"/>
      <c r="T14" s="25"/>
      <c r="U14" s="25"/>
      <c r="V14" s="25"/>
      <c r="W14" s="25"/>
      <c r="X14" s="25"/>
      <c r="Y14" s="25"/>
      <c r="Z14" s="25"/>
      <c r="AA14" s="25"/>
      <c r="AB14" s="25"/>
      <c r="AC14" s="25"/>
      <c r="AD14" s="25"/>
      <c r="AE14" s="248"/>
      <c r="AF14" s="248"/>
      <c r="AG14" s="248"/>
      <c r="AH14" s="248"/>
      <c r="AI14" s="248"/>
      <c r="AJ14" s="248"/>
      <c r="AK14" s="248"/>
      <c r="AL14" s="248"/>
      <c r="AM14" s="249"/>
      <c r="AN14" s="249"/>
      <c r="AO14" s="251"/>
    </row>
    <row r="15" spans="1:41" s="11" customFormat="1" ht="15">
      <c r="A15" s="133" t="s">
        <v>138</v>
      </c>
      <c r="B15" s="175" t="s">
        <v>3</v>
      </c>
      <c r="C15" s="13">
        <f>SUM(G15:AO15)</f>
        <v>0</v>
      </c>
      <c r="D15" s="13"/>
      <c r="E15" s="13"/>
      <c r="F15" s="131"/>
      <c r="G15" s="131"/>
      <c r="H15" s="25"/>
      <c r="I15" s="25"/>
      <c r="J15" s="25"/>
      <c r="K15" s="25"/>
      <c r="L15" s="25"/>
      <c r="M15" s="25"/>
      <c r="N15" s="25"/>
      <c r="O15" s="25"/>
      <c r="P15" s="25"/>
      <c r="Q15" s="25"/>
      <c r="R15" s="25"/>
      <c r="S15" s="25"/>
      <c r="T15" s="25"/>
      <c r="U15" s="25"/>
      <c r="V15" s="25"/>
      <c r="W15" s="25"/>
      <c r="X15" s="25"/>
      <c r="Y15" s="25"/>
      <c r="Z15" s="25"/>
      <c r="AA15" s="25"/>
      <c r="AB15" s="25"/>
      <c r="AC15" s="25"/>
      <c r="AD15" s="25"/>
      <c r="AE15" s="248"/>
      <c r="AF15" s="248"/>
      <c r="AG15" s="248"/>
      <c r="AH15" s="248"/>
      <c r="AI15" s="248"/>
      <c r="AJ15" s="248"/>
      <c r="AK15" s="248"/>
      <c r="AL15" s="248"/>
      <c r="AM15" s="249"/>
      <c r="AN15" s="249"/>
      <c r="AO15" s="251"/>
    </row>
    <row r="16" spans="1:41" s="11" customFormat="1" ht="15">
      <c r="A16" s="133" t="s">
        <v>62</v>
      </c>
      <c r="B16" s="175" t="s">
        <v>3</v>
      </c>
      <c r="C16" s="13">
        <f t="shared" ref="C16:C30" si="17">SUM(G16:AO16)</f>
        <v>0</v>
      </c>
      <c r="D16" s="13"/>
      <c r="E16" s="13"/>
      <c r="F16" s="131"/>
      <c r="G16" s="131"/>
      <c r="H16" s="25"/>
      <c r="I16" s="25"/>
      <c r="J16" s="25"/>
      <c r="K16" s="25"/>
      <c r="L16" s="25"/>
      <c r="M16" s="25"/>
      <c r="N16" s="25"/>
      <c r="O16" s="25"/>
      <c r="P16" s="25"/>
      <c r="Q16" s="25"/>
      <c r="R16" s="25"/>
      <c r="S16" s="25"/>
      <c r="T16" s="25"/>
      <c r="U16" s="25"/>
      <c r="V16" s="25"/>
      <c r="W16" s="25"/>
      <c r="X16" s="25"/>
      <c r="Y16" s="25"/>
      <c r="Z16" s="25"/>
      <c r="AA16" s="25"/>
      <c r="AB16" s="25"/>
      <c r="AC16" s="25"/>
      <c r="AD16" s="25"/>
      <c r="AE16" s="248"/>
      <c r="AF16" s="248"/>
      <c r="AG16" s="248"/>
      <c r="AH16" s="248"/>
      <c r="AI16" s="248"/>
      <c r="AJ16" s="248"/>
      <c r="AK16" s="248"/>
      <c r="AL16" s="248"/>
      <c r="AM16" s="249"/>
      <c r="AN16" s="249"/>
      <c r="AO16" s="251"/>
    </row>
    <row r="17" spans="1:41" s="11" customFormat="1" ht="16.5">
      <c r="A17" s="133" t="s">
        <v>269</v>
      </c>
      <c r="B17" s="175" t="s">
        <v>3</v>
      </c>
      <c r="C17" s="13">
        <f t="shared" si="17"/>
        <v>0</v>
      </c>
      <c r="D17" s="13"/>
      <c r="E17" s="13"/>
      <c r="F17" s="131"/>
      <c r="G17" s="131"/>
      <c r="H17" s="25"/>
      <c r="I17" s="25"/>
      <c r="J17" s="25"/>
      <c r="K17" s="25"/>
      <c r="L17" s="25"/>
      <c r="M17" s="25"/>
      <c r="N17" s="25"/>
      <c r="O17" s="25"/>
      <c r="P17" s="25"/>
      <c r="Q17" s="25"/>
      <c r="R17" s="25"/>
      <c r="S17" s="25"/>
      <c r="T17" s="25"/>
      <c r="U17" s="25"/>
      <c r="V17" s="25"/>
      <c r="W17" s="25"/>
      <c r="X17" s="25"/>
      <c r="Y17" s="25"/>
      <c r="Z17" s="25"/>
      <c r="AA17" s="25"/>
      <c r="AB17" s="25"/>
      <c r="AC17" s="25"/>
      <c r="AD17" s="25"/>
      <c r="AE17" s="248"/>
      <c r="AF17" s="250"/>
      <c r="AG17" s="248"/>
      <c r="AH17" s="248"/>
      <c r="AI17" s="248"/>
      <c r="AJ17" s="248"/>
      <c r="AK17" s="248"/>
      <c r="AL17" s="248"/>
      <c r="AM17" s="249"/>
      <c r="AN17" s="249"/>
      <c r="AO17" s="251"/>
    </row>
    <row r="18" spans="1:41" s="11" customFormat="1" ht="15">
      <c r="A18" s="133" t="s">
        <v>139</v>
      </c>
      <c r="B18" s="175" t="s">
        <v>3</v>
      </c>
      <c r="C18" s="13">
        <f t="shared" si="17"/>
        <v>0</v>
      </c>
      <c r="D18" s="13"/>
      <c r="E18" s="13"/>
      <c r="F18" s="131"/>
      <c r="G18" s="131"/>
      <c r="H18" s="25"/>
      <c r="I18" s="25"/>
      <c r="J18" s="25"/>
      <c r="K18" s="25"/>
      <c r="L18" s="25"/>
      <c r="M18" s="25"/>
      <c r="N18" s="25"/>
      <c r="O18" s="25"/>
      <c r="P18" s="25"/>
      <c r="Q18" s="25"/>
      <c r="R18" s="25"/>
      <c r="S18" s="25"/>
      <c r="T18" s="25"/>
      <c r="U18" s="25"/>
      <c r="V18" s="25"/>
      <c r="W18" s="25"/>
      <c r="X18" s="25"/>
      <c r="Y18" s="25"/>
      <c r="Z18" s="25"/>
      <c r="AA18" s="25"/>
      <c r="AB18" s="25"/>
      <c r="AC18" s="25"/>
      <c r="AD18" s="25"/>
      <c r="AE18" s="248"/>
      <c r="AF18" s="248"/>
      <c r="AG18" s="248"/>
      <c r="AH18" s="248"/>
      <c r="AI18" s="248"/>
      <c r="AJ18" s="248"/>
      <c r="AK18" s="248"/>
      <c r="AL18" s="248"/>
      <c r="AM18" s="249"/>
      <c r="AN18" s="249"/>
      <c r="AO18" s="251"/>
    </row>
    <row r="19" spans="1:41" s="11" customFormat="1" ht="15">
      <c r="A19" s="133" t="s">
        <v>140</v>
      </c>
      <c r="B19" s="175" t="s">
        <v>3</v>
      </c>
      <c r="C19" s="13">
        <f t="shared" si="17"/>
        <v>0</v>
      </c>
      <c r="D19" s="13"/>
      <c r="E19" s="13"/>
      <c r="F19" s="131"/>
      <c r="G19" s="131"/>
      <c r="H19" s="25"/>
      <c r="I19" s="25"/>
      <c r="J19" s="25"/>
      <c r="K19" s="25"/>
      <c r="L19" s="25"/>
      <c r="M19" s="25"/>
      <c r="N19" s="25"/>
      <c r="O19" s="25"/>
      <c r="P19" s="25"/>
      <c r="Q19" s="25"/>
      <c r="R19" s="25"/>
      <c r="S19" s="25"/>
      <c r="T19" s="25"/>
      <c r="U19" s="25"/>
      <c r="V19" s="25"/>
      <c r="W19" s="25"/>
      <c r="X19" s="25"/>
      <c r="Y19" s="25"/>
      <c r="Z19" s="25"/>
      <c r="AA19" s="25"/>
      <c r="AB19" s="25"/>
      <c r="AC19" s="25"/>
      <c r="AD19" s="25"/>
      <c r="AE19" s="248"/>
      <c r="AF19" s="248"/>
      <c r="AG19" s="248"/>
      <c r="AH19" s="248"/>
      <c r="AI19" s="248"/>
      <c r="AJ19" s="248"/>
      <c r="AK19" s="248"/>
      <c r="AL19" s="248"/>
      <c r="AM19" s="249"/>
      <c r="AN19" s="249"/>
      <c r="AO19" s="251"/>
    </row>
    <row r="20" spans="1:41" s="11" customFormat="1" ht="15">
      <c r="A20" s="133" t="s">
        <v>343</v>
      </c>
      <c r="B20" s="175" t="s">
        <v>3</v>
      </c>
      <c r="C20" s="13">
        <f t="shared" si="17"/>
        <v>0</v>
      </c>
      <c r="D20" s="13"/>
      <c r="E20" s="13"/>
      <c r="F20" s="131"/>
      <c r="G20" s="131"/>
      <c r="H20" s="25"/>
      <c r="I20" s="25"/>
      <c r="J20" s="25"/>
      <c r="K20" s="25"/>
      <c r="L20" s="25"/>
      <c r="M20" s="25"/>
      <c r="N20" s="25"/>
      <c r="O20" s="25"/>
      <c r="P20" s="25"/>
      <c r="Q20" s="25"/>
      <c r="R20" s="25"/>
      <c r="S20" s="25"/>
      <c r="T20" s="25"/>
      <c r="U20" s="25"/>
      <c r="V20" s="25"/>
      <c r="W20" s="25"/>
      <c r="X20" s="25"/>
      <c r="Y20" s="25"/>
      <c r="Z20" s="25"/>
      <c r="AA20" s="25"/>
      <c r="AB20" s="25"/>
      <c r="AC20" s="25"/>
      <c r="AD20" s="25"/>
      <c r="AE20" s="248"/>
      <c r="AF20" s="248"/>
      <c r="AG20" s="248"/>
      <c r="AH20" s="248"/>
      <c r="AI20" s="248"/>
      <c r="AJ20" s="248"/>
      <c r="AK20" s="248"/>
      <c r="AL20" s="248"/>
      <c r="AM20" s="249"/>
      <c r="AN20" s="249"/>
      <c r="AO20" s="251"/>
    </row>
    <row r="21" spans="1:41" s="11" customFormat="1" ht="15">
      <c r="A21" s="133" t="s">
        <v>342</v>
      </c>
      <c r="B21" s="175" t="s">
        <v>3</v>
      </c>
      <c r="C21" s="13">
        <f t="shared" si="17"/>
        <v>0</v>
      </c>
      <c r="D21" s="13"/>
      <c r="E21" s="13"/>
      <c r="F21" s="131"/>
      <c r="G21" s="131"/>
      <c r="H21" s="25"/>
      <c r="I21" s="25"/>
      <c r="J21" s="25"/>
      <c r="K21" s="25"/>
      <c r="L21" s="25"/>
      <c r="M21" s="25"/>
      <c r="N21" s="25"/>
      <c r="O21" s="25"/>
      <c r="P21" s="25"/>
      <c r="Q21" s="25"/>
      <c r="R21" s="25"/>
      <c r="S21" s="25"/>
      <c r="T21" s="25"/>
      <c r="U21" s="25"/>
      <c r="V21" s="25"/>
      <c r="W21" s="25"/>
      <c r="X21" s="25"/>
      <c r="Y21" s="25"/>
      <c r="Z21" s="25"/>
      <c r="AA21" s="25"/>
      <c r="AB21" s="25"/>
      <c r="AC21" s="25"/>
      <c r="AD21" s="25"/>
      <c r="AE21" s="248"/>
      <c r="AF21" s="248"/>
      <c r="AG21" s="248"/>
      <c r="AH21" s="248"/>
      <c r="AI21" s="248"/>
      <c r="AJ21" s="248"/>
      <c r="AK21" s="248"/>
      <c r="AL21" s="248"/>
      <c r="AM21" s="249"/>
      <c r="AN21" s="249"/>
      <c r="AO21" s="251"/>
    </row>
    <row r="22" spans="1:41" s="11" customFormat="1" ht="15">
      <c r="A22" s="133" t="s">
        <v>325</v>
      </c>
      <c r="B22" s="175" t="s">
        <v>3</v>
      </c>
      <c r="C22" s="13">
        <f t="shared" si="17"/>
        <v>0</v>
      </c>
      <c r="D22" s="13"/>
      <c r="E22" s="13"/>
      <c r="F22" s="131"/>
      <c r="G22" s="131"/>
      <c r="H22" s="25"/>
      <c r="I22" s="25"/>
      <c r="J22" s="25"/>
      <c r="K22" s="25"/>
      <c r="L22" s="25"/>
      <c r="M22" s="25"/>
      <c r="N22" s="25"/>
      <c r="O22" s="25"/>
      <c r="P22" s="25"/>
      <c r="Q22" s="25"/>
      <c r="R22" s="25"/>
      <c r="S22" s="25"/>
      <c r="T22" s="25"/>
      <c r="U22" s="25"/>
      <c r="V22" s="25"/>
      <c r="W22" s="25"/>
      <c r="X22" s="25"/>
      <c r="Y22" s="25"/>
      <c r="Z22" s="25"/>
      <c r="AA22" s="25"/>
      <c r="AB22" s="25"/>
      <c r="AC22" s="25"/>
      <c r="AD22" s="25"/>
      <c r="AE22" s="248"/>
      <c r="AF22" s="248"/>
      <c r="AG22" s="248"/>
      <c r="AH22" s="248"/>
      <c r="AI22" s="248"/>
      <c r="AJ22" s="248"/>
      <c r="AK22" s="248"/>
      <c r="AL22" s="248"/>
      <c r="AM22" s="249"/>
      <c r="AN22" s="249"/>
      <c r="AO22" s="251"/>
    </row>
    <row r="23" spans="1:41" s="11" customFormat="1" ht="15">
      <c r="A23" s="133" t="s">
        <v>324</v>
      </c>
      <c r="B23" s="175" t="s">
        <v>3</v>
      </c>
      <c r="C23" s="13">
        <f t="shared" si="17"/>
        <v>0</v>
      </c>
      <c r="D23" s="13"/>
      <c r="E23" s="13"/>
      <c r="F23" s="131"/>
      <c r="G23" s="131"/>
      <c r="H23" s="25"/>
      <c r="I23" s="25"/>
      <c r="J23" s="25"/>
      <c r="K23" s="25"/>
      <c r="L23" s="25"/>
      <c r="M23" s="25"/>
      <c r="N23" s="25"/>
      <c r="O23" s="25"/>
      <c r="P23" s="25"/>
      <c r="Q23" s="25"/>
      <c r="R23" s="25"/>
      <c r="S23" s="25"/>
      <c r="T23" s="25"/>
      <c r="U23" s="25"/>
      <c r="V23" s="25"/>
      <c r="W23" s="25"/>
      <c r="X23" s="25"/>
      <c r="Y23" s="25"/>
      <c r="Z23" s="25"/>
      <c r="AA23" s="25"/>
      <c r="AB23" s="25"/>
      <c r="AC23" s="25"/>
      <c r="AD23" s="25"/>
      <c r="AE23" s="248"/>
      <c r="AF23" s="248"/>
      <c r="AG23" s="248"/>
      <c r="AH23" s="248"/>
      <c r="AI23" s="248"/>
      <c r="AJ23" s="248"/>
      <c r="AK23" s="248"/>
      <c r="AL23" s="248"/>
      <c r="AM23" s="249"/>
      <c r="AN23" s="249"/>
      <c r="AO23" s="251"/>
    </row>
    <row r="24" spans="1:41" s="11" customFormat="1" ht="15">
      <c r="A24" s="133" t="s">
        <v>348</v>
      </c>
      <c r="B24" s="175" t="s">
        <v>3</v>
      </c>
      <c r="C24" s="13">
        <f t="shared" si="17"/>
        <v>0</v>
      </c>
      <c r="D24" s="13"/>
      <c r="E24" s="13"/>
      <c r="F24" s="131"/>
      <c r="G24" s="131"/>
      <c r="H24" s="25"/>
      <c r="I24" s="25"/>
      <c r="J24" s="25"/>
      <c r="K24" s="25"/>
      <c r="L24" s="25"/>
      <c r="M24" s="25"/>
      <c r="N24" s="25"/>
      <c r="O24" s="25"/>
      <c r="P24" s="25"/>
      <c r="Q24" s="25"/>
      <c r="R24" s="25"/>
      <c r="S24" s="25"/>
      <c r="T24" s="25"/>
      <c r="U24" s="25"/>
      <c r="V24" s="25"/>
      <c r="W24" s="25"/>
      <c r="X24" s="25"/>
      <c r="Y24" s="25"/>
      <c r="Z24" s="25"/>
      <c r="AA24" s="25"/>
      <c r="AB24" s="25"/>
      <c r="AC24" s="25"/>
      <c r="AD24" s="25"/>
      <c r="AE24" s="248"/>
      <c r="AF24" s="248"/>
      <c r="AG24" s="248"/>
      <c r="AH24" s="248"/>
      <c r="AI24" s="248"/>
      <c r="AJ24" s="248"/>
      <c r="AK24" s="248"/>
      <c r="AL24" s="248"/>
      <c r="AM24" s="249"/>
      <c r="AN24" s="249"/>
      <c r="AO24" s="251"/>
    </row>
    <row r="25" spans="1:41" s="11" customFormat="1" ht="15">
      <c r="A25" s="297" t="s">
        <v>36</v>
      </c>
      <c r="B25" s="175" t="s">
        <v>3</v>
      </c>
      <c r="C25" s="13">
        <f t="shared" si="17"/>
        <v>0</v>
      </c>
      <c r="D25" s="13"/>
      <c r="E25" s="13"/>
      <c r="F25" s="131"/>
      <c r="G25" s="131"/>
      <c r="H25" s="25"/>
      <c r="I25" s="25"/>
      <c r="J25" s="25"/>
      <c r="K25" s="25"/>
      <c r="L25" s="25"/>
      <c r="M25" s="25"/>
      <c r="N25" s="25"/>
      <c r="O25" s="25"/>
      <c r="P25" s="25"/>
      <c r="Q25" s="25"/>
      <c r="R25" s="25"/>
      <c r="S25" s="25"/>
      <c r="T25" s="25"/>
      <c r="U25" s="25"/>
      <c r="V25" s="25"/>
      <c r="W25" s="25"/>
      <c r="X25" s="25"/>
      <c r="Y25" s="25"/>
      <c r="Z25" s="25"/>
      <c r="AA25" s="25"/>
      <c r="AB25" s="25"/>
      <c r="AC25" s="25"/>
      <c r="AD25" s="25"/>
      <c r="AE25" s="248"/>
      <c r="AF25" s="248"/>
      <c r="AG25" s="248"/>
      <c r="AH25" s="248"/>
      <c r="AI25" s="248"/>
      <c r="AJ25" s="248"/>
      <c r="AK25" s="248"/>
      <c r="AL25" s="248"/>
      <c r="AM25" s="249"/>
      <c r="AN25" s="249"/>
      <c r="AO25" s="251"/>
    </row>
    <row r="26" spans="1:41" s="11" customFormat="1" ht="15">
      <c r="A26" s="298"/>
      <c r="B26" s="175" t="s">
        <v>3</v>
      </c>
      <c r="C26" s="13">
        <f t="shared" si="17"/>
        <v>0</v>
      </c>
      <c r="D26" s="13"/>
      <c r="E26" s="13"/>
      <c r="F26" s="131"/>
      <c r="G26" s="131"/>
      <c r="H26" s="25"/>
      <c r="I26" s="25"/>
      <c r="J26" s="25"/>
      <c r="K26" s="25"/>
      <c r="L26" s="25"/>
      <c r="M26" s="25"/>
      <c r="N26" s="25"/>
      <c r="O26" s="25"/>
      <c r="P26" s="25"/>
      <c r="Q26" s="25"/>
      <c r="R26" s="25"/>
      <c r="S26" s="25"/>
      <c r="T26" s="25"/>
      <c r="U26" s="25"/>
      <c r="V26" s="25"/>
      <c r="W26" s="25"/>
      <c r="X26" s="25"/>
      <c r="Y26" s="25"/>
      <c r="Z26" s="25"/>
      <c r="AA26" s="25"/>
      <c r="AB26" s="25"/>
      <c r="AC26" s="25"/>
      <c r="AD26" s="25"/>
      <c r="AE26" s="248"/>
      <c r="AF26" s="248"/>
      <c r="AG26" s="248"/>
      <c r="AH26" s="248"/>
      <c r="AI26" s="248"/>
      <c r="AJ26" s="248"/>
      <c r="AK26" s="248"/>
      <c r="AL26" s="248"/>
      <c r="AM26" s="249"/>
      <c r="AN26" s="249"/>
      <c r="AO26" s="251"/>
    </row>
    <row r="27" spans="1:41" s="11" customFormat="1" ht="15">
      <c r="A27" s="133"/>
      <c r="B27" s="175" t="s">
        <v>3</v>
      </c>
      <c r="C27" s="13">
        <f t="shared" si="17"/>
        <v>0</v>
      </c>
      <c r="D27" s="13"/>
      <c r="E27" s="13"/>
      <c r="F27" s="131"/>
      <c r="G27" s="131"/>
      <c r="H27" s="25"/>
      <c r="I27" s="25"/>
      <c r="J27" s="25"/>
      <c r="K27" s="25"/>
      <c r="L27" s="25"/>
      <c r="M27" s="25"/>
      <c r="N27" s="25"/>
      <c r="O27" s="25"/>
      <c r="P27" s="25"/>
      <c r="Q27" s="25"/>
      <c r="R27" s="25"/>
      <c r="S27" s="25"/>
      <c r="T27" s="25"/>
      <c r="U27" s="25"/>
      <c r="V27" s="25"/>
      <c r="W27" s="25"/>
      <c r="X27" s="25"/>
      <c r="Y27" s="25"/>
      <c r="Z27" s="25"/>
      <c r="AA27" s="25"/>
      <c r="AB27" s="25"/>
      <c r="AC27" s="25"/>
      <c r="AD27" s="25"/>
      <c r="AE27" s="248"/>
      <c r="AF27" s="248"/>
      <c r="AG27" s="248"/>
      <c r="AH27" s="248"/>
      <c r="AI27" s="248"/>
      <c r="AJ27" s="248"/>
      <c r="AK27" s="248"/>
      <c r="AL27" s="248"/>
      <c r="AM27" s="249"/>
      <c r="AN27" s="249"/>
      <c r="AO27" s="251"/>
    </row>
    <row r="28" spans="1:41" s="11" customFormat="1" ht="15">
      <c r="A28" s="133"/>
      <c r="B28" s="175" t="s">
        <v>3</v>
      </c>
      <c r="C28" s="13">
        <f t="shared" si="17"/>
        <v>0</v>
      </c>
      <c r="D28" s="13"/>
      <c r="E28" s="13"/>
      <c r="F28" s="131"/>
      <c r="G28" s="131"/>
      <c r="H28" s="25"/>
      <c r="I28" s="25"/>
      <c r="J28" s="25"/>
      <c r="K28" s="25"/>
      <c r="L28" s="25"/>
      <c r="M28" s="25"/>
      <c r="N28" s="25"/>
      <c r="O28" s="25"/>
      <c r="P28" s="25"/>
      <c r="Q28" s="25"/>
      <c r="R28" s="25"/>
      <c r="S28" s="25"/>
      <c r="T28" s="25"/>
      <c r="U28" s="25"/>
      <c r="V28" s="25"/>
      <c r="W28" s="25"/>
      <c r="X28" s="25"/>
      <c r="Y28" s="25"/>
      <c r="Z28" s="25"/>
      <c r="AA28" s="25"/>
      <c r="AB28" s="25"/>
      <c r="AC28" s="25"/>
      <c r="AD28" s="25"/>
      <c r="AE28" s="248"/>
      <c r="AF28" s="248"/>
      <c r="AG28" s="248"/>
      <c r="AH28" s="248"/>
      <c r="AI28" s="248"/>
      <c r="AJ28" s="248"/>
      <c r="AK28" s="248"/>
      <c r="AL28" s="248"/>
      <c r="AM28" s="249"/>
      <c r="AN28" s="249"/>
      <c r="AO28" s="251"/>
    </row>
    <row r="29" spans="1:41" s="11" customFormat="1" ht="15">
      <c r="A29" s="133"/>
      <c r="B29" s="175" t="s">
        <v>3</v>
      </c>
      <c r="C29" s="13">
        <f t="shared" si="17"/>
        <v>0</v>
      </c>
      <c r="D29" s="13"/>
      <c r="E29" s="13"/>
      <c r="F29" s="131"/>
      <c r="G29" s="131"/>
      <c r="H29" s="25"/>
      <c r="I29" s="25"/>
      <c r="J29" s="25"/>
      <c r="K29" s="25"/>
      <c r="L29" s="25"/>
      <c r="M29" s="25"/>
      <c r="N29" s="25"/>
      <c r="O29" s="25"/>
      <c r="P29" s="25"/>
      <c r="Q29" s="25"/>
      <c r="R29" s="25"/>
      <c r="S29" s="25"/>
      <c r="T29" s="25"/>
      <c r="U29" s="25"/>
      <c r="V29" s="25"/>
      <c r="W29" s="25"/>
      <c r="X29" s="25"/>
      <c r="Y29" s="25"/>
      <c r="Z29" s="25"/>
      <c r="AA29" s="25"/>
      <c r="AB29" s="25"/>
      <c r="AC29" s="25"/>
      <c r="AD29" s="25"/>
      <c r="AE29" s="248"/>
      <c r="AF29" s="248"/>
      <c r="AG29" s="248"/>
      <c r="AH29" s="248"/>
      <c r="AI29" s="248"/>
      <c r="AJ29" s="248"/>
      <c r="AK29" s="248"/>
      <c r="AL29" s="248"/>
      <c r="AM29" s="249"/>
      <c r="AN29" s="249"/>
      <c r="AO29" s="251"/>
    </row>
    <row r="30" spans="1:41" s="11" customFormat="1" ht="15">
      <c r="A30" s="133"/>
      <c r="B30" s="175" t="s">
        <v>3</v>
      </c>
      <c r="C30" s="13">
        <f t="shared" si="17"/>
        <v>0</v>
      </c>
      <c r="D30" s="13"/>
      <c r="E30" s="13"/>
      <c r="F30" s="131"/>
      <c r="G30" s="131"/>
      <c r="H30" s="25"/>
      <c r="I30" s="25"/>
      <c r="J30" s="25"/>
      <c r="K30" s="25"/>
      <c r="L30" s="25"/>
      <c r="M30" s="25"/>
      <c r="N30" s="25"/>
      <c r="O30" s="25"/>
      <c r="P30" s="25"/>
      <c r="Q30" s="25"/>
      <c r="R30" s="25"/>
      <c r="S30" s="25"/>
      <c r="T30" s="25"/>
      <c r="U30" s="25"/>
      <c r="V30" s="25"/>
      <c r="W30" s="25"/>
      <c r="X30" s="25"/>
      <c r="Y30" s="25"/>
      <c r="Z30" s="25"/>
      <c r="AA30" s="25"/>
      <c r="AB30" s="25"/>
      <c r="AC30" s="25"/>
      <c r="AD30" s="25"/>
      <c r="AE30" s="248"/>
      <c r="AF30" s="248"/>
      <c r="AG30" s="248"/>
      <c r="AH30" s="248"/>
      <c r="AI30" s="248"/>
      <c r="AJ30" s="248"/>
      <c r="AK30" s="248"/>
      <c r="AL30" s="248"/>
      <c r="AM30" s="249"/>
      <c r="AN30" s="249"/>
      <c r="AO30" s="251"/>
    </row>
    <row r="32" spans="1:41" ht="45">
      <c r="A32" s="299" t="s">
        <v>334</v>
      </c>
    </row>
    <row r="34" spans="1:36">
      <c r="A34" s="106"/>
      <c r="B34" s="177"/>
    </row>
    <row r="35" spans="1:36" ht="15" hidden="1">
      <c r="A35" s="193" t="s">
        <v>299</v>
      </c>
      <c r="B35" s="177"/>
      <c r="F35" s="107"/>
      <c r="G35" s="190"/>
      <c r="H35" s="132" t="e">
        <f>'Invoer Parameters'!#REF!/2000</f>
        <v>#REF!</v>
      </c>
      <c r="I35" s="132" t="e">
        <f>2*H35*(1+'Invoer Parameters'!$D$62)</f>
        <v>#REF!</v>
      </c>
      <c r="J35" s="132" t="e">
        <f>I35*(1+'Invoer Parameters'!$D$62)</f>
        <v>#REF!</v>
      </c>
      <c r="K35" s="132" t="e">
        <f>J35*(1+'Invoer Parameters'!$D$62)</f>
        <v>#REF!</v>
      </c>
      <c r="L35" s="132" t="e">
        <f>K35*(1+'Invoer Parameters'!$D$62)</f>
        <v>#REF!</v>
      </c>
      <c r="M35" s="132" t="e">
        <f>L35*(1+'Invoer Parameters'!$D$62)</f>
        <v>#REF!</v>
      </c>
      <c r="N35" s="132" t="e">
        <f>M35*(1+'Invoer Parameters'!$D$62)</f>
        <v>#REF!</v>
      </c>
      <c r="O35" s="132" t="e">
        <f>N35*(1+'Invoer Parameters'!$D$62)</f>
        <v>#REF!</v>
      </c>
      <c r="P35" s="132" t="e">
        <f>O35*(1+'Invoer Parameters'!$D$62)</f>
        <v>#REF!</v>
      </c>
      <c r="Q35" s="132" t="e">
        <f>P35*(1+'Invoer Parameters'!$D$62)</f>
        <v>#REF!</v>
      </c>
      <c r="R35" s="132" t="e">
        <f>Q35*(1+'Invoer Parameters'!$D$62)</f>
        <v>#REF!</v>
      </c>
      <c r="S35" s="132" t="e">
        <f>R35*(1+'Invoer Parameters'!$D$62)</f>
        <v>#REF!</v>
      </c>
      <c r="T35" s="132" t="e">
        <f>S35*(1+'Invoer Parameters'!$D$62)</f>
        <v>#REF!</v>
      </c>
      <c r="U35" s="132" t="e">
        <f>T35*(1+'Invoer Parameters'!$D$62)</f>
        <v>#REF!</v>
      </c>
      <c r="V35" s="132" t="e">
        <f>U35*(1+'Invoer Parameters'!$D$62)</f>
        <v>#REF!</v>
      </c>
      <c r="W35" s="132" t="e">
        <f>V35*(1+'Invoer Parameters'!$D$62)</f>
        <v>#REF!</v>
      </c>
      <c r="X35" s="132" t="e">
        <f>W35*(1+'Invoer Parameters'!$D$62)</f>
        <v>#REF!</v>
      </c>
      <c r="Y35" s="132" t="e">
        <f>X35*(1+'Invoer Parameters'!$D$62)</f>
        <v>#REF!</v>
      </c>
      <c r="Z35" s="132" t="e">
        <f>Y35*(1+'Invoer Parameters'!$D$62)</f>
        <v>#REF!</v>
      </c>
      <c r="AA35" s="132" t="e">
        <f>Z35*(1+'Invoer Parameters'!$D$62)</f>
        <v>#REF!</v>
      </c>
      <c r="AB35" s="132" t="e">
        <f>AA35*(1+'Invoer Parameters'!$D$62)</f>
        <v>#REF!</v>
      </c>
      <c r="AC35" s="189" t="str">
        <f>IF(AC5&gt;$M1,"",IF(AC5=$M1,0.5*AB35*(1+'Invoer Parameters'!$D62),AB35*(1+'Invoer Parameters'!$D62)))</f>
        <v/>
      </c>
      <c r="AD35" s="189" t="str">
        <f>IF(AD5&gt;$M1,"",IF(AD5=$M1,0.5*AC35*(1+'Invoer Parameters'!$D62),AC35*(1+'Invoer Parameters'!$D62)))</f>
        <v/>
      </c>
      <c r="AE35" s="189" t="str">
        <f>IF(AE5&gt;$M1,"",IF(AE5=$M1,0.5*AD35*(1+'Invoer Parameters'!$D62),AD35*(1+'Invoer Parameters'!$D62)))</f>
        <v/>
      </c>
      <c r="AF35" s="189" t="str">
        <f>IF(AF5&gt;$M1,"",IF(AF5=$M1,0.5*AE35*(1+'Invoer Parameters'!$D62),AE35*(1+'Invoer Parameters'!$D62)))</f>
        <v/>
      </c>
      <c r="AG35" s="189" t="str">
        <f>IF(AG5&gt;$M1,"",IF(AG5=$M1,0.5*AF35*(1+'Invoer Parameters'!$D62),AF35*(1+'Invoer Parameters'!$D62)))</f>
        <v/>
      </c>
      <c r="AH35" s="189" t="str">
        <f>IF(AH5&gt;$M1,"",IF(AH5=$M1,0.5*AG35*(1+'Invoer Parameters'!$D62),AG35*(1+'Invoer Parameters'!$D62)))</f>
        <v/>
      </c>
      <c r="AI35" s="189" t="str">
        <f>IF(AI5&gt;$M1,"",IF(AI5=$M1,0.5*AH35*(1+'Invoer Parameters'!$D62),AH35*(1+'Invoer Parameters'!$D62)))</f>
        <v/>
      </c>
      <c r="AJ35" s="189" t="str">
        <f>IF(AJ5&gt;$M1,"",IF(AJ5=$M1,0.5*AI35*(1+'Invoer Parameters'!$D62),AI35*(1+'Invoer Parameters'!$D62)))</f>
        <v/>
      </c>
    </row>
    <row r="36" spans="1:36">
      <c r="B36" s="177"/>
    </row>
    <row r="37" spans="1:36">
      <c r="A37" s="105"/>
      <c r="B37" s="177"/>
    </row>
    <row r="38" spans="1:36">
      <c r="B38" s="177"/>
    </row>
    <row r="39" spans="1:36">
      <c r="A39" s="107"/>
      <c r="B39" s="177"/>
    </row>
    <row r="40" spans="1:36">
      <c r="A40" s="107"/>
    </row>
    <row r="43" spans="1:36" hidden="1">
      <c r="A43" s="101"/>
      <c r="B43" s="173" t="s">
        <v>253</v>
      </c>
      <c r="C43" s="108" t="e">
        <f>(-'Invoer Parameters'!D62*(((1+'Invoer Parameters'!D62)^(OPEX!M1-OPEX!H1))*('Invoer Parameters'!#REF!)))/(1-((1+'Invoer Parameters'!D62)^(1+OPEX!M1-OPEX!H1)))/1000</f>
        <v>#VALUE!</v>
      </c>
      <c r="D43" s="108"/>
      <c r="E43" s="108"/>
    </row>
    <row r="44" spans="1:36" hidden="1">
      <c r="A44" s="101"/>
      <c r="B44" s="173" t="s">
        <v>252</v>
      </c>
      <c r="C44" s="71" t="e">
        <f>-FV('Invoer Parameters'!D62,M1-H1,0,'Invoer Parameters'!#REF!)/1000</f>
        <v>#VALUE!</v>
      </c>
      <c r="D44" s="71"/>
      <c r="E44" s="71"/>
    </row>
    <row r="45" spans="1:36" hidden="1">
      <c r="A45" s="101"/>
      <c r="F45" s="27" t="e">
        <f>12*(M1-H1)</f>
        <v>#VALUE!</v>
      </c>
    </row>
    <row r="46" spans="1:36" hidden="1">
      <c r="A46" s="101"/>
      <c r="B46" s="173" t="s">
        <v>255</v>
      </c>
      <c r="C46" s="109" t="e">
        <f>-FV('Invoer Parameters'!D62,M1-H1,0,'Invoer Parameters'!#REF!)</f>
        <v>#VALUE!</v>
      </c>
      <c r="D46" s="109"/>
      <c r="E46" s="109"/>
    </row>
    <row r="47" spans="1:36" hidden="1">
      <c r="A47" s="101"/>
      <c r="B47" s="173" t="s">
        <v>254</v>
      </c>
      <c r="C47" s="110" t="e">
        <f>'Invoer Parameters'!#REF!</f>
        <v>#REF!</v>
      </c>
      <c r="D47" s="110"/>
      <c r="E47" s="110"/>
    </row>
    <row r="48" spans="1:36" hidden="1">
      <c r="C48" s="110"/>
      <c r="D48" s="110"/>
      <c r="E48" s="110"/>
    </row>
  </sheetData>
  <sheetProtection algorithmName="SHA-512" hashValue="lMZlfo7grX6V3Uf08NNGHzPBtQCtOy891DYWMvwCg98P8seJc641rjg1tFT/ZugP2wD83KIKNHEurKkpgfn+1A==" saltValue="ho9p9r7itngTv79YlDHuDQ==" spinCount="100000" sheet="1" objects="1" scenarios="1"/>
  <mergeCells count="1">
    <mergeCell ref="I1:K1"/>
  </mergeCells>
  <conditionalFormatting sqref="AC9:AO9">
    <cfRule type="cellIs" dxfId="14" priority="30" operator="equal">
      <formula>"Afbouwjaar"</formula>
    </cfRule>
  </conditionalFormatting>
  <conditionalFormatting sqref="F5:AO5">
    <cfRule type="cellIs" dxfId="13" priority="37" operator="between">
      <formula>$H$1</formula>
      <formula>$M$1</formula>
    </cfRule>
  </conditionalFormatting>
  <conditionalFormatting sqref="G11:G30">
    <cfRule type="expression" dxfId="12" priority="4">
      <formula>IF($H$1&lt;&gt;$G$5,1,0)&gt;0</formula>
    </cfRule>
    <cfRule type="expression" dxfId="11" priority="11">
      <formula>IF($H$1=$G$5,1,0)&gt;0</formula>
    </cfRule>
  </conditionalFormatting>
  <conditionalFormatting sqref="AM11:AM30">
    <cfRule type="expression" dxfId="10" priority="6">
      <formula>IF($AM$5&gt;$M$1,1,0)&gt;0</formula>
    </cfRule>
    <cfRule type="expression" dxfId="9" priority="10">
      <formula>IF($M$1&gt;=$AM$5,1,0)&gt;0</formula>
    </cfRule>
  </conditionalFormatting>
  <conditionalFormatting sqref="AN11:AN30">
    <cfRule type="expression" dxfId="8" priority="7">
      <formula>IF($AN$5&gt;$M$1,1,0)&gt;0</formula>
    </cfRule>
    <cfRule type="expression" dxfId="7" priority="9">
      <formula>IF($M$1&gt;=$AN$5,1,0)&gt;0</formula>
    </cfRule>
  </conditionalFormatting>
  <conditionalFormatting sqref="C8">
    <cfRule type="expression" dxfId="6" priority="1">
      <formula>IF(SUM($C$11:$C$30)&lt;&gt;$C$8,1,0)&gt;0</formula>
    </cfRule>
  </conditionalFormatting>
  <conditionalFormatting sqref="C9">
    <cfRule type="notContainsBlanks" dxfId="5" priority="2">
      <formula>LEN(TRIM(C9))&gt;0</formula>
    </cfRule>
  </conditionalFormatting>
  <conditionalFormatting sqref="C9:K9">
    <cfRule type="expression" dxfId="4" priority="3">
      <formula>IF(SUM($C$11:$C$30)&lt;&gt;$C$8,1,0)&gt;0</formula>
    </cfRule>
  </conditionalFormatting>
  <dataValidations count="1">
    <dataValidation type="whole" operator="greaterThanOrEqual" allowBlank="1" showErrorMessage="1" errorTitle="waarde niet toegestaan" error="waarde moet groter dan nul en mag geen tekst bevatten" sqref="F11:AO30" xr:uid="{00000000-0002-0000-0300-000000000000}">
      <formula1>0</formula1>
    </dataValidation>
  </dataValidations>
  <pageMargins left="0.23622047244094491" right="0.23622047244094491" top="0.74803149606299213" bottom="0.74803149606299213" header="0.11811023622047245" footer="0.11811023622047245"/>
  <pageSetup paperSize="8" scale="58" pageOrder="overThenDown" orientation="landscape" r:id="rId1"/>
  <headerFooter>
    <oddHeader>&amp;L&amp;10Windenergie Op Zee&amp;C&amp;10RVO.nl&amp;R&amp;10Exploitatieberekening
OPEX</oddHeader>
    <oddFooter>&amp;L&amp;8&amp;F &amp;C&amp;8v.20190215&amp;R&amp;8&amp;P van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AN19"/>
  <sheetViews>
    <sheetView workbookViewId="0"/>
  </sheetViews>
  <sheetFormatPr defaultColWidth="8.85546875" defaultRowHeight="12.75"/>
  <cols>
    <col min="1" max="1" width="25" style="1" customWidth="1"/>
    <col min="2" max="2" width="9.42578125" style="1" customWidth="1"/>
    <col min="3" max="40" width="7.28515625" style="1" customWidth="1"/>
    <col min="41" max="16384" width="8.85546875" style="1"/>
  </cols>
  <sheetData>
    <row r="1" spans="1:40" ht="31.5">
      <c r="A1" s="21" t="s">
        <v>223</v>
      </c>
    </row>
    <row r="2" spans="1:40" ht="15">
      <c r="A2" s="67" t="str">
        <f>Instructies!B2</f>
        <v>Hollandse Kust (west) kavel VI - Versie 14 april 2022</v>
      </c>
    </row>
    <row r="5" spans="1:40" s="206" customFormat="1" ht="15.75">
      <c r="A5" s="204"/>
      <c r="B5" s="204"/>
      <c r="C5" s="204"/>
      <c r="D5" s="203" t="s">
        <v>226</v>
      </c>
      <c r="E5" s="205" t="str">
        <f>'Invoer Parameters'!F78</f>
        <v/>
      </c>
      <c r="F5" s="203" t="s">
        <v>227</v>
      </c>
      <c r="G5" s="205">
        <f>'Invoer Parameters'!F79</f>
        <v>0</v>
      </c>
      <c r="H5" s="204"/>
      <c r="I5" s="204"/>
      <c r="J5" s="204"/>
      <c r="K5" s="204"/>
      <c r="L5" s="204"/>
      <c r="M5" s="204"/>
      <c r="N5" s="204"/>
      <c r="O5" s="204"/>
      <c r="P5" s="204"/>
      <c r="Q5" s="204"/>
      <c r="R5" s="204"/>
      <c r="S5" s="204"/>
      <c r="T5" s="204"/>
      <c r="U5" s="204"/>
      <c r="V5" s="204"/>
      <c r="W5" s="204"/>
      <c r="X5" s="204"/>
      <c r="Y5" s="204"/>
      <c r="Z5" s="204"/>
      <c r="AA5" s="204"/>
      <c r="AB5" s="204"/>
    </row>
    <row r="6" spans="1:40">
      <c r="A6" s="218" t="s">
        <v>97</v>
      </c>
      <c r="B6" s="28"/>
      <c r="C6" s="28">
        <f>'Invoer Parameters'!$B$66</f>
        <v>0</v>
      </c>
      <c r="D6" s="28">
        <f>C6+1</f>
        <v>1</v>
      </c>
      <c r="E6" s="28">
        <f t="shared" ref="E6:T7" si="0">D6+1</f>
        <v>2</v>
      </c>
      <c r="F6" s="28">
        <f t="shared" si="0"/>
        <v>3</v>
      </c>
      <c r="G6" s="28">
        <f t="shared" si="0"/>
        <v>4</v>
      </c>
      <c r="H6" s="28">
        <f t="shared" si="0"/>
        <v>5</v>
      </c>
      <c r="I6" s="28">
        <f t="shared" si="0"/>
        <v>6</v>
      </c>
      <c r="J6" s="28">
        <f t="shared" si="0"/>
        <v>7</v>
      </c>
      <c r="K6" s="28">
        <f t="shared" si="0"/>
        <v>8</v>
      </c>
      <c r="L6" s="28">
        <f t="shared" si="0"/>
        <v>9</v>
      </c>
      <c r="M6" s="28">
        <f t="shared" si="0"/>
        <v>10</v>
      </c>
      <c r="N6" s="28">
        <f t="shared" si="0"/>
        <v>11</v>
      </c>
      <c r="O6" s="28">
        <f t="shared" si="0"/>
        <v>12</v>
      </c>
      <c r="P6" s="28">
        <f t="shared" si="0"/>
        <v>13</v>
      </c>
      <c r="Q6" s="28">
        <f t="shared" si="0"/>
        <v>14</v>
      </c>
      <c r="R6" s="28">
        <f t="shared" si="0"/>
        <v>15</v>
      </c>
      <c r="S6" s="28">
        <f t="shared" si="0"/>
        <v>16</v>
      </c>
      <c r="T6" s="28">
        <f t="shared" si="0"/>
        <v>17</v>
      </c>
      <c r="U6" s="28">
        <f t="shared" ref="U6:AB7" si="1">T6+1</f>
        <v>18</v>
      </c>
      <c r="V6" s="28">
        <f t="shared" si="1"/>
        <v>19</v>
      </c>
      <c r="W6" s="28">
        <f t="shared" si="1"/>
        <v>20</v>
      </c>
      <c r="X6" s="28">
        <f t="shared" si="1"/>
        <v>21</v>
      </c>
      <c r="Y6" s="28">
        <f t="shared" si="1"/>
        <v>22</v>
      </c>
      <c r="Z6" s="28">
        <f t="shared" si="1"/>
        <v>23</v>
      </c>
      <c r="AA6" s="28">
        <f t="shared" si="1"/>
        <v>24</v>
      </c>
      <c r="AB6" s="28">
        <f t="shared" si="1"/>
        <v>25</v>
      </c>
      <c r="AC6" s="28">
        <f t="shared" ref="AC6:AC7" si="2">AB6+1</f>
        <v>26</v>
      </c>
      <c r="AD6" s="28">
        <f t="shared" ref="AD6:AD7" si="3">AC6+1</f>
        <v>27</v>
      </c>
      <c r="AE6" s="28">
        <f t="shared" ref="AE6:AE7" si="4">AD6+1</f>
        <v>28</v>
      </c>
      <c r="AF6" s="28">
        <f t="shared" ref="AF6:AF7" si="5">AE6+1</f>
        <v>29</v>
      </c>
      <c r="AG6" s="28">
        <f t="shared" ref="AG6:AG7" si="6">AF6+1</f>
        <v>30</v>
      </c>
      <c r="AH6" s="28">
        <f t="shared" ref="AH6:AH7" si="7">AG6+1</f>
        <v>31</v>
      </c>
      <c r="AI6" s="28">
        <f t="shared" ref="AI6:AI7" si="8">AH6+1</f>
        <v>32</v>
      </c>
      <c r="AJ6" s="28">
        <f t="shared" ref="AJ6:AJ7" si="9">AI6+1</f>
        <v>33</v>
      </c>
      <c r="AK6" s="28">
        <f t="shared" ref="AK6:AK7" si="10">AJ6+1</f>
        <v>34</v>
      </c>
      <c r="AL6" s="28">
        <f t="shared" ref="AL6:AL7" si="11">AK6+1</f>
        <v>35</v>
      </c>
      <c r="AM6" s="28">
        <f t="shared" ref="AM6:AM7" si="12">AL6+1</f>
        <v>36</v>
      </c>
      <c r="AN6" s="28">
        <f t="shared" ref="AN6:AN7" si="13">AM6+1</f>
        <v>37</v>
      </c>
    </row>
    <row r="7" spans="1:40">
      <c r="A7" s="218" t="s">
        <v>98</v>
      </c>
      <c r="B7" s="28"/>
      <c r="C7" s="28">
        <v>0</v>
      </c>
      <c r="D7" s="28">
        <f>C7+1</f>
        <v>1</v>
      </c>
      <c r="E7" s="28">
        <f t="shared" si="0"/>
        <v>2</v>
      </c>
      <c r="F7" s="28">
        <f t="shared" si="0"/>
        <v>3</v>
      </c>
      <c r="G7" s="28">
        <f t="shared" si="0"/>
        <v>4</v>
      </c>
      <c r="H7" s="28">
        <f t="shared" si="0"/>
        <v>5</v>
      </c>
      <c r="I7" s="28">
        <f t="shared" si="0"/>
        <v>6</v>
      </c>
      <c r="J7" s="28">
        <f t="shared" si="0"/>
        <v>7</v>
      </c>
      <c r="K7" s="28">
        <f t="shared" si="0"/>
        <v>8</v>
      </c>
      <c r="L7" s="28">
        <f t="shared" si="0"/>
        <v>9</v>
      </c>
      <c r="M7" s="28">
        <f t="shared" si="0"/>
        <v>10</v>
      </c>
      <c r="N7" s="28">
        <f t="shared" si="0"/>
        <v>11</v>
      </c>
      <c r="O7" s="28">
        <f t="shared" si="0"/>
        <v>12</v>
      </c>
      <c r="P7" s="28">
        <f t="shared" si="0"/>
        <v>13</v>
      </c>
      <c r="Q7" s="28">
        <f t="shared" si="0"/>
        <v>14</v>
      </c>
      <c r="R7" s="28">
        <f t="shared" si="0"/>
        <v>15</v>
      </c>
      <c r="S7" s="28">
        <f t="shared" si="0"/>
        <v>16</v>
      </c>
      <c r="T7" s="28">
        <f t="shared" si="0"/>
        <v>17</v>
      </c>
      <c r="U7" s="28">
        <f t="shared" si="1"/>
        <v>18</v>
      </c>
      <c r="V7" s="28">
        <f t="shared" si="1"/>
        <v>19</v>
      </c>
      <c r="W7" s="28">
        <f t="shared" si="1"/>
        <v>20</v>
      </c>
      <c r="X7" s="28">
        <f t="shared" si="1"/>
        <v>21</v>
      </c>
      <c r="Y7" s="28">
        <f t="shared" si="1"/>
        <v>22</v>
      </c>
      <c r="Z7" s="28">
        <f t="shared" si="1"/>
        <v>23</v>
      </c>
      <c r="AA7" s="28">
        <f t="shared" si="1"/>
        <v>24</v>
      </c>
      <c r="AB7" s="28">
        <f t="shared" si="1"/>
        <v>25</v>
      </c>
      <c r="AC7" s="28">
        <f t="shared" si="2"/>
        <v>26</v>
      </c>
      <c r="AD7" s="28">
        <f t="shared" si="3"/>
        <v>27</v>
      </c>
      <c r="AE7" s="28">
        <f t="shared" si="4"/>
        <v>28</v>
      </c>
      <c r="AF7" s="28">
        <f t="shared" si="5"/>
        <v>29</v>
      </c>
      <c r="AG7" s="28">
        <f t="shared" si="6"/>
        <v>30</v>
      </c>
      <c r="AH7" s="28">
        <f t="shared" si="7"/>
        <v>31</v>
      </c>
      <c r="AI7" s="28">
        <f t="shared" si="8"/>
        <v>32</v>
      </c>
      <c r="AJ7" s="28">
        <f t="shared" si="9"/>
        <v>33</v>
      </c>
      <c r="AK7" s="28">
        <f t="shared" si="10"/>
        <v>34</v>
      </c>
      <c r="AL7" s="28">
        <f t="shared" si="11"/>
        <v>35</v>
      </c>
      <c r="AM7" s="28">
        <f t="shared" si="12"/>
        <v>36</v>
      </c>
      <c r="AN7" s="28">
        <f t="shared" si="13"/>
        <v>37</v>
      </c>
    </row>
    <row r="8" spans="1:40">
      <c r="A8" s="1" t="s">
        <v>320</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c r="A9" s="201" t="s">
        <v>304</v>
      </c>
      <c r="C9" s="29">
        <f>IF( AND(C$6&gt;='Invoer Parameters'!$B25,C$6&lt;='Invoer Parameters'!D$21 ),'Invoer Parameters'!$D25,0)</f>
        <v>0</v>
      </c>
      <c r="D9" s="29">
        <f>IF( AND(D$6&gt;='Invoer Parameters'!$B25,D$6&lt;='Invoer Parameters'!D$21 ),'Invoer Parameters'!$D25,0)</f>
        <v>0</v>
      </c>
      <c r="E9" s="29">
        <f>IF( AND(E$6&gt;='Invoer Parameters'!$B25,E$6&lt;='Invoer Parameters'!$D$21 ),'Invoer Parameters'!$D25,0)</f>
        <v>0</v>
      </c>
      <c r="F9" s="29">
        <f>IF( AND(F$6&gt;='Invoer Parameters'!$B25,F$6&lt;='Invoer Parameters'!$D$21 ),'Invoer Parameters'!$D25,0)</f>
        <v>0</v>
      </c>
      <c r="G9" s="29">
        <f>IF( AND(G$6&gt;='Invoer Parameters'!$B25,G$6&lt;='Invoer Parameters'!$D$21 ),'Invoer Parameters'!$D25,0)</f>
        <v>0</v>
      </c>
      <c r="H9" s="29">
        <f>IF( AND(H$6&gt;='Invoer Parameters'!$B25,H$6&lt;='Invoer Parameters'!$D$21 ),'Invoer Parameters'!$D25,0)</f>
        <v>0</v>
      </c>
      <c r="I9" s="29">
        <f>IF( AND(I$6&gt;='Invoer Parameters'!$B25,I$6&lt;='Invoer Parameters'!$D$21 ),'Invoer Parameters'!$D25,0)</f>
        <v>0</v>
      </c>
      <c r="J9" s="29">
        <f>IF( AND(J$6&gt;='Invoer Parameters'!$B25,J$6&lt;='Invoer Parameters'!$D$21 ),'Invoer Parameters'!$D25,0)</f>
        <v>0</v>
      </c>
      <c r="K9" s="29">
        <f>IF( AND(K$6&gt;='Invoer Parameters'!$B25,K$6&lt;='Invoer Parameters'!$D$21 ),'Invoer Parameters'!$D25,0)</f>
        <v>0</v>
      </c>
      <c r="L9" s="29">
        <f>IF( AND(L$6&gt;='Invoer Parameters'!$B25,L$6&lt;='Invoer Parameters'!$D$21 ),'Invoer Parameters'!$D25,0)</f>
        <v>0</v>
      </c>
      <c r="M9" s="29">
        <f>IF( AND(M$6&gt;='Invoer Parameters'!$B25,M$6&lt;='Invoer Parameters'!$D$21 ),'Invoer Parameters'!$D25,0)</f>
        <v>0</v>
      </c>
      <c r="N9" s="29">
        <f>IF( AND(N$6&gt;='Invoer Parameters'!$B25,N$6&lt;='Invoer Parameters'!$D$21 ),'Invoer Parameters'!$D25,0)</f>
        <v>0</v>
      </c>
      <c r="O9" s="29">
        <f>IF( AND(O$6&gt;='Invoer Parameters'!$B25,O$6&lt;='Invoer Parameters'!$D$21 ),'Invoer Parameters'!$D25,0)</f>
        <v>0</v>
      </c>
      <c r="P9" s="29">
        <f>IF( AND(P$6&gt;='Invoer Parameters'!$B25,P$6&lt;='Invoer Parameters'!$D$21 ),'Invoer Parameters'!$D25,0)</f>
        <v>0</v>
      </c>
      <c r="Q9" s="29">
        <f>IF( AND(Q$6&gt;='Invoer Parameters'!$B25,Q$6&lt;='Invoer Parameters'!$D$21 ),'Invoer Parameters'!$D25,0)</f>
        <v>0</v>
      </c>
      <c r="R9" s="29">
        <f>IF( AND(R$6&gt;='Invoer Parameters'!$B25,R$6&lt;='Invoer Parameters'!$D$21 ),'Invoer Parameters'!$D25,0)</f>
        <v>0</v>
      </c>
      <c r="S9" s="29">
        <f>IF( AND(S$6&gt;='Invoer Parameters'!$B25,S$6&lt;='Invoer Parameters'!$D$21 ),'Invoer Parameters'!$D25,0)</f>
        <v>0</v>
      </c>
      <c r="T9" s="29">
        <f>IF( AND(T$6&gt;='Invoer Parameters'!$B25,T$6&lt;='Invoer Parameters'!$D$21 ),'Invoer Parameters'!$D25,0)</f>
        <v>0</v>
      </c>
      <c r="U9" s="29">
        <f>IF( AND(U$6&gt;='Invoer Parameters'!$B25,U$6&lt;='Invoer Parameters'!$D$21 ),'Invoer Parameters'!$D25,0)</f>
        <v>0</v>
      </c>
      <c r="V9" s="29">
        <f>IF( AND(V$6&gt;='Invoer Parameters'!$B25,V$6&lt;='Invoer Parameters'!$D$21 ),'Invoer Parameters'!$D25,0)</f>
        <v>0</v>
      </c>
      <c r="W9" s="29">
        <f>IF( AND(W$6&gt;='Invoer Parameters'!$B25,W$6&lt;='Invoer Parameters'!$D$21 ),'Invoer Parameters'!$D25,0)</f>
        <v>0</v>
      </c>
      <c r="X9" s="29">
        <f>IF( AND(X$6&gt;='Invoer Parameters'!$B25,X$6&lt;='Invoer Parameters'!$D$21 ),'Invoer Parameters'!$D25,0)</f>
        <v>0</v>
      </c>
      <c r="Y9" s="29">
        <f>IF( AND(Y$6&gt;='Invoer Parameters'!$B25,Y$6&lt;='Invoer Parameters'!$D$21 ),'Invoer Parameters'!$D25,0)</f>
        <v>0</v>
      </c>
      <c r="Z9" s="29">
        <f>IF( AND(Z$6&gt;='Invoer Parameters'!$B25,Z$6&lt;='Invoer Parameters'!$D$21 ),'Invoer Parameters'!$D25,0)</f>
        <v>0</v>
      </c>
      <c r="AA9" s="29">
        <f>IF( AND(AA$6&gt;='Invoer Parameters'!$B25,AA$6&lt;='Invoer Parameters'!$D$21 ),'Invoer Parameters'!$D25,0)</f>
        <v>0</v>
      </c>
      <c r="AB9" s="29">
        <f>IF( AND(AB$6&gt;='Invoer Parameters'!$B25,AB$6&lt;='Invoer Parameters'!$D$21 ),'Invoer Parameters'!$D25,0)</f>
        <v>0</v>
      </c>
      <c r="AC9" s="29">
        <f>IF( AND(AC$6&gt;='Invoer Parameters'!$B25,AC$6&lt;='Invoer Parameters'!$D$21 ),'Invoer Parameters'!$D25,0)</f>
        <v>0</v>
      </c>
      <c r="AD9" s="29">
        <f>IF( AND(AD$6&gt;='Invoer Parameters'!$B25,AD$6&lt;='Invoer Parameters'!$D$21 ),'Invoer Parameters'!$D25,0)</f>
        <v>0</v>
      </c>
      <c r="AE9" s="29">
        <f>IF( AND(AE$6&gt;='Invoer Parameters'!$B25,AE$6&lt;='Invoer Parameters'!$D$21 ),'Invoer Parameters'!$D25,0)</f>
        <v>0</v>
      </c>
      <c r="AF9" s="29">
        <f>IF( AND(AF$6&gt;='Invoer Parameters'!$B25,AF$6&lt;='Invoer Parameters'!$D$21 ),'Invoer Parameters'!$D25,0)</f>
        <v>0</v>
      </c>
      <c r="AG9" s="29">
        <f>IF( AND(AG$6&gt;='Invoer Parameters'!$B25,AG$6&lt;='Invoer Parameters'!$D$21 ),'Invoer Parameters'!$D25,0)</f>
        <v>0</v>
      </c>
      <c r="AH9" s="29">
        <f>IF( AND(AH$6&gt;='Invoer Parameters'!$B25,AH$6&lt;='Invoer Parameters'!$D$21 ),'Invoer Parameters'!$D25,0)</f>
        <v>0</v>
      </c>
      <c r="AI9" s="29">
        <f>IF( AND(AI$6&gt;='Invoer Parameters'!$B25,AI$6&lt;='Invoer Parameters'!$D$21 ),'Invoer Parameters'!$D25,0)</f>
        <v>0</v>
      </c>
      <c r="AJ9" s="29">
        <f>IF( AND(AJ$6&gt;='Invoer Parameters'!$B25,AJ$6&lt;='Invoer Parameters'!$D$21 ),'Invoer Parameters'!$D25,0)</f>
        <v>0</v>
      </c>
      <c r="AK9" s="29">
        <f>IF( AND(AK$6&gt;='Invoer Parameters'!$B25,AK$6&lt;='Invoer Parameters'!$D$21 ),'Invoer Parameters'!$D25,0)</f>
        <v>0</v>
      </c>
      <c r="AL9" s="29">
        <f>IF( AND(AL$6&gt;='Invoer Parameters'!$B25,AL$6&lt;='Invoer Parameters'!$D$21 ),'Invoer Parameters'!$D25,0)</f>
        <v>0</v>
      </c>
      <c r="AM9" s="29">
        <f>IF( AND(AM$6&gt;='Invoer Parameters'!$B25,AM$6&lt;='Invoer Parameters'!$D$21 ),'Invoer Parameters'!$D25,0)</f>
        <v>0</v>
      </c>
      <c r="AN9" s="29">
        <f>IF( AND(AN$6&gt;='Invoer Parameters'!$B25,AN$6&lt;='Invoer Parameters'!$D$21 ),'Invoer Parameters'!$D25,0)</f>
        <v>0</v>
      </c>
    </row>
    <row r="10" spans="1:40">
      <c r="A10" s="201" t="s">
        <v>305</v>
      </c>
      <c r="C10" s="29">
        <f>IF( AND(C$6&gt;='Invoer Parameters'!$B26,C$6&lt;='Invoer Parameters'!D$21 ),'Invoer Parameters'!$D26,0)</f>
        <v>0</v>
      </c>
      <c r="D10" s="29">
        <f>IF( AND(D$6&gt;='Invoer Parameters'!$B26,D$6&lt;='Invoer Parameters'!D$21 ),'Invoer Parameters'!$D26,0)</f>
        <v>0</v>
      </c>
      <c r="E10" s="29">
        <f>IF( AND(E$6&gt;='Invoer Parameters'!$B26,E$6&lt;='Invoer Parameters'!$D$21 ),'Invoer Parameters'!$D26,0)</f>
        <v>0</v>
      </c>
      <c r="F10" s="29">
        <f>IF( AND(F$6&gt;='Invoer Parameters'!$B26,F$6&lt;='Invoer Parameters'!$D$21 ),'Invoer Parameters'!$D26,0)</f>
        <v>0</v>
      </c>
      <c r="G10" s="29">
        <f>IF( AND(G$6&gt;='Invoer Parameters'!$B26,G$6&lt;='Invoer Parameters'!$D$21 ),'Invoer Parameters'!$D26,0)</f>
        <v>0</v>
      </c>
      <c r="H10" s="29">
        <f>IF( AND(H$6&gt;='Invoer Parameters'!$B26,H$6&lt;='Invoer Parameters'!$D$21 ),'Invoer Parameters'!$D26,0)</f>
        <v>0</v>
      </c>
      <c r="I10" s="29">
        <f>IF( AND(I$6&gt;='Invoer Parameters'!$B26,I$6&lt;='Invoer Parameters'!$D$21 ),'Invoer Parameters'!$D26,0)</f>
        <v>0</v>
      </c>
      <c r="J10" s="29">
        <f>IF( AND(J$6&gt;='Invoer Parameters'!$B26,J$6&lt;='Invoer Parameters'!$D$21 ),'Invoer Parameters'!$D26,0)</f>
        <v>0</v>
      </c>
      <c r="K10" s="29">
        <f>IF( AND(K$6&gt;='Invoer Parameters'!$B26,K$6&lt;='Invoer Parameters'!$D$21 ),'Invoer Parameters'!$D26,0)</f>
        <v>0</v>
      </c>
      <c r="L10" s="29">
        <f>IF( AND(L$6&gt;='Invoer Parameters'!$B26,L$6&lt;='Invoer Parameters'!$D$21 ),'Invoer Parameters'!$D26,0)</f>
        <v>0</v>
      </c>
      <c r="M10" s="29">
        <f>IF( AND(M$6&gt;='Invoer Parameters'!$B26,M$6&lt;='Invoer Parameters'!$D$21 ),'Invoer Parameters'!$D26,0)</f>
        <v>0</v>
      </c>
      <c r="N10" s="29">
        <f>IF( AND(N$6&gt;='Invoer Parameters'!$B26,N$6&lt;='Invoer Parameters'!$D$21 ),'Invoer Parameters'!$D26,0)</f>
        <v>0</v>
      </c>
      <c r="O10" s="29">
        <f>IF( AND(O$6&gt;='Invoer Parameters'!$B26,O$6&lt;='Invoer Parameters'!$D$21 ),'Invoer Parameters'!$D26,0)</f>
        <v>0</v>
      </c>
      <c r="P10" s="29">
        <f>IF( AND(P$6&gt;='Invoer Parameters'!$B26,P$6&lt;='Invoer Parameters'!$D$21 ),'Invoer Parameters'!$D26,0)</f>
        <v>0</v>
      </c>
      <c r="Q10" s="29">
        <f>IF( AND(Q$6&gt;='Invoer Parameters'!$B26,Q$6&lt;='Invoer Parameters'!$D$21 ),'Invoer Parameters'!$D26,0)</f>
        <v>0</v>
      </c>
      <c r="R10" s="29">
        <f>IF( AND(R$6&gt;='Invoer Parameters'!$B26,R$6&lt;='Invoer Parameters'!$D$21 ),'Invoer Parameters'!$D26,0)</f>
        <v>0</v>
      </c>
      <c r="S10" s="29">
        <f>IF( AND(S$6&gt;='Invoer Parameters'!$B26,S$6&lt;='Invoer Parameters'!$D$21 ),'Invoer Parameters'!$D26,0)</f>
        <v>0</v>
      </c>
      <c r="T10" s="29">
        <f>IF( AND(T$6&gt;='Invoer Parameters'!$B26,T$6&lt;='Invoer Parameters'!$D$21 ),'Invoer Parameters'!$D26,0)</f>
        <v>0</v>
      </c>
      <c r="U10" s="29">
        <f>IF( AND(U$6&gt;='Invoer Parameters'!$B26,U$6&lt;='Invoer Parameters'!$D$21 ),'Invoer Parameters'!$D26,0)</f>
        <v>0</v>
      </c>
      <c r="V10" s="29">
        <f>IF( AND(V$6&gt;='Invoer Parameters'!$B26,V$6&lt;='Invoer Parameters'!$D$21 ),'Invoer Parameters'!$D26,0)</f>
        <v>0</v>
      </c>
      <c r="W10" s="29">
        <f>IF( AND(W$6&gt;='Invoer Parameters'!$B26,W$6&lt;='Invoer Parameters'!$D$21 ),'Invoer Parameters'!$D26,0)</f>
        <v>0</v>
      </c>
      <c r="X10" s="29">
        <f>IF( AND(X$6&gt;='Invoer Parameters'!$B26,X$6&lt;='Invoer Parameters'!$D$21 ),'Invoer Parameters'!$D26,0)</f>
        <v>0</v>
      </c>
      <c r="Y10" s="29">
        <f>IF( AND(Y$6&gt;='Invoer Parameters'!$B26,Y$6&lt;='Invoer Parameters'!$D$21 ),'Invoer Parameters'!$D26,0)</f>
        <v>0</v>
      </c>
      <c r="Z10" s="29">
        <f>IF( AND(Z$6&gt;='Invoer Parameters'!$B26,Z$6&lt;='Invoer Parameters'!$D$21 ),'Invoer Parameters'!$D26,0)</f>
        <v>0</v>
      </c>
      <c r="AA10" s="29">
        <f>IF( AND(AA$6&gt;='Invoer Parameters'!$B26,AA$6&lt;='Invoer Parameters'!$D$21 ),'Invoer Parameters'!$D26,0)</f>
        <v>0</v>
      </c>
      <c r="AB10" s="29">
        <f>IF( AND(AB$6&gt;='Invoer Parameters'!$B26,AB$6&lt;='Invoer Parameters'!$D$21 ),'Invoer Parameters'!$D26,0)</f>
        <v>0</v>
      </c>
      <c r="AC10" s="29">
        <f>IF( AND(AC$6&gt;='Invoer Parameters'!$B26,AC$6&lt;='Invoer Parameters'!$D$21 ),'Invoer Parameters'!$D26,0)</f>
        <v>0</v>
      </c>
      <c r="AD10" s="29">
        <f>IF( AND(AD$6&gt;='Invoer Parameters'!$B26,AD$6&lt;='Invoer Parameters'!$D$21 ),'Invoer Parameters'!$D26,0)</f>
        <v>0</v>
      </c>
      <c r="AE10" s="29">
        <f>IF( AND(AE$6&gt;='Invoer Parameters'!$B26,AE$6&lt;='Invoer Parameters'!$D$21 ),'Invoer Parameters'!$D26,0)</f>
        <v>0</v>
      </c>
      <c r="AF10" s="29">
        <f>IF( AND(AF$6&gt;='Invoer Parameters'!$B26,AF$6&lt;='Invoer Parameters'!$D$21 ),'Invoer Parameters'!$D26,0)</f>
        <v>0</v>
      </c>
      <c r="AG10" s="29">
        <f>IF( AND(AG$6&gt;='Invoer Parameters'!$B26,AG$6&lt;='Invoer Parameters'!$D$21 ),'Invoer Parameters'!$D26,0)</f>
        <v>0</v>
      </c>
      <c r="AH10" s="29">
        <f>IF( AND(AH$6&gt;='Invoer Parameters'!$B26,AH$6&lt;='Invoer Parameters'!$D$21 ),'Invoer Parameters'!$D26,0)</f>
        <v>0</v>
      </c>
      <c r="AI10" s="29">
        <f>IF( AND(AI$6&gt;='Invoer Parameters'!$B26,AI$6&lt;='Invoer Parameters'!$D$21 ),'Invoer Parameters'!$D26,0)</f>
        <v>0</v>
      </c>
      <c r="AJ10" s="29">
        <f>IF( AND(AJ$6&gt;='Invoer Parameters'!$B26,AJ$6&lt;='Invoer Parameters'!$D$21 ),'Invoer Parameters'!$D26,0)</f>
        <v>0</v>
      </c>
      <c r="AK10" s="29">
        <f>IF( AND(AK$6&gt;='Invoer Parameters'!$B26,AK$6&lt;='Invoer Parameters'!$D$21 ),'Invoer Parameters'!$D26,0)</f>
        <v>0</v>
      </c>
      <c r="AL10" s="29">
        <f>IF( AND(AL$6&gt;='Invoer Parameters'!$B26,AL$6&lt;='Invoer Parameters'!$D$21 ),'Invoer Parameters'!$D26,0)</f>
        <v>0</v>
      </c>
      <c r="AM10" s="29">
        <f>IF( AND(AM$6&gt;='Invoer Parameters'!$B26,AM$6&lt;='Invoer Parameters'!$D$21 ),'Invoer Parameters'!$D26,0)</f>
        <v>0</v>
      </c>
      <c r="AN10" s="29">
        <f>IF( AND(AN$6&gt;='Invoer Parameters'!$B26,AN$6&lt;='Invoer Parameters'!$D$21 ),'Invoer Parameters'!$D26,0)</f>
        <v>0</v>
      </c>
    </row>
    <row r="11" spans="1:40">
      <c r="A11" s="201" t="s">
        <v>306</v>
      </c>
      <c r="C11" s="29">
        <f>IF( AND(C$6&gt;='Invoer Parameters'!$B28,C$6&lt;='Invoer Parameters'!D$21 ),'Invoer Parameters'!$D28,0)</f>
        <v>0</v>
      </c>
      <c r="D11" s="29">
        <f>IF( AND(D$6&gt;='Invoer Parameters'!$B28,D$6&lt;='Invoer Parameters'!D$21 ),'Invoer Parameters'!$D28,0)</f>
        <v>0</v>
      </c>
      <c r="E11" s="29">
        <f>IF( AND(E$6&gt;='Invoer Parameters'!$B28,E$6&lt;='Invoer Parameters'!$D$21 ),'Invoer Parameters'!$D28,0)</f>
        <v>0</v>
      </c>
      <c r="F11" s="29">
        <f>IF( AND(F$6&gt;='Invoer Parameters'!$B28,F$6&lt;='Invoer Parameters'!$D$21 ),'Invoer Parameters'!$D28,0)</f>
        <v>0</v>
      </c>
      <c r="G11" s="29">
        <f>IF( AND(G$6&gt;='Invoer Parameters'!$B28,G$6&lt;='Invoer Parameters'!$D$21 ),'Invoer Parameters'!$D28,0)</f>
        <v>0</v>
      </c>
      <c r="H11" s="29">
        <f>IF( AND(H$6&gt;='Invoer Parameters'!$B28,H$6&lt;='Invoer Parameters'!$D$21 ),'Invoer Parameters'!$D28,0)</f>
        <v>0</v>
      </c>
      <c r="I11" s="29">
        <f>IF( AND(I$6&gt;='Invoer Parameters'!$B28,I$6&lt;='Invoer Parameters'!$D$21 ),'Invoer Parameters'!$D28,0)</f>
        <v>0</v>
      </c>
      <c r="J11" s="29">
        <f>IF( AND(J$6&gt;='Invoer Parameters'!$B28,J$6&lt;='Invoer Parameters'!$D$21 ),'Invoer Parameters'!$D28,0)</f>
        <v>0</v>
      </c>
      <c r="K11" s="29">
        <f>IF( AND(K$6&gt;='Invoer Parameters'!$B28,K$6&lt;='Invoer Parameters'!$D$21 ),'Invoer Parameters'!$D28,0)</f>
        <v>0</v>
      </c>
      <c r="L11" s="29">
        <f>IF( AND(L$6&gt;='Invoer Parameters'!$B28,L$6&lt;='Invoer Parameters'!$D$21 ),'Invoer Parameters'!$D28,0)</f>
        <v>0</v>
      </c>
      <c r="M11" s="29">
        <f>IF( AND(M$6&gt;='Invoer Parameters'!$B28,M$6&lt;='Invoer Parameters'!$D$21 ),'Invoer Parameters'!$D28,0)</f>
        <v>0</v>
      </c>
      <c r="N11" s="29">
        <f>IF( AND(N$6&gt;='Invoer Parameters'!$B28,N$6&lt;='Invoer Parameters'!$D$21 ),'Invoer Parameters'!$D28,0)</f>
        <v>0</v>
      </c>
      <c r="O11" s="29">
        <f>IF( AND(O$6&gt;='Invoer Parameters'!$B28,O$6&lt;='Invoer Parameters'!$D$21 ),'Invoer Parameters'!$D28,0)</f>
        <v>0</v>
      </c>
      <c r="P11" s="29">
        <f>IF( AND(P$6&gt;='Invoer Parameters'!$B28,P$6&lt;='Invoer Parameters'!$D$21 ),'Invoer Parameters'!$D28,0)</f>
        <v>0</v>
      </c>
      <c r="Q11" s="29">
        <f>IF( AND(Q$6&gt;='Invoer Parameters'!$B28,Q$6&lt;='Invoer Parameters'!$D$21 ),'Invoer Parameters'!$D28,0)</f>
        <v>0</v>
      </c>
      <c r="R11" s="29">
        <f>IF( AND(R$6&gt;='Invoer Parameters'!$B28,R$6&lt;='Invoer Parameters'!$D$21 ),'Invoer Parameters'!$D28,0)</f>
        <v>0</v>
      </c>
      <c r="S11" s="29">
        <f>IF( AND(S$6&gt;='Invoer Parameters'!$B28,S$6&lt;='Invoer Parameters'!$D$21 ),'Invoer Parameters'!$D28,0)</f>
        <v>0</v>
      </c>
      <c r="T11" s="29">
        <f>IF( AND(T$6&gt;='Invoer Parameters'!$B28,T$6&lt;='Invoer Parameters'!$D$21 ),'Invoer Parameters'!$D28,0)</f>
        <v>0</v>
      </c>
      <c r="U11" s="29">
        <f>IF( AND(U$6&gt;='Invoer Parameters'!$B28,U$6&lt;='Invoer Parameters'!$D$21 ),'Invoer Parameters'!$D28,0)</f>
        <v>0</v>
      </c>
      <c r="V11" s="29">
        <f>IF( AND(V$6&gt;='Invoer Parameters'!$B28,V$6&lt;='Invoer Parameters'!$D$21 ),'Invoer Parameters'!$D28,0)</f>
        <v>0</v>
      </c>
      <c r="W11" s="29">
        <f>IF( AND(W$6&gt;='Invoer Parameters'!$B28,W$6&lt;='Invoer Parameters'!$D$21 ),'Invoer Parameters'!$D28,0)</f>
        <v>0</v>
      </c>
      <c r="X11" s="29">
        <f>IF( AND(X$6&gt;='Invoer Parameters'!$B28,X$6&lt;='Invoer Parameters'!$D$21 ),'Invoer Parameters'!$D28,0)</f>
        <v>0</v>
      </c>
      <c r="Y11" s="29">
        <f>IF( AND(Y$6&gt;='Invoer Parameters'!$B28,Y$6&lt;='Invoer Parameters'!$D$21 ),'Invoer Parameters'!$D28,0)</f>
        <v>0</v>
      </c>
      <c r="Z11" s="29">
        <f>IF( AND(Z$6&gt;='Invoer Parameters'!$B28,Z$6&lt;='Invoer Parameters'!$D$21 ),'Invoer Parameters'!$D28,0)</f>
        <v>0</v>
      </c>
      <c r="AA11" s="29">
        <f>IF( AND(AA$6&gt;='Invoer Parameters'!$B28,AA$6&lt;='Invoer Parameters'!$D$21 ),'Invoer Parameters'!$D28,0)</f>
        <v>0</v>
      </c>
      <c r="AB11" s="29">
        <f>IF( AND(AB$6&gt;='Invoer Parameters'!$B28,AB$6&lt;='Invoer Parameters'!$D$21 ),'Invoer Parameters'!$D28,0)</f>
        <v>0</v>
      </c>
      <c r="AC11" s="29">
        <f>IF( AND(AC$6&gt;='Invoer Parameters'!$B28,AC$6&lt;='Invoer Parameters'!$D$21 ),'Invoer Parameters'!$D28,0)</f>
        <v>0</v>
      </c>
      <c r="AD11" s="29">
        <f>IF( AND(AD$6&gt;='Invoer Parameters'!$B28,AD$6&lt;='Invoer Parameters'!$D$21 ),'Invoer Parameters'!$D28,0)</f>
        <v>0</v>
      </c>
      <c r="AE11" s="29">
        <f>IF( AND(AE$6&gt;='Invoer Parameters'!$B28,AE$6&lt;='Invoer Parameters'!$D$21 ),'Invoer Parameters'!$D28,0)</f>
        <v>0</v>
      </c>
      <c r="AF11" s="29">
        <f>IF( AND(AF$6&gt;='Invoer Parameters'!$B28,AF$6&lt;='Invoer Parameters'!$D$21 ),'Invoer Parameters'!$D28,0)</f>
        <v>0</v>
      </c>
      <c r="AG11" s="29">
        <f>IF( AND(AG$6&gt;='Invoer Parameters'!$B28,AG$6&lt;='Invoer Parameters'!$D$21 ),'Invoer Parameters'!$D28,0)</f>
        <v>0</v>
      </c>
      <c r="AH11" s="29">
        <f>IF( AND(AH$6&gt;='Invoer Parameters'!$B28,AH$6&lt;='Invoer Parameters'!$D$21 ),'Invoer Parameters'!$D28,0)</f>
        <v>0</v>
      </c>
      <c r="AI11" s="29">
        <f>IF( AND(AI$6&gt;='Invoer Parameters'!$B28,AI$6&lt;='Invoer Parameters'!$D$21 ),'Invoer Parameters'!$D28,0)</f>
        <v>0</v>
      </c>
      <c r="AJ11" s="29">
        <f>IF( AND(AJ$6&gt;='Invoer Parameters'!$B28,AJ$6&lt;='Invoer Parameters'!$D$21 ),'Invoer Parameters'!$D28,0)</f>
        <v>0</v>
      </c>
      <c r="AK11" s="29">
        <f>IF( AND(AK$6&gt;='Invoer Parameters'!$B28,AK$6&lt;='Invoer Parameters'!$D$21 ),'Invoer Parameters'!$D28,0)</f>
        <v>0</v>
      </c>
      <c r="AL11" s="29">
        <f>IF( AND(AL$6&gt;='Invoer Parameters'!$B28,AL$6&lt;='Invoer Parameters'!$D$21 ),'Invoer Parameters'!$D28,0)</f>
        <v>0</v>
      </c>
      <c r="AM11" s="29">
        <f>IF( AND(AM$6&gt;='Invoer Parameters'!$B28,AM$6&lt;='Invoer Parameters'!$D$21 ),'Invoer Parameters'!$D28,0)</f>
        <v>0</v>
      </c>
      <c r="AN11" s="29">
        <f>IF( AND(AN$6&gt;='Invoer Parameters'!$B28,AN$6&lt;='Invoer Parameters'!$D$21 ),'Invoer Parameters'!$D28,0)</f>
        <v>0</v>
      </c>
    </row>
    <row r="12" spans="1:40">
      <c r="C12" s="29">
        <f>IF( AND(C$6&gt;='Invoer Parameters'!$B76,C$6&lt;='Invoer Parameters'!$F76 ),'Invoer Parameters'!$E76,0)</f>
        <v>0</v>
      </c>
      <c r="D12" s="29">
        <f>IF( AND(D$6&gt;='Invoer Parameters'!$B76,D$6&lt;='Invoer Parameters'!$F76 ),'Invoer Parameters'!$E76,0)</f>
        <v>0</v>
      </c>
      <c r="E12" s="29">
        <f>IF( AND(E$6&gt;='Invoer Parameters'!$B76,E$6&lt;='Invoer Parameters'!$F76 ),'Invoer Parameters'!$E76,0)</f>
        <v>0</v>
      </c>
      <c r="F12" s="29">
        <f>IF( AND(F$6&gt;='Invoer Parameters'!$B76,F$6&lt;='Invoer Parameters'!$F76 ),'Invoer Parameters'!$E76,0)</f>
        <v>0</v>
      </c>
      <c r="G12" s="29">
        <f>IF( AND(G$6&gt;='Invoer Parameters'!$B76,G$6&lt;='Invoer Parameters'!$F76 ),'Invoer Parameters'!$E76,0)</f>
        <v>0</v>
      </c>
      <c r="H12" s="29">
        <f>IF( AND(H$6&gt;='Invoer Parameters'!$B76,H$6&lt;='Invoer Parameters'!$F76 ),'Invoer Parameters'!$E76,0)</f>
        <v>0</v>
      </c>
      <c r="I12" s="29">
        <f>IF( AND(I$6&gt;='Invoer Parameters'!$B76,I$6&lt;='Invoer Parameters'!$F76 ),'Invoer Parameters'!$E76,0)</f>
        <v>0</v>
      </c>
      <c r="J12" s="29">
        <f>IF( AND(J$6&gt;='Invoer Parameters'!$B76,J$6&lt;='Invoer Parameters'!$F76 ),'Invoer Parameters'!$E76,0)</f>
        <v>0</v>
      </c>
      <c r="K12" s="29">
        <f>IF( AND(K$6&gt;='Invoer Parameters'!$B76,K$6&lt;='Invoer Parameters'!$F76 ),'Invoer Parameters'!$E76,0)</f>
        <v>0</v>
      </c>
      <c r="L12" s="29">
        <f>IF( AND(L$6&gt;='Invoer Parameters'!$B76,L$6&lt;='Invoer Parameters'!$F76 ),'Invoer Parameters'!$E76,0)</f>
        <v>0</v>
      </c>
      <c r="M12" s="29">
        <f>IF( AND(M$6&gt;='Invoer Parameters'!$B76,M$6&lt;='Invoer Parameters'!$F76 ),'Invoer Parameters'!$E76,0)</f>
        <v>0</v>
      </c>
      <c r="N12" s="29">
        <f>IF( AND(N$6&gt;='Invoer Parameters'!$B76,N$6&lt;='Invoer Parameters'!$F76 ),'Invoer Parameters'!$E76,0)</f>
        <v>0</v>
      </c>
      <c r="O12" s="29">
        <f>IF( AND(O$6&gt;='Invoer Parameters'!$B76,O$6&lt;='Invoer Parameters'!$F76 ),'Invoer Parameters'!$E76,0)</f>
        <v>0</v>
      </c>
      <c r="P12" s="29">
        <f>IF( AND(P$6&gt;='Invoer Parameters'!$B76,P$6&lt;='Invoer Parameters'!$F76 ),'Invoer Parameters'!$E76,0)</f>
        <v>0</v>
      </c>
      <c r="Q12" s="29">
        <f>IF( AND(Q$6&gt;='Invoer Parameters'!$B76,Q$6&lt;='Invoer Parameters'!$F76 ),'Invoer Parameters'!$E76,0)</f>
        <v>0</v>
      </c>
      <c r="R12" s="29">
        <f>IF( AND(R$6&gt;='Invoer Parameters'!$B76,R$6&lt;='Invoer Parameters'!$F76 ),'Invoer Parameters'!$E76,0)</f>
        <v>0</v>
      </c>
      <c r="S12" s="29">
        <f>IF( AND(S$6&gt;='Invoer Parameters'!$B76,S$6&lt;='Invoer Parameters'!$F76 ),'Invoer Parameters'!$E76,0)</f>
        <v>0</v>
      </c>
      <c r="T12" s="29">
        <f>IF( AND(T$6&gt;='Invoer Parameters'!$B76,T$6&lt;='Invoer Parameters'!$F76 ),'Invoer Parameters'!$E76,0)</f>
        <v>0</v>
      </c>
      <c r="U12" s="29">
        <f>IF( AND(U$6&gt;='Invoer Parameters'!$B76,U$6&lt;='Invoer Parameters'!$F76 ),'Invoer Parameters'!$E76,0)</f>
        <v>0</v>
      </c>
      <c r="V12" s="29">
        <f>IF( AND(V$6&gt;='Invoer Parameters'!$B76,V$6&lt;='Invoer Parameters'!$F76 ),'Invoer Parameters'!$E76,0)</f>
        <v>0</v>
      </c>
      <c r="W12" s="29">
        <f>IF( AND(W$6&gt;='Invoer Parameters'!$B76,W$6&lt;='Invoer Parameters'!$F76 ),'Invoer Parameters'!$E76,0)</f>
        <v>0</v>
      </c>
      <c r="X12" s="29">
        <f>IF( AND(X$6&gt;='Invoer Parameters'!$B76,X$6&lt;='Invoer Parameters'!$F76 ),'Invoer Parameters'!$E76,0)</f>
        <v>0</v>
      </c>
      <c r="Y12" s="29">
        <f>IF( AND(Y$6&gt;='Invoer Parameters'!$B76,Y$6&lt;='Invoer Parameters'!$F76 ),'Invoer Parameters'!$E76,0)</f>
        <v>0</v>
      </c>
      <c r="Z12" s="29">
        <f>IF( AND(Z$6&gt;='Invoer Parameters'!$B76,Z$6&lt;='Invoer Parameters'!$F76 ),'Invoer Parameters'!$E76,0)</f>
        <v>0</v>
      </c>
      <c r="AA12" s="29">
        <f>IF( AND(AA$6&gt;='Invoer Parameters'!$B76,AA$6&lt;='Invoer Parameters'!$F76 ),'Invoer Parameters'!$E76,0)</f>
        <v>0</v>
      </c>
      <c r="AB12" s="29">
        <f>IF( AND(AB$6&gt;='Invoer Parameters'!$B76,AB$6&lt;='Invoer Parameters'!$F76 ),'Invoer Parameters'!$E76,0)</f>
        <v>0</v>
      </c>
      <c r="AC12" s="29">
        <f>IF( AND(AC$6&gt;='Invoer Parameters'!$B76,AC$6&lt;='Invoer Parameters'!$F76 ),'Invoer Parameters'!$E76,0)</f>
        <v>0</v>
      </c>
      <c r="AD12" s="29">
        <f>IF( AND(AD$6&gt;='Invoer Parameters'!$B76,AD$6&lt;='Invoer Parameters'!$F76 ),'Invoer Parameters'!$E76,0)</f>
        <v>0</v>
      </c>
      <c r="AE12" s="29">
        <f>IF( AND(AE$6&gt;='Invoer Parameters'!$B76,AE$6&lt;='Invoer Parameters'!$F76 ),'Invoer Parameters'!$E76,0)</f>
        <v>0</v>
      </c>
      <c r="AF12" s="29">
        <f>IF( AND(AF$6&gt;='Invoer Parameters'!$B76,AF$6&lt;='Invoer Parameters'!$F76 ),'Invoer Parameters'!$E76,0)</f>
        <v>0</v>
      </c>
      <c r="AG12" s="29">
        <f>IF( AND(AG$6&gt;='Invoer Parameters'!$B76,AG$6&lt;='Invoer Parameters'!$F76 ),'Invoer Parameters'!$E76,0)</f>
        <v>0</v>
      </c>
      <c r="AH12" s="29">
        <f>IF( AND(AH$6&gt;='Invoer Parameters'!$B76,AH$6&lt;='Invoer Parameters'!$F76 ),'Invoer Parameters'!$E76,0)</f>
        <v>0</v>
      </c>
      <c r="AI12" s="29">
        <f>IF( AND(AI$6&gt;='Invoer Parameters'!$B76,AI$6&lt;='Invoer Parameters'!$F76 ),'Invoer Parameters'!$E76,0)</f>
        <v>0</v>
      </c>
      <c r="AJ12" s="29">
        <f>IF( AND(AJ$6&gt;='Invoer Parameters'!$B76,AJ$6&lt;='Invoer Parameters'!$F76 ),'Invoer Parameters'!$E76,0)</f>
        <v>0</v>
      </c>
      <c r="AK12" s="29">
        <f>IF( AND(AK$6&gt;='Invoer Parameters'!$B76,AK$6&lt;='Invoer Parameters'!$F76 ),'Invoer Parameters'!$E76,0)</f>
        <v>0</v>
      </c>
      <c r="AL12" s="29">
        <f>IF( AND(AL$6&gt;='Invoer Parameters'!$B76,AL$6&lt;='Invoer Parameters'!$F76 ),'Invoer Parameters'!$E76,0)</f>
        <v>0</v>
      </c>
      <c r="AM12" s="29">
        <f>IF( AND(AM$6&gt;='Invoer Parameters'!$B76,AM$6&lt;='Invoer Parameters'!$F76 ),'Invoer Parameters'!$E76,0)</f>
        <v>0</v>
      </c>
      <c r="AN12" s="29">
        <f>IF( AND(AN$6&gt;='Invoer Parameters'!$B76,AN$6&lt;='Invoer Parameters'!$F76 ),'Invoer Parameters'!$E76,0)</f>
        <v>0</v>
      </c>
    </row>
    <row r="13" spans="1:40">
      <c r="A13" s="1" t="s">
        <v>321</v>
      </c>
      <c r="C13" s="3">
        <f>SUM(C9:C12)</f>
        <v>0</v>
      </c>
      <c r="D13" s="3">
        <f t="shared" ref="D13:AB13" si="14">SUM(D9:D12)</f>
        <v>0</v>
      </c>
      <c r="E13" s="3">
        <f t="shared" si="14"/>
        <v>0</v>
      </c>
      <c r="F13" s="3">
        <f t="shared" si="14"/>
        <v>0</v>
      </c>
      <c r="G13" s="3">
        <f t="shared" si="14"/>
        <v>0</v>
      </c>
      <c r="H13" s="3">
        <f t="shared" si="14"/>
        <v>0</v>
      </c>
      <c r="I13" s="3">
        <f t="shared" si="14"/>
        <v>0</v>
      </c>
      <c r="J13" s="3">
        <f t="shared" si="14"/>
        <v>0</v>
      </c>
      <c r="K13" s="3">
        <f t="shared" si="14"/>
        <v>0</v>
      </c>
      <c r="L13" s="3">
        <f t="shared" si="14"/>
        <v>0</v>
      </c>
      <c r="M13" s="3">
        <f t="shared" si="14"/>
        <v>0</v>
      </c>
      <c r="N13" s="3">
        <f t="shared" si="14"/>
        <v>0</v>
      </c>
      <c r="O13" s="3">
        <f t="shared" si="14"/>
        <v>0</v>
      </c>
      <c r="P13" s="3">
        <f t="shared" si="14"/>
        <v>0</v>
      </c>
      <c r="Q13" s="3">
        <f t="shared" si="14"/>
        <v>0</v>
      </c>
      <c r="R13" s="3">
        <f t="shared" si="14"/>
        <v>0</v>
      </c>
      <c r="S13" s="3">
        <f t="shared" si="14"/>
        <v>0</v>
      </c>
      <c r="T13" s="3">
        <f t="shared" si="14"/>
        <v>0</v>
      </c>
      <c r="U13" s="3">
        <f t="shared" si="14"/>
        <v>0</v>
      </c>
      <c r="V13" s="3">
        <f t="shared" si="14"/>
        <v>0</v>
      </c>
      <c r="W13" s="3">
        <f t="shared" si="14"/>
        <v>0</v>
      </c>
      <c r="X13" s="3">
        <f t="shared" si="14"/>
        <v>0</v>
      </c>
      <c r="Y13" s="3">
        <f t="shared" si="14"/>
        <v>0</v>
      </c>
      <c r="Z13" s="3">
        <f t="shared" si="14"/>
        <v>0</v>
      </c>
      <c r="AA13" s="3">
        <f t="shared" si="14"/>
        <v>0</v>
      </c>
      <c r="AB13" s="3">
        <f t="shared" si="14"/>
        <v>0</v>
      </c>
      <c r="AC13" s="3">
        <f t="shared" ref="AC13:AF13" si="15">SUM(AC9:AC12)</f>
        <v>0</v>
      </c>
      <c r="AD13" s="3">
        <f t="shared" si="15"/>
        <v>0</v>
      </c>
      <c r="AE13" s="3">
        <f t="shared" si="15"/>
        <v>0</v>
      </c>
      <c r="AF13" s="3">
        <f t="shared" si="15"/>
        <v>0</v>
      </c>
      <c r="AG13" s="3">
        <f t="shared" ref="AG13:AK13" si="16">SUM(AG9:AG12)</f>
        <v>0</v>
      </c>
      <c r="AH13" s="3">
        <f t="shared" si="16"/>
        <v>0</v>
      </c>
      <c r="AI13" s="3">
        <f t="shared" si="16"/>
        <v>0</v>
      </c>
      <c r="AJ13" s="3">
        <f t="shared" si="16"/>
        <v>0</v>
      </c>
      <c r="AK13" s="3">
        <f t="shared" si="16"/>
        <v>0</v>
      </c>
      <c r="AL13" s="3">
        <f t="shared" ref="AL13:AN13" si="17">SUM(AL9:AL12)</f>
        <v>0</v>
      </c>
      <c r="AM13" s="3">
        <f t="shared" si="17"/>
        <v>0</v>
      </c>
      <c r="AN13" s="3">
        <f t="shared" si="17"/>
        <v>0</v>
      </c>
    </row>
    <row r="14" spans="1:40">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c r="A15" s="1" t="s">
        <v>210</v>
      </c>
      <c r="C15" s="76">
        <f>'Invoer Parameters'!$D$59</f>
        <v>0</v>
      </c>
      <c r="D15" s="76">
        <f>C15+C15*'Invoer Parameters'!$D$60</f>
        <v>0</v>
      </c>
      <c r="E15" s="76">
        <f>D15+D15*'Invoer Parameters'!$D$60</f>
        <v>0</v>
      </c>
      <c r="F15" s="76">
        <f>E15+E15*'Invoer Parameters'!$D$60</f>
        <v>0</v>
      </c>
      <c r="G15" s="76">
        <f>F15+F15*'Invoer Parameters'!$D$60</f>
        <v>0</v>
      </c>
      <c r="H15" s="76">
        <f>G15+G15*'Invoer Parameters'!$D$60</f>
        <v>0</v>
      </c>
      <c r="I15" s="76">
        <f>H15+H15*'Invoer Parameters'!$D$60</f>
        <v>0</v>
      </c>
      <c r="J15" s="76">
        <f>I15+I15*'Invoer Parameters'!$D$60</f>
        <v>0</v>
      </c>
      <c r="K15" s="76">
        <f>J15+J15*'Invoer Parameters'!$D$60</f>
        <v>0</v>
      </c>
      <c r="L15" s="76">
        <f>K15+K15*'Invoer Parameters'!$D$60</f>
        <v>0</v>
      </c>
      <c r="M15" s="76">
        <f>L15+L15*'Invoer Parameters'!$D$60</f>
        <v>0</v>
      </c>
      <c r="N15" s="76">
        <f>M15+M15*'Invoer Parameters'!$D$60</f>
        <v>0</v>
      </c>
      <c r="O15" s="76">
        <f>N15+N15*'Invoer Parameters'!$D$60</f>
        <v>0</v>
      </c>
      <c r="P15" s="76">
        <f>O15+O15*'Invoer Parameters'!$D$60</f>
        <v>0</v>
      </c>
      <c r="Q15" s="76">
        <f>P15+P15*'Invoer Parameters'!$D$60</f>
        <v>0</v>
      </c>
      <c r="R15" s="76">
        <f>Q15+Q15*'Invoer Parameters'!$D$60</f>
        <v>0</v>
      </c>
      <c r="S15" s="76">
        <f>R15+R15*'Invoer Parameters'!$D$60</f>
        <v>0</v>
      </c>
      <c r="T15" s="76">
        <f>S15+S15*'Invoer Parameters'!$D$60</f>
        <v>0</v>
      </c>
      <c r="U15" s="76">
        <f>T15+T15*'Invoer Parameters'!$D$60</f>
        <v>0</v>
      </c>
      <c r="V15" s="76">
        <f>U15+U15*'Invoer Parameters'!$D$60</f>
        <v>0</v>
      </c>
      <c r="W15" s="76">
        <f>V15+V15*'Invoer Parameters'!$D$60</f>
        <v>0</v>
      </c>
      <c r="X15" s="76">
        <f>W15+W15*'Invoer Parameters'!$D$60</f>
        <v>0</v>
      </c>
      <c r="Y15" s="76">
        <f>X15+X15*'Invoer Parameters'!$D$60</f>
        <v>0</v>
      </c>
      <c r="Z15" s="76">
        <f>Y15+Y15*'Invoer Parameters'!$D$60</f>
        <v>0</v>
      </c>
      <c r="AA15" s="76">
        <f>Z15+Z15*'Invoer Parameters'!$D$60</f>
        <v>0</v>
      </c>
      <c r="AB15" s="76">
        <f>AA15+AA15*'Invoer Parameters'!$D$60</f>
        <v>0</v>
      </c>
      <c r="AC15" s="76">
        <f>AB15+AB15*'Invoer Parameters'!$D$60</f>
        <v>0</v>
      </c>
      <c r="AD15" s="76">
        <f>AC15+AC15*'Invoer Parameters'!$D$60</f>
        <v>0</v>
      </c>
      <c r="AE15" s="76">
        <f>AD15+AD15*'Invoer Parameters'!$D$60</f>
        <v>0</v>
      </c>
      <c r="AF15" s="76">
        <f>AE15+AE15*'Invoer Parameters'!$D$60</f>
        <v>0</v>
      </c>
      <c r="AG15" s="76">
        <f>AF15+AF15*'Invoer Parameters'!$D$60</f>
        <v>0</v>
      </c>
      <c r="AH15" s="76">
        <f>AG15+AG15*'Invoer Parameters'!$D$60</f>
        <v>0</v>
      </c>
      <c r="AI15" s="76">
        <f>AH15+AH15*'Invoer Parameters'!$D$60</f>
        <v>0</v>
      </c>
      <c r="AJ15" s="76">
        <f>AI15+AI15*'Invoer Parameters'!$D$60</f>
        <v>0</v>
      </c>
      <c r="AK15" s="76">
        <f>AJ15+AJ15*'Invoer Parameters'!$D$60</f>
        <v>0</v>
      </c>
      <c r="AL15" s="76">
        <f>AK15+AK15*'Invoer Parameters'!$D$60</f>
        <v>0</v>
      </c>
      <c r="AM15" s="76">
        <f>AL15+AL15*'Invoer Parameters'!$D$60</f>
        <v>0</v>
      </c>
      <c r="AN15" s="76">
        <f>AM15+AM15*'Invoer Parameters'!$D$60</f>
        <v>0</v>
      </c>
    </row>
    <row r="16" spans="1:40">
      <c r="A16" s="2" t="s">
        <v>16</v>
      </c>
      <c r="B16" s="75">
        <f>SUM(C16:AG16)</f>
        <v>0</v>
      </c>
      <c r="C16" s="75">
        <f>C15*C13</f>
        <v>0</v>
      </c>
      <c r="D16" s="75">
        <f t="shared" ref="D16:AB16" si="18">D15*D13</f>
        <v>0</v>
      </c>
      <c r="E16" s="75">
        <f t="shared" si="18"/>
        <v>0</v>
      </c>
      <c r="F16" s="75">
        <f t="shared" si="18"/>
        <v>0</v>
      </c>
      <c r="G16" s="75">
        <f t="shared" si="18"/>
        <v>0</v>
      </c>
      <c r="H16" s="75">
        <f t="shared" si="18"/>
        <v>0</v>
      </c>
      <c r="I16" s="75">
        <f t="shared" si="18"/>
        <v>0</v>
      </c>
      <c r="J16" s="75">
        <f t="shared" si="18"/>
        <v>0</v>
      </c>
      <c r="K16" s="75">
        <f t="shared" si="18"/>
        <v>0</v>
      </c>
      <c r="L16" s="75">
        <f t="shared" si="18"/>
        <v>0</v>
      </c>
      <c r="M16" s="75">
        <f t="shared" si="18"/>
        <v>0</v>
      </c>
      <c r="N16" s="75">
        <f t="shared" si="18"/>
        <v>0</v>
      </c>
      <c r="O16" s="75">
        <f t="shared" si="18"/>
        <v>0</v>
      </c>
      <c r="P16" s="75">
        <f t="shared" si="18"/>
        <v>0</v>
      </c>
      <c r="Q16" s="75">
        <f t="shared" si="18"/>
        <v>0</v>
      </c>
      <c r="R16" s="75">
        <f t="shared" si="18"/>
        <v>0</v>
      </c>
      <c r="S16" s="75">
        <f t="shared" si="18"/>
        <v>0</v>
      </c>
      <c r="T16" s="75">
        <f t="shared" si="18"/>
        <v>0</v>
      </c>
      <c r="U16" s="75">
        <f t="shared" si="18"/>
        <v>0</v>
      </c>
      <c r="V16" s="75">
        <f t="shared" si="18"/>
        <v>0</v>
      </c>
      <c r="W16" s="75">
        <f t="shared" si="18"/>
        <v>0</v>
      </c>
      <c r="X16" s="75">
        <f t="shared" si="18"/>
        <v>0</v>
      </c>
      <c r="Y16" s="75">
        <f t="shared" si="18"/>
        <v>0</v>
      </c>
      <c r="Z16" s="75">
        <f t="shared" si="18"/>
        <v>0</v>
      </c>
      <c r="AA16" s="75">
        <f t="shared" si="18"/>
        <v>0</v>
      </c>
      <c r="AB16" s="75">
        <f t="shared" si="18"/>
        <v>0</v>
      </c>
      <c r="AC16" s="75">
        <f t="shared" ref="AC16:AF16" si="19">AC15*AC13</f>
        <v>0</v>
      </c>
      <c r="AD16" s="75">
        <f t="shared" si="19"/>
        <v>0</v>
      </c>
      <c r="AE16" s="75">
        <f t="shared" si="19"/>
        <v>0</v>
      </c>
      <c r="AF16" s="75">
        <f t="shared" si="19"/>
        <v>0</v>
      </c>
      <c r="AG16" s="75">
        <f t="shared" ref="AG16:AK16" si="20">AG15*AG13</f>
        <v>0</v>
      </c>
      <c r="AH16" s="75">
        <f t="shared" si="20"/>
        <v>0</v>
      </c>
      <c r="AI16" s="75">
        <f t="shared" si="20"/>
        <v>0</v>
      </c>
      <c r="AJ16" s="75">
        <f t="shared" si="20"/>
        <v>0</v>
      </c>
      <c r="AK16" s="75">
        <f t="shared" si="20"/>
        <v>0</v>
      </c>
      <c r="AL16" s="75">
        <f t="shared" ref="AL16:AN16" si="21">AL15*AL13</f>
        <v>0</v>
      </c>
      <c r="AM16" s="75">
        <f t="shared" si="21"/>
        <v>0</v>
      </c>
      <c r="AN16" s="75">
        <f t="shared" si="21"/>
        <v>0</v>
      </c>
    </row>
    <row r="19" spans="7:7">
      <c r="G19" s="1" t="str">
        <f>'Invoer Parameters'!B28</f>
        <v/>
      </c>
    </row>
  </sheetData>
  <conditionalFormatting sqref="C6:AN6">
    <cfRule type="cellIs" dxfId="3" priority="1" operator="between">
      <formula>$E$5</formula>
      <formula>$G$5</formula>
    </cfRule>
  </conditionalFormatting>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3" tint="0.39997558519241921"/>
    <pageSetUpPr fitToPage="1"/>
  </sheetPr>
  <dimension ref="A1:AO53"/>
  <sheetViews>
    <sheetView showGridLines="0" workbookViewId="0">
      <selection activeCell="F7" sqref="F7"/>
    </sheetView>
  </sheetViews>
  <sheetFormatPr defaultColWidth="8.85546875" defaultRowHeight="15"/>
  <cols>
    <col min="1" max="1" width="4.85546875" style="301" customWidth="1"/>
    <col min="2" max="2" width="40.7109375" customWidth="1"/>
    <col min="3" max="3" width="7.85546875" customWidth="1"/>
    <col min="4" max="5" width="7.28515625" style="181" hidden="1" customWidth="1"/>
    <col min="6" max="39" width="8.7109375" customWidth="1"/>
  </cols>
  <sheetData>
    <row r="1" spans="1:41" ht="31.5">
      <c r="A1" s="372" t="s">
        <v>237</v>
      </c>
      <c r="B1" s="372"/>
      <c r="C1" s="372"/>
      <c r="D1" s="224"/>
      <c r="E1" s="224"/>
    </row>
    <row r="2" spans="1:41" ht="36" customHeight="1" thickBot="1">
      <c r="A2" s="383" t="str">
        <f>Instructies!B2</f>
        <v>Hollandse Kust (west) kavel VI - Versie 14 april 2022</v>
      </c>
      <c r="B2" s="383"/>
      <c r="C2" s="383"/>
      <c r="D2" s="229"/>
      <c r="E2" s="229"/>
    </row>
    <row r="3" spans="1:41" s="134" customFormat="1" ht="15.75" thickBot="1">
      <c r="A3" s="301"/>
      <c r="C3" s="23" t="s">
        <v>6</v>
      </c>
      <c r="D3" s="252"/>
      <c r="E3" s="252"/>
      <c r="F3" s="300">
        <v>2022</v>
      </c>
      <c r="G3" s="156">
        <f>F3+1</f>
        <v>2023</v>
      </c>
      <c r="H3" s="141">
        <f t="shared" ref="H3:AJ3" si="0">G3+1</f>
        <v>2024</v>
      </c>
      <c r="I3" s="141">
        <f t="shared" si="0"/>
        <v>2025</v>
      </c>
      <c r="J3" s="141">
        <f t="shared" si="0"/>
        <v>2026</v>
      </c>
      <c r="K3" s="141">
        <f t="shared" si="0"/>
        <v>2027</v>
      </c>
      <c r="L3" s="141">
        <f t="shared" si="0"/>
        <v>2028</v>
      </c>
      <c r="M3" s="141">
        <f t="shared" si="0"/>
        <v>2029</v>
      </c>
      <c r="N3" s="141">
        <f t="shared" si="0"/>
        <v>2030</v>
      </c>
      <c r="O3" s="141">
        <f t="shared" si="0"/>
        <v>2031</v>
      </c>
      <c r="P3" s="141">
        <f t="shared" si="0"/>
        <v>2032</v>
      </c>
      <c r="Q3" s="141">
        <f t="shared" si="0"/>
        <v>2033</v>
      </c>
      <c r="R3" s="141">
        <f t="shared" si="0"/>
        <v>2034</v>
      </c>
      <c r="S3" s="141">
        <f t="shared" si="0"/>
        <v>2035</v>
      </c>
      <c r="T3" s="141">
        <f t="shared" si="0"/>
        <v>2036</v>
      </c>
      <c r="U3" s="141">
        <f t="shared" si="0"/>
        <v>2037</v>
      </c>
      <c r="V3" s="141">
        <f t="shared" si="0"/>
        <v>2038</v>
      </c>
      <c r="W3" s="141">
        <f t="shared" si="0"/>
        <v>2039</v>
      </c>
      <c r="X3" s="141">
        <f t="shared" si="0"/>
        <v>2040</v>
      </c>
      <c r="Y3" s="141">
        <f t="shared" si="0"/>
        <v>2041</v>
      </c>
      <c r="Z3" s="141">
        <f t="shared" si="0"/>
        <v>2042</v>
      </c>
      <c r="AA3" s="141">
        <f t="shared" si="0"/>
        <v>2043</v>
      </c>
      <c r="AB3" s="141">
        <f t="shared" si="0"/>
        <v>2044</v>
      </c>
      <c r="AC3" s="141">
        <f t="shared" si="0"/>
        <v>2045</v>
      </c>
      <c r="AD3" s="141">
        <f t="shared" si="0"/>
        <v>2046</v>
      </c>
      <c r="AE3" s="141">
        <f t="shared" si="0"/>
        <v>2047</v>
      </c>
      <c r="AF3" s="141">
        <f t="shared" si="0"/>
        <v>2048</v>
      </c>
      <c r="AG3" s="141">
        <f t="shared" si="0"/>
        <v>2049</v>
      </c>
      <c r="AH3" s="141">
        <f t="shared" si="0"/>
        <v>2050</v>
      </c>
      <c r="AI3" s="141">
        <f t="shared" si="0"/>
        <v>2051</v>
      </c>
      <c r="AJ3" s="141">
        <f t="shared" si="0"/>
        <v>2052</v>
      </c>
      <c r="AK3" s="141">
        <f t="shared" ref="AK3" si="1">AJ3+1</f>
        <v>2053</v>
      </c>
      <c r="AL3" s="141">
        <f t="shared" ref="AL3" si="2">AK3+1</f>
        <v>2054</v>
      </c>
      <c r="AM3" s="141">
        <f t="shared" ref="AM3" si="3">AL3+1</f>
        <v>2055</v>
      </c>
      <c r="AN3" s="141">
        <f t="shared" ref="AN3" si="4">AM3+1</f>
        <v>2056</v>
      </c>
      <c r="AO3" s="141">
        <f t="shared" ref="AO3" si="5">AN3+1</f>
        <v>2057</v>
      </c>
    </row>
    <row r="4" spans="1:41" s="134" customFormat="1">
      <c r="A4" s="301"/>
      <c r="C4" s="136"/>
      <c r="D4" s="230"/>
      <c r="E4" s="23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41" s="134" customFormat="1">
      <c r="A5" s="301"/>
      <c r="C5" s="136"/>
      <c r="D5" s="181"/>
      <c r="E5" s="181"/>
    </row>
    <row r="6" spans="1:41" s="134" customFormat="1" hidden="1">
      <c r="A6" s="302" t="s">
        <v>14</v>
      </c>
      <c r="B6" s="97" t="s">
        <v>217</v>
      </c>
      <c r="C6" s="225" t="s">
        <v>2</v>
      </c>
      <c r="D6" s="231">
        <v>40.336799999999997</v>
      </c>
      <c r="E6" s="231">
        <v>41.16</v>
      </c>
      <c r="F6" s="135">
        <f>F26</f>
        <v>89.13318610676194</v>
      </c>
      <c r="G6" s="135">
        <f t="shared" ref="G6:AJ6" si="6">G26</f>
        <v>81.791326837164689</v>
      </c>
      <c r="H6" s="135">
        <f t="shared" si="6"/>
        <v>75.833670504220478</v>
      </c>
      <c r="I6" s="135">
        <f t="shared" si="6"/>
        <v>70.839833907708908</v>
      </c>
      <c r="J6" s="135">
        <f t="shared" si="6"/>
        <v>65.189617002861226</v>
      </c>
      <c r="K6" s="135">
        <f t="shared" si="6"/>
        <v>59.343474515215682</v>
      </c>
      <c r="L6" s="135">
        <f t="shared" si="6"/>
        <v>53.572333381729166</v>
      </c>
      <c r="M6" s="135">
        <f t="shared" si="6"/>
        <v>47.486497659969537</v>
      </c>
      <c r="N6" s="135">
        <f t="shared" si="6"/>
        <v>42.101432146173984</v>
      </c>
      <c r="O6" s="135">
        <f t="shared" si="6"/>
        <v>43.245920579874884</v>
      </c>
      <c r="P6" s="135">
        <f t="shared" si="6"/>
        <v>44.490001410476154</v>
      </c>
      <c r="Q6" s="135">
        <f t="shared" si="6"/>
        <v>45.288761973251226</v>
      </c>
      <c r="R6" s="135">
        <f t="shared" si="6"/>
        <v>47.224381065202031</v>
      </c>
      <c r="S6" s="135">
        <f t="shared" si="6"/>
        <v>48.468459692300257</v>
      </c>
      <c r="T6" s="135">
        <f t="shared" si="6"/>
        <v>50.227985614103254</v>
      </c>
      <c r="U6" s="135">
        <f t="shared" si="6"/>
        <v>50.981405398314799</v>
      </c>
      <c r="V6" s="135">
        <f t="shared" si="6"/>
        <v>51.746126479289515</v>
      </c>
      <c r="W6" s="135">
        <f t="shared" si="6"/>
        <v>52.52231837647885</v>
      </c>
      <c r="X6" s="135">
        <f t="shared" si="6"/>
        <v>53.310153152126027</v>
      </c>
      <c r="Y6" s="135">
        <f t="shared" si="6"/>
        <v>54.109805449407901</v>
      </c>
      <c r="Z6" s="135">
        <f t="shared" si="6"/>
        <v>54.921452531149015</v>
      </c>
      <c r="AA6" s="135">
        <f t="shared" si="6"/>
        <v>55.745274319116241</v>
      </c>
      <c r="AB6" s="135">
        <f t="shared" si="6"/>
        <v>56.581453433902986</v>
      </c>
      <c r="AC6" s="135">
        <f t="shared" si="6"/>
        <v>57.430175235411511</v>
      </c>
      <c r="AD6" s="135">
        <f t="shared" si="6"/>
        <v>58.291627863942686</v>
      </c>
      <c r="AE6" s="135">
        <f t="shared" si="6"/>
        <v>59.166002281901825</v>
      </c>
      <c r="AF6" s="135">
        <f t="shared" si="6"/>
        <v>60.05349231613036</v>
      </c>
      <c r="AG6" s="135">
        <f t="shared" si="6"/>
        <v>60.95429470087231</v>
      </c>
      <c r="AH6" s="135">
        <f t="shared" si="6"/>
        <v>61.86860912138539</v>
      </c>
      <c r="AI6" s="135">
        <f t="shared" si="6"/>
        <v>62.796638258206166</v>
      </c>
      <c r="AJ6" s="135">
        <f t="shared" si="6"/>
        <v>63.738587832079268</v>
      </c>
      <c r="AK6" s="135">
        <f t="shared" ref="AK6:AO6" si="7">AK26</f>
        <v>64.694666649560446</v>
      </c>
      <c r="AL6" s="135">
        <f t="shared" si="7"/>
        <v>65.665086649303845</v>
      </c>
      <c r="AM6" s="135">
        <f t="shared" si="7"/>
        <v>66.650062949043402</v>
      </c>
      <c r="AN6" s="135">
        <f t="shared" si="7"/>
        <v>67.649813893279031</v>
      </c>
      <c r="AO6" s="135">
        <f t="shared" si="7"/>
        <v>68.664561101678217</v>
      </c>
    </row>
    <row r="7" spans="1:41" s="134" customFormat="1">
      <c r="A7" s="301" t="s">
        <v>14</v>
      </c>
      <c r="B7" s="136" t="s">
        <v>214</v>
      </c>
      <c r="C7" s="115" t="s">
        <v>2</v>
      </c>
      <c r="D7" s="181"/>
      <c r="E7" s="181"/>
      <c r="F7" s="140">
        <v>89.13318610676194</v>
      </c>
      <c r="G7" s="140">
        <v>81.791326837164689</v>
      </c>
      <c r="H7" s="140">
        <v>75.833670504220478</v>
      </c>
      <c r="I7" s="140">
        <v>70.839833907708908</v>
      </c>
      <c r="J7" s="140">
        <v>65.189617002861226</v>
      </c>
      <c r="K7" s="140">
        <v>59.343474515215682</v>
      </c>
      <c r="L7" s="140">
        <v>53.572333381729166</v>
      </c>
      <c r="M7" s="140">
        <v>47.486497659969537</v>
      </c>
      <c r="N7" s="140">
        <v>42.101432146173984</v>
      </c>
      <c r="O7" s="140">
        <v>43.245920579874884</v>
      </c>
      <c r="P7" s="140">
        <v>44.490001410476154</v>
      </c>
      <c r="Q7" s="140">
        <v>45.288761973251226</v>
      </c>
      <c r="R7" s="140">
        <v>47.224381065202031</v>
      </c>
      <c r="S7" s="140">
        <v>48.468459692300257</v>
      </c>
      <c r="T7" s="140">
        <v>50.227985614103254</v>
      </c>
      <c r="U7" s="140">
        <v>50.981405398314799</v>
      </c>
      <c r="V7" s="140">
        <v>51.746126479289515</v>
      </c>
      <c r="W7" s="140">
        <v>52.52231837647885</v>
      </c>
      <c r="X7" s="140">
        <v>53.310153152126027</v>
      </c>
      <c r="Y7" s="140">
        <v>54.109805449407901</v>
      </c>
      <c r="Z7" s="140">
        <v>54.921452531149015</v>
      </c>
      <c r="AA7" s="140">
        <v>55.745274319116241</v>
      </c>
      <c r="AB7" s="140">
        <v>56.581453433902986</v>
      </c>
      <c r="AC7" s="140">
        <v>57.430175235411511</v>
      </c>
      <c r="AD7" s="140">
        <v>58.291627863942686</v>
      </c>
      <c r="AE7" s="140">
        <v>59.166002281901825</v>
      </c>
      <c r="AF7" s="140">
        <v>60.05349231613036</v>
      </c>
      <c r="AG7" s="140">
        <v>60.95429470087231</v>
      </c>
      <c r="AH7" s="140">
        <v>61.86860912138539</v>
      </c>
      <c r="AI7" s="140">
        <v>62.796638258206166</v>
      </c>
      <c r="AJ7" s="140">
        <v>63.738587832079268</v>
      </c>
      <c r="AK7" s="140">
        <v>64.694666649560446</v>
      </c>
      <c r="AL7" s="140">
        <v>65.665086649303845</v>
      </c>
      <c r="AM7" s="140">
        <v>66.650062949043402</v>
      </c>
      <c r="AN7" s="140">
        <v>67.649813893279031</v>
      </c>
      <c r="AO7" s="140">
        <v>68.664561101678217</v>
      </c>
    </row>
    <row r="8" spans="1:41" s="134" customFormat="1">
      <c r="A8" s="301"/>
      <c r="C8" s="136"/>
      <c r="D8" s="181"/>
      <c r="E8" s="181"/>
    </row>
    <row r="9" spans="1:41" s="11" customFormat="1" hidden="1">
      <c r="A9" s="302" t="s">
        <v>235</v>
      </c>
      <c r="B9" s="97" t="s">
        <v>238</v>
      </c>
      <c r="C9" s="225" t="s">
        <v>2</v>
      </c>
      <c r="D9" s="135">
        <v>3.8415999999999997</v>
      </c>
      <c r="E9" s="135">
        <v>3.92</v>
      </c>
      <c r="F9" s="135">
        <f>'Invoer Parameters'!D56</f>
        <v>0</v>
      </c>
      <c r="G9" s="135">
        <f>F9*(100%+'Invoer Parameters'!$D$57)</f>
        <v>0</v>
      </c>
      <c r="H9" s="135">
        <f>G9*(100%+'Invoer Parameters'!$D$57)</f>
        <v>0</v>
      </c>
      <c r="I9" s="135">
        <f>H9*(100%+'Invoer Parameters'!$D$57)</f>
        <v>0</v>
      </c>
      <c r="J9" s="135">
        <f>I9*(100%+'Invoer Parameters'!$D$57)</f>
        <v>0</v>
      </c>
      <c r="K9" s="135">
        <f>J9*(100%+'Invoer Parameters'!$D$57)</f>
        <v>0</v>
      </c>
      <c r="L9" s="135">
        <f>K9*(100%+'Invoer Parameters'!$D$57)</f>
        <v>0</v>
      </c>
      <c r="M9" s="135">
        <f>L9*(100%+'Invoer Parameters'!$D$57)</f>
        <v>0</v>
      </c>
      <c r="N9" s="135">
        <f>M9*(100%+'Invoer Parameters'!$D$57)</f>
        <v>0</v>
      </c>
      <c r="O9" s="135">
        <f>N9*(100%+'Invoer Parameters'!$D$57)</f>
        <v>0</v>
      </c>
      <c r="P9" s="135">
        <f>O9*(100%+'Invoer Parameters'!$D$57)</f>
        <v>0</v>
      </c>
      <c r="Q9" s="135">
        <f>P9*(100%+'Invoer Parameters'!$D$57)</f>
        <v>0</v>
      </c>
      <c r="R9" s="135">
        <f>Q9*(100%+'Invoer Parameters'!$D$57)</f>
        <v>0</v>
      </c>
      <c r="S9" s="135">
        <f>R9*(100%+'Invoer Parameters'!$D$57)</f>
        <v>0</v>
      </c>
      <c r="T9" s="135">
        <f>S9*(100%+'Invoer Parameters'!$D$57)</f>
        <v>0</v>
      </c>
      <c r="U9" s="135">
        <f>T9*(100%+'Invoer Parameters'!$D$57)</f>
        <v>0</v>
      </c>
      <c r="V9" s="135">
        <f>U9*(100%+'Invoer Parameters'!$D$57)</f>
        <v>0</v>
      </c>
      <c r="W9" s="135">
        <f>V9*(100%+'Invoer Parameters'!$D$57)</f>
        <v>0</v>
      </c>
      <c r="X9" s="135">
        <f>W9*(100%+'Invoer Parameters'!$D$57)</f>
        <v>0</v>
      </c>
      <c r="Y9" s="135">
        <f>X9*(100%+'Invoer Parameters'!$D$57)</f>
        <v>0</v>
      </c>
      <c r="Z9" s="135">
        <f>Y9*(100%+'Invoer Parameters'!$D$57)</f>
        <v>0</v>
      </c>
      <c r="AA9" s="135">
        <f>Z9*(100%+'Invoer Parameters'!$D$57)</f>
        <v>0</v>
      </c>
      <c r="AB9" s="135">
        <f>AA9*(100%+'Invoer Parameters'!$D$57)</f>
        <v>0</v>
      </c>
      <c r="AC9" s="135">
        <f>AB9*(100%+'Invoer Parameters'!$D$57)</f>
        <v>0</v>
      </c>
      <c r="AD9" s="135">
        <f>AC9*(100%+'Invoer Parameters'!$D$57)</f>
        <v>0</v>
      </c>
      <c r="AE9" s="135">
        <f>AD9*(100%+'Invoer Parameters'!$D$57)</f>
        <v>0</v>
      </c>
      <c r="AF9" s="135">
        <f>AE9*(100%+'Invoer Parameters'!$D$57)</f>
        <v>0</v>
      </c>
      <c r="AG9" s="135">
        <f>AF9*(100%+'Invoer Parameters'!$D$57)</f>
        <v>0</v>
      </c>
      <c r="AH9" s="135">
        <f>AG9*(100%+'Invoer Parameters'!$D$57)</f>
        <v>0</v>
      </c>
      <c r="AI9" s="135">
        <f>AH9*(100%+'Invoer Parameters'!$D$57)</f>
        <v>0</v>
      </c>
      <c r="AJ9" s="135">
        <f>AI9*(100%+'Invoer Parameters'!$D$57)</f>
        <v>0</v>
      </c>
      <c r="AK9" s="135">
        <f>AJ9*(100%+'Invoer Parameters'!$D$57)</f>
        <v>0</v>
      </c>
      <c r="AL9" s="135">
        <f>AK9*(100%+'Invoer Parameters'!$D$57)</f>
        <v>0</v>
      </c>
      <c r="AM9" s="135">
        <f>AL9*(100%+'Invoer Parameters'!$D$57)</f>
        <v>0</v>
      </c>
      <c r="AN9" s="135">
        <f>AM9*(100%+'Invoer Parameters'!$D$57)</f>
        <v>0</v>
      </c>
      <c r="AO9" s="135">
        <f>AN9*(100%+'Invoer Parameters'!$D$57)</f>
        <v>0</v>
      </c>
    </row>
    <row r="10" spans="1:41" s="134" customFormat="1">
      <c r="A10" s="301" t="s">
        <v>235</v>
      </c>
      <c r="B10" s="136" t="s">
        <v>239</v>
      </c>
      <c r="C10" s="115" t="s">
        <v>2</v>
      </c>
      <c r="D10" s="181"/>
      <c r="E10" s="232"/>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row>
    <row r="11" spans="1:41" s="134" customFormat="1">
      <c r="A11" s="301"/>
      <c r="B11" s="296" t="s">
        <v>349</v>
      </c>
      <c r="C11" s="136"/>
      <c r="D11" s="181"/>
      <c r="E11" s="181"/>
    </row>
    <row r="12" spans="1:41" s="134" customFormat="1">
      <c r="A12" s="301" t="s">
        <v>350</v>
      </c>
      <c r="B12" s="312"/>
      <c r="C12" s="136" t="s">
        <v>3</v>
      </c>
      <c r="D12" s="181"/>
      <c r="E12" s="181"/>
      <c r="F12" s="305"/>
      <c r="G12" s="306"/>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row>
    <row r="13" spans="1:41" s="134" customFormat="1">
      <c r="A13" s="301"/>
      <c r="C13" s="136"/>
      <c r="D13" s="181"/>
      <c r="E13" s="181"/>
    </row>
    <row r="14" spans="1:41" s="134" customFormat="1" ht="15" customHeight="1">
      <c r="A14" s="301"/>
      <c r="C14" s="136"/>
      <c r="D14" s="233"/>
      <c r="E14" s="233"/>
      <c r="F14" s="374" t="s">
        <v>354</v>
      </c>
      <c r="G14" s="375"/>
      <c r="H14" s="375"/>
      <c r="I14" s="375"/>
      <c r="J14" s="375"/>
      <c r="K14" s="375"/>
      <c r="L14" s="375"/>
      <c r="M14" s="375"/>
      <c r="N14" s="375"/>
      <c r="O14" s="375"/>
      <c r="P14" s="375"/>
      <c r="Q14" s="375"/>
      <c r="R14" s="375"/>
      <c r="S14" s="375"/>
      <c r="T14" s="375"/>
      <c r="U14" s="375"/>
      <c r="V14" s="376"/>
      <c r="W14" s="373"/>
      <c r="X14" s="373"/>
      <c r="Y14" s="373"/>
      <c r="Z14" s="373"/>
      <c r="AA14" s="373"/>
      <c r="AB14" s="373"/>
      <c r="AC14" s="373"/>
      <c r="AD14" s="373"/>
      <c r="AE14" s="373"/>
      <c r="AF14" s="373"/>
    </row>
    <row r="15" spans="1:41" s="134" customFormat="1">
      <c r="A15" s="301"/>
      <c r="C15" s="136"/>
      <c r="D15" s="233"/>
      <c r="E15" s="233"/>
      <c r="F15" s="377"/>
      <c r="G15" s="378"/>
      <c r="H15" s="378"/>
      <c r="I15" s="378"/>
      <c r="J15" s="378"/>
      <c r="K15" s="378"/>
      <c r="L15" s="378"/>
      <c r="M15" s="378"/>
      <c r="N15" s="378"/>
      <c r="O15" s="378"/>
      <c r="P15" s="378"/>
      <c r="Q15" s="378"/>
      <c r="R15" s="378"/>
      <c r="S15" s="378"/>
      <c r="T15" s="378"/>
      <c r="U15" s="378"/>
      <c r="V15" s="379"/>
    </row>
    <row r="16" spans="1:41" s="134" customFormat="1" ht="33.75" customHeight="1">
      <c r="A16" s="301"/>
      <c r="C16" s="136"/>
      <c r="D16" s="233"/>
      <c r="E16" s="233"/>
      <c r="F16" s="377"/>
      <c r="G16" s="378"/>
      <c r="H16" s="378"/>
      <c r="I16" s="378"/>
      <c r="J16" s="378"/>
      <c r="K16" s="378"/>
      <c r="L16" s="378"/>
      <c r="M16" s="378"/>
      <c r="N16" s="378"/>
      <c r="O16" s="378"/>
      <c r="P16" s="378"/>
      <c r="Q16" s="378"/>
      <c r="R16" s="378"/>
      <c r="S16" s="378"/>
      <c r="T16" s="378"/>
      <c r="U16" s="378"/>
      <c r="V16" s="379"/>
    </row>
    <row r="17" spans="1:41" s="134" customFormat="1" ht="45" customHeight="1">
      <c r="A17" s="301"/>
      <c r="C17" s="136"/>
      <c r="D17" s="233"/>
      <c r="E17" s="233"/>
      <c r="F17" s="380"/>
      <c r="G17" s="381"/>
      <c r="H17" s="381"/>
      <c r="I17" s="381"/>
      <c r="J17" s="381"/>
      <c r="K17" s="381"/>
      <c r="L17" s="381"/>
      <c r="M17" s="381"/>
      <c r="N17" s="381"/>
      <c r="O17" s="381"/>
      <c r="P17" s="381"/>
      <c r="Q17" s="381"/>
      <c r="R17" s="381"/>
      <c r="S17" s="381"/>
      <c r="T17" s="381"/>
      <c r="U17" s="381"/>
      <c r="V17" s="382"/>
    </row>
    <row r="18" spans="1:41" s="134" customFormat="1">
      <c r="A18" s="301"/>
      <c r="C18" s="136"/>
      <c r="D18" s="181"/>
      <c r="E18" s="181"/>
      <c r="F18" s="363"/>
      <c r="G18" s="364"/>
      <c r="H18" s="364"/>
      <c r="I18" s="364"/>
      <c r="J18" s="364"/>
      <c r="K18" s="364"/>
      <c r="L18" s="364"/>
      <c r="M18" s="364"/>
      <c r="N18" s="364"/>
      <c r="O18" s="364"/>
      <c r="P18" s="364"/>
      <c r="Q18" s="364"/>
      <c r="R18" s="364"/>
      <c r="S18" s="364"/>
      <c r="T18" s="364"/>
      <c r="U18" s="364"/>
      <c r="V18" s="365"/>
    </row>
    <row r="19" spans="1:41" s="134" customFormat="1">
      <c r="A19" s="301"/>
      <c r="C19" s="136"/>
      <c r="D19" s="181"/>
      <c r="E19" s="181"/>
      <c r="F19" s="366"/>
      <c r="G19" s="367"/>
      <c r="H19" s="367"/>
      <c r="I19" s="367"/>
      <c r="J19" s="367"/>
      <c r="K19" s="367"/>
      <c r="L19" s="367"/>
      <c r="M19" s="367"/>
      <c r="N19" s="367"/>
      <c r="O19" s="367"/>
      <c r="P19" s="367"/>
      <c r="Q19" s="367"/>
      <c r="R19" s="367"/>
      <c r="S19" s="367"/>
      <c r="T19" s="367"/>
      <c r="U19" s="367"/>
      <c r="V19" s="368"/>
    </row>
    <row r="20" spans="1:41" s="134" customFormat="1">
      <c r="A20" s="301"/>
      <c r="C20" s="136"/>
      <c r="D20" s="181"/>
      <c r="E20" s="181"/>
      <c r="F20" s="366"/>
      <c r="G20" s="367"/>
      <c r="H20" s="367"/>
      <c r="I20" s="367"/>
      <c r="J20" s="367"/>
      <c r="K20" s="367"/>
      <c r="L20" s="367"/>
      <c r="M20" s="367"/>
      <c r="N20" s="367"/>
      <c r="O20" s="367"/>
      <c r="P20" s="367"/>
      <c r="Q20" s="367"/>
      <c r="R20" s="367"/>
      <c r="S20" s="367"/>
      <c r="T20" s="367"/>
      <c r="U20" s="367"/>
      <c r="V20" s="368"/>
    </row>
    <row r="21" spans="1:41" s="134" customFormat="1" ht="28.5" customHeight="1">
      <c r="A21" s="301"/>
      <c r="C21" s="136"/>
      <c r="D21" s="181"/>
      <c r="E21" s="181"/>
      <c r="F21" s="366"/>
      <c r="G21" s="367"/>
      <c r="H21" s="367"/>
      <c r="I21" s="367"/>
      <c r="J21" s="367"/>
      <c r="K21" s="367"/>
      <c r="L21" s="367"/>
      <c r="M21" s="367"/>
      <c r="N21" s="367"/>
      <c r="O21" s="367"/>
      <c r="P21" s="367"/>
      <c r="Q21" s="367"/>
      <c r="R21" s="367"/>
      <c r="S21" s="367"/>
      <c r="T21" s="367"/>
      <c r="U21" s="367"/>
      <c r="V21" s="368"/>
    </row>
    <row r="22" spans="1:41" s="134" customFormat="1" ht="28.5" customHeight="1">
      <c r="A22" s="301"/>
      <c r="C22" s="136"/>
      <c r="D22" s="181"/>
      <c r="E22" s="181"/>
      <c r="F22" s="369"/>
      <c r="G22" s="370"/>
      <c r="H22" s="370"/>
      <c r="I22" s="370"/>
      <c r="J22" s="370"/>
      <c r="K22" s="370"/>
      <c r="L22" s="370"/>
      <c r="M22" s="370"/>
      <c r="N22" s="370"/>
      <c r="O22" s="370"/>
      <c r="P22" s="370"/>
      <c r="Q22" s="370"/>
      <c r="R22" s="370"/>
      <c r="S22" s="370"/>
      <c r="T22" s="370"/>
      <c r="U22" s="370"/>
      <c r="V22" s="371"/>
    </row>
    <row r="23" spans="1:41" s="134" customFormat="1">
      <c r="A23" s="301"/>
      <c r="C23" s="136"/>
      <c r="D23" s="181"/>
      <c r="E23" s="181"/>
    </row>
    <row r="24" spans="1:41" s="134" customFormat="1" ht="15.75">
      <c r="A24" s="301"/>
      <c r="B24" s="137"/>
      <c r="C24" s="226"/>
      <c r="D24" s="234"/>
      <c r="E24" s="234"/>
      <c r="F24" s="253" t="s">
        <v>346</v>
      </c>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138"/>
      <c r="AO24" s="138"/>
    </row>
    <row r="25" spans="1:41" s="134" customFormat="1">
      <c r="A25" s="301"/>
      <c r="B25" s="139"/>
      <c r="C25" s="227" t="s">
        <v>34</v>
      </c>
      <c r="D25" s="235">
        <v>2019</v>
      </c>
      <c r="E25" s="235">
        <v>2020</v>
      </c>
      <c r="F25" s="235">
        <v>2022</v>
      </c>
      <c r="G25" s="235">
        <v>2023</v>
      </c>
      <c r="H25" s="235">
        <v>2024</v>
      </c>
      <c r="I25" s="235">
        <v>2025</v>
      </c>
      <c r="J25" s="235">
        <v>2026</v>
      </c>
      <c r="K25" s="235">
        <v>2027</v>
      </c>
      <c r="L25" s="235">
        <v>2028</v>
      </c>
      <c r="M25" s="235">
        <v>2029</v>
      </c>
      <c r="N25" s="235">
        <v>2030</v>
      </c>
      <c r="O25" s="235">
        <v>2031</v>
      </c>
      <c r="P25" s="235">
        <v>2032</v>
      </c>
      <c r="Q25" s="235">
        <v>2033</v>
      </c>
      <c r="R25" s="235">
        <v>2034</v>
      </c>
      <c r="S25" s="235">
        <v>2035</v>
      </c>
      <c r="T25" s="235">
        <v>2036</v>
      </c>
      <c r="U25" s="235">
        <v>2037</v>
      </c>
      <c r="V25" s="235">
        <v>2038</v>
      </c>
      <c r="W25" s="235">
        <v>2039</v>
      </c>
      <c r="X25" s="235">
        <v>2040</v>
      </c>
      <c r="Y25" s="235">
        <v>2041</v>
      </c>
      <c r="Z25" s="235">
        <v>2042</v>
      </c>
      <c r="AA25" s="235">
        <v>2043</v>
      </c>
      <c r="AB25" s="235">
        <v>2044</v>
      </c>
      <c r="AC25" s="235">
        <v>2045</v>
      </c>
      <c r="AD25" s="235">
        <v>2046</v>
      </c>
      <c r="AE25" s="235">
        <v>2047</v>
      </c>
      <c r="AF25" s="235">
        <v>2048</v>
      </c>
      <c r="AG25" s="235">
        <v>2049</v>
      </c>
      <c r="AH25" s="235">
        <v>2050</v>
      </c>
      <c r="AI25" s="235">
        <v>2051</v>
      </c>
      <c r="AJ25" s="235">
        <v>2052</v>
      </c>
      <c r="AK25" s="235">
        <v>2053</v>
      </c>
      <c r="AL25" s="235">
        <v>2054</v>
      </c>
      <c r="AM25" s="235">
        <v>2055</v>
      </c>
      <c r="AN25" s="235">
        <v>2056</v>
      </c>
      <c r="AO25" s="235">
        <v>2057</v>
      </c>
    </row>
    <row r="26" spans="1:41" s="134" customFormat="1">
      <c r="A26" s="301"/>
      <c r="B26" s="139" t="s">
        <v>257</v>
      </c>
      <c r="C26" s="159" t="s">
        <v>2</v>
      </c>
      <c r="D26" s="236"/>
      <c r="E26" s="236"/>
      <c r="F26" s="228">
        <f>'PBL2021'!C12</f>
        <v>89.13318610676194</v>
      </c>
      <c r="G26" s="228">
        <f>'PBL2021'!D12</f>
        <v>81.791326837164689</v>
      </c>
      <c r="H26" s="228">
        <f>'PBL2021'!E12</f>
        <v>75.833670504220478</v>
      </c>
      <c r="I26" s="228">
        <f>'PBL2021'!F12</f>
        <v>70.839833907708908</v>
      </c>
      <c r="J26" s="228">
        <f>'PBL2021'!G12</f>
        <v>65.189617002861226</v>
      </c>
      <c r="K26" s="228">
        <f>'PBL2021'!H12</f>
        <v>59.343474515215682</v>
      </c>
      <c r="L26" s="228">
        <f>'PBL2021'!I12</f>
        <v>53.572333381729166</v>
      </c>
      <c r="M26" s="228">
        <f>'PBL2021'!J12</f>
        <v>47.486497659969537</v>
      </c>
      <c r="N26" s="228">
        <f>'PBL2021'!K12</f>
        <v>42.101432146173984</v>
      </c>
      <c r="O26" s="228">
        <f>'PBL2021'!L12</f>
        <v>43.245920579874884</v>
      </c>
      <c r="P26" s="228">
        <f>'PBL2021'!M12</f>
        <v>44.490001410476154</v>
      </c>
      <c r="Q26" s="228">
        <f>'PBL2021'!N12</f>
        <v>45.288761973251226</v>
      </c>
      <c r="R26" s="228">
        <f>'PBL2021'!O12</f>
        <v>47.224381065202031</v>
      </c>
      <c r="S26" s="228">
        <f>'PBL2021'!P12</f>
        <v>48.468459692300257</v>
      </c>
      <c r="T26" s="228">
        <f>'PBL2021'!Q12</f>
        <v>50.227985614103254</v>
      </c>
      <c r="U26" s="228">
        <f>'PBL2021'!R12</f>
        <v>50.981405398314799</v>
      </c>
      <c r="V26" s="228">
        <f>'PBL2021'!S12</f>
        <v>51.746126479289515</v>
      </c>
      <c r="W26" s="228">
        <f>'PBL2021'!T12</f>
        <v>52.52231837647885</v>
      </c>
      <c r="X26" s="228">
        <f>'PBL2021'!U12</f>
        <v>53.310153152126027</v>
      </c>
      <c r="Y26" s="228">
        <f>'PBL2021'!V12</f>
        <v>54.109805449407901</v>
      </c>
      <c r="Z26" s="228">
        <f>'PBL2021'!W12</f>
        <v>54.921452531149015</v>
      </c>
      <c r="AA26" s="228">
        <f>'PBL2021'!X12</f>
        <v>55.745274319116241</v>
      </c>
      <c r="AB26" s="228">
        <f>'PBL2021'!Y12</f>
        <v>56.581453433902986</v>
      </c>
      <c r="AC26" s="228">
        <f>'PBL2021'!Z12</f>
        <v>57.430175235411511</v>
      </c>
      <c r="AD26" s="228">
        <f>'PBL2021'!AA12</f>
        <v>58.291627863942686</v>
      </c>
      <c r="AE26" s="228">
        <f>'PBL2021'!AB12</f>
        <v>59.166002281901825</v>
      </c>
      <c r="AF26" s="228">
        <f>'PBL2021'!AC12</f>
        <v>60.05349231613036</v>
      </c>
      <c r="AG26" s="228">
        <f>'PBL2021'!AD12</f>
        <v>60.95429470087231</v>
      </c>
      <c r="AH26" s="228">
        <f>'PBL2021'!AE12</f>
        <v>61.86860912138539</v>
      </c>
      <c r="AI26" s="228">
        <f>'PBL2021'!AF12</f>
        <v>62.796638258206166</v>
      </c>
      <c r="AJ26" s="228">
        <f>'PBL2021'!AG12</f>
        <v>63.738587832079268</v>
      </c>
      <c r="AK26" s="228">
        <f>'PBL2021'!AH12</f>
        <v>64.694666649560446</v>
      </c>
      <c r="AL26" s="228">
        <f>'PBL2021'!AI12</f>
        <v>65.665086649303845</v>
      </c>
      <c r="AM26" s="228">
        <f>'PBL2021'!AJ12</f>
        <v>66.650062949043402</v>
      </c>
      <c r="AN26" s="228">
        <f>'PBL2021'!AK12</f>
        <v>67.649813893279031</v>
      </c>
      <c r="AO26" s="228">
        <f>'PBL2021'!AL12</f>
        <v>68.664561101678217</v>
      </c>
    </row>
    <row r="27" spans="1:41" s="134" customFormat="1">
      <c r="A27" s="301"/>
      <c r="B27" s="184"/>
      <c r="C27" s="15"/>
      <c r="D27" s="181"/>
      <c r="E27" s="181"/>
      <c r="F27" s="186"/>
      <c r="G27" s="185"/>
      <c r="H27" s="185"/>
      <c r="I27" s="185"/>
      <c r="J27" s="185"/>
      <c r="K27" s="185"/>
      <c r="L27" s="185"/>
      <c r="M27" s="185"/>
      <c r="N27" s="185"/>
      <c r="O27" s="185"/>
      <c r="P27" s="185"/>
      <c r="Q27" s="185"/>
      <c r="R27" s="185"/>
      <c r="S27" s="185"/>
      <c r="T27" s="185"/>
      <c r="U27" s="185"/>
      <c r="V27" s="185"/>
      <c r="W27" s="185"/>
      <c r="X27" s="185"/>
      <c r="Y27" s="185"/>
      <c r="Z27" s="185"/>
      <c r="AA27" s="185"/>
      <c r="AB27" s="185"/>
    </row>
    <row r="28" spans="1:4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row>
    <row r="29" spans="1:41">
      <c r="F29" s="180"/>
      <c r="G29" s="180"/>
      <c r="H29" s="180"/>
      <c r="I29" s="180"/>
      <c r="J29" s="180"/>
      <c r="K29" s="180"/>
      <c r="L29" s="180"/>
      <c r="M29" s="180"/>
      <c r="N29" s="180"/>
      <c r="O29" s="180"/>
      <c r="P29" s="180"/>
      <c r="Q29" s="180"/>
      <c r="R29" s="180"/>
      <c r="S29" s="180"/>
      <c r="T29" s="180"/>
      <c r="U29" s="180"/>
      <c r="V29" s="180"/>
      <c r="W29" s="180"/>
      <c r="X29" s="180"/>
      <c r="Y29" s="111"/>
      <c r="Z29" s="111"/>
      <c r="AA29" s="111"/>
      <c r="AB29" s="111"/>
      <c r="AC29" s="111"/>
      <c r="AD29" s="111"/>
      <c r="AE29" s="111"/>
      <c r="AF29" s="111"/>
      <c r="AG29" s="111"/>
      <c r="AH29" s="111"/>
      <c r="AI29" s="111"/>
      <c r="AJ29" s="111"/>
      <c r="AK29" s="111"/>
      <c r="AL29" s="111"/>
      <c r="AM29" s="111"/>
    </row>
    <row r="30" spans="1:41">
      <c r="F30" s="181"/>
      <c r="G30" s="181"/>
      <c r="H30" s="181"/>
      <c r="I30" s="183"/>
      <c r="J30" s="181"/>
      <c r="K30" s="181"/>
      <c r="L30" s="183"/>
      <c r="M30" s="181"/>
      <c r="N30" s="181"/>
      <c r="O30" s="181"/>
      <c r="P30" s="181"/>
      <c r="Q30" s="181"/>
      <c r="R30" s="181"/>
      <c r="S30" s="183"/>
      <c r="T30" s="181"/>
      <c r="U30" s="181"/>
      <c r="V30" s="181"/>
      <c r="W30" s="181"/>
      <c r="X30" s="181"/>
      <c r="AC30" s="181"/>
      <c r="AD30" s="181"/>
      <c r="AE30" s="181"/>
      <c r="AF30" s="181"/>
      <c r="AG30" s="181"/>
      <c r="AH30" s="181"/>
      <c r="AI30" s="181"/>
      <c r="AJ30" s="181"/>
      <c r="AK30" s="181"/>
      <c r="AL30" s="181"/>
      <c r="AM30" s="181"/>
    </row>
    <row r="31" spans="1:41">
      <c r="G31" s="181"/>
      <c r="H31" s="181"/>
      <c r="I31" s="181"/>
      <c r="J31" s="181"/>
      <c r="K31" s="181"/>
      <c r="L31" s="181"/>
      <c r="M31" s="181"/>
      <c r="N31" s="181"/>
      <c r="O31" s="181"/>
      <c r="P31" s="181"/>
      <c r="Q31" s="181"/>
      <c r="R31" s="181"/>
      <c r="S31" s="181"/>
      <c r="AC31" s="181"/>
      <c r="AD31" s="181"/>
      <c r="AE31" s="181"/>
      <c r="AF31" s="181"/>
      <c r="AG31" s="181"/>
      <c r="AH31" s="181"/>
      <c r="AI31" s="181"/>
      <c r="AJ31" s="181"/>
      <c r="AK31" s="181"/>
      <c r="AL31" s="181"/>
      <c r="AM31" s="181"/>
    </row>
    <row r="32" spans="1:41">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row>
    <row r="33" spans="1:39" s="181" customFormat="1">
      <c r="A33" s="301"/>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row>
    <row r="34" spans="1:39">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row>
    <row r="35" spans="1:39">
      <c r="F35" s="182"/>
    </row>
    <row r="36" spans="1:39">
      <c r="F36" s="182"/>
      <c r="AE36" s="181"/>
      <c r="AF36" s="181"/>
      <c r="AG36" s="181"/>
      <c r="AH36" s="181"/>
      <c r="AI36" s="181"/>
      <c r="AJ36" s="181"/>
      <c r="AK36" s="181"/>
      <c r="AL36" s="181"/>
      <c r="AM36" s="181"/>
    </row>
    <row r="37" spans="1:39">
      <c r="F37" s="182"/>
    </row>
    <row r="38" spans="1:39">
      <c r="F38" s="182"/>
    </row>
    <row r="39" spans="1:39">
      <c r="F39" s="182"/>
    </row>
    <row r="40" spans="1:39">
      <c r="F40" s="182"/>
    </row>
    <row r="41" spans="1:39">
      <c r="F41" s="182"/>
    </row>
    <row r="42" spans="1:39">
      <c r="F42" s="182"/>
    </row>
    <row r="43" spans="1:39">
      <c r="F43" s="182"/>
    </row>
    <row r="44" spans="1:39">
      <c r="F44" s="182"/>
    </row>
    <row r="45" spans="1:39">
      <c r="F45" s="182"/>
    </row>
    <row r="46" spans="1:39">
      <c r="F46" s="182"/>
    </row>
    <row r="47" spans="1:39">
      <c r="F47" s="182"/>
    </row>
    <row r="48" spans="1:39">
      <c r="F48" s="182"/>
    </row>
    <row r="49" spans="6:6">
      <c r="F49" s="182"/>
    </row>
    <row r="50" spans="6:6">
      <c r="F50" s="182"/>
    </row>
    <row r="51" spans="6:6">
      <c r="F51" s="182"/>
    </row>
    <row r="52" spans="6:6">
      <c r="F52" s="182"/>
    </row>
    <row r="53" spans="6:6">
      <c r="F53" s="182"/>
    </row>
  </sheetData>
  <sheetProtection algorithmName="SHA-512" hashValue="W81rd2VJnqztsjRSw6BXtJ7rDgmVruUvcf3fL96LJ/4k/H2EU0PEcG5koZzN43xpMfc4D72NXlHTmU1svd8sYw==" saltValue="kJZo2kCTq07XxZprdQkCgQ==" spinCount="100000" sheet="1" objects="1" scenarios="1"/>
  <mergeCells count="5">
    <mergeCell ref="F18:V22"/>
    <mergeCell ref="A1:C1"/>
    <mergeCell ref="W14:AF14"/>
    <mergeCell ref="F14:V17"/>
    <mergeCell ref="A2:C2"/>
  </mergeCells>
  <dataValidations xWindow="283" yWindow="500" count="1">
    <dataValidation allowBlank="1" showInputMessage="1" promptTitle="Onderbouwing prijsverloop" prompt="Geef een duidelijke onderbouwing van uw verwachte prijsverloop van Marktprijs en GvO's. Bijvoorbeeld als u de stroom (deels) verkoopt via PPA('s) geeft u de relevante details van deze PPA('s)." sqref="F18:V22" xr:uid="{00000000-0002-0000-0500-000000000000}"/>
  </dataValidations>
  <pageMargins left="0.23622047244094491" right="0.23622047244094491" top="0.74803149606299213" bottom="0.74803149606299213" header="0.11811023622047245" footer="0.11811023622047245"/>
  <pageSetup paperSize="8" scale="65" pageOrder="overThenDown" orientation="landscape" r:id="rId1"/>
  <headerFooter>
    <oddHeader>&amp;L&amp;10Windenergie Op Zee&amp;C&amp;10RVO.nl&amp;R&amp;10Exploitatieberekening
MP en GvO</oddHeader>
    <oddFooter>&amp;L&amp;8&amp;F &amp;C&amp;8v.20190215&amp;R&amp;8&amp;P van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B1:AO135"/>
  <sheetViews>
    <sheetView workbookViewId="0">
      <selection activeCell="F31" sqref="F31"/>
    </sheetView>
  </sheetViews>
  <sheetFormatPr defaultColWidth="8.85546875" defaultRowHeight="12.75"/>
  <cols>
    <col min="1" max="1" width="5.42578125" style="27" customWidth="1"/>
    <col min="2" max="2" width="19.42578125" style="27" customWidth="1"/>
    <col min="3" max="3" width="47.140625" style="27" customWidth="1"/>
    <col min="4" max="4" width="7.140625" style="27" customWidth="1"/>
    <col min="5" max="5" width="11.42578125" style="27" customWidth="1"/>
    <col min="6" max="42" width="10.7109375" style="27" customWidth="1"/>
    <col min="43" max="16384" width="8.85546875" style="27"/>
  </cols>
  <sheetData>
    <row r="1" spans="2:41" ht="31.5">
      <c r="B1" s="348" t="s">
        <v>224</v>
      </c>
      <c r="C1" s="349"/>
      <c r="E1" s="167" t="s">
        <v>288</v>
      </c>
      <c r="F1" s="28">
        <f>'Invoer Parameters'!$B$66</f>
        <v>0</v>
      </c>
      <c r="G1" s="28">
        <f>F1+1</f>
        <v>1</v>
      </c>
      <c r="H1" s="28">
        <f t="shared" ref="H1:AI1" si="0">G1+1</f>
        <v>2</v>
      </c>
      <c r="I1" s="28">
        <f t="shared" si="0"/>
        <v>3</v>
      </c>
      <c r="J1" s="28">
        <f t="shared" si="0"/>
        <v>4</v>
      </c>
      <c r="K1" s="28">
        <f t="shared" si="0"/>
        <v>5</v>
      </c>
      <c r="L1" s="28">
        <f t="shared" si="0"/>
        <v>6</v>
      </c>
      <c r="M1" s="28">
        <f t="shared" si="0"/>
        <v>7</v>
      </c>
      <c r="N1" s="28">
        <f t="shared" si="0"/>
        <v>8</v>
      </c>
      <c r="O1" s="28">
        <f t="shared" si="0"/>
        <v>9</v>
      </c>
      <c r="P1" s="28">
        <f t="shared" si="0"/>
        <v>10</v>
      </c>
      <c r="Q1" s="28">
        <f t="shared" si="0"/>
        <v>11</v>
      </c>
      <c r="R1" s="28">
        <f t="shared" si="0"/>
        <v>12</v>
      </c>
      <c r="S1" s="28">
        <f t="shared" si="0"/>
        <v>13</v>
      </c>
      <c r="T1" s="28">
        <f t="shared" si="0"/>
        <v>14</v>
      </c>
      <c r="U1" s="28">
        <f t="shared" si="0"/>
        <v>15</v>
      </c>
      <c r="V1" s="28">
        <f t="shared" si="0"/>
        <v>16</v>
      </c>
      <c r="W1" s="28">
        <f t="shared" si="0"/>
        <v>17</v>
      </c>
      <c r="X1" s="28">
        <f t="shared" si="0"/>
        <v>18</v>
      </c>
      <c r="Y1" s="28">
        <f t="shared" si="0"/>
        <v>19</v>
      </c>
      <c r="Z1" s="28">
        <f t="shared" si="0"/>
        <v>20</v>
      </c>
      <c r="AA1" s="28">
        <f t="shared" si="0"/>
        <v>21</v>
      </c>
      <c r="AB1" s="28">
        <f t="shared" si="0"/>
        <v>22</v>
      </c>
      <c r="AC1" s="28">
        <f t="shared" si="0"/>
        <v>23</v>
      </c>
      <c r="AD1" s="28">
        <f t="shared" si="0"/>
        <v>24</v>
      </c>
      <c r="AE1" s="28">
        <f t="shared" si="0"/>
        <v>25</v>
      </c>
      <c r="AF1" s="28">
        <f t="shared" si="0"/>
        <v>26</v>
      </c>
      <c r="AG1" s="28">
        <f t="shared" si="0"/>
        <v>27</v>
      </c>
      <c r="AH1" s="28">
        <f t="shared" si="0"/>
        <v>28</v>
      </c>
      <c r="AI1" s="28">
        <f t="shared" si="0"/>
        <v>29</v>
      </c>
      <c r="AJ1" s="28">
        <f t="shared" ref="AJ1:AJ2" si="1">AI1+1</f>
        <v>30</v>
      </c>
      <c r="AK1" s="28">
        <f t="shared" ref="AK1:AK2" si="2">AJ1+1</f>
        <v>31</v>
      </c>
      <c r="AL1" s="28">
        <f t="shared" ref="AL1:AL2" si="3">AK1+1</f>
        <v>32</v>
      </c>
      <c r="AM1" s="28">
        <f t="shared" ref="AM1:AM2" si="4">AL1+1</f>
        <v>33</v>
      </c>
      <c r="AN1" s="28">
        <f t="shared" ref="AN1:AO2" si="5">AM1+1</f>
        <v>34</v>
      </c>
      <c r="AO1" s="28">
        <f t="shared" si="5"/>
        <v>35</v>
      </c>
    </row>
    <row r="2" spans="2:41" ht="29.25" customHeight="1">
      <c r="B2" s="386" t="str">
        <f>Instructies!B2</f>
        <v>Hollandse Kust (west) kavel VI - Versie 14 april 2022</v>
      </c>
      <c r="C2" s="386"/>
      <c r="D2" s="303"/>
      <c r="E2" s="168" t="s">
        <v>35</v>
      </c>
      <c r="F2" s="28">
        <v>0</v>
      </c>
      <c r="G2" s="28">
        <f>F2+1</f>
        <v>1</v>
      </c>
      <c r="H2" s="28">
        <f t="shared" ref="H2:AI2" si="6">G2+1</f>
        <v>2</v>
      </c>
      <c r="I2" s="28">
        <f t="shared" si="6"/>
        <v>3</v>
      </c>
      <c r="J2" s="28">
        <f t="shared" si="6"/>
        <v>4</v>
      </c>
      <c r="K2" s="28">
        <f t="shared" si="6"/>
        <v>5</v>
      </c>
      <c r="L2" s="28">
        <f t="shared" si="6"/>
        <v>6</v>
      </c>
      <c r="M2" s="28">
        <f t="shared" si="6"/>
        <v>7</v>
      </c>
      <c r="N2" s="28">
        <f t="shared" si="6"/>
        <v>8</v>
      </c>
      <c r="O2" s="28">
        <f t="shared" si="6"/>
        <v>9</v>
      </c>
      <c r="P2" s="28">
        <f t="shared" si="6"/>
        <v>10</v>
      </c>
      <c r="Q2" s="28">
        <f t="shared" si="6"/>
        <v>11</v>
      </c>
      <c r="R2" s="28">
        <f t="shared" si="6"/>
        <v>12</v>
      </c>
      <c r="S2" s="28">
        <f t="shared" si="6"/>
        <v>13</v>
      </c>
      <c r="T2" s="28">
        <f t="shared" si="6"/>
        <v>14</v>
      </c>
      <c r="U2" s="28">
        <f t="shared" si="6"/>
        <v>15</v>
      </c>
      <c r="V2" s="28">
        <f t="shared" si="6"/>
        <v>16</v>
      </c>
      <c r="W2" s="28">
        <f t="shared" si="6"/>
        <v>17</v>
      </c>
      <c r="X2" s="28">
        <f t="shared" si="6"/>
        <v>18</v>
      </c>
      <c r="Y2" s="28">
        <f t="shared" si="6"/>
        <v>19</v>
      </c>
      <c r="Z2" s="28">
        <f t="shared" si="6"/>
        <v>20</v>
      </c>
      <c r="AA2" s="28">
        <f t="shared" si="6"/>
        <v>21</v>
      </c>
      <c r="AB2" s="28">
        <f t="shared" si="6"/>
        <v>22</v>
      </c>
      <c r="AC2" s="28">
        <f t="shared" si="6"/>
        <v>23</v>
      </c>
      <c r="AD2" s="28">
        <f t="shared" si="6"/>
        <v>24</v>
      </c>
      <c r="AE2" s="28">
        <f t="shared" si="6"/>
        <v>25</v>
      </c>
      <c r="AF2" s="28">
        <f t="shared" si="6"/>
        <v>26</v>
      </c>
      <c r="AG2" s="28">
        <f t="shared" si="6"/>
        <v>27</v>
      </c>
      <c r="AH2" s="28">
        <f t="shared" si="6"/>
        <v>28</v>
      </c>
      <c r="AI2" s="28">
        <f t="shared" si="6"/>
        <v>29</v>
      </c>
      <c r="AJ2" s="28">
        <f t="shared" si="1"/>
        <v>30</v>
      </c>
      <c r="AK2" s="28">
        <f t="shared" si="2"/>
        <v>31</v>
      </c>
      <c r="AL2" s="28">
        <f t="shared" si="3"/>
        <v>32</v>
      </c>
      <c r="AM2" s="28">
        <f t="shared" si="4"/>
        <v>33</v>
      </c>
      <c r="AN2" s="28">
        <f t="shared" si="5"/>
        <v>34</v>
      </c>
      <c r="AO2" s="28">
        <f t="shared" si="5"/>
        <v>35</v>
      </c>
    </row>
    <row r="3" spans="2:41" ht="35.25" customHeight="1">
      <c r="B3" s="385" t="s">
        <v>353</v>
      </c>
      <c r="C3" s="385"/>
      <c r="D3" s="304"/>
    </row>
    <row r="4" spans="2:41" s="28" customFormat="1" ht="25.5">
      <c r="B4" s="31" t="s">
        <v>33</v>
      </c>
      <c r="C4" s="28" t="s">
        <v>15</v>
      </c>
      <c r="D4" s="28" t="s">
        <v>12</v>
      </c>
      <c r="E4" s="31" t="s">
        <v>61</v>
      </c>
    </row>
    <row r="6" spans="2:41">
      <c r="B6" s="27" t="s">
        <v>9</v>
      </c>
      <c r="C6" s="27" t="s">
        <v>248</v>
      </c>
      <c r="D6" s="27" t="s">
        <v>1</v>
      </c>
      <c r="F6" s="29">
        <f>IF( AND(F$1&gt;='Invoer Parameters'!$B25,F$1&lt;='Invoer Parameters'!$D$21 ),'Invoer Parameters'!$D25*'Invoer Parameters'!$D$19,0)</f>
        <v>0</v>
      </c>
      <c r="G6" s="29">
        <f>IF( AND(G$1&gt;='Invoer Parameters'!$B25,G$1&lt;='Invoer Parameters'!$D$21 ),'Invoer Parameters'!$D25*'Invoer Parameters'!$D$19,0)</f>
        <v>0</v>
      </c>
      <c r="H6" s="29">
        <f>IF( AND(H$1&gt;='Invoer Parameters'!$B25,H$1&lt;='Invoer Parameters'!$D$21 ),'Invoer Parameters'!$D25*'Invoer Parameters'!$D$19,0)</f>
        <v>0</v>
      </c>
      <c r="I6" s="29">
        <f>IF( AND(I$1&gt;='Invoer Parameters'!$B25,I$1&lt;='Invoer Parameters'!$D$21 ),'Invoer Parameters'!$D25*'Invoer Parameters'!$D$19,0)</f>
        <v>0</v>
      </c>
      <c r="J6" s="29">
        <f>IF( AND(J$1&gt;='Invoer Parameters'!$B25,J$1&lt;='Invoer Parameters'!$D$21 ),'Invoer Parameters'!$D25*'Invoer Parameters'!$D$19,0)</f>
        <v>0</v>
      </c>
      <c r="K6" s="29">
        <f>IF( AND(K$1&gt;='Invoer Parameters'!$B25,K$1&lt;='Invoer Parameters'!$D$21 ),'Invoer Parameters'!$D25*'Invoer Parameters'!$D$19,0)</f>
        <v>0</v>
      </c>
      <c r="L6" s="29">
        <f>IF( AND(L$1&gt;='Invoer Parameters'!$B25,L$1&lt;='Invoer Parameters'!$D$21 ),'Invoer Parameters'!$D25*'Invoer Parameters'!$D$19,0)</f>
        <v>0</v>
      </c>
      <c r="M6" s="29">
        <f>IF( AND(M$1&gt;='Invoer Parameters'!$B25,M$1&lt;='Invoer Parameters'!$D$21 ),'Invoer Parameters'!$D25*'Invoer Parameters'!$D$19,0)</f>
        <v>0</v>
      </c>
      <c r="N6" s="29">
        <f>IF( AND(N$1&gt;='Invoer Parameters'!$B25,N$1&lt;='Invoer Parameters'!$D$21 ),'Invoer Parameters'!$D25*'Invoer Parameters'!$D$19,0)</f>
        <v>0</v>
      </c>
      <c r="O6" s="29">
        <f>IF( AND(O$1&gt;='Invoer Parameters'!$B25,O$1&lt;='Invoer Parameters'!$D$21 ),'Invoer Parameters'!$D25*'Invoer Parameters'!$D$19,0)</f>
        <v>0</v>
      </c>
      <c r="P6" s="29">
        <f>IF( AND(P$1&gt;='Invoer Parameters'!$B25,P$1&lt;='Invoer Parameters'!$D$21 ),'Invoer Parameters'!$D25*'Invoer Parameters'!$D$19,0)</f>
        <v>0</v>
      </c>
      <c r="Q6" s="29">
        <f>IF( AND(Q$1&gt;='Invoer Parameters'!$B25,Q$1&lt;='Invoer Parameters'!$D$21 ),'Invoer Parameters'!$D25*'Invoer Parameters'!$D$19,0)</f>
        <v>0</v>
      </c>
      <c r="R6" s="29">
        <f>IF( AND(R$1&gt;='Invoer Parameters'!$B25,R$1&lt;='Invoer Parameters'!$D$21 ),'Invoer Parameters'!$D25*'Invoer Parameters'!$D$19,0)</f>
        <v>0</v>
      </c>
      <c r="S6" s="29">
        <f>IF( AND(S$1&gt;='Invoer Parameters'!$B25,S$1&lt;='Invoer Parameters'!$D$21 ),'Invoer Parameters'!$D25*'Invoer Parameters'!$D$19,0)</f>
        <v>0</v>
      </c>
      <c r="T6" s="29">
        <f>IF( AND(T$1&gt;='Invoer Parameters'!$B25,T$1&lt;='Invoer Parameters'!$D$21 ),'Invoer Parameters'!$D25*'Invoer Parameters'!$D$19,0)</f>
        <v>0</v>
      </c>
      <c r="U6" s="29">
        <f>IF( AND(U$1&gt;='Invoer Parameters'!$B25,U$1&lt;='Invoer Parameters'!$D$21 ),'Invoer Parameters'!$D25*'Invoer Parameters'!$D$19,0)</f>
        <v>0</v>
      </c>
      <c r="V6" s="29">
        <f>IF( AND(V$1&gt;='Invoer Parameters'!$B25,V$1&lt;='Invoer Parameters'!$D$21 ),'Invoer Parameters'!$D25*'Invoer Parameters'!$D$19,0)</f>
        <v>0</v>
      </c>
      <c r="W6" s="29">
        <f>IF( AND(W$1&gt;='Invoer Parameters'!$B25,W$1&lt;='Invoer Parameters'!$D$21 ),'Invoer Parameters'!$D25*'Invoer Parameters'!$D$19,0)</f>
        <v>0</v>
      </c>
      <c r="X6" s="29">
        <f>IF( AND(X$1&gt;='Invoer Parameters'!$B25,X$1&lt;='Invoer Parameters'!$D$21 ),'Invoer Parameters'!$D25*'Invoer Parameters'!$D$19,0)</f>
        <v>0</v>
      </c>
      <c r="Y6" s="29">
        <f>IF( AND(Y$1&gt;='Invoer Parameters'!$B25,Y$1&lt;='Invoer Parameters'!$D$21 ),'Invoer Parameters'!$D25*'Invoer Parameters'!$D$19,0)</f>
        <v>0</v>
      </c>
      <c r="Z6" s="29">
        <f>IF( AND(Z$1&gt;='Invoer Parameters'!$B25,Z$1&lt;='Invoer Parameters'!$D$21 ),'Invoer Parameters'!$D25*'Invoer Parameters'!$D$19,0)</f>
        <v>0</v>
      </c>
      <c r="AA6" s="29">
        <f>IF( AND(AA$1&gt;='Invoer Parameters'!$B25,AA$1&lt;='Invoer Parameters'!$D$21 ),'Invoer Parameters'!$D25*'Invoer Parameters'!$D$19,0)</f>
        <v>0</v>
      </c>
      <c r="AB6" s="29">
        <f>IF( AND(AB$1&gt;='Invoer Parameters'!$B25,AB$1&lt;='Invoer Parameters'!$D$21 ),'Invoer Parameters'!$D25*'Invoer Parameters'!$D$19,0)</f>
        <v>0</v>
      </c>
      <c r="AC6" s="29">
        <f>IF( AND(AC$1&gt;='Invoer Parameters'!$B25,AC$1&lt;='Invoer Parameters'!$D$21 ),'Invoer Parameters'!$D25*'Invoer Parameters'!$D$19,0)</f>
        <v>0</v>
      </c>
      <c r="AD6" s="29">
        <f>IF( AND(AD$1&gt;='Invoer Parameters'!$B25,AD$1&lt;='Invoer Parameters'!$D$21 ),'Invoer Parameters'!$D25*'Invoer Parameters'!$D$19,0)</f>
        <v>0</v>
      </c>
      <c r="AE6" s="29">
        <f>IF( AND(AE$1&gt;='Invoer Parameters'!$B25,AE$1&lt;='Invoer Parameters'!$D$21 ),'Invoer Parameters'!$D25*'Invoer Parameters'!$D$19,0)</f>
        <v>0</v>
      </c>
      <c r="AF6" s="29">
        <f>IF( AND(AF$1&gt;='Invoer Parameters'!$B25,AF$1&lt;='Invoer Parameters'!$D$21 ),'Invoer Parameters'!$D25*'Invoer Parameters'!$D$19,0)</f>
        <v>0</v>
      </c>
      <c r="AG6" s="29">
        <f>IF( AND(AG$1&gt;='Invoer Parameters'!$B25,AG$1&lt;='Invoer Parameters'!$D$21 ),'Invoer Parameters'!$D25*'Invoer Parameters'!$D$19,0)</f>
        <v>0</v>
      </c>
      <c r="AH6" s="29">
        <f>IF( AND(AH$1&gt;='Invoer Parameters'!$B25,AH$1&lt;='Invoer Parameters'!$D$21 ),'Invoer Parameters'!$D25*'Invoer Parameters'!$D$19,0)</f>
        <v>0</v>
      </c>
      <c r="AI6" s="29">
        <f>IF( AND(AI$1&gt;='Invoer Parameters'!$B25,AI$1&lt;='Invoer Parameters'!$D$21 ),'Invoer Parameters'!$D25*'Invoer Parameters'!$D$19,0)</f>
        <v>0</v>
      </c>
      <c r="AJ6" s="29">
        <f>IF( AND(AJ$1&gt;='Invoer Parameters'!$B25,AJ$1&lt;='Invoer Parameters'!$D$21 ),'Invoer Parameters'!$D25*'Invoer Parameters'!$D$19,0)</f>
        <v>0</v>
      </c>
      <c r="AK6" s="29">
        <f>IF( AND(AK$1&gt;='Invoer Parameters'!$B25,AK$1&lt;='Invoer Parameters'!$D$21 ),'Invoer Parameters'!$D25*'Invoer Parameters'!$D$19,0)</f>
        <v>0</v>
      </c>
      <c r="AL6" s="29">
        <f>IF( AND(AL$1&gt;='Invoer Parameters'!$B25,AL$1&lt;='Invoer Parameters'!$D$21 ),'Invoer Parameters'!$D25*'Invoer Parameters'!$D$19,0)</f>
        <v>0</v>
      </c>
      <c r="AM6" s="29">
        <f>IF( AND(AM$1&gt;='Invoer Parameters'!$B25,AM$1&lt;='Invoer Parameters'!$D$21 ),'Invoer Parameters'!$D25*'Invoer Parameters'!$D$19,0)</f>
        <v>0</v>
      </c>
      <c r="AN6" s="29">
        <f>IF( AND(AN$1&gt;='Invoer Parameters'!$B25,AN$1&lt;='Invoer Parameters'!$D$21 ),'Invoer Parameters'!$D25*'Invoer Parameters'!$D$19,0)</f>
        <v>0</v>
      </c>
      <c r="AO6" s="29">
        <f>IF( AND(AO$1&gt;='Invoer Parameters'!$B25,AO$1&lt;='Invoer Parameters'!$D$21 ),'Invoer Parameters'!$D25*'Invoer Parameters'!$D$19,0)</f>
        <v>0</v>
      </c>
    </row>
    <row r="7" spans="2:41">
      <c r="B7" s="27" t="s">
        <v>10</v>
      </c>
      <c r="C7" s="27" t="s">
        <v>249</v>
      </c>
      <c r="D7" s="27" t="s">
        <v>1</v>
      </c>
      <c r="F7" s="29">
        <f>IF( AND(F$1&gt;='Invoer Parameters'!$B26,F$1&lt;='Invoer Parameters'!$D$21 ),'Invoer Parameters'!$D26*'Invoer Parameters'!$D$19,0)</f>
        <v>0</v>
      </c>
      <c r="G7" s="29">
        <f>IF( AND(G$1&gt;='Invoer Parameters'!$B26,G$1&lt;='Invoer Parameters'!$D$21 ),'Invoer Parameters'!$D26*'Invoer Parameters'!$D$19,0)</f>
        <v>0</v>
      </c>
      <c r="H7" s="29">
        <f>IF( AND(H$1&gt;='Invoer Parameters'!$B26,H$1&lt;='Invoer Parameters'!$D$21 ),'Invoer Parameters'!$D26*'Invoer Parameters'!$D$19,0)</f>
        <v>0</v>
      </c>
      <c r="I7" s="29">
        <f>IF( AND(I$1&gt;='Invoer Parameters'!$B26,I$1&lt;='Invoer Parameters'!$D$21 ),'Invoer Parameters'!$D26*'Invoer Parameters'!$D$19,0)</f>
        <v>0</v>
      </c>
      <c r="J7" s="29">
        <f>IF( AND(J$1&gt;='Invoer Parameters'!$B26,J$1&lt;='Invoer Parameters'!$D$21 ),'Invoer Parameters'!$D26*'Invoer Parameters'!$D$19,0)</f>
        <v>0</v>
      </c>
      <c r="K7" s="29">
        <f>IF( AND(K$1&gt;='Invoer Parameters'!$B26,K$1&lt;='Invoer Parameters'!$D$21 ),'Invoer Parameters'!$D26*'Invoer Parameters'!$D$19,0)</f>
        <v>0</v>
      </c>
      <c r="L7" s="29">
        <f>IF( AND(L$1&gt;='Invoer Parameters'!$B26,L$1&lt;='Invoer Parameters'!$D$21 ),'Invoer Parameters'!$D26*'Invoer Parameters'!$D$19,0)</f>
        <v>0</v>
      </c>
      <c r="M7" s="29">
        <f>IF( AND(M$1&gt;='Invoer Parameters'!$B26,M$1&lt;='Invoer Parameters'!$D$21 ),'Invoer Parameters'!$D26*'Invoer Parameters'!$D$19,0)</f>
        <v>0</v>
      </c>
      <c r="N7" s="29">
        <f>IF( AND(N$1&gt;='Invoer Parameters'!$B26,N$1&lt;='Invoer Parameters'!$D$21 ),'Invoer Parameters'!$D26*'Invoer Parameters'!$D$19,0)</f>
        <v>0</v>
      </c>
      <c r="O7" s="29">
        <f>IF( AND(O$1&gt;='Invoer Parameters'!$B26,O$1&lt;='Invoer Parameters'!$D$21 ),'Invoer Parameters'!$D26*'Invoer Parameters'!$D$19,0)</f>
        <v>0</v>
      </c>
      <c r="P7" s="29">
        <f>IF( AND(P$1&gt;='Invoer Parameters'!$B26,P$1&lt;='Invoer Parameters'!$D$21 ),'Invoer Parameters'!$D26*'Invoer Parameters'!$D$19,0)</f>
        <v>0</v>
      </c>
      <c r="Q7" s="29">
        <f>IF( AND(Q$1&gt;='Invoer Parameters'!$B26,Q$1&lt;='Invoer Parameters'!$D$21 ),'Invoer Parameters'!$D26*'Invoer Parameters'!$D$19,0)</f>
        <v>0</v>
      </c>
      <c r="R7" s="29">
        <f>IF( AND(R$1&gt;='Invoer Parameters'!$B26,R$1&lt;='Invoer Parameters'!$D$21 ),'Invoer Parameters'!$D26*'Invoer Parameters'!$D$19,0)</f>
        <v>0</v>
      </c>
      <c r="S7" s="29">
        <f>IF( AND(S$1&gt;='Invoer Parameters'!$B26,S$1&lt;='Invoer Parameters'!$D$21 ),'Invoer Parameters'!$D26*'Invoer Parameters'!$D$19,0)</f>
        <v>0</v>
      </c>
      <c r="T7" s="29">
        <f>IF( AND(T$1&gt;='Invoer Parameters'!$B26,T$1&lt;='Invoer Parameters'!$D$21 ),'Invoer Parameters'!$D26*'Invoer Parameters'!$D$19,0)</f>
        <v>0</v>
      </c>
      <c r="U7" s="29">
        <f>IF( AND(U$1&gt;='Invoer Parameters'!$B26,U$1&lt;='Invoer Parameters'!$D$21 ),'Invoer Parameters'!$D26*'Invoer Parameters'!$D$19,0)</f>
        <v>0</v>
      </c>
      <c r="V7" s="29">
        <f>IF( AND(V$1&gt;='Invoer Parameters'!$B26,V$1&lt;='Invoer Parameters'!$D$21 ),'Invoer Parameters'!$D26*'Invoer Parameters'!$D$19,0)</f>
        <v>0</v>
      </c>
      <c r="W7" s="29">
        <f>IF( AND(W$1&gt;='Invoer Parameters'!$B26,W$1&lt;='Invoer Parameters'!$D$21 ),'Invoer Parameters'!$D26*'Invoer Parameters'!$D$19,0)</f>
        <v>0</v>
      </c>
      <c r="X7" s="29">
        <f>IF( AND(X$1&gt;='Invoer Parameters'!$B26,X$1&lt;='Invoer Parameters'!$D$21 ),'Invoer Parameters'!$D26*'Invoer Parameters'!$D$19,0)</f>
        <v>0</v>
      </c>
      <c r="Y7" s="29">
        <f>IF( AND(Y$1&gt;='Invoer Parameters'!$B26,Y$1&lt;='Invoer Parameters'!$D$21 ),'Invoer Parameters'!$D26*'Invoer Parameters'!$D$19,0)</f>
        <v>0</v>
      </c>
      <c r="Z7" s="29">
        <f>IF( AND(Z$1&gt;='Invoer Parameters'!$B26,Z$1&lt;='Invoer Parameters'!$D$21 ),'Invoer Parameters'!$D26*'Invoer Parameters'!$D$19,0)</f>
        <v>0</v>
      </c>
      <c r="AA7" s="29">
        <f>IF( AND(AA$1&gt;='Invoer Parameters'!$B26,AA$1&lt;='Invoer Parameters'!$D$21 ),'Invoer Parameters'!$D26*'Invoer Parameters'!$D$19,0)</f>
        <v>0</v>
      </c>
      <c r="AB7" s="29">
        <f>IF( AND(AB$1&gt;='Invoer Parameters'!$B26,AB$1&lt;='Invoer Parameters'!$D$21 ),'Invoer Parameters'!$D26*'Invoer Parameters'!$D$19,0)</f>
        <v>0</v>
      </c>
      <c r="AC7" s="29">
        <f>IF( AND(AC$1&gt;='Invoer Parameters'!$B26,AC$1&lt;='Invoer Parameters'!$D$21 ),'Invoer Parameters'!$D26*'Invoer Parameters'!$D$19,0)</f>
        <v>0</v>
      </c>
      <c r="AD7" s="29">
        <f>IF( AND(AD$1&gt;='Invoer Parameters'!$B26,AD$1&lt;='Invoer Parameters'!$D$21 ),'Invoer Parameters'!$D26*'Invoer Parameters'!$D$19,0)</f>
        <v>0</v>
      </c>
      <c r="AE7" s="29">
        <f>IF( AND(AE$1&gt;='Invoer Parameters'!$B26,AE$1&lt;='Invoer Parameters'!$D$21 ),'Invoer Parameters'!$D26*'Invoer Parameters'!$D$19,0)</f>
        <v>0</v>
      </c>
      <c r="AF7" s="29">
        <f>IF( AND(AF$1&gt;='Invoer Parameters'!$B26,AF$1&lt;='Invoer Parameters'!$D$21 ),'Invoer Parameters'!$D26*'Invoer Parameters'!$D$19,0)</f>
        <v>0</v>
      </c>
      <c r="AG7" s="29">
        <f>IF( AND(AG$1&gt;='Invoer Parameters'!$B26,AG$1&lt;='Invoer Parameters'!$D$21 ),'Invoer Parameters'!$D26*'Invoer Parameters'!$D$19,0)</f>
        <v>0</v>
      </c>
      <c r="AH7" s="29">
        <f>IF( AND(AH$1&gt;='Invoer Parameters'!$B26,AH$1&lt;='Invoer Parameters'!$D$21 ),'Invoer Parameters'!$D26*'Invoer Parameters'!$D$19,0)</f>
        <v>0</v>
      </c>
      <c r="AI7" s="29">
        <f>IF( AND(AI$1&gt;='Invoer Parameters'!$B26,AI$1&lt;='Invoer Parameters'!$D$21 ),'Invoer Parameters'!$D26*'Invoer Parameters'!$D$19,0)</f>
        <v>0</v>
      </c>
      <c r="AJ7" s="29">
        <f>IF( AND(AJ$1&gt;='Invoer Parameters'!$B26,AJ$1&lt;='Invoer Parameters'!$D$21 ),'Invoer Parameters'!$D26*'Invoer Parameters'!$D$19,0)</f>
        <v>0</v>
      </c>
      <c r="AK7" s="29">
        <f>IF( AND(AK$1&gt;='Invoer Parameters'!$B26,AK$1&lt;='Invoer Parameters'!$D$21 ),'Invoer Parameters'!$D26*'Invoer Parameters'!$D$19,0)</f>
        <v>0</v>
      </c>
      <c r="AL7" s="29">
        <f>IF( AND(AL$1&gt;='Invoer Parameters'!$B26,AL$1&lt;='Invoer Parameters'!$D$21 ),'Invoer Parameters'!$D26*'Invoer Parameters'!$D$19,0)</f>
        <v>0</v>
      </c>
      <c r="AM7" s="29">
        <f>IF( AND(AM$1&gt;='Invoer Parameters'!$B26,AM$1&lt;='Invoer Parameters'!$D$21 ),'Invoer Parameters'!$D26*'Invoer Parameters'!$D$19,0)</f>
        <v>0</v>
      </c>
      <c r="AN7" s="29">
        <f>IF( AND(AN$1&gt;='Invoer Parameters'!$B26,AN$1&lt;='Invoer Parameters'!$D$21 ),'Invoer Parameters'!$D26*'Invoer Parameters'!$D$19,0)</f>
        <v>0</v>
      </c>
      <c r="AO7" s="29">
        <f>IF( AND(AO$1&gt;='Invoer Parameters'!$B26,AO$1&lt;='Invoer Parameters'!$D$21 ),'Invoer Parameters'!$D26*'Invoer Parameters'!$D$19,0)</f>
        <v>0</v>
      </c>
    </row>
    <row r="8" spans="2:41">
      <c r="B8" s="27" t="s">
        <v>163</v>
      </c>
      <c r="C8" s="27" t="s">
        <v>275</v>
      </c>
      <c r="D8" s="27" t="s">
        <v>1</v>
      </c>
      <c r="F8" s="29">
        <f>IF( AND(F$1&gt;='Invoer Parameters'!$B27,F$1&lt;='Invoer Parameters'!$D$21 ),'Invoer Parameters'!$D27*'Invoer Parameters'!$D$19,0)</f>
        <v>0</v>
      </c>
      <c r="G8" s="29">
        <f>IF( AND(G$1&gt;='Invoer Parameters'!$B27,G$1&lt;='Invoer Parameters'!$D$21 ),'Invoer Parameters'!$D27*'Invoer Parameters'!$D$19,0)</f>
        <v>0</v>
      </c>
      <c r="H8" s="29">
        <f>IF( AND(H$1&gt;='Invoer Parameters'!$B27,H$1&lt;='Invoer Parameters'!$D$21 ),'Invoer Parameters'!$D27*'Invoer Parameters'!$D$19,0)</f>
        <v>0</v>
      </c>
      <c r="I8" s="29">
        <f>IF( AND(I$1&gt;='Invoer Parameters'!$B27,I$1&lt;='Invoer Parameters'!$D$21 ),'Invoer Parameters'!$D27*'Invoer Parameters'!$D$19,0)</f>
        <v>0</v>
      </c>
      <c r="J8" s="29">
        <f>IF( AND(J$1&gt;='Invoer Parameters'!$B27,J$1&lt;='Invoer Parameters'!$D$21 ),'Invoer Parameters'!$D27*'Invoer Parameters'!$D$19,0)</f>
        <v>0</v>
      </c>
      <c r="K8" s="29">
        <f>IF( AND(K$1&gt;='Invoer Parameters'!$B27,K$1&lt;='Invoer Parameters'!$D$21 ),'Invoer Parameters'!$D27*'Invoer Parameters'!$D$19,0)</f>
        <v>0</v>
      </c>
      <c r="L8" s="29">
        <f>IF( AND(L$1&gt;='Invoer Parameters'!$B27,L$1&lt;='Invoer Parameters'!$D$21 ),'Invoer Parameters'!$D27*'Invoer Parameters'!$D$19,0)</f>
        <v>0</v>
      </c>
      <c r="M8" s="29">
        <f>IF( AND(M$1&gt;='Invoer Parameters'!$B27,M$1&lt;='Invoer Parameters'!$D$21 ),'Invoer Parameters'!$D27*'Invoer Parameters'!$D$19,0)</f>
        <v>0</v>
      </c>
      <c r="N8" s="29">
        <f>IF( AND(N$1&gt;='Invoer Parameters'!$B27,N$1&lt;='Invoer Parameters'!$D$21 ),'Invoer Parameters'!$D27*'Invoer Parameters'!$D$19,0)</f>
        <v>0</v>
      </c>
      <c r="O8" s="29">
        <f>IF( AND(O$1&gt;='Invoer Parameters'!$B27,O$1&lt;='Invoer Parameters'!$D$21 ),'Invoer Parameters'!$D27*'Invoer Parameters'!$D$19,0)</f>
        <v>0</v>
      </c>
      <c r="P8" s="29">
        <f>IF( AND(P$1&gt;='Invoer Parameters'!$B27,P$1&lt;='Invoer Parameters'!$D$21 ),'Invoer Parameters'!$D27*'Invoer Parameters'!$D$19,0)</f>
        <v>0</v>
      </c>
      <c r="Q8" s="29">
        <f>IF( AND(Q$1&gt;='Invoer Parameters'!$B27,Q$1&lt;='Invoer Parameters'!$D$21 ),'Invoer Parameters'!$D27*'Invoer Parameters'!$D$19,0)</f>
        <v>0</v>
      </c>
      <c r="R8" s="29">
        <f>IF( AND(R$1&gt;='Invoer Parameters'!$B27,R$1&lt;='Invoer Parameters'!$D$21 ),'Invoer Parameters'!$D27*'Invoer Parameters'!$D$19,0)</f>
        <v>0</v>
      </c>
      <c r="S8" s="29">
        <f>IF( AND(S$1&gt;='Invoer Parameters'!$B27,S$1&lt;='Invoer Parameters'!$D$21 ),'Invoer Parameters'!$D27*'Invoer Parameters'!$D$19,0)</f>
        <v>0</v>
      </c>
      <c r="T8" s="29">
        <f>IF( AND(T$1&gt;='Invoer Parameters'!$B27,T$1&lt;='Invoer Parameters'!$D$21 ),'Invoer Parameters'!$D27*'Invoer Parameters'!$D$19,0)</f>
        <v>0</v>
      </c>
      <c r="U8" s="29">
        <f>IF( AND(U$1&gt;='Invoer Parameters'!$B27,U$1&lt;='Invoer Parameters'!$D$21 ),'Invoer Parameters'!$D27*'Invoer Parameters'!$D$19,0)</f>
        <v>0</v>
      </c>
      <c r="V8" s="29">
        <f>IF( AND(V$1&gt;='Invoer Parameters'!$B27,V$1&lt;='Invoer Parameters'!$D$21 ),'Invoer Parameters'!$D27*'Invoer Parameters'!$D$19,0)</f>
        <v>0</v>
      </c>
      <c r="W8" s="29">
        <f>IF( AND(W$1&gt;='Invoer Parameters'!$B27,W$1&lt;='Invoer Parameters'!$D$21 ),'Invoer Parameters'!$D27*'Invoer Parameters'!$D$19,0)</f>
        <v>0</v>
      </c>
      <c r="X8" s="29">
        <f>IF( AND(X$1&gt;='Invoer Parameters'!$B27,X$1&lt;='Invoer Parameters'!$D$21 ),'Invoer Parameters'!$D27*'Invoer Parameters'!$D$19,0)</f>
        <v>0</v>
      </c>
      <c r="Y8" s="29">
        <f>IF( AND(Y$1&gt;='Invoer Parameters'!$B27,Y$1&lt;='Invoer Parameters'!$D$21 ),'Invoer Parameters'!$D27*'Invoer Parameters'!$D$19,0)</f>
        <v>0</v>
      </c>
      <c r="Z8" s="29">
        <f>IF( AND(Z$1&gt;='Invoer Parameters'!$B27,Z$1&lt;='Invoer Parameters'!$D$21 ),'Invoer Parameters'!$D27*'Invoer Parameters'!$D$19,0)</f>
        <v>0</v>
      </c>
      <c r="AA8" s="29">
        <f>IF( AND(AA$1&gt;='Invoer Parameters'!$B27,AA$1&lt;='Invoer Parameters'!$D$21 ),'Invoer Parameters'!$D27*'Invoer Parameters'!$D$19,0)</f>
        <v>0</v>
      </c>
      <c r="AB8" s="29">
        <f>IF( AND(AB$1&gt;='Invoer Parameters'!$B27,AB$1&lt;='Invoer Parameters'!$D$21 ),'Invoer Parameters'!$D27*'Invoer Parameters'!$D$19,0)</f>
        <v>0</v>
      </c>
      <c r="AC8" s="29">
        <f>IF( AND(AC$1&gt;='Invoer Parameters'!$B27,AC$1&lt;='Invoer Parameters'!$D$21 ),'Invoer Parameters'!$D27*'Invoer Parameters'!$D$19,0)</f>
        <v>0</v>
      </c>
      <c r="AD8" s="29">
        <f>IF( AND(AD$1&gt;='Invoer Parameters'!$B27,AD$1&lt;='Invoer Parameters'!$D$21 ),'Invoer Parameters'!$D27*'Invoer Parameters'!$D$19,0)</f>
        <v>0</v>
      </c>
      <c r="AE8" s="29">
        <f>IF( AND(AE$1&gt;='Invoer Parameters'!$B27,AE$1&lt;='Invoer Parameters'!$D$21 ),'Invoer Parameters'!$D27*'Invoer Parameters'!$D$19,0)</f>
        <v>0</v>
      </c>
      <c r="AF8" s="29">
        <f>IF( AND(AF$1&gt;='Invoer Parameters'!$B27,AF$1&lt;='Invoer Parameters'!$D$21 ),'Invoer Parameters'!$D27*'Invoer Parameters'!$D$19,0)</f>
        <v>0</v>
      </c>
      <c r="AG8" s="29">
        <f>IF( AND(AG$1&gt;='Invoer Parameters'!$B27,AG$1&lt;='Invoer Parameters'!$D$21 ),'Invoer Parameters'!$D27*'Invoer Parameters'!$D$19,0)</f>
        <v>0</v>
      </c>
      <c r="AH8" s="29">
        <f>IF( AND(AH$1&gt;='Invoer Parameters'!$B27,AH$1&lt;='Invoer Parameters'!$D$21 ),'Invoer Parameters'!$D27*'Invoer Parameters'!$D$19,0)</f>
        <v>0</v>
      </c>
      <c r="AI8" s="29">
        <f>IF( AND(AI$1&gt;='Invoer Parameters'!$B27,AI$1&lt;='Invoer Parameters'!$D$21 ),'Invoer Parameters'!$D27*'Invoer Parameters'!$D$19,0)</f>
        <v>0</v>
      </c>
      <c r="AJ8" s="29">
        <f>IF( AND(AJ$1&gt;='Invoer Parameters'!$B27,AJ$1&lt;='Invoer Parameters'!$D$21 ),'Invoer Parameters'!$D27*'Invoer Parameters'!$D$19,0)</f>
        <v>0</v>
      </c>
      <c r="AK8" s="29">
        <f>IF( AND(AK$1&gt;='Invoer Parameters'!$B27,AK$1&lt;='Invoer Parameters'!$D$21 ),'Invoer Parameters'!$D27*'Invoer Parameters'!$D$19,0)</f>
        <v>0</v>
      </c>
      <c r="AL8" s="29">
        <f>IF( AND(AL$1&gt;='Invoer Parameters'!$B27,AL$1&lt;='Invoer Parameters'!$D$21 ),'Invoer Parameters'!$D27*'Invoer Parameters'!$D$19,0)</f>
        <v>0</v>
      </c>
      <c r="AM8" s="29">
        <f>IF( AND(AM$1&gt;='Invoer Parameters'!$B27,AM$1&lt;='Invoer Parameters'!$D$21 ),'Invoer Parameters'!$D27*'Invoer Parameters'!$D$19,0)</f>
        <v>0</v>
      </c>
      <c r="AN8" s="29">
        <f>IF( AND(AN$1&gt;='Invoer Parameters'!$B27,AN$1&lt;='Invoer Parameters'!$D$21 ),'Invoer Parameters'!$D27*'Invoer Parameters'!$D$19,0)</f>
        <v>0</v>
      </c>
      <c r="AO8" s="29">
        <f>IF( AND(AO$1&gt;='Invoer Parameters'!$B27,AO$1&lt;='Invoer Parameters'!$D$21 ),'Invoer Parameters'!$D27*'Invoer Parameters'!$D$19,0)</f>
        <v>0</v>
      </c>
    </row>
    <row r="9" spans="2:41">
      <c r="B9" s="27" t="s">
        <v>164</v>
      </c>
      <c r="C9" s="27" t="s">
        <v>336</v>
      </c>
      <c r="D9" s="27" t="s">
        <v>1</v>
      </c>
      <c r="F9" s="29">
        <f>IF( AND(F$1&gt;='Invoer Parameters'!$B28,F$1&lt;='Invoer Parameters'!$D$21 ),'Invoer Parameters'!$D28*'Invoer Parameters'!$D$19,0)</f>
        <v>0</v>
      </c>
      <c r="G9" s="29">
        <f>IF( AND(G$1&gt;='Invoer Parameters'!$B28,G$1&lt;='Invoer Parameters'!$D$21 ),'Invoer Parameters'!$D28*'Invoer Parameters'!$D$19,0)</f>
        <v>0</v>
      </c>
      <c r="H9" s="29">
        <f>IF( AND(H$1&gt;='Invoer Parameters'!$B28,H$1&lt;='Invoer Parameters'!$D$21 ),'Invoer Parameters'!$D28*'Invoer Parameters'!$D$19,0)</f>
        <v>0</v>
      </c>
      <c r="I9" s="29">
        <f>IF( AND(I$1&gt;='Invoer Parameters'!$B28,I$1&lt;='Invoer Parameters'!$D$21 ),'Invoer Parameters'!$D28*'Invoer Parameters'!$D$19,0)</f>
        <v>0</v>
      </c>
      <c r="J9" s="29">
        <f>IF( AND(J$1&gt;='Invoer Parameters'!$B28,J$1&lt;='Invoer Parameters'!$D$21 ),'Invoer Parameters'!$D28*'Invoer Parameters'!$D$19,0)</f>
        <v>0</v>
      </c>
      <c r="K9" s="29">
        <f>IF( AND(K$1&gt;='Invoer Parameters'!$B28,K$1&lt;='Invoer Parameters'!$D$21 ),'Invoer Parameters'!$D28*'Invoer Parameters'!$D$19,0)</f>
        <v>0</v>
      </c>
      <c r="L9" s="29">
        <f>IF( AND(L$1&gt;='Invoer Parameters'!$B28,L$1&lt;='Invoer Parameters'!$D$21 ),'Invoer Parameters'!$D28*'Invoer Parameters'!$D$19,0)</f>
        <v>0</v>
      </c>
      <c r="M9" s="29">
        <f>IF( AND(M$1&gt;='Invoer Parameters'!$B28,M$1&lt;='Invoer Parameters'!$D$21 ),'Invoer Parameters'!$D28*'Invoer Parameters'!$D$19,0)</f>
        <v>0</v>
      </c>
      <c r="N9" s="29">
        <f>IF( AND(N$1&gt;='Invoer Parameters'!$B28,N$1&lt;='Invoer Parameters'!$D$21 ),'Invoer Parameters'!$D28*'Invoer Parameters'!$D$19,0)</f>
        <v>0</v>
      </c>
      <c r="O9" s="29">
        <f>IF( AND(O$1&gt;='Invoer Parameters'!$B28,O$1&lt;='Invoer Parameters'!$D$21 ),'Invoer Parameters'!$D28*'Invoer Parameters'!$D$19,0)</f>
        <v>0</v>
      </c>
      <c r="P9" s="29">
        <f>IF( AND(P$1&gt;='Invoer Parameters'!$B28,P$1&lt;='Invoer Parameters'!$D$21 ),'Invoer Parameters'!$D28*'Invoer Parameters'!$D$19,0)</f>
        <v>0</v>
      </c>
      <c r="Q9" s="29">
        <f>IF( AND(Q$1&gt;='Invoer Parameters'!$B28,Q$1&lt;='Invoer Parameters'!$D$21 ),'Invoer Parameters'!$D28*'Invoer Parameters'!$D$19,0)</f>
        <v>0</v>
      </c>
      <c r="R9" s="29">
        <f>IF( AND(R$1&gt;='Invoer Parameters'!$B28,R$1&lt;='Invoer Parameters'!$D$21 ),'Invoer Parameters'!$D28*'Invoer Parameters'!$D$19,0)</f>
        <v>0</v>
      </c>
      <c r="S9" s="29">
        <f>IF( AND(S$1&gt;='Invoer Parameters'!$B28,S$1&lt;='Invoer Parameters'!$D$21 ),'Invoer Parameters'!$D28*'Invoer Parameters'!$D$19,0)</f>
        <v>0</v>
      </c>
      <c r="T9" s="29">
        <f>IF( AND(T$1&gt;='Invoer Parameters'!$B28,T$1&lt;='Invoer Parameters'!$D$21 ),'Invoer Parameters'!$D28*'Invoer Parameters'!$D$19,0)</f>
        <v>0</v>
      </c>
      <c r="U9" s="29">
        <f>IF( AND(U$1&gt;='Invoer Parameters'!$B28,U$1&lt;='Invoer Parameters'!$D$21 ),'Invoer Parameters'!$D28*'Invoer Parameters'!$D$19,0)</f>
        <v>0</v>
      </c>
      <c r="V9" s="29">
        <f>IF( AND(V$1&gt;='Invoer Parameters'!$B28,V$1&lt;='Invoer Parameters'!$D$21 ),'Invoer Parameters'!$D28*'Invoer Parameters'!$D$19,0)</f>
        <v>0</v>
      </c>
      <c r="W9" s="29">
        <f>IF( AND(W$1&gt;='Invoer Parameters'!$B28,W$1&lt;='Invoer Parameters'!$D$21 ),'Invoer Parameters'!$D28*'Invoer Parameters'!$D$19,0)</f>
        <v>0</v>
      </c>
      <c r="X9" s="29">
        <f>IF( AND(X$1&gt;='Invoer Parameters'!$B28,X$1&lt;='Invoer Parameters'!$D$21 ),'Invoer Parameters'!$D28*'Invoer Parameters'!$D$19,0)</f>
        <v>0</v>
      </c>
      <c r="Y9" s="29">
        <f>IF( AND(Y$1&gt;='Invoer Parameters'!$B28,Y$1&lt;='Invoer Parameters'!$D$21 ),'Invoer Parameters'!$D28*'Invoer Parameters'!$D$19,0)</f>
        <v>0</v>
      </c>
      <c r="Z9" s="29">
        <f>IF( AND(Z$1&gt;='Invoer Parameters'!$B28,Z$1&lt;='Invoer Parameters'!$D$21 ),'Invoer Parameters'!$D28*'Invoer Parameters'!$D$19,0)</f>
        <v>0</v>
      </c>
      <c r="AA9" s="29">
        <f>IF( AND(AA$1&gt;='Invoer Parameters'!$B28,AA$1&lt;='Invoer Parameters'!$D$21 ),'Invoer Parameters'!$D28*'Invoer Parameters'!$D$19,0)</f>
        <v>0</v>
      </c>
      <c r="AB9" s="29">
        <f>IF( AND(AB$1&gt;='Invoer Parameters'!$B28,AB$1&lt;='Invoer Parameters'!$D$21 ),'Invoer Parameters'!$D28*'Invoer Parameters'!$D$19,0)</f>
        <v>0</v>
      </c>
      <c r="AC9" s="29">
        <f>IF( AND(AC$1&gt;='Invoer Parameters'!$B28,AC$1&lt;='Invoer Parameters'!$D$21 ),'Invoer Parameters'!$D28*'Invoer Parameters'!$D$19,0)</f>
        <v>0</v>
      </c>
      <c r="AD9" s="29">
        <f>IF( AND(AD$1&gt;='Invoer Parameters'!$B28,AD$1&lt;='Invoer Parameters'!$D$21 ),'Invoer Parameters'!$D28*'Invoer Parameters'!$D$19,0)</f>
        <v>0</v>
      </c>
      <c r="AE9" s="29">
        <f>IF( AND(AE$1&gt;='Invoer Parameters'!$B28,AE$1&lt;='Invoer Parameters'!$D$21 ),'Invoer Parameters'!$D28*'Invoer Parameters'!$D$19,0)</f>
        <v>0</v>
      </c>
      <c r="AF9" s="29">
        <f>IF( AND(AF$1&gt;='Invoer Parameters'!$B28,AF$1&lt;='Invoer Parameters'!$D$21 ),'Invoer Parameters'!$D28*'Invoer Parameters'!$D$19,0)</f>
        <v>0</v>
      </c>
      <c r="AG9" s="29">
        <f>IF( AND(AG$1&gt;='Invoer Parameters'!$B28,AG$1&lt;='Invoer Parameters'!$D$21 ),'Invoer Parameters'!$D28*'Invoer Parameters'!$D$19,0)</f>
        <v>0</v>
      </c>
      <c r="AH9" s="29">
        <f>IF( AND(AH$1&gt;='Invoer Parameters'!$B28,AH$1&lt;='Invoer Parameters'!$D$21 ),'Invoer Parameters'!$D28*'Invoer Parameters'!$D$19,0)</f>
        <v>0</v>
      </c>
      <c r="AI9" s="29">
        <f>IF( AND(AI$1&gt;='Invoer Parameters'!$B28,AI$1&lt;='Invoer Parameters'!$D$21 ),'Invoer Parameters'!$D28*'Invoer Parameters'!$D$19,0)</f>
        <v>0</v>
      </c>
      <c r="AJ9" s="29">
        <f>IF( AND(AJ$1&gt;='Invoer Parameters'!$B28,AJ$1&lt;='Invoer Parameters'!$D$21 ),'Invoer Parameters'!$D28*'Invoer Parameters'!$D$19,0)</f>
        <v>0</v>
      </c>
      <c r="AK9" s="29">
        <f>IF( AND(AK$1&gt;='Invoer Parameters'!$B28,AK$1&lt;='Invoer Parameters'!$D$21 ),'Invoer Parameters'!$D28*'Invoer Parameters'!$D$19,0)</f>
        <v>0</v>
      </c>
      <c r="AL9" s="29">
        <f>IF( AND(AL$1&gt;='Invoer Parameters'!$B28,AL$1&lt;='Invoer Parameters'!$D$21 ),'Invoer Parameters'!$D28*'Invoer Parameters'!$D$19,0)</f>
        <v>0</v>
      </c>
      <c r="AM9" s="29">
        <f>IF( AND(AM$1&gt;='Invoer Parameters'!$B28,AM$1&lt;='Invoer Parameters'!$D$21 ),'Invoer Parameters'!$D28*'Invoer Parameters'!$D$19,0)</f>
        <v>0</v>
      </c>
      <c r="AN9" s="29">
        <f>IF( AND(AN$1&gt;='Invoer Parameters'!$B28,AN$1&lt;='Invoer Parameters'!$D$21 ),'Invoer Parameters'!$D28*'Invoer Parameters'!$D$19,0)</f>
        <v>0</v>
      </c>
      <c r="AO9" s="29">
        <f>IF( AND(AO$1&gt;='Invoer Parameters'!$B28,AO$1&lt;='Invoer Parameters'!$D$21 ),'Invoer Parameters'!$D28*'Invoer Parameters'!$D$19,0)</f>
        <v>0</v>
      </c>
    </row>
    <row r="10" spans="2:41">
      <c r="B10" s="27" t="s">
        <v>8</v>
      </c>
      <c r="C10" s="27" t="s">
        <v>11</v>
      </c>
      <c r="D10" s="27" t="s">
        <v>1</v>
      </c>
      <c r="E10" s="29">
        <f>SUM(F10:AI10)</f>
        <v>0</v>
      </c>
      <c r="F10" s="29">
        <f t="shared" ref="F10:G10" si="7">SUM(F6:F9)</f>
        <v>0</v>
      </c>
      <c r="G10" s="29">
        <f t="shared" si="7"/>
        <v>0</v>
      </c>
      <c r="H10" s="29">
        <f>SUM(H6:H9)</f>
        <v>0</v>
      </c>
      <c r="I10" s="29">
        <f>SUM(I6:I9)</f>
        <v>0</v>
      </c>
      <c r="J10" s="29">
        <f>SUM(J6:J9)</f>
        <v>0</v>
      </c>
      <c r="K10" s="29">
        <f t="shared" ref="K10:AE10" si="8">SUM(K6:K9)</f>
        <v>0</v>
      </c>
      <c r="L10" s="29">
        <f>SUM(L6:L9)</f>
        <v>0</v>
      </c>
      <c r="M10" s="29">
        <f t="shared" si="8"/>
        <v>0</v>
      </c>
      <c r="N10" s="29">
        <f t="shared" si="8"/>
        <v>0</v>
      </c>
      <c r="O10" s="29">
        <f t="shared" si="8"/>
        <v>0</v>
      </c>
      <c r="P10" s="29">
        <f>SUM(P6:P9)</f>
        <v>0</v>
      </c>
      <c r="Q10" s="29">
        <f t="shared" si="8"/>
        <v>0</v>
      </c>
      <c r="R10" s="29">
        <f t="shared" si="8"/>
        <v>0</v>
      </c>
      <c r="S10" s="29">
        <f t="shared" si="8"/>
        <v>0</v>
      </c>
      <c r="T10" s="29">
        <f t="shared" si="8"/>
        <v>0</v>
      </c>
      <c r="U10" s="29">
        <f t="shared" si="8"/>
        <v>0</v>
      </c>
      <c r="V10" s="29">
        <f t="shared" si="8"/>
        <v>0</v>
      </c>
      <c r="W10" s="29">
        <f t="shared" si="8"/>
        <v>0</v>
      </c>
      <c r="X10" s="29">
        <f t="shared" si="8"/>
        <v>0</v>
      </c>
      <c r="Y10" s="29">
        <f t="shared" si="8"/>
        <v>0</v>
      </c>
      <c r="Z10" s="29">
        <f t="shared" si="8"/>
        <v>0</v>
      </c>
      <c r="AA10" s="29">
        <f t="shared" si="8"/>
        <v>0</v>
      </c>
      <c r="AB10" s="29">
        <f t="shared" si="8"/>
        <v>0</v>
      </c>
      <c r="AC10" s="29">
        <f t="shared" si="8"/>
        <v>0</v>
      </c>
      <c r="AD10" s="29">
        <f t="shared" si="8"/>
        <v>0</v>
      </c>
      <c r="AE10" s="29">
        <f t="shared" si="8"/>
        <v>0</v>
      </c>
      <c r="AF10" s="29">
        <f t="shared" ref="AF10" si="9">SUM(AF6:AF9)</f>
        <v>0</v>
      </c>
      <c r="AG10" s="29">
        <f t="shared" ref="AG10:AI10" si="10">SUM(AG6:AG9)</f>
        <v>0</v>
      </c>
      <c r="AH10" s="29">
        <f t="shared" si="10"/>
        <v>0</v>
      </c>
      <c r="AI10" s="29">
        <f t="shared" si="10"/>
        <v>0</v>
      </c>
      <c r="AJ10" s="29">
        <f t="shared" ref="AJ10:AN10" si="11">SUM(AJ6:AJ9)</f>
        <v>0</v>
      </c>
      <c r="AK10" s="29">
        <f t="shared" si="11"/>
        <v>0</v>
      </c>
      <c r="AL10" s="29">
        <f t="shared" si="11"/>
        <v>0</v>
      </c>
      <c r="AM10" s="29">
        <f t="shared" si="11"/>
        <v>0</v>
      </c>
      <c r="AN10" s="29">
        <f t="shared" si="11"/>
        <v>0</v>
      </c>
      <c r="AO10" s="29">
        <f t="shared" ref="AO10" si="12">SUM(AO6:AO9)</f>
        <v>0</v>
      </c>
    </row>
    <row r="11" spans="2:41">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row>
    <row r="12" spans="2:41" hidden="1">
      <c r="B12" s="384" t="s">
        <v>328</v>
      </c>
      <c r="C12" s="96" t="s">
        <v>317</v>
      </c>
      <c r="E12" s="29"/>
      <c r="F12" s="30">
        <f>'MP en GVO'!F3</f>
        <v>2022</v>
      </c>
      <c r="G12" s="30">
        <f>'MP en GVO'!G3</f>
        <v>2023</v>
      </c>
      <c r="H12" s="30">
        <f>'MP en GVO'!H3</f>
        <v>2024</v>
      </c>
      <c r="I12" s="30">
        <f>'MP en GVO'!I3</f>
        <v>2025</v>
      </c>
      <c r="J12" s="30">
        <f>'MP en GVO'!J3</f>
        <v>2026</v>
      </c>
      <c r="K12" s="30">
        <f>'MP en GVO'!K3</f>
        <v>2027</v>
      </c>
      <c r="L12" s="30">
        <f>'MP en GVO'!L3</f>
        <v>2028</v>
      </c>
      <c r="M12" s="30">
        <f>'MP en GVO'!M3</f>
        <v>2029</v>
      </c>
      <c r="N12" s="30">
        <f>'MP en GVO'!N3</f>
        <v>2030</v>
      </c>
      <c r="O12" s="30">
        <f>'MP en GVO'!O3</f>
        <v>2031</v>
      </c>
      <c r="P12" s="30">
        <f>'MP en GVO'!P3</f>
        <v>2032</v>
      </c>
      <c r="Q12" s="30">
        <f>'MP en GVO'!Q3</f>
        <v>2033</v>
      </c>
      <c r="R12" s="30">
        <f>'MP en GVO'!R3</f>
        <v>2034</v>
      </c>
      <c r="S12" s="30">
        <f>'MP en GVO'!S3</f>
        <v>2035</v>
      </c>
      <c r="T12" s="30">
        <f>'MP en GVO'!T3</f>
        <v>2036</v>
      </c>
      <c r="U12" s="30">
        <f>'MP en GVO'!U3</f>
        <v>2037</v>
      </c>
      <c r="V12" s="30">
        <f>'MP en GVO'!V3</f>
        <v>2038</v>
      </c>
      <c r="W12" s="30">
        <f>'MP en GVO'!W3</f>
        <v>2039</v>
      </c>
      <c r="X12" s="30">
        <f>'MP en GVO'!X3</f>
        <v>2040</v>
      </c>
      <c r="Y12" s="30">
        <f>'MP en GVO'!Y3</f>
        <v>2041</v>
      </c>
      <c r="Z12" s="30">
        <f>'MP en GVO'!Z3</f>
        <v>2042</v>
      </c>
      <c r="AA12" s="30">
        <f>'MP en GVO'!AA3</f>
        <v>2043</v>
      </c>
      <c r="AB12" s="30">
        <f>'MP en GVO'!AB3</f>
        <v>2044</v>
      </c>
      <c r="AC12" s="30">
        <f>'MP en GVO'!AC3</f>
        <v>2045</v>
      </c>
      <c r="AD12" s="30">
        <f>'MP en GVO'!AD3</f>
        <v>2046</v>
      </c>
      <c r="AE12" s="30">
        <f>'MP en GVO'!AE3</f>
        <v>2047</v>
      </c>
      <c r="AF12" s="30">
        <f>'MP en GVO'!AF3</f>
        <v>2048</v>
      </c>
      <c r="AG12" s="30">
        <f>'MP en GVO'!AG3</f>
        <v>2049</v>
      </c>
      <c r="AH12" s="30">
        <f>'MP en GVO'!AH3</f>
        <v>2050</v>
      </c>
      <c r="AI12" s="30">
        <f>'MP en GVO'!AI3</f>
        <v>2051</v>
      </c>
      <c r="AJ12" s="30">
        <f>'MP en GVO'!AJ3</f>
        <v>2052</v>
      </c>
      <c r="AK12" s="30">
        <f>'MP en GVO'!AK3</f>
        <v>2053</v>
      </c>
      <c r="AL12" s="30">
        <f>'MP en GVO'!AL3</f>
        <v>2054</v>
      </c>
      <c r="AM12" s="30">
        <f>'MP en GVO'!AM3</f>
        <v>2055</v>
      </c>
      <c r="AN12" s="30">
        <f>'MP en GVO'!AN3</f>
        <v>2056</v>
      </c>
      <c r="AO12" s="30">
        <f>'MP en GVO'!AO3</f>
        <v>2057</v>
      </c>
    </row>
    <row r="13" spans="2:41" hidden="1">
      <c r="B13" s="384"/>
      <c r="C13" s="96" t="s">
        <v>318</v>
      </c>
      <c r="F13" s="51">
        <f>F12-F1</f>
        <v>2022</v>
      </c>
    </row>
    <row r="14" spans="2:41" hidden="1">
      <c r="B14" s="384"/>
      <c r="C14" s="96" t="s">
        <v>289</v>
      </c>
      <c r="F14" s="30" t="e">
        <f t="shared" ref="F14:AN14" ca="1" si="13">OFFSET(F12,0,-$F$13,1,1)</f>
        <v>#REF!</v>
      </c>
      <c r="G14" s="30" t="e">
        <f t="shared" ca="1" si="13"/>
        <v>#REF!</v>
      </c>
      <c r="H14" s="30" t="e">
        <f t="shared" ca="1" si="13"/>
        <v>#REF!</v>
      </c>
      <c r="I14" s="30" t="e">
        <f t="shared" ca="1" si="13"/>
        <v>#REF!</v>
      </c>
      <c r="J14" s="30" t="e">
        <f t="shared" ca="1" si="13"/>
        <v>#REF!</v>
      </c>
      <c r="K14" s="30" t="e">
        <f t="shared" ca="1" si="13"/>
        <v>#REF!</v>
      </c>
      <c r="L14" s="30" t="e">
        <f t="shared" ca="1" si="13"/>
        <v>#REF!</v>
      </c>
      <c r="M14" s="30" t="e">
        <f t="shared" ca="1" si="13"/>
        <v>#REF!</v>
      </c>
      <c r="N14" s="30" t="e">
        <f t="shared" ca="1" si="13"/>
        <v>#REF!</v>
      </c>
      <c r="O14" s="30" t="e">
        <f t="shared" ca="1" si="13"/>
        <v>#REF!</v>
      </c>
      <c r="P14" s="30" t="e">
        <f t="shared" ca="1" si="13"/>
        <v>#REF!</v>
      </c>
      <c r="Q14" s="30" t="e">
        <f t="shared" ca="1" si="13"/>
        <v>#REF!</v>
      </c>
      <c r="R14" s="30" t="e">
        <f t="shared" ca="1" si="13"/>
        <v>#REF!</v>
      </c>
      <c r="S14" s="30" t="e">
        <f t="shared" ca="1" si="13"/>
        <v>#REF!</v>
      </c>
      <c r="T14" s="30" t="e">
        <f t="shared" ca="1" si="13"/>
        <v>#REF!</v>
      </c>
      <c r="U14" s="30" t="e">
        <f t="shared" ca="1" si="13"/>
        <v>#REF!</v>
      </c>
      <c r="V14" s="30" t="e">
        <f t="shared" ca="1" si="13"/>
        <v>#REF!</v>
      </c>
      <c r="W14" s="30" t="e">
        <f t="shared" ca="1" si="13"/>
        <v>#REF!</v>
      </c>
      <c r="X14" s="30" t="e">
        <f t="shared" ca="1" si="13"/>
        <v>#REF!</v>
      </c>
      <c r="Y14" s="30" t="e">
        <f t="shared" ca="1" si="13"/>
        <v>#REF!</v>
      </c>
      <c r="Z14" s="30" t="e">
        <f t="shared" ca="1" si="13"/>
        <v>#REF!</v>
      </c>
      <c r="AA14" s="30" t="e">
        <f t="shared" ca="1" si="13"/>
        <v>#REF!</v>
      </c>
      <c r="AB14" s="30" t="e">
        <f t="shared" ca="1" si="13"/>
        <v>#REF!</v>
      </c>
      <c r="AC14" s="30" t="e">
        <f t="shared" ca="1" si="13"/>
        <v>#REF!</v>
      </c>
      <c r="AD14" s="30" t="e">
        <f t="shared" ca="1" si="13"/>
        <v>#REF!</v>
      </c>
      <c r="AE14" s="30" t="e">
        <f t="shared" ca="1" si="13"/>
        <v>#REF!</v>
      </c>
      <c r="AF14" s="30" t="e">
        <f t="shared" ca="1" si="13"/>
        <v>#REF!</v>
      </c>
      <c r="AG14" s="30" t="e">
        <f t="shared" ca="1" si="13"/>
        <v>#REF!</v>
      </c>
      <c r="AH14" s="30" t="e">
        <f t="shared" ca="1" si="13"/>
        <v>#REF!</v>
      </c>
      <c r="AI14" s="30" t="e">
        <f t="shared" ca="1" si="13"/>
        <v>#REF!</v>
      </c>
      <c r="AJ14" s="30" t="e">
        <f t="shared" ca="1" si="13"/>
        <v>#REF!</v>
      </c>
      <c r="AK14" s="30" t="e">
        <f t="shared" ca="1" si="13"/>
        <v>#REF!</v>
      </c>
      <c r="AL14" s="30" t="e">
        <f t="shared" ca="1" si="13"/>
        <v>#REF!</v>
      </c>
      <c r="AM14" s="30" t="e">
        <f t="shared" ca="1" si="13"/>
        <v>#REF!</v>
      </c>
      <c r="AN14" s="30" t="e">
        <f t="shared" ca="1" si="13"/>
        <v>#REF!</v>
      </c>
      <c r="AO14" s="30" t="e">
        <f t="shared" ref="AO14" ca="1" si="14">OFFSET(AO12,0,-$F$13,1,1)</f>
        <v>#REF!</v>
      </c>
    </row>
    <row r="15" spans="2:41" hidden="1">
      <c r="B15" s="384"/>
      <c r="C15" s="96" t="s">
        <v>293</v>
      </c>
      <c r="F15" s="32" t="e">
        <f ca="1">OFFSET('MP en GVO'!F$7,0,-$F$13,1,1)</f>
        <v>#REF!</v>
      </c>
      <c r="G15" s="32" t="e">
        <f ca="1">OFFSET('MP en GVO'!G$7,0,-$F$13,1,1)</f>
        <v>#REF!</v>
      </c>
      <c r="H15" s="32" t="e">
        <f ca="1">OFFSET('MP en GVO'!H$7,0,-$F$13,1,1)</f>
        <v>#REF!</v>
      </c>
      <c r="I15" s="32" t="e">
        <f ca="1">OFFSET('MP en GVO'!I$7,0,-$F$13,1,1)</f>
        <v>#REF!</v>
      </c>
      <c r="J15" s="32" t="e">
        <f ca="1">OFFSET('MP en GVO'!J$7,0,-$F$13,1,1)</f>
        <v>#REF!</v>
      </c>
      <c r="K15" s="32" t="e">
        <f ca="1">OFFSET('MP en GVO'!K$7,0,-$F$13,1,1)</f>
        <v>#REF!</v>
      </c>
      <c r="L15" s="32" t="e">
        <f ca="1">OFFSET('MP en GVO'!L$7,0,-$F$13,1,1)</f>
        <v>#REF!</v>
      </c>
      <c r="M15" s="32" t="e">
        <f ca="1">OFFSET('MP en GVO'!M$7,0,-$F$13,1,1)</f>
        <v>#REF!</v>
      </c>
      <c r="N15" s="32" t="e">
        <f ca="1">OFFSET('MP en GVO'!N$7,0,-$F$13,1,1)</f>
        <v>#REF!</v>
      </c>
      <c r="O15" s="32" t="e">
        <f ca="1">OFFSET('MP en GVO'!O$7,0,-$F$13,1,1)</f>
        <v>#REF!</v>
      </c>
      <c r="P15" s="32" t="e">
        <f ca="1">OFFSET('MP en GVO'!P$7,0,-$F$13,1,1)</f>
        <v>#REF!</v>
      </c>
      <c r="Q15" s="32" t="e">
        <f ca="1">OFFSET('MP en GVO'!Q$7,0,-$F$13,1,1)</f>
        <v>#REF!</v>
      </c>
      <c r="R15" s="32" t="e">
        <f ca="1">OFFSET('MP en GVO'!R$7,0,-$F$13,1,1)</f>
        <v>#REF!</v>
      </c>
      <c r="S15" s="32" t="e">
        <f ca="1">OFFSET('MP en GVO'!S$7,0,-$F$13,1,1)</f>
        <v>#REF!</v>
      </c>
      <c r="T15" s="32" t="e">
        <f ca="1">OFFSET('MP en GVO'!T$7,0,-$F$13,1,1)</f>
        <v>#REF!</v>
      </c>
      <c r="U15" s="32" t="e">
        <f ca="1">OFFSET('MP en GVO'!U$7,0,-$F$13,1,1)</f>
        <v>#REF!</v>
      </c>
      <c r="V15" s="32" t="e">
        <f ca="1">OFFSET('MP en GVO'!V$7,0,-$F$13,1,1)</f>
        <v>#REF!</v>
      </c>
      <c r="W15" s="32" t="e">
        <f ca="1">OFFSET('MP en GVO'!W$7,0,-$F$13,1,1)</f>
        <v>#REF!</v>
      </c>
      <c r="X15" s="32" t="e">
        <f ca="1">OFFSET('MP en GVO'!X$7,0,-$F$13,1,1)</f>
        <v>#REF!</v>
      </c>
      <c r="Y15" s="32" t="e">
        <f ca="1">OFFSET('MP en GVO'!Y$7,0,-$F$13,1,1)</f>
        <v>#REF!</v>
      </c>
      <c r="Z15" s="32" t="e">
        <f ca="1">OFFSET('MP en GVO'!Z$7,0,-$F$13,1,1)</f>
        <v>#REF!</v>
      </c>
      <c r="AA15" s="32" t="e">
        <f ca="1">OFFSET('MP en GVO'!AA$7,0,-$F$13,1,1)</f>
        <v>#REF!</v>
      </c>
      <c r="AB15" s="32" t="e">
        <f ca="1">OFFSET('MP en GVO'!AB$7,0,-$F$13,1,1)</f>
        <v>#REF!</v>
      </c>
      <c r="AC15" s="32" t="e">
        <f ca="1">OFFSET('MP en GVO'!AC$7,0,-$F$13,1,1)</f>
        <v>#REF!</v>
      </c>
      <c r="AD15" s="32" t="e">
        <f ca="1">OFFSET('MP en GVO'!AD$7,0,-$F$13,1,1)</f>
        <v>#REF!</v>
      </c>
      <c r="AE15" s="32" t="e">
        <f ca="1">OFFSET('MP en GVO'!AE$7,0,-$F$13,1,1)</f>
        <v>#REF!</v>
      </c>
      <c r="AF15" s="32" t="e">
        <f ca="1">OFFSET('MP en GVO'!AF$7,0,-$F$13,1,1)</f>
        <v>#REF!</v>
      </c>
      <c r="AG15" s="32" t="e">
        <f ca="1">OFFSET('MP en GVO'!AG$7,0,-$F$13,1,1)</f>
        <v>#REF!</v>
      </c>
      <c r="AH15" s="32" t="e">
        <f ca="1">OFFSET('MP en GVO'!AH$7,0,-$F$13,1,1)</f>
        <v>#REF!</v>
      </c>
      <c r="AI15" s="32" t="e">
        <f ca="1">OFFSET('MP en GVO'!AI$7,0,-$F$13,1,1)</f>
        <v>#REF!</v>
      </c>
      <c r="AJ15" s="32" t="e">
        <f ca="1">OFFSET('MP en GVO'!AJ$7,0,-$F$13,1,1)</f>
        <v>#REF!</v>
      </c>
      <c r="AK15" s="32" t="e">
        <f ca="1">OFFSET('MP en GVO'!AK$7,0,-$F$13,1,1)</f>
        <v>#REF!</v>
      </c>
      <c r="AL15" s="32" t="e">
        <f ca="1">OFFSET('MP en GVO'!AL$7,0,-$F$13,1,1)</f>
        <v>#REF!</v>
      </c>
      <c r="AM15" s="32" t="e">
        <f ca="1">OFFSET('MP en GVO'!AM$7,0,-$F$13,1,1)</f>
        <v>#REF!</v>
      </c>
      <c r="AN15" s="32" t="e">
        <f ca="1">OFFSET('MP en GVO'!AN$7,0,-$F$13,1,1)</f>
        <v>#REF!</v>
      </c>
      <c r="AO15" s="32" t="e">
        <f ca="1">OFFSET('MP en GVO'!AO$7,0,-$F$13,1,1)</f>
        <v>#REF!</v>
      </c>
    </row>
    <row r="16" spans="2:41" hidden="1">
      <c r="B16" s="384"/>
      <c r="C16" s="96" t="s">
        <v>292</v>
      </c>
      <c r="F16" s="32" t="e">
        <f ca="1">OFFSET('MP en GVO'!F$10,0,-$F$13,1,1)</f>
        <v>#REF!</v>
      </c>
      <c r="G16" s="32" t="e">
        <f ca="1">OFFSET('MP en GVO'!G$10,0,-$F$13,1,1)</f>
        <v>#REF!</v>
      </c>
      <c r="H16" s="32" t="e">
        <f ca="1">OFFSET('MP en GVO'!H$10,0,-$F$13,1,1)</f>
        <v>#REF!</v>
      </c>
      <c r="I16" s="32" t="e">
        <f ca="1">OFFSET('MP en GVO'!I$10,0,-$F$13,1,1)</f>
        <v>#REF!</v>
      </c>
      <c r="J16" s="32" t="e">
        <f ca="1">OFFSET('MP en GVO'!J$10,0,-$F$13,1,1)</f>
        <v>#REF!</v>
      </c>
      <c r="K16" s="32" t="e">
        <f ca="1">OFFSET('MP en GVO'!K$10,0,-$F$13,1,1)</f>
        <v>#REF!</v>
      </c>
      <c r="L16" s="32" t="e">
        <f ca="1">OFFSET('MP en GVO'!L$10,0,-$F$13,1,1)</f>
        <v>#REF!</v>
      </c>
      <c r="M16" s="32" t="e">
        <f ca="1">OFFSET('MP en GVO'!M$10,0,-$F$13,1,1)</f>
        <v>#REF!</v>
      </c>
      <c r="N16" s="32" t="e">
        <f ca="1">OFFSET('MP en GVO'!N$10,0,-$F$13,1,1)</f>
        <v>#REF!</v>
      </c>
      <c r="O16" s="32" t="e">
        <f ca="1">OFFSET('MP en GVO'!O$10,0,-$F$13,1,1)</f>
        <v>#REF!</v>
      </c>
      <c r="P16" s="32" t="e">
        <f ca="1">OFFSET('MP en GVO'!P$10,0,-$F$13,1,1)</f>
        <v>#REF!</v>
      </c>
      <c r="Q16" s="32" t="e">
        <f ca="1">OFFSET('MP en GVO'!Q$10,0,-$F$13,1,1)</f>
        <v>#REF!</v>
      </c>
      <c r="R16" s="32" t="e">
        <f ca="1">OFFSET('MP en GVO'!R$10,0,-$F$13,1,1)</f>
        <v>#REF!</v>
      </c>
      <c r="S16" s="32" t="e">
        <f ca="1">OFFSET('MP en GVO'!S$10,0,-$F$13,1,1)</f>
        <v>#REF!</v>
      </c>
      <c r="T16" s="32" t="e">
        <f ca="1">OFFSET('MP en GVO'!T$10,0,-$F$13,1,1)</f>
        <v>#REF!</v>
      </c>
      <c r="U16" s="32" t="e">
        <f ca="1">OFFSET('MP en GVO'!U$10,0,-$F$13,1,1)</f>
        <v>#REF!</v>
      </c>
      <c r="V16" s="32" t="e">
        <f ca="1">OFFSET('MP en GVO'!V$10,0,-$F$13,1,1)</f>
        <v>#REF!</v>
      </c>
      <c r="W16" s="32" t="e">
        <f ca="1">OFFSET('MP en GVO'!W$10,0,-$F$13,1,1)</f>
        <v>#REF!</v>
      </c>
      <c r="X16" s="32" t="e">
        <f ca="1">OFFSET('MP en GVO'!X$10,0,-$F$13,1,1)</f>
        <v>#REF!</v>
      </c>
      <c r="Y16" s="32" t="e">
        <f ca="1">OFFSET('MP en GVO'!Y$10,0,-$F$13,1,1)</f>
        <v>#REF!</v>
      </c>
      <c r="Z16" s="32" t="e">
        <f ca="1">OFFSET('MP en GVO'!Z$10,0,-$F$13,1,1)</f>
        <v>#REF!</v>
      </c>
      <c r="AA16" s="32" t="e">
        <f ca="1">OFFSET('MP en GVO'!AA$10,0,-$F$13,1,1)</f>
        <v>#REF!</v>
      </c>
      <c r="AB16" s="32" t="e">
        <f ca="1">OFFSET('MP en GVO'!AB$10,0,-$F$13,1,1)</f>
        <v>#REF!</v>
      </c>
      <c r="AC16" s="32" t="e">
        <f ca="1">OFFSET('MP en GVO'!AC$10,0,-$F$13,1,1)</f>
        <v>#REF!</v>
      </c>
      <c r="AD16" s="32" t="e">
        <f ca="1">OFFSET('MP en GVO'!AD$10,0,-$F$13,1,1)</f>
        <v>#REF!</v>
      </c>
      <c r="AE16" s="32" t="e">
        <f ca="1">OFFSET('MP en GVO'!AE$10,0,-$F$13,1,1)</f>
        <v>#REF!</v>
      </c>
      <c r="AF16" s="32" t="e">
        <f ca="1">OFFSET('MP en GVO'!AF$10,0,-$F$13,1,1)</f>
        <v>#REF!</v>
      </c>
      <c r="AG16" s="32" t="e">
        <f ca="1">OFFSET('MP en GVO'!AG$10,0,-$F$13,1,1)</f>
        <v>#REF!</v>
      </c>
      <c r="AH16" s="32" t="e">
        <f ca="1">OFFSET('MP en GVO'!AH$10,0,-$F$13,1,1)</f>
        <v>#REF!</v>
      </c>
      <c r="AI16" s="32" t="e">
        <f ca="1">OFFSET('MP en GVO'!AI$10,0,-$F$13,1,1)</f>
        <v>#REF!</v>
      </c>
      <c r="AJ16" s="32" t="e">
        <f ca="1">OFFSET('MP en GVO'!AJ$10,0,-$F$13,1,1)</f>
        <v>#REF!</v>
      </c>
      <c r="AK16" s="32" t="e">
        <f ca="1">OFFSET('MP en GVO'!AK$10,0,-$F$13,1,1)</f>
        <v>#REF!</v>
      </c>
      <c r="AL16" s="32" t="e">
        <f ca="1">OFFSET('MP en GVO'!AL$10,0,-$F$13,1,1)</f>
        <v>#REF!</v>
      </c>
      <c r="AM16" s="32" t="e">
        <f ca="1">OFFSET('MP en GVO'!AM$10,0,-$F$13,1,1)</f>
        <v>#REF!</v>
      </c>
      <c r="AN16" s="32" t="e">
        <f ca="1">OFFSET('MP en GVO'!AN$10,0,-$F$13,1,1)</f>
        <v>#REF!</v>
      </c>
      <c r="AO16" s="32" t="e">
        <f ca="1">OFFSET('MP en GVO'!AO$10,0,-$F$13,1,1)</f>
        <v>#REF!</v>
      </c>
    </row>
    <row r="17" spans="2:41" hidden="1">
      <c r="B17" s="384"/>
      <c r="C17" s="96" t="s">
        <v>351</v>
      </c>
      <c r="F17" s="32" t="e">
        <f ca="1">OFFSET('MP en GVO'!F$12,0,-$F$13,1,1)</f>
        <v>#REF!</v>
      </c>
      <c r="G17" s="32" t="e">
        <f ca="1">OFFSET('MP en GVO'!G$12,0,-$F$13,1,1)</f>
        <v>#REF!</v>
      </c>
      <c r="H17" s="32" t="e">
        <f ca="1">OFFSET('MP en GVO'!H$12,0,-$F$13,1,1)</f>
        <v>#REF!</v>
      </c>
      <c r="I17" s="32" t="e">
        <f ca="1">OFFSET('MP en GVO'!I$12,0,-$F$13,1,1)</f>
        <v>#REF!</v>
      </c>
      <c r="J17" s="32" t="e">
        <f ca="1">OFFSET('MP en GVO'!J$12,0,-$F$13,1,1)</f>
        <v>#REF!</v>
      </c>
      <c r="K17" s="32" t="e">
        <f ca="1">OFFSET('MP en GVO'!K$12,0,-$F$13,1,1)</f>
        <v>#REF!</v>
      </c>
      <c r="L17" s="32" t="e">
        <f ca="1">OFFSET('MP en GVO'!L$12,0,-$F$13,1,1)</f>
        <v>#REF!</v>
      </c>
      <c r="M17" s="32" t="e">
        <f ca="1">OFFSET('MP en GVO'!M$12,0,-$F$13,1,1)</f>
        <v>#REF!</v>
      </c>
      <c r="N17" s="32" t="e">
        <f ca="1">OFFSET('MP en GVO'!N$12,0,-$F$13,1,1)</f>
        <v>#REF!</v>
      </c>
      <c r="O17" s="32" t="e">
        <f ca="1">OFFSET('MP en GVO'!O$12,0,-$F$13,1,1)</f>
        <v>#REF!</v>
      </c>
      <c r="P17" s="32" t="e">
        <f ca="1">OFFSET('MP en GVO'!P$12,0,-$F$13,1,1)</f>
        <v>#REF!</v>
      </c>
      <c r="Q17" s="32" t="e">
        <f ca="1">OFFSET('MP en GVO'!Q$12,0,-$F$13,1,1)</f>
        <v>#REF!</v>
      </c>
      <c r="R17" s="32" t="e">
        <f ca="1">OFFSET('MP en GVO'!R$12,0,-$F$13,1,1)</f>
        <v>#REF!</v>
      </c>
      <c r="S17" s="32" t="e">
        <f ca="1">OFFSET('MP en GVO'!S$12,0,-$F$13,1,1)</f>
        <v>#REF!</v>
      </c>
      <c r="T17" s="32" t="e">
        <f ca="1">OFFSET('MP en GVO'!T$12,0,-$F$13,1,1)</f>
        <v>#REF!</v>
      </c>
      <c r="U17" s="32" t="e">
        <f ca="1">OFFSET('MP en GVO'!U$12,0,-$F$13,1,1)</f>
        <v>#REF!</v>
      </c>
      <c r="V17" s="32" t="e">
        <f ca="1">OFFSET('MP en GVO'!V$12,0,-$F$13,1,1)</f>
        <v>#REF!</v>
      </c>
      <c r="W17" s="32" t="e">
        <f ca="1">OFFSET('MP en GVO'!W$12,0,-$F$13,1,1)</f>
        <v>#REF!</v>
      </c>
      <c r="X17" s="32" t="e">
        <f ca="1">OFFSET('MP en GVO'!X$12,0,-$F$13,1,1)</f>
        <v>#REF!</v>
      </c>
      <c r="Y17" s="32" t="e">
        <f ca="1">OFFSET('MP en GVO'!Y$12,0,-$F$13,1,1)</f>
        <v>#REF!</v>
      </c>
      <c r="Z17" s="32" t="e">
        <f ca="1">OFFSET('MP en GVO'!Z$12,0,-$F$13,1,1)</f>
        <v>#REF!</v>
      </c>
      <c r="AA17" s="32" t="e">
        <f ca="1">OFFSET('MP en GVO'!AA$12,0,-$F$13,1,1)</f>
        <v>#REF!</v>
      </c>
      <c r="AB17" s="32" t="e">
        <f ca="1">OFFSET('MP en GVO'!AB$12,0,-$F$13,1,1)</f>
        <v>#REF!</v>
      </c>
      <c r="AC17" s="32" t="e">
        <f ca="1">OFFSET('MP en GVO'!AC$12,0,-$F$13,1,1)</f>
        <v>#REF!</v>
      </c>
      <c r="AD17" s="32" t="e">
        <f ca="1">OFFSET('MP en GVO'!AD$12,0,-$F$13,1,1)</f>
        <v>#REF!</v>
      </c>
      <c r="AE17" s="32" t="e">
        <f ca="1">OFFSET('MP en GVO'!AE$12,0,-$F$13,1,1)</f>
        <v>#REF!</v>
      </c>
      <c r="AF17" s="32" t="e">
        <f ca="1">OFFSET('MP en GVO'!AF$12,0,-$F$13,1,1)</f>
        <v>#REF!</v>
      </c>
      <c r="AG17" s="32" t="e">
        <f ca="1">OFFSET('MP en GVO'!AG$12,0,-$F$13,1,1)</f>
        <v>#REF!</v>
      </c>
      <c r="AH17" s="32" t="e">
        <f ca="1">OFFSET('MP en GVO'!AH$12,0,-$F$13,1,1)</f>
        <v>#REF!</v>
      </c>
      <c r="AI17" s="32" t="e">
        <f ca="1">OFFSET('MP en GVO'!AI$12,0,-$F$13,1,1)</f>
        <v>#REF!</v>
      </c>
      <c r="AJ17" s="32" t="e">
        <f ca="1">OFFSET('MP en GVO'!AJ$12,0,-$F$13,1,1)</f>
        <v>#REF!</v>
      </c>
      <c r="AK17" s="32" t="e">
        <f ca="1">OFFSET('MP en GVO'!AK$12,0,-$F$13,1,1)</f>
        <v>#REF!</v>
      </c>
      <c r="AL17" s="32" t="e">
        <f ca="1">OFFSET('MP en GVO'!AL$12,0,-$F$13,1,1)</f>
        <v>#REF!</v>
      </c>
      <c r="AM17" s="32" t="e">
        <f ca="1">OFFSET('MP en GVO'!AM$12,0,-$F$13,1,1)</f>
        <v>#REF!</v>
      </c>
      <c r="AN17" s="32" t="e">
        <f ca="1">OFFSET('MP en GVO'!AN$12,0,-$F$13,1,1)</f>
        <v>#REF!</v>
      </c>
      <c r="AO17" s="32" t="e">
        <f ca="1">OFFSET('MP en GVO'!AO$12,0,-$F$13,1,1)</f>
        <v>#REF!</v>
      </c>
    </row>
    <row r="18" spans="2:41" hidden="1">
      <c r="B18" s="384"/>
      <c r="C18" s="96" t="s">
        <v>296</v>
      </c>
      <c r="F18" s="32" t="e">
        <f ca="1">OFFSET(OPEX!E$8,0,-$F$13,1,1)</f>
        <v>#REF!</v>
      </c>
      <c r="G18" s="32" t="e">
        <f ca="1">OFFSET(OPEX!F$8,0,-$F$13,1,1)</f>
        <v>#REF!</v>
      </c>
      <c r="H18" s="32" t="e">
        <f ca="1">OFFSET(OPEX!G$8,0,-$F$13,1,1)</f>
        <v>#REF!</v>
      </c>
      <c r="I18" s="32" t="e">
        <f ca="1">OFFSET(OPEX!H$8,0,-$F$13,1,1)</f>
        <v>#REF!</v>
      </c>
      <c r="J18" s="32" t="e">
        <f ca="1">OFFSET(OPEX!I$8,0,-$F$13,1,1)</f>
        <v>#REF!</v>
      </c>
      <c r="K18" s="32" t="e">
        <f ca="1">OFFSET(OPEX!J$8,0,-$F$13,1,1)</f>
        <v>#REF!</v>
      </c>
      <c r="L18" s="32" t="e">
        <f ca="1">OFFSET(OPEX!K$8,0,-$F$13,1,1)</f>
        <v>#REF!</v>
      </c>
      <c r="M18" s="32" t="e">
        <f ca="1">OFFSET(OPEX!L$8,0,-$F$13,1,1)</f>
        <v>#REF!</v>
      </c>
      <c r="N18" s="32" t="e">
        <f ca="1">OFFSET(OPEX!M$8,0,-$F$13,1,1)</f>
        <v>#REF!</v>
      </c>
      <c r="O18" s="32" t="e">
        <f ca="1">OFFSET(OPEX!N$8,0,-$F$13,1,1)</f>
        <v>#REF!</v>
      </c>
      <c r="P18" s="32" t="e">
        <f ca="1">OFFSET(OPEX!O$8,0,-$F$13,1,1)</f>
        <v>#REF!</v>
      </c>
      <c r="Q18" s="32" t="e">
        <f ca="1">OFFSET(OPEX!P$8,0,-$F$13,1,1)</f>
        <v>#REF!</v>
      </c>
      <c r="R18" s="32" t="e">
        <f ca="1">OFFSET(OPEX!Q$8,0,-$F$13,1,1)</f>
        <v>#REF!</v>
      </c>
      <c r="S18" s="32" t="e">
        <f ca="1">OFFSET(OPEX!R$8,0,-$F$13,1,1)</f>
        <v>#REF!</v>
      </c>
      <c r="T18" s="32" t="e">
        <f ca="1">OFFSET(OPEX!S$8,0,-$F$13,1,1)</f>
        <v>#REF!</v>
      </c>
      <c r="U18" s="32" t="e">
        <f ca="1">OFFSET(OPEX!T$8,0,-$F$13,1,1)</f>
        <v>#REF!</v>
      </c>
      <c r="V18" s="32" t="e">
        <f ca="1">OFFSET(OPEX!U$8,0,-$F$13,1,1)</f>
        <v>#REF!</v>
      </c>
      <c r="W18" s="32" t="e">
        <f ca="1">OFFSET(OPEX!V$8,0,-$F$13,1,1)</f>
        <v>#REF!</v>
      </c>
      <c r="X18" s="32" t="e">
        <f ca="1">OFFSET(OPEX!W$8,0,-$F$13,1,1)</f>
        <v>#REF!</v>
      </c>
      <c r="Y18" s="32" t="e">
        <f ca="1">OFFSET(OPEX!X$8,0,-$F$13,1,1)</f>
        <v>#REF!</v>
      </c>
      <c r="Z18" s="32" t="e">
        <f ca="1">OFFSET(OPEX!Y$8,0,-$F$13,1,1)</f>
        <v>#REF!</v>
      </c>
      <c r="AA18" s="32" t="e">
        <f ca="1">OFFSET(OPEX!Z$8,0,-$F$13,1,1)</f>
        <v>#REF!</v>
      </c>
      <c r="AB18" s="32" t="e">
        <f ca="1">OFFSET(OPEX!AA$8,0,-$F$13,1,1)</f>
        <v>#REF!</v>
      </c>
      <c r="AC18" s="32" t="e">
        <f ca="1">OFFSET(OPEX!AB$8,0,-$F$13,1,1)</f>
        <v>#REF!</v>
      </c>
      <c r="AD18" s="32" t="e">
        <f ca="1">OFFSET(OPEX!AC$8,0,-$F$13,1,1)</f>
        <v>#REF!</v>
      </c>
      <c r="AE18" s="32" t="e">
        <f ca="1">OFFSET(OPEX!AD$8,0,-$F$13,1,1)</f>
        <v>#REF!</v>
      </c>
      <c r="AF18" s="32" t="e">
        <f ca="1">OFFSET(OPEX!AE$8,0,-$F$13,1,1)</f>
        <v>#REF!</v>
      </c>
      <c r="AG18" s="32" t="e">
        <f ca="1">OFFSET(OPEX!AF$8,0,-$F$13,1,1)</f>
        <v>#REF!</v>
      </c>
      <c r="AH18" s="32" t="e">
        <f ca="1">OFFSET(OPEX!AG$8,0,-$F$13,1,1)</f>
        <v>#REF!</v>
      </c>
      <c r="AI18" s="32" t="e">
        <f ca="1">OFFSET(OPEX!AH$8,0,-$F$13,1,1)</f>
        <v>#REF!</v>
      </c>
      <c r="AJ18" s="32" t="e">
        <f ca="1">OFFSET(OPEX!AI$8,0,-$F$13,1,1)</f>
        <v>#REF!</v>
      </c>
      <c r="AK18" s="32" t="e">
        <f ca="1">OFFSET(OPEX!AJ$8,0,-$F$13,1,1)</f>
        <v>#REF!</v>
      </c>
      <c r="AL18" s="32" t="e">
        <f ca="1">OFFSET(OPEX!AK$8,0,-$F$13,1,1)</f>
        <v>#REF!</v>
      </c>
      <c r="AM18" s="32" t="e">
        <f ca="1">OFFSET(OPEX!AL$8,0,-$F$13,1,1)</f>
        <v>#REF!</v>
      </c>
      <c r="AN18" s="32" t="e">
        <f ca="1">OFFSET(OPEX!AM$8,0,-$F$13,1,1)</f>
        <v>#REF!</v>
      </c>
      <c r="AO18" s="32" t="e">
        <f ca="1">OFFSET(OPEX!AN$8,0,-$F$13,1,1)</f>
        <v>#REF!</v>
      </c>
    </row>
    <row r="19" spans="2:41" hidden="1">
      <c r="B19" s="384"/>
      <c r="C19" s="96" t="s">
        <v>294</v>
      </c>
      <c r="F19" s="32" t="e">
        <f ca="1">OFFSET('MP en GVO'!F$6,0,-$F$13,1,1)</f>
        <v>#REF!</v>
      </c>
      <c r="G19" s="32" t="e">
        <f ca="1">OFFSET('MP en GVO'!E$6,0,-$F$13,1,1)</f>
        <v>#REF!</v>
      </c>
      <c r="H19" s="32" t="e">
        <f ca="1">OFFSET('MP en GVO'!F$6,0,-$F$13,1,1)</f>
        <v>#REF!</v>
      </c>
      <c r="I19" s="32" t="e">
        <f ca="1">OFFSET('MP en GVO'!G$6,0,-$F$13,1,1)</f>
        <v>#REF!</v>
      </c>
      <c r="J19" s="32" t="e">
        <f ca="1">OFFSET('MP en GVO'!H$6,0,-$F$13,1,1)</f>
        <v>#REF!</v>
      </c>
      <c r="K19" s="32" t="e">
        <f ca="1">OFFSET('MP en GVO'!I$6,0,-$F$13,1,1)</f>
        <v>#REF!</v>
      </c>
      <c r="L19" s="32" t="e">
        <f ca="1">OFFSET('MP en GVO'!J$6,0,-$F$13,1,1)</f>
        <v>#REF!</v>
      </c>
      <c r="M19" s="32" t="e">
        <f ca="1">OFFSET('MP en GVO'!K$6,0,-$F$13,1,1)</f>
        <v>#REF!</v>
      </c>
      <c r="N19" s="32" t="e">
        <f ca="1">OFFSET('MP en GVO'!L$6,0,-$F$13,1,1)</f>
        <v>#REF!</v>
      </c>
      <c r="O19" s="32" t="e">
        <f ca="1">OFFSET('MP en GVO'!M$6,0,-$F$13,1,1)</f>
        <v>#REF!</v>
      </c>
      <c r="P19" s="32" t="e">
        <f ca="1">OFFSET('MP en GVO'!N$6,0,-$F$13,1,1)</f>
        <v>#REF!</v>
      </c>
      <c r="Q19" s="32" t="e">
        <f ca="1">OFFSET('MP en GVO'!O$6,0,-$F$13,1,1)</f>
        <v>#REF!</v>
      </c>
      <c r="R19" s="32" t="e">
        <f ca="1">OFFSET('MP en GVO'!P$6,0,-$F$13,1,1)</f>
        <v>#REF!</v>
      </c>
      <c r="S19" s="32" t="e">
        <f ca="1">OFFSET('MP en GVO'!Q$6,0,-$F$13,1,1)</f>
        <v>#REF!</v>
      </c>
      <c r="T19" s="32" t="e">
        <f ca="1">OFFSET('MP en GVO'!R$6,0,-$F$13,1,1)</f>
        <v>#REF!</v>
      </c>
      <c r="U19" s="32" t="e">
        <f ca="1">OFFSET('MP en GVO'!S$6,0,-$F$13,1,1)</f>
        <v>#REF!</v>
      </c>
      <c r="V19" s="32" t="e">
        <f ca="1">OFFSET('MP en GVO'!T$6,0,-$F$13,1,1)</f>
        <v>#REF!</v>
      </c>
      <c r="W19" s="32" t="e">
        <f ca="1">OFFSET('MP en GVO'!U$6,0,-$F$13,1,1)</f>
        <v>#REF!</v>
      </c>
      <c r="X19" s="32" t="e">
        <f ca="1">OFFSET('MP en GVO'!V$6,0,-$F$13,1,1)</f>
        <v>#REF!</v>
      </c>
      <c r="Y19" s="32" t="e">
        <f ca="1">OFFSET('MP en GVO'!W$6,0,-$F$13,1,1)</f>
        <v>#REF!</v>
      </c>
      <c r="Z19" s="32" t="e">
        <f ca="1">OFFSET('MP en GVO'!X$6,0,-$F$13,1,1)</f>
        <v>#REF!</v>
      </c>
      <c r="AA19" s="32" t="e">
        <f ca="1">OFFSET('MP en GVO'!Y$6,0,-$F$13,1,1)</f>
        <v>#REF!</v>
      </c>
      <c r="AB19" s="32" t="e">
        <f ca="1">OFFSET('MP en GVO'!Z$6,0,-$F$13,1,1)</f>
        <v>#REF!</v>
      </c>
      <c r="AC19" s="32" t="e">
        <f ca="1">OFFSET('MP en GVO'!AA$6,0,-$F$13,1,1)</f>
        <v>#REF!</v>
      </c>
      <c r="AD19" s="32" t="e">
        <f ca="1">OFFSET('MP en GVO'!AB$6,0,-$F$13,1,1)</f>
        <v>#REF!</v>
      </c>
      <c r="AE19" s="32" t="e">
        <f ca="1">OFFSET('MP en GVO'!AC$6,0,-$F$13,1,1)</f>
        <v>#REF!</v>
      </c>
      <c r="AF19" s="32" t="e">
        <f ca="1">OFFSET('MP en GVO'!AD$6,0,-$F$13,1,1)</f>
        <v>#REF!</v>
      </c>
      <c r="AG19" s="32" t="e">
        <f ca="1">OFFSET('MP en GVO'!AE$6,0,-$F$13,1,1)</f>
        <v>#REF!</v>
      </c>
      <c r="AH19" s="32" t="e">
        <f ca="1">OFFSET('MP en GVO'!AF$6,0,-$F$13,1,1)</f>
        <v>#REF!</v>
      </c>
      <c r="AI19" s="32" t="e">
        <f ca="1">OFFSET('MP en GVO'!AG$6,0,-$F$13,1,1)</f>
        <v>#REF!</v>
      </c>
      <c r="AJ19" s="32" t="e">
        <f ca="1">OFFSET('MP en GVO'!AH$6,0,-$F$13,1,1)</f>
        <v>#REF!</v>
      </c>
      <c r="AK19" s="32" t="e">
        <f ca="1">OFFSET('MP en GVO'!AI$6,0,-$F$13,1,1)</f>
        <v>#REF!</v>
      </c>
      <c r="AL19" s="32" t="e">
        <f ca="1">OFFSET('MP en GVO'!AJ$6,0,-$F$13,1,1)</f>
        <v>#REF!</v>
      </c>
      <c r="AM19" s="32" t="e">
        <f ca="1">OFFSET('MP en GVO'!AK$6,0,-$F$13,1,1)</f>
        <v>#REF!</v>
      </c>
      <c r="AN19" s="32" t="e">
        <f ca="1">OFFSET('MP en GVO'!AL$6,0,-$F$13,1,1)</f>
        <v>#REF!</v>
      </c>
      <c r="AO19" s="32" t="e">
        <f ca="1">OFFSET('MP en GVO'!AM$6,0,-$F$13,1,1)</f>
        <v>#REF!</v>
      </c>
    </row>
    <row r="20" spans="2:41" hidden="1">
      <c r="B20" s="384"/>
      <c r="C20" s="96" t="s">
        <v>295</v>
      </c>
      <c r="F20" s="32" t="e">
        <f ca="1">OFFSET('MP en GVO'!F$9,0,-$F$13,1,1)</f>
        <v>#REF!</v>
      </c>
      <c r="G20" s="32" t="e">
        <f ca="1">OFFSET('MP en GVO'!E$9,0,-$F$13,1,1)</f>
        <v>#REF!</v>
      </c>
      <c r="H20" s="32" t="e">
        <f ca="1">OFFSET('MP en GVO'!F$9,0,-$F$13,1,1)</f>
        <v>#REF!</v>
      </c>
      <c r="I20" s="32" t="e">
        <f ca="1">OFFSET('MP en GVO'!G$9,0,-$F$13,1,1)</f>
        <v>#REF!</v>
      </c>
      <c r="J20" s="32" t="e">
        <f ca="1">OFFSET('MP en GVO'!H$9,0,-$F$13,1,1)</f>
        <v>#REF!</v>
      </c>
      <c r="K20" s="32" t="e">
        <f ca="1">OFFSET('MP en GVO'!I$9,0,-$F$13,1,1)</f>
        <v>#REF!</v>
      </c>
      <c r="L20" s="32" t="e">
        <f ca="1">OFFSET('MP en GVO'!J$9,0,-$F$13,1,1)</f>
        <v>#REF!</v>
      </c>
      <c r="M20" s="32" t="e">
        <f ca="1">OFFSET('MP en GVO'!K$9,0,-$F$13,1,1)</f>
        <v>#REF!</v>
      </c>
      <c r="N20" s="32" t="e">
        <f ca="1">OFFSET('MP en GVO'!L$9,0,-$F$13,1,1)</f>
        <v>#REF!</v>
      </c>
      <c r="O20" s="32" t="e">
        <f ca="1">OFFSET('MP en GVO'!M$9,0,-$F$13,1,1)</f>
        <v>#REF!</v>
      </c>
      <c r="P20" s="32" t="e">
        <f ca="1">OFFSET('MP en GVO'!N$9,0,-$F$13,1,1)</f>
        <v>#REF!</v>
      </c>
      <c r="Q20" s="32" t="e">
        <f ca="1">OFFSET('MP en GVO'!O$9,0,-$F$13,1,1)</f>
        <v>#REF!</v>
      </c>
      <c r="R20" s="32" t="e">
        <f ca="1">OFFSET('MP en GVO'!P$9,0,-$F$13,1,1)</f>
        <v>#REF!</v>
      </c>
      <c r="S20" s="32" t="e">
        <f ca="1">OFFSET('MP en GVO'!Q$9,0,-$F$13,1,1)</f>
        <v>#REF!</v>
      </c>
      <c r="T20" s="32" t="e">
        <f ca="1">OFFSET('MP en GVO'!R$9,0,-$F$13,1,1)</f>
        <v>#REF!</v>
      </c>
      <c r="U20" s="32" t="e">
        <f ca="1">OFFSET('MP en GVO'!S$9,0,-$F$13,1,1)</f>
        <v>#REF!</v>
      </c>
      <c r="V20" s="32" t="e">
        <f ca="1">OFFSET('MP en GVO'!T$9,0,-$F$13,1,1)</f>
        <v>#REF!</v>
      </c>
      <c r="W20" s="32" t="e">
        <f ca="1">OFFSET('MP en GVO'!U$9,0,-$F$13,1,1)</f>
        <v>#REF!</v>
      </c>
      <c r="X20" s="32" t="e">
        <f ca="1">OFFSET('MP en GVO'!V$9,0,-$F$13,1,1)</f>
        <v>#REF!</v>
      </c>
      <c r="Y20" s="32" t="e">
        <f ca="1">OFFSET('MP en GVO'!W$9,0,-$F$13,1,1)</f>
        <v>#REF!</v>
      </c>
      <c r="Z20" s="32" t="e">
        <f ca="1">OFFSET('MP en GVO'!X$9,0,-$F$13,1,1)</f>
        <v>#REF!</v>
      </c>
      <c r="AA20" s="32" t="e">
        <f ca="1">OFFSET('MP en GVO'!Y$9,0,-$F$13,1,1)</f>
        <v>#REF!</v>
      </c>
      <c r="AB20" s="32" t="e">
        <f ca="1">OFFSET('MP en GVO'!Z$9,0,-$F$13,1,1)</f>
        <v>#REF!</v>
      </c>
      <c r="AC20" s="32" t="e">
        <f ca="1">OFFSET('MP en GVO'!AA$9,0,-$F$13,1,1)</f>
        <v>#REF!</v>
      </c>
      <c r="AD20" s="32" t="e">
        <f ca="1">OFFSET('MP en GVO'!AB$9,0,-$F$13,1,1)</f>
        <v>#REF!</v>
      </c>
      <c r="AE20" s="32" t="e">
        <f ca="1">OFFSET('MP en GVO'!AC$9,0,-$F$13,1,1)</f>
        <v>#REF!</v>
      </c>
      <c r="AF20" s="32" t="e">
        <f ca="1">OFFSET('MP en GVO'!AD$9,0,-$F$13,1,1)</f>
        <v>#REF!</v>
      </c>
      <c r="AG20" s="32" t="e">
        <f ca="1">OFFSET('MP en GVO'!AE$9,0,-$F$13,1,1)</f>
        <v>#REF!</v>
      </c>
      <c r="AH20" s="32" t="e">
        <f ca="1">OFFSET('MP en GVO'!AF$9,0,-$F$13,1,1)</f>
        <v>#REF!</v>
      </c>
      <c r="AI20" s="32" t="e">
        <f ca="1">OFFSET('MP en GVO'!AG$9,0,-$F$13,1,1)</f>
        <v>#REF!</v>
      </c>
      <c r="AJ20" s="32" t="e">
        <f ca="1">OFFSET('MP en GVO'!AH$9,0,-$F$13,1,1)</f>
        <v>#REF!</v>
      </c>
      <c r="AK20" s="32" t="e">
        <f ca="1">OFFSET('MP en GVO'!AI$9,0,-$F$13,1,1)</f>
        <v>#REF!</v>
      </c>
      <c r="AL20" s="32" t="e">
        <f ca="1">OFFSET('MP en GVO'!AJ$9,0,-$F$13,1,1)</f>
        <v>#REF!</v>
      </c>
      <c r="AM20" s="32" t="e">
        <f ca="1">OFFSET('MP en GVO'!AK$9,0,-$F$13,1,1)</f>
        <v>#REF!</v>
      </c>
      <c r="AN20" s="32" t="e">
        <f ca="1">OFFSET('MP en GVO'!AL$9,0,-$F$13,1,1)</f>
        <v>#REF!</v>
      </c>
      <c r="AO20" s="32" t="e">
        <f ca="1">OFFSET('MP en GVO'!AM$9,0,-$F$13,1,1)</f>
        <v>#REF!</v>
      </c>
    </row>
    <row r="21" spans="2:41" hidden="1">
      <c r="B21" s="384"/>
      <c r="C21" s="96"/>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row>
    <row r="22" spans="2:41">
      <c r="C22" s="96"/>
    </row>
    <row r="23" spans="2:41">
      <c r="B23" s="27" t="s">
        <v>14</v>
      </c>
      <c r="C23" s="27" t="s">
        <v>290</v>
      </c>
      <c r="D23" s="27" t="s">
        <v>2</v>
      </c>
      <c r="F23" s="171" t="e">
        <f ca="1">IF('Invoer Parameters'!$D$52="Berekening",F19,F15)</f>
        <v>#REF!</v>
      </c>
      <c r="G23" s="171" t="e">
        <f ca="1">IF('Invoer Parameters'!$D$52="Berekening",G19,G15)</f>
        <v>#REF!</v>
      </c>
      <c r="H23" s="171" t="e">
        <f ca="1">IF('Invoer Parameters'!$D$52="Berekening",H19,H15)</f>
        <v>#REF!</v>
      </c>
      <c r="I23" s="171" t="e">
        <f ca="1">IF('Invoer Parameters'!$D$52="Berekening",I19,I15)</f>
        <v>#REF!</v>
      </c>
      <c r="J23" s="171" t="e">
        <f ca="1">IF('Invoer Parameters'!$D$52="Berekening",J19,J15)</f>
        <v>#REF!</v>
      </c>
      <c r="K23" s="171" t="e">
        <f ca="1">IF('Invoer Parameters'!$D$52="Berekening",K19,K15)</f>
        <v>#REF!</v>
      </c>
      <c r="L23" s="171" t="e">
        <f ca="1">IF('Invoer Parameters'!$D$52="Berekening",L19,L15)</f>
        <v>#REF!</v>
      </c>
      <c r="M23" s="171" t="e">
        <f ca="1">IF('Invoer Parameters'!$D$52="Berekening",M19,M15)</f>
        <v>#REF!</v>
      </c>
      <c r="N23" s="171" t="e">
        <f ca="1">IF('Invoer Parameters'!$D$52="Berekening",N19,N15)</f>
        <v>#REF!</v>
      </c>
      <c r="O23" s="171" t="e">
        <f ca="1">IF('Invoer Parameters'!$D$52="Berekening",O19,O15)</f>
        <v>#REF!</v>
      </c>
      <c r="P23" s="171" t="e">
        <f ca="1">IF('Invoer Parameters'!$D$52="Berekening",P19,P15)</f>
        <v>#REF!</v>
      </c>
      <c r="Q23" s="171" t="e">
        <f ca="1">IF('Invoer Parameters'!$D$52="Berekening",Q19,Q15)</f>
        <v>#REF!</v>
      </c>
      <c r="R23" s="171" t="e">
        <f ca="1">IF('Invoer Parameters'!$D$52="Berekening",R19,R15)</f>
        <v>#REF!</v>
      </c>
      <c r="S23" s="171" t="e">
        <f ca="1">IF('Invoer Parameters'!$D$52="Berekening",S19,S15)</f>
        <v>#REF!</v>
      </c>
      <c r="T23" s="171" t="e">
        <f ca="1">IF('Invoer Parameters'!$D$52="Berekening",T19,T15)</f>
        <v>#REF!</v>
      </c>
      <c r="U23" s="171" t="e">
        <f ca="1">IF('Invoer Parameters'!$D$52="Berekening",U19,U15)</f>
        <v>#REF!</v>
      </c>
      <c r="V23" s="171" t="e">
        <f ca="1">IF('Invoer Parameters'!$D$52="Berekening",V19,V15)</f>
        <v>#REF!</v>
      </c>
      <c r="W23" s="171" t="e">
        <f ca="1">IF('Invoer Parameters'!$D$52="Berekening",W19,W15)</f>
        <v>#REF!</v>
      </c>
      <c r="X23" s="171" t="e">
        <f ca="1">IF('Invoer Parameters'!$D$52="Berekening",X19,X15)</f>
        <v>#REF!</v>
      </c>
      <c r="Y23" s="171" t="e">
        <f ca="1">IF('Invoer Parameters'!$D$52="Berekening",Y19,Y15)</f>
        <v>#REF!</v>
      </c>
      <c r="Z23" s="171" t="e">
        <f ca="1">IF('Invoer Parameters'!$D$52="Berekening",Z19,Z15)</f>
        <v>#REF!</v>
      </c>
      <c r="AA23" s="171" t="e">
        <f ca="1">IF('Invoer Parameters'!$D$52="Berekening",AA19,AA15)</f>
        <v>#REF!</v>
      </c>
      <c r="AB23" s="171" t="e">
        <f ca="1">IF('Invoer Parameters'!$D$52="Berekening",AB19,AB15)</f>
        <v>#REF!</v>
      </c>
      <c r="AC23" s="171" t="e">
        <f ca="1">IF('Invoer Parameters'!$D$52="Berekening",AC19,AC15)</f>
        <v>#REF!</v>
      </c>
      <c r="AD23" s="171" t="e">
        <f ca="1">IF('Invoer Parameters'!$D$52="Berekening",AD19,AD15)</f>
        <v>#REF!</v>
      </c>
      <c r="AE23" s="171" t="e">
        <f ca="1">IF('Invoer Parameters'!$D$52="Berekening",AE19,AE15)</f>
        <v>#REF!</v>
      </c>
      <c r="AF23" s="171" t="e">
        <f ca="1">IF('Invoer Parameters'!$D$52="Berekening",AF19,AF15)</f>
        <v>#REF!</v>
      </c>
      <c r="AG23" s="171" t="e">
        <f ca="1">IF('Invoer Parameters'!$D$52="Berekening",AG19,AG15)</f>
        <v>#REF!</v>
      </c>
      <c r="AH23" s="171" t="e">
        <f ca="1">IF('Invoer Parameters'!$D$52="Berekening",AH19,AH15)</f>
        <v>#REF!</v>
      </c>
      <c r="AI23" s="171" t="e">
        <f ca="1">IF('Invoer Parameters'!$D$52="Berekening",AI19,AI15)</f>
        <v>#REF!</v>
      </c>
      <c r="AJ23" s="171" t="e">
        <f ca="1">IF('Invoer Parameters'!$D$52="Berekening",AJ19,AJ15)</f>
        <v>#REF!</v>
      </c>
      <c r="AK23" s="171" t="e">
        <f ca="1">IF('Invoer Parameters'!$D$52="Berekening",AK19,AK15)</f>
        <v>#REF!</v>
      </c>
      <c r="AL23" s="171" t="e">
        <f ca="1">IF('Invoer Parameters'!$D$52="Berekening",AL19,AL15)</f>
        <v>#REF!</v>
      </c>
      <c r="AM23" s="171" t="e">
        <f ca="1">IF('Invoer Parameters'!$D$52="Berekening",AM19,AM15)</f>
        <v>#REF!</v>
      </c>
      <c r="AN23" s="171" t="e">
        <f ca="1">IF('Invoer Parameters'!$D$52="Berekening",AN19,AN15)</f>
        <v>#REF!</v>
      </c>
      <c r="AO23" s="171" t="e">
        <f ca="1">IF('Invoer Parameters'!$D$52="Berekening",AO19,AO15)</f>
        <v>#REF!</v>
      </c>
    </row>
    <row r="24" spans="2:41" s="35" customFormat="1">
      <c r="B24" s="33" t="s">
        <v>68</v>
      </c>
      <c r="C24" s="33" t="s">
        <v>77</v>
      </c>
      <c r="D24" s="33" t="s">
        <v>3</v>
      </c>
      <c r="E24" s="34" t="e">
        <f ca="1">SUM(F24:AI24)</f>
        <v>#REF!</v>
      </c>
      <c r="F24" s="34" t="e">
        <f t="shared" ref="F24:AN24" ca="1" si="15">F23*F10/1000</f>
        <v>#REF!</v>
      </c>
      <c r="G24" s="34" t="e">
        <f t="shared" ca="1" si="15"/>
        <v>#REF!</v>
      </c>
      <c r="H24" s="34" t="e">
        <f t="shared" ca="1" si="15"/>
        <v>#REF!</v>
      </c>
      <c r="I24" s="34" t="e">
        <f t="shared" ca="1" si="15"/>
        <v>#REF!</v>
      </c>
      <c r="J24" s="34" t="e">
        <f t="shared" ca="1" si="15"/>
        <v>#REF!</v>
      </c>
      <c r="K24" s="34" t="e">
        <f t="shared" ca="1" si="15"/>
        <v>#REF!</v>
      </c>
      <c r="L24" s="34" t="e">
        <f t="shared" ca="1" si="15"/>
        <v>#REF!</v>
      </c>
      <c r="M24" s="34" t="e">
        <f t="shared" ca="1" si="15"/>
        <v>#REF!</v>
      </c>
      <c r="N24" s="34" t="e">
        <f t="shared" ca="1" si="15"/>
        <v>#REF!</v>
      </c>
      <c r="O24" s="34" t="e">
        <f t="shared" ca="1" si="15"/>
        <v>#REF!</v>
      </c>
      <c r="P24" s="34" t="e">
        <f t="shared" ca="1" si="15"/>
        <v>#REF!</v>
      </c>
      <c r="Q24" s="34" t="e">
        <f t="shared" ca="1" si="15"/>
        <v>#REF!</v>
      </c>
      <c r="R24" s="34" t="e">
        <f t="shared" ca="1" si="15"/>
        <v>#REF!</v>
      </c>
      <c r="S24" s="34" t="e">
        <f t="shared" ca="1" si="15"/>
        <v>#REF!</v>
      </c>
      <c r="T24" s="34" t="e">
        <f t="shared" ca="1" si="15"/>
        <v>#REF!</v>
      </c>
      <c r="U24" s="34" t="e">
        <f t="shared" ca="1" si="15"/>
        <v>#REF!</v>
      </c>
      <c r="V24" s="34" t="e">
        <f t="shared" ca="1" si="15"/>
        <v>#REF!</v>
      </c>
      <c r="W24" s="34" t="e">
        <f t="shared" ca="1" si="15"/>
        <v>#REF!</v>
      </c>
      <c r="X24" s="34" t="e">
        <f t="shared" ca="1" si="15"/>
        <v>#REF!</v>
      </c>
      <c r="Y24" s="34" t="e">
        <f t="shared" ca="1" si="15"/>
        <v>#REF!</v>
      </c>
      <c r="Z24" s="34" t="e">
        <f t="shared" ca="1" si="15"/>
        <v>#REF!</v>
      </c>
      <c r="AA24" s="34" t="e">
        <f t="shared" ca="1" si="15"/>
        <v>#REF!</v>
      </c>
      <c r="AB24" s="34" t="e">
        <f t="shared" ca="1" si="15"/>
        <v>#REF!</v>
      </c>
      <c r="AC24" s="34" t="e">
        <f t="shared" ca="1" si="15"/>
        <v>#REF!</v>
      </c>
      <c r="AD24" s="34" t="e">
        <f t="shared" ca="1" si="15"/>
        <v>#REF!</v>
      </c>
      <c r="AE24" s="34" t="e">
        <f t="shared" ca="1" si="15"/>
        <v>#REF!</v>
      </c>
      <c r="AF24" s="34" t="e">
        <f t="shared" ca="1" si="15"/>
        <v>#REF!</v>
      </c>
      <c r="AG24" s="34" t="e">
        <f t="shared" ca="1" si="15"/>
        <v>#REF!</v>
      </c>
      <c r="AH24" s="34" t="e">
        <f t="shared" ca="1" si="15"/>
        <v>#REF!</v>
      </c>
      <c r="AI24" s="34" t="e">
        <f t="shared" ca="1" si="15"/>
        <v>#REF!</v>
      </c>
      <c r="AJ24" s="34" t="e">
        <f t="shared" ca="1" si="15"/>
        <v>#REF!</v>
      </c>
      <c r="AK24" s="34" t="e">
        <f t="shared" ca="1" si="15"/>
        <v>#REF!</v>
      </c>
      <c r="AL24" s="34" t="e">
        <f t="shared" ca="1" si="15"/>
        <v>#REF!</v>
      </c>
      <c r="AM24" s="34" t="e">
        <f t="shared" ca="1" si="15"/>
        <v>#REF!</v>
      </c>
      <c r="AN24" s="34" t="e">
        <f t="shared" ca="1" si="15"/>
        <v>#REF!</v>
      </c>
      <c r="AO24" s="34" t="e">
        <f t="shared" ref="AO24" ca="1" si="16">AO23*AO10/1000</f>
        <v>#REF!</v>
      </c>
    </row>
    <row r="26" spans="2:41">
      <c r="C26" s="27" t="s">
        <v>291</v>
      </c>
      <c r="D26" s="27" t="s">
        <v>2</v>
      </c>
      <c r="F26" s="172" t="e">
        <f ca="1">IF('Invoer Parameters'!$D$55="Berekening",F20,F16)</f>
        <v>#REF!</v>
      </c>
      <c r="G26" s="172" t="e">
        <f ca="1">IF('Invoer Parameters'!$D$55="Berekening",G20,G16)</f>
        <v>#REF!</v>
      </c>
      <c r="H26" s="172" t="e">
        <f ca="1">IF('Invoer Parameters'!$D$55="Berekening",H20,H16)</f>
        <v>#REF!</v>
      </c>
      <c r="I26" s="172" t="e">
        <f ca="1">IF('Invoer Parameters'!$D$55="Berekening",I20,I16)</f>
        <v>#REF!</v>
      </c>
      <c r="J26" s="172" t="e">
        <f ca="1">IF('Invoer Parameters'!$D$55="Berekening",J20,J16)</f>
        <v>#REF!</v>
      </c>
      <c r="K26" s="172" t="e">
        <f ca="1">IF('Invoer Parameters'!$D$55="Berekening",K20,K16)</f>
        <v>#REF!</v>
      </c>
      <c r="L26" s="172" t="e">
        <f ca="1">IF('Invoer Parameters'!$D$55="Berekening",L20,L16)</f>
        <v>#REF!</v>
      </c>
      <c r="M26" s="172" t="e">
        <f ca="1">IF('Invoer Parameters'!$D$55="Berekening",M20,M16)</f>
        <v>#REF!</v>
      </c>
      <c r="N26" s="172" t="e">
        <f ca="1">IF('Invoer Parameters'!$D$55="Berekening",N20,N16)</f>
        <v>#REF!</v>
      </c>
      <c r="O26" s="172" t="e">
        <f ca="1">IF('Invoer Parameters'!$D$55="Berekening",O20,O16)</f>
        <v>#REF!</v>
      </c>
      <c r="P26" s="172" t="e">
        <f ca="1">IF('Invoer Parameters'!$D$55="Berekening",P20,P16)</f>
        <v>#REF!</v>
      </c>
      <c r="Q26" s="172" t="e">
        <f ca="1">IF('Invoer Parameters'!$D$55="Berekening",Q20,Q16)</f>
        <v>#REF!</v>
      </c>
      <c r="R26" s="172" t="e">
        <f ca="1">IF('Invoer Parameters'!$D$55="Berekening",R20,R16)</f>
        <v>#REF!</v>
      </c>
      <c r="S26" s="172" t="e">
        <f ca="1">IF('Invoer Parameters'!$D$55="Berekening",S20,S16)</f>
        <v>#REF!</v>
      </c>
      <c r="T26" s="172" t="e">
        <f ca="1">IF('Invoer Parameters'!$D$55="Berekening",T20,T16)</f>
        <v>#REF!</v>
      </c>
      <c r="U26" s="172" t="e">
        <f ca="1">IF('Invoer Parameters'!$D$55="Berekening",U20,U16)</f>
        <v>#REF!</v>
      </c>
      <c r="V26" s="172" t="e">
        <f ca="1">IF('Invoer Parameters'!$D$55="Berekening",V20,V16)</f>
        <v>#REF!</v>
      </c>
      <c r="W26" s="172" t="e">
        <f ca="1">IF('Invoer Parameters'!$D$55="Berekening",W20,W16)</f>
        <v>#REF!</v>
      </c>
      <c r="X26" s="172" t="e">
        <f ca="1">IF('Invoer Parameters'!$D$55="Berekening",X20,X16)</f>
        <v>#REF!</v>
      </c>
      <c r="Y26" s="172" t="e">
        <f ca="1">IF('Invoer Parameters'!$D$55="Berekening",Y20,Y16)</f>
        <v>#REF!</v>
      </c>
      <c r="Z26" s="172" t="e">
        <f ca="1">IF('Invoer Parameters'!$D$55="Berekening",Z20,Z16)</f>
        <v>#REF!</v>
      </c>
      <c r="AA26" s="172" t="e">
        <f ca="1">IF('Invoer Parameters'!$D$55="Berekening",AA20,AA16)</f>
        <v>#REF!</v>
      </c>
      <c r="AB26" s="172" t="e">
        <f ca="1">IF('Invoer Parameters'!$D$55="Berekening",AB20,AB16)</f>
        <v>#REF!</v>
      </c>
      <c r="AC26" s="172" t="e">
        <f ca="1">IF('Invoer Parameters'!$D$55="Berekening",AC20,AC16)</f>
        <v>#REF!</v>
      </c>
      <c r="AD26" s="172" t="e">
        <f ca="1">IF('Invoer Parameters'!$D$55="Berekening",AD20,AD16)</f>
        <v>#REF!</v>
      </c>
      <c r="AE26" s="172" t="e">
        <f ca="1">IF('Invoer Parameters'!$D$55="Berekening",AE20,AE16)</f>
        <v>#REF!</v>
      </c>
      <c r="AF26" s="172" t="e">
        <f ca="1">IF('Invoer Parameters'!$D$55="Berekening",AF20,AF16)</f>
        <v>#REF!</v>
      </c>
      <c r="AG26" s="172" t="e">
        <f ca="1">IF('Invoer Parameters'!$D$55="Berekening",AG20,AG16)</f>
        <v>#REF!</v>
      </c>
      <c r="AH26" s="172" t="e">
        <f ca="1">IF('Invoer Parameters'!$D$55="Berekening",AH20,AH16)</f>
        <v>#REF!</v>
      </c>
      <c r="AI26" s="172" t="e">
        <f ca="1">IF('Invoer Parameters'!$D$55="Berekening",AI20,AI16)</f>
        <v>#REF!</v>
      </c>
      <c r="AJ26" s="172" t="e">
        <f ca="1">IF('Invoer Parameters'!$D$55="Berekening",AJ20,AJ16)</f>
        <v>#REF!</v>
      </c>
      <c r="AK26" s="172" t="e">
        <f ca="1">IF('Invoer Parameters'!$D$55="Berekening",AK20,AK16)</f>
        <v>#REF!</v>
      </c>
      <c r="AL26" s="172" t="e">
        <f ca="1">IF('Invoer Parameters'!$D$55="Berekening",AL20,AL16)</f>
        <v>#REF!</v>
      </c>
      <c r="AM26" s="172" t="e">
        <f ca="1">IF('Invoer Parameters'!$D$55="Berekening",AM20,AM16)</f>
        <v>#REF!</v>
      </c>
      <c r="AN26" s="172" t="e">
        <f ca="1">IF('Invoer Parameters'!$D$55="Berekening",AN20,AN16)</f>
        <v>#REF!</v>
      </c>
      <c r="AO26" s="172" t="e">
        <f ca="1">IF('Invoer Parameters'!$D$55="Berekening",AO20,AO16)</f>
        <v>#REF!</v>
      </c>
    </row>
    <row r="27" spans="2:41" s="35" customFormat="1">
      <c r="B27" s="33" t="s">
        <v>235</v>
      </c>
      <c r="C27" s="33" t="s">
        <v>236</v>
      </c>
      <c r="D27" s="33" t="s">
        <v>3</v>
      </c>
      <c r="E27" s="34" t="e">
        <f ca="1">SUM(F27:AI27)</f>
        <v>#REF!</v>
      </c>
      <c r="F27" s="34" t="e">
        <f t="shared" ref="F27:AN27" ca="1" si="17">F26*F10/1000</f>
        <v>#REF!</v>
      </c>
      <c r="G27" s="34" t="e">
        <f t="shared" ca="1" si="17"/>
        <v>#REF!</v>
      </c>
      <c r="H27" s="34" t="e">
        <f t="shared" ca="1" si="17"/>
        <v>#REF!</v>
      </c>
      <c r="I27" s="34" t="e">
        <f t="shared" ca="1" si="17"/>
        <v>#REF!</v>
      </c>
      <c r="J27" s="34" t="e">
        <f t="shared" ca="1" si="17"/>
        <v>#REF!</v>
      </c>
      <c r="K27" s="34" t="e">
        <f t="shared" ca="1" si="17"/>
        <v>#REF!</v>
      </c>
      <c r="L27" s="34" t="e">
        <f t="shared" ca="1" si="17"/>
        <v>#REF!</v>
      </c>
      <c r="M27" s="34" t="e">
        <f t="shared" ca="1" si="17"/>
        <v>#REF!</v>
      </c>
      <c r="N27" s="34" t="e">
        <f t="shared" ca="1" si="17"/>
        <v>#REF!</v>
      </c>
      <c r="O27" s="34" t="e">
        <f t="shared" ca="1" si="17"/>
        <v>#REF!</v>
      </c>
      <c r="P27" s="34" t="e">
        <f t="shared" ca="1" si="17"/>
        <v>#REF!</v>
      </c>
      <c r="Q27" s="34" t="e">
        <f t="shared" ca="1" si="17"/>
        <v>#REF!</v>
      </c>
      <c r="R27" s="34" t="e">
        <f t="shared" ca="1" si="17"/>
        <v>#REF!</v>
      </c>
      <c r="S27" s="34" t="e">
        <f t="shared" ca="1" si="17"/>
        <v>#REF!</v>
      </c>
      <c r="T27" s="34" t="e">
        <f t="shared" ca="1" si="17"/>
        <v>#REF!</v>
      </c>
      <c r="U27" s="34" t="e">
        <f t="shared" ca="1" si="17"/>
        <v>#REF!</v>
      </c>
      <c r="V27" s="34" t="e">
        <f t="shared" ca="1" si="17"/>
        <v>#REF!</v>
      </c>
      <c r="W27" s="34" t="e">
        <f t="shared" ca="1" si="17"/>
        <v>#REF!</v>
      </c>
      <c r="X27" s="34" t="e">
        <f t="shared" ca="1" si="17"/>
        <v>#REF!</v>
      </c>
      <c r="Y27" s="34" t="e">
        <f t="shared" ca="1" si="17"/>
        <v>#REF!</v>
      </c>
      <c r="Z27" s="34" t="e">
        <f t="shared" ca="1" si="17"/>
        <v>#REF!</v>
      </c>
      <c r="AA27" s="34" t="e">
        <f t="shared" ca="1" si="17"/>
        <v>#REF!</v>
      </c>
      <c r="AB27" s="34" t="e">
        <f t="shared" ca="1" si="17"/>
        <v>#REF!</v>
      </c>
      <c r="AC27" s="34" t="e">
        <f t="shared" ca="1" si="17"/>
        <v>#REF!</v>
      </c>
      <c r="AD27" s="34" t="e">
        <f t="shared" ca="1" si="17"/>
        <v>#REF!</v>
      </c>
      <c r="AE27" s="34" t="e">
        <f t="shared" ca="1" si="17"/>
        <v>#REF!</v>
      </c>
      <c r="AF27" s="34" t="e">
        <f t="shared" ca="1" si="17"/>
        <v>#REF!</v>
      </c>
      <c r="AG27" s="34" t="e">
        <f t="shared" ca="1" si="17"/>
        <v>#REF!</v>
      </c>
      <c r="AH27" s="34" t="e">
        <f t="shared" ca="1" si="17"/>
        <v>#REF!</v>
      </c>
      <c r="AI27" s="34" t="e">
        <f t="shared" ca="1" si="17"/>
        <v>#REF!</v>
      </c>
      <c r="AJ27" s="34" t="e">
        <f t="shared" ca="1" si="17"/>
        <v>#REF!</v>
      </c>
      <c r="AK27" s="34" t="e">
        <f t="shared" ca="1" si="17"/>
        <v>#REF!</v>
      </c>
      <c r="AL27" s="34" t="e">
        <f t="shared" ca="1" si="17"/>
        <v>#REF!</v>
      </c>
      <c r="AM27" s="34" t="e">
        <f t="shared" ca="1" si="17"/>
        <v>#REF!</v>
      </c>
      <c r="AN27" s="34" t="e">
        <f t="shared" ca="1" si="17"/>
        <v>#REF!</v>
      </c>
      <c r="AO27" s="34" t="e">
        <f t="shared" ref="AO27" ca="1" si="18">AO26*AO10/1000</f>
        <v>#REF!</v>
      </c>
    </row>
    <row r="28" spans="2:41">
      <c r="B28" s="33" t="s">
        <v>350</v>
      </c>
      <c r="C28" s="33">
        <f>'MP en GVO'!B12</f>
        <v>0</v>
      </c>
      <c r="D28" s="33" t="s">
        <v>3</v>
      </c>
      <c r="E28" s="34" t="e">
        <f ca="1">SUM(F28:AI28)</f>
        <v>#REF!</v>
      </c>
      <c r="F28" s="308" t="e">
        <f ca="1">F17</f>
        <v>#REF!</v>
      </c>
      <c r="G28" s="308" t="e">
        <f t="shared" ref="G28:AO28" ca="1" si="19">G17</f>
        <v>#REF!</v>
      </c>
      <c r="H28" s="308" t="e">
        <f t="shared" ca="1" si="19"/>
        <v>#REF!</v>
      </c>
      <c r="I28" s="308" t="e">
        <f t="shared" ca="1" si="19"/>
        <v>#REF!</v>
      </c>
      <c r="J28" s="308" t="e">
        <f t="shared" ca="1" si="19"/>
        <v>#REF!</v>
      </c>
      <c r="K28" s="308" t="e">
        <f t="shared" ca="1" si="19"/>
        <v>#REF!</v>
      </c>
      <c r="L28" s="308" t="e">
        <f t="shared" ca="1" si="19"/>
        <v>#REF!</v>
      </c>
      <c r="M28" s="308" t="e">
        <f t="shared" ca="1" si="19"/>
        <v>#REF!</v>
      </c>
      <c r="N28" s="308" t="e">
        <f t="shared" ca="1" si="19"/>
        <v>#REF!</v>
      </c>
      <c r="O28" s="308" t="e">
        <f t="shared" ca="1" si="19"/>
        <v>#REF!</v>
      </c>
      <c r="P28" s="308" t="e">
        <f t="shared" ca="1" si="19"/>
        <v>#REF!</v>
      </c>
      <c r="Q28" s="308" t="e">
        <f t="shared" ca="1" si="19"/>
        <v>#REF!</v>
      </c>
      <c r="R28" s="308" t="e">
        <f t="shared" ca="1" si="19"/>
        <v>#REF!</v>
      </c>
      <c r="S28" s="308" t="e">
        <f t="shared" ca="1" si="19"/>
        <v>#REF!</v>
      </c>
      <c r="T28" s="308" t="e">
        <f t="shared" ca="1" si="19"/>
        <v>#REF!</v>
      </c>
      <c r="U28" s="308" t="e">
        <f t="shared" ca="1" si="19"/>
        <v>#REF!</v>
      </c>
      <c r="V28" s="308" t="e">
        <f t="shared" ca="1" si="19"/>
        <v>#REF!</v>
      </c>
      <c r="W28" s="308" t="e">
        <f t="shared" ca="1" si="19"/>
        <v>#REF!</v>
      </c>
      <c r="X28" s="308" t="e">
        <f t="shared" ca="1" si="19"/>
        <v>#REF!</v>
      </c>
      <c r="Y28" s="308" t="e">
        <f t="shared" ca="1" si="19"/>
        <v>#REF!</v>
      </c>
      <c r="Z28" s="308" t="e">
        <f t="shared" ca="1" si="19"/>
        <v>#REF!</v>
      </c>
      <c r="AA28" s="308" t="e">
        <f t="shared" ca="1" si="19"/>
        <v>#REF!</v>
      </c>
      <c r="AB28" s="308" t="e">
        <f t="shared" ca="1" si="19"/>
        <v>#REF!</v>
      </c>
      <c r="AC28" s="308" t="e">
        <f t="shared" ca="1" si="19"/>
        <v>#REF!</v>
      </c>
      <c r="AD28" s="308" t="e">
        <f t="shared" ca="1" si="19"/>
        <v>#REF!</v>
      </c>
      <c r="AE28" s="308" t="e">
        <f t="shared" ca="1" si="19"/>
        <v>#REF!</v>
      </c>
      <c r="AF28" s="308" t="e">
        <f t="shared" ca="1" si="19"/>
        <v>#REF!</v>
      </c>
      <c r="AG28" s="308" t="e">
        <f t="shared" ca="1" si="19"/>
        <v>#REF!</v>
      </c>
      <c r="AH28" s="308" t="e">
        <f t="shared" ca="1" si="19"/>
        <v>#REF!</v>
      </c>
      <c r="AI28" s="308" t="e">
        <f t="shared" ca="1" si="19"/>
        <v>#REF!</v>
      </c>
      <c r="AJ28" s="308" t="e">
        <f t="shared" ca="1" si="19"/>
        <v>#REF!</v>
      </c>
      <c r="AK28" s="308" t="e">
        <f t="shared" ca="1" si="19"/>
        <v>#REF!</v>
      </c>
      <c r="AL28" s="308" t="e">
        <f t="shared" ca="1" si="19"/>
        <v>#REF!</v>
      </c>
      <c r="AM28" s="308" t="e">
        <f t="shared" ca="1" si="19"/>
        <v>#REF!</v>
      </c>
      <c r="AN28" s="308" t="e">
        <f t="shared" ca="1" si="19"/>
        <v>#REF!</v>
      </c>
      <c r="AO28" s="308" t="e">
        <f t="shared" ca="1" si="19"/>
        <v>#REF!</v>
      </c>
    </row>
    <row r="29" spans="2:41" s="35" customFormat="1">
      <c r="B29" s="33" t="s">
        <v>352</v>
      </c>
      <c r="C29" s="33" t="s">
        <v>78</v>
      </c>
      <c r="D29" s="33" t="s">
        <v>3</v>
      </c>
      <c r="E29" s="34" t="e">
        <f ca="1">SUM(F29:AI29)</f>
        <v>#REF!</v>
      </c>
      <c r="F29" s="34" t="e">
        <f ca="1">F24+F27+F28</f>
        <v>#REF!</v>
      </c>
      <c r="G29" s="34" t="e">
        <f t="shared" ref="G29:AO29" ca="1" si="20">G24+G27+G28</f>
        <v>#REF!</v>
      </c>
      <c r="H29" s="34" t="e">
        <f t="shared" ca="1" si="20"/>
        <v>#REF!</v>
      </c>
      <c r="I29" s="34" t="e">
        <f t="shared" ca="1" si="20"/>
        <v>#REF!</v>
      </c>
      <c r="J29" s="34" t="e">
        <f t="shared" ca="1" si="20"/>
        <v>#REF!</v>
      </c>
      <c r="K29" s="34" t="e">
        <f t="shared" ca="1" si="20"/>
        <v>#REF!</v>
      </c>
      <c r="L29" s="34" t="e">
        <f t="shared" ca="1" si="20"/>
        <v>#REF!</v>
      </c>
      <c r="M29" s="34" t="e">
        <f t="shared" ca="1" si="20"/>
        <v>#REF!</v>
      </c>
      <c r="N29" s="34" t="e">
        <f t="shared" ca="1" si="20"/>
        <v>#REF!</v>
      </c>
      <c r="O29" s="34" t="e">
        <f t="shared" ca="1" si="20"/>
        <v>#REF!</v>
      </c>
      <c r="P29" s="34" t="e">
        <f t="shared" ca="1" si="20"/>
        <v>#REF!</v>
      </c>
      <c r="Q29" s="34" t="e">
        <f t="shared" ca="1" si="20"/>
        <v>#REF!</v>
      </c>
      <c r="R29" s="34" t="e">
        <f t="shared" ca="1" si="20"/>
        <v>#REF!</v>
      </c>
      <c r="S29" s="34" t="e">
        <f t="shared" ca="1" si="20"/>
        <v>#REF!</v>
      </c>
      <c r="T29" s="34" t="e">
        <f t="shared" ca="1" si="20"/>
        <v>#REF!</v>
      </c>
      <c r="U29" s="34" t="e">
        <f t="shared" ca="1" si="20"/>
        <v>#REF!</v>
      </c>
      <c r="V29" s="34" t="e">
        <f t="shared" ca="1" si="20"/>
        <v>#REF!</v>
      </c>
      <c r="W29" s="34" t="e">
        <f t="shared" ca="1" si="20"/>
        <v>#REF!</v>
      </c>
      <c r="X29" s="34" t="e">
        <f t="shared" ca="1" si="20"/>
        <v>#REF!</v>
      </c>
      <c r="Y29" s="34" t="e">
        <f t="shared" ca="1" si="20"/>
        <v>#REF!</v>
      </c>
      <c r="Z29" s="34" t="e">
        <f t="shared" ca="1" si="20"/>
        <v>#REF!</v>
      </c>
      <c r="AA29" s="34" t="e">
        <f t="shared" ca="1" si="20"/>
        <v>#REF!</v>
      </c>
      <c r="AB29" s="34" t="e">
        <f t="shared" ca="1" si="20"/>
        <v>#REF!</v>
      </c>
      <c r="AC29" s="34" t="e">
        <f t="shared" ca="1" si="20"/>
        <v>#REF!</v>
      </c>
      <c r="AD29" s="34" t="e">
        <f t="shared" ca="1" si="20"/>
        <v>#REF!</v>
      </c>
      <c r="AE29" s="34" t="e">
        <f t="shared" ca="1" si="20"/>
        <v>#REF!</v>
      </c>
      <c r="AF29" s="34" t="e">
        <f t="shared" ca="1" si="20"/>
        <v>#REF!</v>
      </c>
      <c r="AG29" s="34" t="e">
        <f t="shared" ca="1" si="20"/>
        <v>#REF!</v>
      </c>
      <c r="AH29" s="34" t="e">
        <f t="shared" ca="1" si="20"/>
        <v>#REF!</v>
      </c>
      <c r="AI29" s="34" t="e">
        <f t="shared" ca="1" si="20"/>
        <v>#REF!</v>
      </c>
      <c r="AJ29" s="34" t="e">
        <f t="shared" ca="1" si="20"/>
        <v>#REF!</v>
      </c>
      <c r="AK29" s="34" t="e">
        <f t="shared" ca="1" si="20"/>
        <v>#REF!</v>
      </c>
      <c r="AL29" s="34" t="e">
        <f t="shared" ca="1" si="20"/>
        <v>#REF!</v>
      </c>
      <c r="AM29" s="34" t="e">
        <f t="shared" ca="1" si="20"/>
        <v>#REF!</v>
      </c>
      <c r="AN29" s="34" t="e">
        <f t="shared" ca="1" si="20"/>
        <v>#REF!</v>
      </c>
      <c r="AO29" s="34" t="e">
        <f t="shared" ca="1" si="20"/>
        <v>#REF!</v>
      </c>
    </row>
    <row r="31" spans="2:41" s="35" customFormat="1">
      <c r="B31" s="36" t="s">
        <v>64</v>
      </c>
      <c r="C31" s="36" t="s">
        <v>80</v>
      </c>
      <c r="D31" s="36" t="s">
        <v>3</v>
      </c>
      <c r="E31" s="37" t="e">
        <f ca="1">SUM(F31:AO31)</f>
        <v>#REF!</v>
      </c>
      <c r="F31" s="37" t="e">
        <f ca="1">IF(F$23=0,0,IF('Invoer Parameters'!$D$64="Berekening",OPEXberekening!C16,F18))</f>
        <v>#REF!</v>
      </c>
      <c r="G31" s="37" t="e">
        <f ca="1">IF(G$23=0,0,IF('Invoer Parameters'!$D$64="Berekening",OPEXberekening!D16,G18))</f>
        <v>#REF!</v>
      </c>
      <c r="H31" s="37" t="e">
        <f ca="1">IF(H$23=0,0,IF('Invoer Parameters'!$D$64="Berekening",OPEXberekening!E16,H18))</f>
        <v>#REF!</v>
      </c>
      <c r="I31" s="37" t="e">
        <f ca="1">IF(I$23=0,0,IF('Invoer Parameters'!$D$64="Berekening",OPEXberekening!F16,I18))</f>
        <v>#REF!</v>
      </c>
      <c r="J31" s="37" t="e">
        <f ca="1">IF(J$23=0,0,IF('Invoer Parameters'!$D$64="Berekening",OPEXberekening!G16,J18))</f>
        <v>#REF!</v>
      </c>
      <c r="K31" s="37" t="e">
        <f ca="1">IF(K$23=0,0,IF('Invoer Parameters'!$D$64="Berekening",OPEXberekening!H16,K18))</f>
        <v>#REF!</v>
      </c>
      <c r="L31" s="37" t="e">
        <f ca="1">IF(L$23=0,0,IF('Invoer Parameters'!$D$64="Berekening",OPEXberekening!I16,L18))</f>
        <v>#REF!</v>
      </c>
      <c r="M31" s="37" t="e">
        <f ca="1">IF(M$23=0,0,IF('Invoer Parameters'!$D$64="Berekening",OPEXberekening!J16,M18))</f>
        <v>#REF!</v>
      </c>
      <c r="N31" s="37" t="e">
        <f ca="1">IF(N$23=0,0,IF('Invoer Parameters'!$D$64="Berekening",OPEXberekening!K16,N18))</f>
        <v>#REF!</v>
      </c>
      <c r="O31" s="37" t="e">
        <f ca="1">IF(O$23=0,0,IF('Invoer Parameters'!$D$64="Berekening",OPEXberekening!L16,O18))</f>
        <v>#REF!</v>
      </c>
      <c r="P31" s="37" t="e">
        <f ca="1">IF(P$23=0,0,IF('Invoer Parameters'!$D$64="Berekening",OPEXberekening!M16,P18))</f>
        <v>#REF!</v>
      </c>
      <c r="Q31" s="37" t="e">
        <f ca="1">IF(Q$23=0,0,IF('Invoer Parameters'!$D$64="Berekening",OPEXberekening!N16,Q18))</f>
        <v>#REF!</v>
      </c>
      <c r="R31" s="37" t="e">
        <f ca="1">IF(R$23=0,0,IF('Invoer Parameters'!$D$64="Berekening",OPEXberekening!O16,R18))</f>
        <v>#REF!</v>
      </c>
      <c r="S31" s="37" t="e">
        <f ca="1">IF(S$23=0,0,IF('Invoer Parameters'!$D$64="Berekening",OPEXberekening!P16,S18))</f>
        <v>#REF!</v>
      </c>
      <c r="T31" s="37" t="e">
        <f ca="1">IF(T$23=0,0,IF('Invoer Parameters'!$D$64="Berekening",OPEXberekening!Q16,T18))</f>
        <v>#REF!</v>
      </c>
      <c r="U31" s="37" t="e">
        <f ca="1">IF(U$23=0,0,IF('Invoer Parameters'!$D$64="Berekening",OPEXberekening!R16,U18))</f>
        <v>#REF!</v>
      </c>
      <c r="V31" s="37" t="e">
        <f ca="1">IF(V$23=0,0,IF('Invoer Parameters'!$D$64="Berekening",OPEXberekening!S16,V18))</f>
        <v>#REF!</v>
      </c>
      <c r="W31" s="37" t="e">
        <f ca="1">IF(W$23=0,0,IF('Invoer Parameters'!$D$64="Berekening",OPEXberekening!T16,W18))</f>
        <v>#REF!</v>
      </c>
      <c r="X31" s="37" t="e">
        <f ca="1">IF(X$23=0,0,IF('Invoer Parameters'!$D$64="Berekening",OPEXberekening!U16,X18))</f>
        <v>#REF!</v>
      </c>
      <c r="Y31" s="37" t="e">
        <f ca="1">IF(Y$23=0,0,IF('Invoer Parameters'!$D$64="Berekening",OPEXberekening!V16,Y18))</f>
        <v>#REF!</v>
      </c>
      <c r="Z31" s="37" t="e">
        <f ca="1">IF(Z$23=0,0,IF('Invoer Parameters'!$D$64="Berekening",OPEXberekening!W16,Z18))</f>
        <v>#REF!</v>
      </c>
      <c r="AA31" s="37" t="e">
        <f ca="1">IF(AA$23=0,0,IF('Invoer Parameters'!$D$64="Berekening",OPEXberekening!X16,AA18))</f>
        <v>#REF!</v>
      </c>
      <c r="AB31" s="37" t="e">
        <f ca="1">IF(AB$23=0,0,IF('Invoer Parameters'!$D$64="Berekening",OPEXberekening!Y16,AB18))</f>
        <v>#REF!</v>
      </c>
      <c r="AC31" s="37" t="e">
        <f ca="1">IF(AC$23=0,0,IF('Invoer Parameters'!$D$64="Berekening",OPEXberekening!Z16,AC18))</f>
        <v>#REF!</v>
      </c>
      <c r="AD31" s="37" t="e">
        <f ca="1">IF(AD$23=0,0,IF('Invoer Parameters'!$D$64="Berekening",OPEXberekening!AA16,AD18))</f>
        <v>#REF!</v>
      </c>
      <c r="AE31" s="37" t="e">
        <f ca="1">IF(AE$23=0,0,IF('Invoer Parameters'!$D$64="Berekening",OPEXberekening!AB16,AE18))</f>
        <v>#REF!</v>
      </c>
      <c r="AF31" s="37" t="e">
        <f ca="1">IF(AF$23=0,0,IF('Invoer Parameters'!$D$64="Berekening",OPEXberekening!AC16,AF18))</f>
        <v>#REF!</v>
      </c>
      <c r="AG31" s="37" t="e">
        <f ca="1">IF(AG$23=0,0,IF('Invoer Parameters'!$D$64="Berekening",OPEXberekening!AD16,AG18))</f>
        <v>#REF!</v>
      </c>
      <c r="AH31" s="37" t="e">
        <f ca="1">IF(AH$23=0,0,IF('Invoer Parameters'!$D$64="Berekening",OPEXberekening!AE16,AH18))</f>
        <v>#REF!</v>
      </c>
      <c r="AI31" s="37" t="e">
        <f ca="1">IF(AI$23=0,0,IF('Invoer Parameters'!$D$64="Berekening",OPEXberekening!AF16,AI18))</f>
        <v>#REF!</v>
      </c>
      <c r="AJ31" s="37" t="e">
        <f ca="1">IF(AJ$23=0,0,IF('Invoer Parameters'!$D$64="Berekening",OPEXberekening!AG16,AJ18))</f>
        <v>#REF!</v>
      </c>
      <c r="AK31" s="37" t="e">
        <f ca="1">IF(AK$23=0,0,IF('Invoer Parameters'!$D$64="Berekening",OPEXberekening!AH16,AK18))</f>
        <v>#REF!</v>
      </c>
      <c r="AL31" s="37" t="e">
        <f ca="1">IF(AL$23=0,0,IF('Invoer Parameters'!$D$64="Berekening",OPEXberekening!AI16,AL18))</f>
        <v>#REF!</v>
      </c>
      <c r="AM31" s="37" t="e">
        <f ca="1">IF(AM$23=0,0,IF('Invoer Parameters'!$D$64="Berekening",OPEXberekening!AJ16,AM18))</f>
        <v>#REF!</v>
      </c>
      <c r="AN31" s="37" t="e">
        <f ca="1">IF(AN$23=0,0,IF('Invoer Parameters'!$D$64="Berekening",OPEXberekening!AK16,AN18))</f>
        <v>#REF!</v>
      </c>
      <c r="AO31" s="37" t="e">
        <f ca="1">IF(AO$23=0,0,IF('Invoer Parameters'!$D$64="Berekening",OPEXberekening!AL16,AO18))</f>
        <v>#REF!</v>
      </c>
    </row>
    <row r="33" spans="2:41" s="35" customFormat="1">
      <c r="B33" s="33" t="s">
        <v>86</v>
      </c>
      <c r="C33" s="33" t="s">
        <v>161</v>
      </c>
      <c r="D33" s="33" t="s">
        <v>3</v>
      </c>
      <c r="E33" s="34" t="e">
        <f ca="1">SUM(F33:AO33)</f>
        <v>#REF!</v>
      </c>
      <c r="F33" s="34" t="e">
        <f t="shared" ref="F33:AE33" ca="1" si="21">F29-F31</f>
        <v>#REF!</v>
      </c>
      <c r="G33" s="34" t="e">
        <f t="shared" ca="1" si="21"/>
        <v>#REF!</v>
      </c>
      <c r="H33" s="34" t="e">
        <f ca="1">H29-H31</f>
        <v>#REF!</v>
      </c>
      <c r="I33" s="34" t="e">
        <f t="shared" ca="1" si="21"/>
        <v>#REF!</v>
      </c>
      <c r="J33" s="34" t="e">
        <f t="shared" ca="1" si="21"/>
        <v>#REF!</v>
      </c>
      <c r="K33" s="34" t="e">
        <f t="shared" ca="1" si="21"/>
        <v>#REF!</v>
      </c>
      <c r="L33" s="34" t="e">
        <f t="shared" ca="1" si="21"/>
        <v>#REF!</v>
      </c>
      <c r="M33" s="34" t="e">
        <f t="shared" ca="1" si="21"/>
        <v>#REF!</v>
      </c>
      <c r="N33" s="34" t="e">
        <f t="shared" ca="1" si="21"/>
        <v>#REF!</v>
      </c>
      <c r="O33" s="34" t="e">
        <f t="shared" ca="1" si="21"/>
        <v>#REF!</v>
      </c>
      <c r="P33" s="34" t="e">
        <f t="shared" ca="1" si="21"/>
        <v>#REF!</v>
      </c>
      <c r="Q33" s="34" t="e">
        <f t="shared" ca="1" si="21"/>
        <v>#REF!</v>
      </c>
      <c r="R33" s="34" t="e">
        <f t="shared" ca="1" si="21"/>
        <v>#REF!</v>
      </c>
      <c r="S33" s="34" t="e">
        <f t="shared" ca="1" si="21"/>
        <v>#REF!</v>
      </c>
      <c r="T33" s="34" t="e">
        <f t="shared" ca="1" si="21"/>
        <v>#REF!</v>
      </c>
      <c r="U33" s="34" t="e">
        <f t="shared" ca="1" si="21"/>
        <v>#REF!</v>
      </c>
      <c r="V33" s="34" t="e">
        <f t="shared" ca="1" si="21"/>
        <v>#REF!</v>
      </c>
      <c r="W33" s="34" t="e">
        <f t="shared" ca="1" si="21"/>
        <v>#REF!</v>
      </c>
      <c r="X33" s="34" t="e">
        <f t="shared" ca="1" si="21"/>
        <v>#REF!</v>
      </c>
      <c r="Y33" s="34" t="e">
        <f t="shared" ca="1" si="21"/>
        <v>#REF!</v>
      </c>
      <c r="Z33" s="34" t="e">
        <f t="shared" ca="1" si="21"/>
        <v>#REF!</v>
      </c>
      <c r="AA33" s="34" t="e">
        <f t="shared" ca="1" si="21"/>
        <v>#REF!</v>
      </c>
      <c r="AB33" s="34" t="e">
        <f t="shared" ca="1" si="21"/>
        <v>#REF!</v>
      </c>
      <c r="AC33" s="34" t="e">
        <f t="shared" ca="1" si="21"/>
        <v>#REF!</v>
      </c>
      <c r="AD33" s="34" t="e">
        <f t="shared" ca="1" si="21"/>
        <v>#REF!</v>
      </c>
      <c r="AE33" s="34" t="e">
        <f t="shared" ca="1" si="21"/>
        <v>#REF!</v>
      </c>
      <c r="AF33" s="34" t="e">
        <f t="shared" ref="AF33" ca="1" si="22">AF29-AF31</f>
        <v>#REF!</v>
      </c>
      <c r="AG33" s="34" t="e">
        <f t="shared" ref="AG33:AI33" ca="1" si="23">AG29-AG31</f>
        <v>#REF!</v>
      </c>
      <c r="AH33" s="34" t="e">
        <f t="shared" ca="1" si="23"/>
        <v>#REF!</v>
      </c>
      <c r="AI33" s="34" t="e">
        <f t="shared" ca="1" si="23"/>
        <v>#REF!</v>
      </c>
      <c r="AJ33" s="34" t="e">
        <f t="shared" ref="AJ33:AN33" ca="1" si="24">AJ29-AJ31</f>
        <v>#REF!</v>
      </c>
      <c r="AK33" s="34" t="e">
        <f t="shared" ca="1" si="24"/>
        <v>#REF!</v>
      </c>
      <c r="AL33" s="34" t="e">
        <f t="shared" ca="1" si="24"/>
        <v>#REF!</v>
      </c>
      <c r="AM33" s="34" t="e">
        <f t="shared" ca="1" si="24"/>
        <v>#REF!</v>
      </c>
      <c r="AN33" s="34" t="e">
        <f t="shared" ca="1" si="24"/>
        <v>#REF!</v>
      </c>
      <c r="AO33" s="34" t="e">
        <f t="shared" ref="AO33" ca="1" si="25">AO29-AO31</f>
        <v>#REF!</v>
      </c>
    </row>
    <row r="34" spans="2:41" s="35" customFormat="1">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row>
    <row r="35" spans="2:41">
      <c r="F35" s="27" t="s">
        <v>30</v>
      </c>
      <c r="G35" s="27" t="s">
        <v>31</v>
      </c>
      <c r="H35" s="27" t="s">
        <v>32</v>
      </c>
      <c r="I35" s="27" t="s">
        <v>175</v>
      </c>
      <c r="J35" s="27" t="s">
        <v>176</v>
      </c>
    </row>
    <row r="36" spans="2:41">
      <c r="C36" s="27" t="s">
        <v>162</v>
      </c>
      <c r="D36" s="27" t="s">
        <v>3</v>
      </c>
      <c r="E36" s="39"/>
      <c r="F36" s="39">
        <f>'Invoer Parameters'!D66</f>
        <v>0</v>
      </c>
      <c r="G36" s="39">
        <f>'Invoer Parameters'!D67</f>
        <v>0</v>
      </c>
      <c r="H36" s="39">
        <f>'Invoer Parameters'!D68</f>
        <v>0</v>
      </c>
      <c r="I36" s="39">
        <f>'Invoer Parameters'!D69</f>
        <v>0</v>
      </c>
      <c r="J36" s="39">
        <f>'Invoer Parameters'!D70</f>
        <v>0</v>
      </c>
    </row>
    <row r="37" spans="2:41">
      <c r="B37" s="27" t="s">
        <v>52</v>
      </c>
      <c r="C37" s="27" t="s">
        <v>58</v>
      </c>
      <c r="D37" s="27" t="s">
        <v>3</v>
      </c>
      <c r="G37" s="39">
        <f>IF(G$2&gt;'Invoer Parameters'!$D$38,0,$F$36/'Invoer Parameters'!$D$38)</f>
        <v>0</v>
      </c>
      <c r="H37" s="39">
        <f>IF(H$2&gt;'Invoer Parameters'!$D$38,0,$F$36/'Invoer Parameters'!$D$38)</f>
        <v>0</v>
      </c>
      <c r="I37" s="39">
        <f>IF(I$2&gt;'Invoer Parameters'!$D$38,0,$F$36/'Invoer Parameters'!$D$38)</f>
        <v>0</v>
      </c>
      <c r="J37" s="39">
        <f>IF(J$2&gt;'Invoer Parameters'!$D$38,0,$F$36/'Invoer Parameters'!$D$38)</f>
        <v>0</v>
      </c>
      <c r="K37" s="39">
        <f>IF(K$2&gt;'Invoer Parameters'!$D$38,0,$F$36/'Invoer Parameters'!$D$38)</f>
        <v>0</v>
      </c>
      <c r="L37" s="39">
        <f>IF(L$2&gt;'Invoer Parameters'!$D$38,0,$F$36/'Invoer Parameters'!$D$38)</f>
        <v>0</v>
      </c>
      <c r="M37" s="39">
        <f>IF(M$2&gt;'Invoer Parameters'!$D$38,0,$F$36/'Invoer Parameters'!$D$38)</f>
        <v>0</v>
      </c>
      <c r="N37" s="39">
        <f>IF(N$2&gt;'Invoer Parameters'!$D$38,0,$F$36/'Invoer Parameters'!$D$38)</f>
        <v>0</v>
      </c>
      <c r="O37" s="39">
        <f>IF(O$2&gt;'Invoer Parameters'!$D$38,0,$F$36/'Invoer Parameters'!$D$38)</f>
        <v>0</v>
      </c>
      <c r="P37" s="39">
        <f>IF(P$2&gt;'Invoer Parameters'!$D$38,0,$F$36/'Invoer Parameters'!$D$38)</f>
        <v>0</v>
      </c>
      <c r="Q37" s="39">
        <f>IF(Q$2&gt;'Invoer Parameters'!$D$38,0,$F$36/'Invoer Parameters'!$D$38)</f>
        <v>0</v>
      </c>
      <c r="R37" s="39">
        <f>IF(R$2&gt;'Invoer Parameters'!$D$38,0,$F$36/'Invoer Parameters'!$D$38)</f>
        <v>0</v>
      </c>
      <c r="S37" s="39">
        <f>IF(S$2&gt;'Invoer Parameters'!$D$38,0,$F$36/'Invoer Parameters'!$D$38)</f>
        <v>0</v>
      </c>
      <c r="T37" s="39">
        <f>IF(T$2&gt;'Invoer Parameters'!$D$38,0,$F$36/'Invoer Parameters'!$D$38)</f>
        <v>0</v>
      </c>
      <c r="U37" s="39">
        <f>IF(U$2&gt;'Invoer Parameters'!$D$38,0,$F$36/'Invoer Parameters'!$D$38)</f>
        <v>0</v>
      </c>
      <c r="V37" s="39">
        <f>IF(V$2&gt;'Invoer Parameters'!$D$38,0,$F$36/'Invoer Parameters'!$D$38)</f>
        <v>0</v>
      </c>
      <c r="W37" s="39">
        <f>IF(W$2&gt;'Invoer Parameters'!$D$38,0,$F$36/'Invoer Parameters'!$D$38)</f>
        <v>0</v>
      </c>
      <c r="X37" s="39">
        <f>IF(X$2&gt;'Invoer Parameters'!$D$38,0,$F$36/'Invoer Parameters'!$D$38)</f>
        <v>0</v>
      </c>
      <c r="Y37" s="39">
        <f>IF(Y$2&gt;'Invoer Parameters'!$D$38,0,$F$36/'Invoer Parameters'!$D$38)</f>
        <v>0</v>
      </c>
      <c r="Z37" s="39">
        <f>IF(Z$2&gt;'Invoer Parameters'!$D$38,0,$F$36/'Invoer Parameters'!$D$38)</f>
        <v>0</v>
      </c>
      <c r="AA37" s="39">
        <f>IF(AA$2&gt;'Invoer Parameters'!$D$38,0,$F$36/'Invoer Parameters'!$D$38)</f>
        <v>0</v>
      </c>
      <c r="AB37" s="39">
        <f>IF(AB$2&gt;'Invoer Parameters'!$D$38,0,$F$36/'Invoer Parameters'!$D$38)</f>
        <v>0</v>
      </c>
      <c r="AC37" s="39">
        <f>IF(AC$2&gt;'Invoer Parameters'!$D$38,0,$F$36/'Invoer Parameters'!$D$38)</f>
        <v>0</v>
      </c>
      <c r="AD37" s="39">
        <f>IF(AD$2&gt;'Invoer Parameters'!$D$38,0,$F$36/'Invoer Parameters'!$D$38)</f>
        <v>0</v>
      </c>
      <c r="AE37" s="39">
        <f>IF(AE$2&gt;'Invoer Parameters'!$D$38,0,$F$36/'Invoer Parameters'!$D$38)</f>
        <v>0</v>
      </c>
      <c r="AF37" s="39">
        <f>IF(AF$2&gt;'Invoer Parameters'!$D$38,0,$F$36/'Invoer Parameters'!$D$38)</f>
        <v>0</v>
      </c>
      <c r="AG37" s="39">
        <f>IF(AG$2&gt;'Invoer Parameters'!$D$38,0,$F$36/'Invoer Parameters'!$D$38)</f>
        <v>0</v>
      </c>
      <c r="AH37" s="39">
        <f>IF(AH$2&gt;'Invoer Parameters'!$D$38,0,$F$36/'Invoer Parameters'!$D$38)</f>
        <v>0</v>
      </c>
      <c r="AI37" s="39">
        <f>IF(AI$2&gt;'Invoer Parameters'!$D$38,0,$F$36/'Invoer Parameters'!$D$38)</f>
        <v>0</v>
      </c>
      <c r="AJ37" s="39">
        <f>IF(AJ$2&gt;'Invoer Parameters'!$D$38,0,$F$36/'Invoer Parameters'!$D$38)</f>
        <v>0</v>
      </c>
      <c r="AK37" s="39">
        <f>IF(AK$2&gt;'Invoer Parameters'!$D$38,0,$F$36/'Invoer Parameters'!$D$38)</f>
        <v>0</v>
      </c>
      <c r="AL37" s="39">
        <f>IF(AL$2&gt;'Invoer Parameters'!$D$38,0,$F$36/'Invoer Parameters'!$D$38)</f>
        <v>0</v>
      </c>
      <c r="AM37" s="39">
        <f>IF(AM$2&gt;'Invoer Parameters'!$D$38,0,$F$36/'Invoer Parameters'!$D$38)</f>
        <v>0</v>
      </c>
      <c r="AN37" s="39">
        <f>IF(AN$2&gt;'Invoer Parameters'!$D$38,0,$F$36/'Invoer Parameters'!$D$38)</f>
        <v>0</v>
      </c>
      <c r="AO37" s="39">
        <f>IF(AO$2&gt;'Invoer Parameters'!$D$38,0,$F$36/'Invoer Parameters'!$D$38)</f>
        <v>0</v>
      </c>
    </row>
    <row r="38" spans="2:41">
      <c r="B38" s="27" t="s">
        <v>51</v>
      </c>
      <c r="C38" s="27" t="s">
        <v>59</v>
      </c>
      <c r="D38" s="27" t="s">
        <v>3</v>
      </c>
      <c r="G38" s="39"/>
      <c r="H38" s="39">
        <f>IF(H$2&gt;'Invoer Parameters'!$D$38+1,0,$G$36/'Invoer Parameters'!$D$38)</f>
        <v>0</v>
      </c>
      <c r="I38" s="39">
        <f>IF(I$2&gt;'Invoer Parameters'!$D$38+1,0,$G$36/'Invoer Parameters'!$D$38)</f>
        <v>0</v>
      </c>
      <c r="J38" s="39">
        <f>IF(J$2&gt;'Invoer Parameters'!$D$38+1,0,$G$36/'Invoer Parameters'!$D$38)</f>
        <v>0</v>
      </c>
      <c r="K38" s="39">
        <f>IF(K$2&gt;'Invoer Parameters'!$D$38+1,0,$G$36/'Invoer Parameters'!$D$38)</f>
        <v>0</v>
      </c>
      <c r="L38" s="39">
        <f>IF(L$2&gt;'Invoer Parameters'!$D$38+1,0,$G$36/'Invoer Parameters'!$D$38)</f>
        <v>0</v>
      </c>
      <c r="M38" s="39">
        <f>IF(M$2&gt;'Invoer Parameters'!$D$38+1,0,$G$36/'Invoer Parameters'!$D$38)</f>
        <v>0</v>
      </c>
      <c r="N38" s="39">
        <f>IF(N$2&gt;'Invoer Parameters'!$D$38+1,0,$G$36/'Invoer Parameters'!$D$38)</f>
        <v>0</v>
      </c>
      <c r="O38" s="39">
        <f>IF(O$2&gt;'Invoer Parameters'!$D$38+1,0,$G$36/'Invoer Parameters'!$D$38)</f>
        <v>0</v>
      </c>
      <c r="P38" s="39">
        <f>IF(P$2&gt;'Invoer Parameters'!$D$38+1,0,$G$36/'Invoer Parameters'!$D$38)</f>
        <v>0</v>
      </c>
      <c r="Q38" s="39">
        <f>IF(Q$2&gt;'Invoer Parameters'!$D$38+1,0,$G$36/'Invoer Parameters'!$D$38)</f>
        <v>0</v>
      </c>
      <c r="R38" s="39">
        <f>IF(R$2&gt;'Invoer Parameters'!$D$38+1,0,$G$36/'Invoer Parameters'!$D$38)</f>
        <v>0</v>
      </c>
      <c r="S38" s="39">
        <f>IF(S$2&gt;'Invoer Parameters'!$D$38+1,0,$G$36/'Invoer Parameters'!$D$38)</f>
        <v>0</v>
      </c>
      <c r="T38" s="39">
        <f>IF(T$2&gt;'Invoer Parameters'!$D$38+1,0,$G$36/'Invoer Parameters'!$D$38)</f>
        <v>0</v>
      </c>
      <c r="U38" s="39">
        <f>IF(U$2&gt;'Invoer Parameters'!$D$38+1,0,$G$36/'Invoer Parameters'!$D$38)</f>
        <v>0</v>
      </c>
      <c r="V38" s="39">
        <f>IF(V$2&gt;'Invoer Parameters'!$D$38+1,0,$G$36/'Invoer Parameters'!$D$38)</f>
        <v>0</v>
      </c>
      <c r="W38" s="39">
        <f>IF(W$2&gt;'Invoer Parameters'!$D$38+1,0,$G$36/'Invoer Parameters'!$D$38)</f>
        <v>0</v>
      </c>
      <c r="X38" s="39">
        <f>IF(X$2&gt;'Invoer Parameters'!$D$38+1,0,$G$36/'Invoer Parameters'!$D$38)</f>
        <v>0</v>
      </c>
      <c r="Y38" s="39">
        <f>IF(Y$2&gt;'Invoer Parameters'!$D$38+1,0,$G$36/'Invoer Parameters'!$D$38)</f>
        <v>0</v>
      </c>
      <c r="Z38" s="39">
        <f>IF(Z$2&gt;'Invoer Parameters'!$D$38+1,0,$G$36/'Invoer Parameters'!$D$38)</f>
        <v>0</v>
      </c>
      <c r="AA38" s="39">
        <f>IF(AA$2&gt;'Invoer Parameters'!$D$38+1,0,$G$36/'Invoer Parameters'!$D$38)</f>
        <v>0</v>
      </c>
      <c r="AB38" s="39">
        <f>IF(AB$2&gt;'Invoer Parameters'!$D$38+1,0,$G$36/'Invoer Parameters'!$D$38)</f>
        <v>0</v>
      </c>
      <c r="AC38" s="39">
        <f>IF(AC$2&gt;'Invoer Parameters'!$D$38+1,0,$G$36/'Invoer Parameters'!$D$38)</f>
        <v>0</v>
      </c>
      <c r="AD38" s="39">
        <f>IF(AD$2&gt;'Invoer Parameters'!$D$38+1,0,$G$36/'Invoer Parameters'!$D$38)</f>
        <v>0</v>
      </c>
      <c r="AE38" s="39">
        <f>IF(AE$2&gt;'Invoer Parameters'!$D$38+1,0,$G$36/'Invoer Parameters'!$D$38)</f>
        <v>0</v>
      </c>
      <c r="AF38" s="39">
        <f>IF(AF$2&gt;'Invoer Parameters'!$D$38+1,0,$G$36/'Invoer Parameters'!$D$38)</f>
        <v>0</v>
      </c>
      <c r="AG38" s="39">
        <f>IF(AG$2&gt;'Invoer Parameters'!$D$38+1,0,$G$36/'Invoer Parameters'!$D$38)</f>
        <v>0</v>
      </c>
      <c r="AH38" s="39">
        <f>IF(AH$2&gt;'Invoer Parameters'!$D$38+1,0,$G$36/'Invoer Parameters'!$D$38)</f>
        <v>0</v>
      </c>
      <c r="AI38" s="39">
        <f>IF(AI$2&gt;'Invoer Parameters'!$D$38+1,0,$G$36/'Invoer Parameters'!$D$38)</f>
        <v>0</v>
      </c>
      <c r="AJ38" s="39">
        <f>IF(AJ$2&gt;'Invoer Parameters'!$D$38+1,0,$G$36/'Invoer Parameters'!$D$38)</f>
        <v>0</v>
      </c>
      <c r="AK38" s="39">
        <f>IF(AK$2&gt;'Invoer Parameters'!$D$38+1,0,$G$36/'Invoer Parameters'!$D$38)</f>
        <v>0</v>
      </c>
      <c r="AL38" s="39">
        <f>IF(AL$2&gt;'Invoer Parameters'!$D$38+1,0,$G$36/'Invoer Parameters'!$D$38)</f>
        <v>0</v>
      </c>
      <c r="AM38" s="39">
        <f>IF(AM$2&gt;'Invoer Parameters'!$D$38+1,0,$G$36/'Invoer Parameters'!$D$38)</f>
        <v>0</v>
      </c>
      <c r="AN38" s="39">
        <f>IF(AN$2&gt;'Invoer Parameters'!$D$38+1,0,$G$36/'Invoer Parameters'!$D$38)</f>
        <v>0</v>
      </c>
      <c r="AO38" s="39">
        <f>IF(AO$2&gt;'Invoer Parameters'!$D$38+1,0,$G$36/'Invoer Parameters'!$D$38)</f>
        <v>0</v>
      </c>
    </row>
    <row r="39" spans="2:41">
      <c r="B39" s="27" t="s">
        <v>50</v>
      </c>
      <c r="C39" s="27" t="s">
        <v>60</v>
      </c>
      <c r="D39" s="27" t="s">
        <v>3</v>
      </c>
      <c r="I39" s="39">
        <f>IF(I$2&gt;'Invoer Parameters'!$D$38+2,0,$H$36/'Invoer Parameters'!$D$38)</f>
        <v>0</v>
      </c>
      <c r="J39" s="39">
        <f>IF(J$2&gt;'Invoer Parameters'!$D$38+2,0,$H$36/'Invoer Parameters'!$D$38)</f>
        <v>0</v>
      </c>
      <c r="K39" s="39">
        <f>IF(K$2&gt;'Invoer Parameters'!$D$38+2,0,$H$36/'Invoer Parameters'!$D$38)</f>
        <v>0</v>
      </c>
      <c r="L39" s="39">
        <f>IF(L$2&gt;'Invoer Parameters'!$D$38+2,0,$H$36/'Invoer Parameters'!$D$38)</f>
        <v>0</v>
      </c>
      <c r="M39" s="39">
        <f>IF(M$2&gt;'Invoer Parameters'!$D$38+2,0,$H$36/'Invoer Parameters'!$D$38)</f>
        <v>0</v>
      </c>
      <c r="N39" s="39">
        <f>IF(N$2&gt;'Invoer Parameters'!$D$38+2,0,$H$36/'Invoer Parameters'!$D$38)</f>
        <v>0</v>
      </c>
      <c r="O39" s="39">
        <f>IF(O$2&gt;'Invoer Parameters'!$D$38+2,0,$H$36/'Invoer Parameters'!$D$38)</f>
        <v>0</v>
      </c>
      <c r="P39" s="39">
        <f>IF(P$2&gt;'Invoer Parameters'!$D$38+2,0,$H$36/'Invoer Parameters'!$D$38)</f>
        <v>0</v>
      </c>
      <c r="Q39" s="39">
        <f>IF(Q$2&gt;'Invoer Parameters'!$D$38+2,0,$H$36/'Invoer Parameters'!$D$38)</f>
        <v>0</v>
      </c>
      <c r="R39" s="39">
        <f>IF(R$2&gt;'Invoer Parameters'!$D$38+2,0,$H$36/'Invoer Parameters'!$D$38)</f>
        <v>0</v>
      </c>
      <c r="S39" s="39">
        <f>IF(S$2&gt;'Invoer Parameters'!$D$38+2,0,$H$36/'Invoer Parameters'!$D$38)</f>
        <v>0</v>
      </c>
      <c r="T39" s="39">
        <f>IF(T$2&gt;'Invoer Parameters'!$D$38+2,0,$H$36/'Invoer Parameters'!$D$38)</f>
        <v>0</v>
      </c>
      <c r="U39" s="39">
        <f>IF(U$2&gt;'Invoer Parameters'!$D$38+2,0,$H$36/'Invoer Parameters'!$D$38)</f>
        <v>0</v>
      </c>
      <c r="V39" s="39">
        <f>IF(V$2&gt;'Invoer Parameters'!$D$38+2,0,$H$36/'Invoer Parameters'!$D$38)</f>
        <v>0</v>
      </c>
      <c r="W39" s="39">
        <f>IF(W$2&gt;'Invoer Parameters'!$D$38+2,0,$H$36/'Invoer Parameters'!$D$38)</f>
        <v>0</v>
      </c>
      <c r="X39" s="39">
        <f>IF(X$2&gt;'Invoer Parameters'!$D$38+2,0,$H$36/'Invoer Parameters'!$D$38)</f>
        <v>0</v>
      </c>
      <c r="Y39" s="39">
        <f>IF(Y$2&gt;'Invoer Parameters'!$D$38+2,0,$H$36/'Invoer Parameters'!$D$38)</f>
        <v>0</v>
      </c>
      <c r="Z39" s="39">
        <f>IF(Z$2&gt;'Invoer Parameters'!$D$38+2,0,$H$36/'Invoer Parameters'!$D$38)</f>
        <v>0</v>
      </c>
      <c r="AA39" s="39">
        <f>IF(AA$2&gt;'Invoer Parameters'!$D$38+2,0,$H$36/'Invoer Parameters'!$D$38)</f>
        <v>0</v>
      </c>
      <c r="AB39" s="39">
        <f>IF(AB$2&gt;'Invoer Parameters'!$D$38+2,0,$H$36/'Invoer Parameters'!$D$38)</f>
        <v>0</v>
      </c>
      <c r="AC39" s="39">
        <f>IF(AC$2&gt;'Invoer Parameters'!$D$38+2,0,$H$36/'Invoer Parameters'!$D$38)</f>
        <v>0</v>
      </c>
      <c r="AD39" s="39">
        <f>IF(AD$2&gt;'Invoer Parameters'!$D$38+2,0,$H$36/'Invoer Parameters'!$D$38)</f>
        <v>0</v>
      </c>
      <c r="AE39" s="39">
        <f>IF(AE$2&gt;'Invoer Parameters'!$D$38+2,0,$H$36/'Invoer Parameters'!$D$38)</f>
        <v>0</v>
      </c>
      <c r="AF39" s="39">
        <f>IF(AF$2&gt;'Invoer Parameters'!$D$38+2,0,$H$36/'Invoer Parameters'!$D$38)</f>
        <v>0</v>
      </c>
      <c r="AG39" s="39">
        <f>IF(AG$2&gt;'Invoer Parameters'!$D$38+2,0,$H$36/'Invoer Parameters'!$D$38)</f>
        <v>0</v>
      </c>
      <c r="AH39" s="39">
        <f>IF(AH$2&gt;'Invoer Parameters'!$D$38+2,0,$H$36/'Invoer Parameters'!$D$38)</f>
        <v>0</v>
      </c>
      <c r="AI39" s="39">
        <f>IF(AI$2&gt;'Invoer Parameters'!$D$38+2,0,$H$36/'Invoer Parameters'!$D$38)</f>
        <v>0</v>
      </c>
      <c r="AJ39" s="39">
        <f>IF(AJ$2&gt;'Invoer Parameters'!$D$38+2,0,$H$36/'Invoer Parameters'!$D$38)</f>
        <v>0</v>
      </c>
      <c r="AK39" s="39">
        <f>IF(AK$2&gt;'Invoer Parameters'!$D$38+2,0,$H$36/'Invoer Parameters'!$D$38)</f>
        <v>0</v>
      </c>
      <c r="AL39" s="39">
        <f>IF(AL$2&gt;'Invoer Parameters'!$D$38+2,0,$H$36/'Invoer Parameters'!$D$38)</f>
        <v>0</v>
      </c>
      <c r="AM39" s="39">
        <f>IF(AM$2&gt;'Invoer Parameters'!$D$38+2,0,$H$36/'Invoer Parameters'!$D$38)</f>
        <v>0</v>
      </c>
      <c r="AN39" s="39">
        <f>IF(AN$2&gt;'Invoer Parameters'!$D$38+2,0,$H$36/'Invoer Parameters'!$D$38)</f>
        <v>0</v>
      </c>
      <c r="AO39" s="39">
        <f>IF(AO$2&gt;'Invoer Parameters'!$D$38+2,0,$H$36/'Invoer Parameters'!$D$38)</f>
        <v>0</v>
      </c>
    </row>
    <row r="40" spans="2:41">
      <c r="B40" s="27" t="s">
        <v>177</v>
      </c>
      <c r="C40" s="27" t="s">
        <v>179</v>
      </c>
      <c r="D40" s="27" t="s">
        <v>3</v>
      </c>
      <c r="I40" s="39"/>
      <c r="J40" s="39">
        <f>IF(J$2&gt;'Invoer Parameters'!$D$38+3,0,$I$36/'Invoer Parameters'!$D$38)</f>
        <v>0</v>
      </c>
      <c r="K40" s="39">
        <f>IF(K$2&gt;'Invoer Parameters'!$D$38+3,0,$I$36/'Invoer Parameters'!$D$38)</f>
        <v>0</v>
      </c>
      <c r="L40" s="39">
        <f>IF(L$2&gt;'Invoer Parameters'!$D$38+3,0,$I$36/'Invoer Parameters'!$D$38)</f>
        <v>0</v>
      </c>
      <c r="M40" s="39">
        <f>IF(M$2&gt;'Invoer Parameters'!$D$38+3,0,$I$36/'Invoer Parameters'!$D$38)</f>
        <v>0</v>
      </c>
      <c r="N40" s="39">
        <f>IF(N$2&gt;'Invoer Parameters'!$D$38+3,0,$I$36/'Invoer Parameters'!$D$38)</f>
        <v>0</v>
      </c>
      <c r="O40" s="39">
        <f>IF(O$2&gt;'Invoer Parameters'!$D$38+3,0,$I$36/'Invoer Parameters'!$D$38)</f>
        <v>0</v>
      </c>
      <c r="P40" s="39">
        <f>IF(P$2&gt;'Invoer Parameters'!$D$38+3,0,$I$36/'Invoer Parameters'!$D$38)</f>
        <v>0</v>
      </c>
      <c r="Q40" s="39">
        <f>IF(Q$2&gt;'Invoer Parameters'!$D$38+3,0,$I$36/'Invoer Parameters'!$D$38)</f>
        <v>0</v>
      </c>
      <c r="R40" s="39">
        <f>IF(R$2&gt;'Invoer Parameters'!$D$38+3,0,$I$36/'Invoer Parameters'!$D$38)</f>
        <v>0</v>
      </c>
      <c r="S40" s="39">
        <f>IF(S$2&gt;'Invoer Parameters'!$D$38+3,0,$I$36/'Invoer Parameters'!$D$38)</f>
        <v>0</v>
      </c>
      <c r="T40" s="39">
        <f>IF(T$2&gt;'Invoer Parameters'!$D$38+3,0,$I$36/'Invoer Parameters'!$D$38)</f>
        <v>0</v>
      </c>
      <c r="U40" s="39">
        <f>IF(U$2&gt;'Invoer Parameters'!$D$38+3,0,$I$36/'Invoer Parameters'!$D$38)</f>
        <v>0</v>
      </c>
      <c r="V40" s="39">
        <f>IF(V$2&gt;'Invoer Parameters'!$D$38+3,0,$I$36/'Invoer Parameters'!$D$38)</f>
        <v>0</v>
      </c>
      <c r="W40" s="39">
        <f>IF(W$2&gt;'Invoer Parameters'!$D$38+3,0,$I$36/'Invoer Parameters'!$D$38)</f>
        <v>0</v>
      </c>
      <c r="X40" s="39">
        <f>IF(X$2&gt;'Invoer Parameters'!$D$38+3,0,$I$36/'Invoer Parameters'!$D$38)</f>
        <v>0</v>
      </c>
      <c r="Y40" s="39">
        <f>IF(Y$2&gt;'Invoer Parameters'!$D$38+3,0,$I$36/'Invoer Parameters'!$D$38)</f>
        <v>0</v>
      </c>
      <c r="Z40" s="39">
        <f>IF(Z$2&gt;'Invoer Parameters'!$D$38+3,0,$I$36/'Invoer Parameters'!$D$38)</f>
        <v>0</v>
      </c>
      <c r="AA40" s="39">
        <f>IF(AA$2&gt;'Invoer Parameters'!$D$38+3,0,$I$36/'Invoer Parameters'!$D$38)</f>
        <v>0</v>
      </c>
      <c r="AB40" s="39">
        <f>IF(AB$2&gt;'Invoer Parameters'!$D$38+3,0,$I$36/'Invoer Parameters'!$D$38)</f>
        <v>0</v>
      </c>
      <c r="AC40" s="39">
        <f>IF(AC$2&gt;'Invoer Parameters'!$D$38+3,0,$I$36/'Invoer Parameters'!$D$38)</f>
        <v>0</v>
      </c>
      <c r="AD40" s="39">
        <f>IF(AD$2&gt;'Invoer Parameters'!$D$38+3,0,$I$36/'Invoer Parameters'!$D$38)</f>
        <v>0</v>
      </c>
      <c r="AE40" s="39">
        <f>IF(AE$2&gt;'Invoer Parameters'!$D$38+3,0,$I$36/'Invoer Parameters'!$D$38)</f>
        <v>0</v>
      </c>
      <c r="AF40" s="39">
        <f>IF(AF$2&gt;'Invoer Parameters'!$D$38+3,0,$I$36/'Invoer Parameters'!$D$38)</f>
        <v>0</v>
      </c>
      <c r="AG40" s="39">
        <f>IF(AG$2&gt;'Invoer Parameters'!$D$38+3,0,$I$36/'Invoer Parameters'!$D$38)</f>
        <v>0</v>
      </c>
      <c r="AH40" s="39">
        <f>IF(AH$2&gt;'Invoer Parameters'!$D$38+3,0,$I$36/'Invoer Parameters'!$D$38)</f>
        <v>0</v>
      </c>
      <c r="AI40" s="39">
        <f>IF(AI$2&gt;'Invoer Parameters'!$D$38+3,0,$I$36/'Invoer Parameters'!$D$38)</f>
        <v>0</v>
      </c>
      <c r="AJ40" s="39">
        <f>IF(AJ$2&gt;'Invoer Parameters'!$D$38+3,0,$I$36/'Invoer Parameters'!$D$38)</f>
        <v>0</v>
      </c>
      <c r="AK40" s="39">
        <f>IF(AK$2&gt;'Invoer Parameters'!$D$38+3,0,$I$36/'Invoer Parameters'!$D$38)</f>
        <v>0</v>
      </c>
      <c r="AL40" s="39">
        <f>IF(AL$2&gt;'Invoer Parameters'!$D$38+3,0,$I$36/'Invoer Parameters'!$D$38)</f>
        <v>0</v>
      </c>
      <c r="AM40" s="39">
        <f>IF(AM$2&gt;'Invoer Parameters'!$D$38+3,0,$I$36/'Invoer Parameters'!$D$38)</f>
        <v>0</v>
      </c>
      <c r="AN40" s="39">
        <f>IF(AN$2&gt;'Invoer Parameters'!$D$38+3,0,$I$36/'Invoer Parameters'!$D$38)</f>
        <v>0</v>
      </c>
      <c r="AO40" s="39">
        <f>IF(AO$2&gt;'Invoer Parameters'!$D$38+3,0,$I$36/'Invoer Parameters'!$D$38)</f>
        <v>0</v>
      </c>
    </row>
    <row r="41" spans="2:41">
      <c r="B41" s="27" t="s">
        <v>178</v>
      </c>
      <c r="C41" s="27" t="s">
        <v>180</v>
      </c>
      <c r="D41" s="27" t="s">
        <v>3</v>
      </c>
      <c r="I41" s="39"/>
      <c r="J41" s="39"/>
      <c r="K41" s="39">
        <f>IF(K$2&gt;'Invoer Parameters'!$D$38+4,0,$J$36/'Invoer Parameters'!$D$38)</f>
        <v>0</v>
      </c>
      <c r="L41" s="39">
        <f>IF(L$2&gt;'Invoer Parameters'!$D$38+4,0,$J$36/'Invoer Parameters'!$D$38)</f>
        <v>0</v>
      </c>
      <c r="M41" s="39">
        <f>IF(M$2&gt;'Invoer Parameters'!$D$38+4,0,$J$36/'Invoer Parameters'!$D$38)</f>
        <v>0</v>
      </c>
      <c r="N41" s="39">
        <f>IF(N$2&gt;'Invoer Parameters'!$D$38+4,0,$J$36/'Invoer Parameters'!$D$38)</f>
        <v>0</v>
      </c>
      <c r="O41" s="39">
        <f>IF(O$2&gt;'Invoer Parameters'!$D$38+4,0,$J$36/'Invoer Parameters'!$D$38)</f>
        <v>0</v>
      </c>
      <c r="P41" s="39">
        <f>IF(P$2&gt;'Invoer Parameters'!$D$38+4,0,$J$36/'Invoer Parameters'!$D$38)</f>
        <v>0</v>
      </c>
      <c r="Q41" s="39">
        <f>IF(Q$2&gt;'Invoer Parameters'!$D$38+4,0,$J$36/'Invoer Parameters'!$D$38)</f>
        <v>0</v>
      </c>
      <c r="R41" s="39">
        <f>IF(R$2&gt;'Invoer Parameters'!$D$38+4,0,$J$36/'Invoer Parameters'!$D$38)</f>
        <v>0</v>
      </c>
      <c r="S41" s="39">
        <f>IF(S$2&gt;'Invoer Parameters'!$D$38+4,0,$J$36/'Invoer Parameters'!$D$38)</f>
        <v>0</v>
      </c>
      <c r="T41" s="39">
        <f>IF(T$2&gt;'Invoer Parameters'!$D$38+4,0,$J$36/'Invoer Parameters'!$D$38)</f>
        <v>0</v>
      </c>
      <c r="U41" s="39">
        <f>IF(U$2&gt;'Invoer Parameters'!$D$38+4,0,$J$36/'Invoer Parameters'!$D$38)</f>
        <v>0</v>
      </c>
      <c r="V41" s="39">
        <f>IF(V$2&gt;'Invoer Parameters'!$D$38+4,0,$J$36/'Invoer Parameters'!$D$38)</f>
        <v>0</v>
      </c>
      <c r="W41" s="39">
        <f>IF(W$2&gt;'Invoer Parameters'!$D$38+4,0,$J$36/'Invoer Parameters'!$D$38)</f>
        <v>0</v>
      </c>
      <c r="X41" s="39">
        <f>IF(X$2&gt;'Invoer Parameters'!$D$38+4,0,$J$36/'Invoer Parameters'!$D$38)</f>
        <v>0</v>
      </c>
      <c r="Y41" s="39">
        <f>IF(Y$2&gt;'Invoer Parameters'!$D$38+4,0,$J$36/'Invoer Parameters'!$D$38)</f>
        <v>0</v>
      </c>
      <c r="Z41" s="39">
        <f>IF(Z$2&gt;'Invoer Parameters'!$D$38+4,0,$J$36/'Invoer Parameters'!$D$38)</f>
        <v>0</v>
      </c>
      <c r="AA41" s="39">
        <f>IF(AA$2&gt;'Invoer Parameters'!$D$38+4,0,$J$36/'Invoer Parameters'!$D$38)</f>
        <v>0</v>
      </c>
      <c r="AB41" s="39">
        <f>IF(AB$2&gt;'Invoer Parameters'!$D$38+4,0,$J$36/'Invoer Parameters'!$D$38)</f>
        <v>0</v>
      </c>
      <c r="AC41" s="39">
        <f>IF(AC$2&gt;'Invoer Parameters'!$D$38+4,0,$J$36/'Invoer Parameters'!$D$38)</f>
        <v>0</v>
      </c>
      <c r="AD41" s="39">
        <f>IF(AD$2&gt;'Invoer Parameters'!$D$38+4,0,$J$36/'Invoer Parameters'!$D$38)</f>
        <v>0</v>
      </c>
      <c r="AE41" s="39">
        <f>IF(AE$2&gt;'Invoer Parameters'!$D$38+4,0,$J$36/'Invoer Parameters'!$D$38)</f>
        <v>0</v>
      </c>
      <c r="AF41" s="39">
        <f>IF(AF$2&gt;'Invoer Parameters'!$D$38+4,0,$J$36/'Invoer Parameters'!$D$38)</f>
        <v>0</v>
      </c>
      <c r="AG41" s="39">
        <f>IF(AG$2&gt;'Invoer Parameters'!$D$38+4,0,$J$36/'Invoer Parameters'!$D$38)</f>
        <v>0</v>
      </c>
      <c r="AH41" s="39">
        <f>IF(AH$2&gt;'Invoer Parameters'!$D$38+4,0,$J$36/'Invoer Parameters'!$D$38)</f>
        <v>0</v>
      </c>
      <c r="AI41" s="39">
        <f>IF(AI$2&gt;'Invoer Parameters'!$D$38+4,0,$J$36/'Invoer Parameters'!$D$38)</f>
        <v>0</v>
      </c>
      <c r="AJ41" s="39">
        <f>IF(AJ$2&gt;'Invoer Parameters'!$D$38+4,0,$J$36/'Invoer Parameters'!$D$38)</f>
        <v>0</v>
      </c>
      <c r="AK41" s="39">
        <f>IF(AK$2&gt;'Invoer Parameters'!$D$38+4,0,$J$36/'Invoer Parameters'!$D$38)</f>
        <v>0</v>
      </c>
      <c r="AL41" s="39">
        <f>IF(AL$2&gt;'Invoer Parameters'!$D$38+4,0,$J$36/'Invoer Parameters'!$D$38)</f>
        <v>0</v>
      </c>
      <c r="AM41" s="39">
        <f>IF(AM$2&gt;'Invoer Parameters'!$D$38+4,0,$J$36/'Invoer Parameters'!$D$38)</f>
        <v>0</v>
      </c>
      <c r="AN41" s="39">
        <f>IF(AN$2&gt;'Invoer Parameters'!$D$38+4,0,$J$36/'Invoer Parameters'!$D$38)</f>
        <v>0</v>
      </c>
      <c r="AO41" s="39">
        <f>IF(AO$2&gt;'Invoer Parameters'!$D$38+4,0,$J$36/'Invoer Parameters'!$D$38)</f>
        <v>0</v>
      </c>
    </row>
    <row r="42" spans="2:41" s="35" customFormat="1">
      <c r="B42" s="36" t="s">
        <v>49</v>
      </c>
      <c r="C42" s="36" t="s">
        <v>79</v>
      </c>
      <c r="D42" s="36" t="s">
        <v>3</v>
      </c>
      <c r="E42" s="37">
        <f>SUM(F42:AO42)</f>
        <v>0</v>
      </c>
      <c r="F42" s="36"/>
      <c r="G42" s="40">
        <f>SUM(G37:G41)</f>
        <v>0</v>
      </c>
      <c r="H42" s="40">
        <f t="shared" ref="H42:AE42" si="26">SUM(H37:H41)</f>
        <v>0</v>
      </c>
      <c r="I42" s="40">
        <f t="shared" si="26"/>
        <v>0</v>
      </c>
      <c r="J42" s="40">
        <f t="shared" si="26"/>
        <v>0</v>
      </c>
      <c r="K42" s="40">
        <f t="shared" si="26"/>
        <v>0</v>
      </c>
      <c r="L42" s="40">
        <f t="shared" si="26"/>
        <v>0</v>
      </c>
      <c r="M42" s="40">
        <f t="shared" si="26"/>
        <v>0</v>
      </c>
      <c r="N42" s="40">
        <f t="shared" si="26"/>
        <v>0</v>
      </c>
      <c r="O42" s="40">
        <f t="shared" si="26"/>
        <v>0</v>
      </c>
      <c r="P42" s="40">
        <f t="shared" si="26"/>
        <v>0</v>
      </c>
      <c r="Q42" s="40">
        <f t="shared" si="26"/>
        <v>0</v>
      </c>
      <c r="R42" s="40">
        <f t="shared" si="26"/>
        <v>0</v>
      </c>
      <c r="S42" s="40">
        <f t="shared" si="26"/>
        <v>0</v>
      </c>
      <c r="T42" s="40">
        <f t="shared" si="26"/>
        <v>0</v>
      </c>
      <c r="U42" s="40">
        <f t="shared" si="26"/>
        <v>0</v>
      </c>
      <c r="V42" s="40">
        <f t="shared" si="26"/>
        <v>0</v>
      </c>
      <c r="W42" s="40">
        <f t="shared" si="26"/>
        <v>0</v>
      </c>
      <c r="X42" s="40">
        <f t="shared" si="26"/>
        <v>0</v>
      </c>
      <c r="Y42" s="40">
        <f t="shared" si="26"/>
        <v>0</v>
      </c>
      <c r="Z42" s="40">
        <f t="shared" si="26"/>
        <v>0</v>
      </c>
      <c r="AA42" s="40">
        <f t="shared" si="26"/>
        <v>0</v>
      </c>
      <c r="AB42" s="40">
        <f t="shared" si="26"/>
        <v>0</v>
      </c>
      <c r="AC42" s="40">
        <f t="shared" si="26"/>
        <v>0</v>
      </c>
      <c r="AD42" s="40">
        <f t="shared" si="26"/>
        <v>0</v>
      </c>
      <c r="AE42" s="40">
        <f t="shared" si="26"/>
        <v>0</v>
      </c>
      <c r="AF42" s="40">
        <f t="shared" ref="AF42" si="27">SUM(AF37:AF41)</f>
        <v>0</v>
      </c>
      <c r="AG42" s="40">
        <f t="shared" ref="AG42:AI42" si="28">SUM(AG37:AG41)</f>
        <v>0</v>
      </c>
      <c r="AH42" s="40">
        <f t="shared" si="28"/>
        <v>0</v>
      </c>
      <c r="AI42" s="40">
        <f t="shared" si="28"/>
        <v>0</v>
      </c>
      <c r="AJ42" s="40">
        <f t="shared" ref="AJ42:AN42" si="29">SUM(AJ37:AJ41)</f>
        <v>0</v>
      </c>
      <c r="AK42" s="40">
        <f t="shared" si="29"/>
        <v>0</v>
      </c>
      <c r="AL42" s="40">
        <f t="shared" si="29"/>
        <v>0</v>
      </c>
      <c r="AM42" s="40">
        <f t="shared" si="29"/>
        <v>0</v>
      </c>
      <c r="AN42" s="40">
        <f t="shared" si="29"/>
        <v>0</v>
      </c>
      <c r="AO42" s="40">
        <f t="shared" ref="AO42" si="30">SUM(AO37:AO41)</f>
        <v>0</v>
      </c>
    </row>
    <row r="44" spans="2:41" hidden="1">
      <c r="B44" s="41" t="s">
        <v>159</v>
      </c>
      <c r="C44" s="41" t="s">
        <v>38</v>
      </c>
      <c r="D44" s="41"/>
      <c r="E44" s="41">
        <f>'Invoer Parameters'!$E$66</f>
        <v>0</v>
      </c>
      <c r="F44" s="41">
        <v>0</v>
      </c>
      <c r="G44" s="41">
        <f t="shared" ref="G44:M44" si="31">IF(AND(G$1&gt;=$E44,F45),F44+1,0)</f>
        <v>1</v>
      </c>
      <c r="H44" s="41">
        <f t="shared" si="31"/>
        <v>0</v>
      </c>
      <c r="I44" s="41">
        <f t="shared" si="31"/>
        <v>0</v>
      </c>
      <c r="J44" s="41">
        <f t="shared" si="31"/>
        <v>0</v>
      </c>
      <c r="K44" s="41">
        <f t="shared" si="31"/>
        <v>0</v>
      </c>
      <c r="L44" s="41">
        <f t="shared" si="31"/>
        <v>0</v>
      </c>
      <c r="M44" s="41">
        <f t="shared" si="31"/>
        <v>0</v>
      </c>
      <c r="N44" s="41">
        <f t="shared" ref="N44" si="32">IF(AND(N$1&gt;=$E44,M45),M44+1,0)</f>
        <v>0</v>
      </c>
      <c r="O44" s="41">
        <f t="shared" ref="O44" si="33">IF(AND(O$1&gt;=$E44,N45),N44+1,0)</f>
        <v>0</v>
      </c>
      <c r="P44" s="41">
        <f t="shared" ref="P44" si="34">IF(AND(P$1&gt;=$E44,O45),O44+1,0)</f>
        <v>0</v>
      </c>
      <c r="Q44" s="41">
        <f t="shared" ref="Q44" si="35">IF(AND(Q$1&gt;=$E44,P45),P44+1,0)</f>
        <v>0</v>
      </c>
      <c r="R44" s="41">
        <f t="shared" ref="R44" si="36">IF(AND(R$1&gt;=$E44,Q45),Q44+1,0)</f>
        <v>0</v>
      </c>
      <c r="S44" s="41">
        <f t="shared" ref="S44" si="37">IF(AND(S$1&gt;=$E44,R45),R44+1,0)</f>
        <v>0</v>
      </c>
      <c r="T44" s="41">
        <f t="shared" ref="T44" si="38">IF(AND(T$1&gt;=$E44,S45),S44+1,0)</f>
        <v>0</v>
      </c>
      <c r="U44" s="41">
        <f t="shared" ref="U44" si="39">IF(AND(U$1&gt;=$E44,T45),T44+1,0)</f>
        <v>0</v>
      </c>
      <c r="V44" s="41">
        <f t="shared" ref="V44" si="40">IF(AND(V$1&gt;=$E44,U45),U44+1,0)</f>
        <v>0</v>
      </c>
      <c r="W44" s="41">
        <f t="shared" ref="W44" si="41">IF(AND(W$1&gt;=$E44,V45),V44+1,0)</f>
        <v>0</v>
      </c>
      <c r="X44" s="41">
        <f t="shared" ref="X44" si="42">IF(AND(X$1&gt;=$E44,W45),W44+1,0)</f>
        <v>0</v>
      </c>
      <c r="Y44" s="41">
        <f t="shared" ref="Y44" si="43">IF(AND(Y$1&gt;=$E44,X45),X44+1,0)</f>
        <v>0</v>
      </c>
      <c r="Z44" s="41">
        <f t="shared" ref="Z44" si="44">IF(AND(Z$1&gt;=$E44,Y45),Y44+1,0)</f>
        <v>0</v>
      </c>
      <c r="AA44" s="41">
        <f t="shared" ref="AA44" si="45">IF(AND(AA$1&gt;=$E44,Z45),Z44+1,0)</f>
        <v>0</v>
      </c>
      <c r="AB44" s="41">
        <f t="shared" ref="AB44" si="46">IF(AND(AB$1&gt;=$E44,AA45),AA44+1,0)</f>
        <v>0</v>
      </c>
      <c r="AC44" s="41">
        <f t="shared" ref="AC44" si="47">IF(AND(AC$1&gt;=$E44,AB45),AB44+1,0)</f>
        <v>0</v>
      </c>
      <c r="AD44" s="41">
        <f t="shared" ref="AD44" si="48">IF(AND(AD$1&gt;=$E44,AC45),AC44+1,0)</f>
        <v>0</v>
      </c>
      <c r="AE44" s="41">
        <f t="shared" ref="AE44:AF44" si="49">IF(AND(AE$1&gt;=$E44,AD45),AD44+1,0)</f>
        <v>0</v>
      </c>
      <c r="AF44" s="41">
        <f t="shared" si="49"/>
        <v>0</v>
      </c>
      <c r="AG44" s="41">
        <f t="shared" ref="AG44" si="50">IF(AND(AG$1&gt;=$E44,AF45),AF44+1,0)</f>
        <v>0</v>
      </c>
      <c r="AH44" s="41">
        <f t="shared" ref="AH44" si="51">IF(AND(AH$1&gt;=$E44,AG45),AG44+1,0)</f>
        <v>0</v>
      </c>
      <c r="AI44" s="41">
        <f t="shared" ref="AI44" si="52">IF(AND(AI$1&gt;=$E44,AH45),AH44+1,0)</f>
        <v>0</v>
      </c>
      <c r="AJ44" s="41">
        <f t="shared" ref="AJ44" si="53">IF(AND(AJ$1&gt;=$E44,AI45),AI44+1,0)</f>
        <v>0</v>
      </c>
      <c r="AK44" s="41">
        <f t="shared" ref="AK44" si="54">IF(AND(AK$1&gt;=$E44,AJ45),AJ44+1,0)</f>
        <v>0</v>
      </c>
      <c r="AL44" s="41">
        <f t="shared" ref="AL44" si="55">IF(AND(AL$1&gt;=$E44,AK45),AK44+1,0)</f>
        <v>0</v>
      </c>
      <c r="AM44" s="41">
        <f t="shared" ref="AM44" si="56">IF(AND(AM$1&gt;=$E44,AL45),AL44+1,0)</f>
        <v>0</v>
      </c>
      <c r="AN44" s="41">
        <f t="shared" ref="AN44" si="57">IF(AND(AN$1&gt;=$E44,AM45),AM44+1,0)</f>
        <v>0</v>
      </c>
      <c r="AO44" s="41">
        <f t="shared" ref="AO44" si="58">IF(AND(AO$1&gt;=$E44,AN45),AN44+1,0)</f>
        <v>0</v>
      </c>
    </row>
    <row r="45" spans="2:41" hidden="1">
      <c r="B45" s="41" t="s">
        <v>159</v>
      </c>
      <c r="C45" s="41" t="s">
        <v>41</v>
      </c>
      <c r="D45" s="41"/>
      <c r="E45" s="41"/>
      <c r="F45" s="41" t="b">
        <f>TRUE()</f>
        <v>1</v>
      </c>
      <c r="G45" s="41" t="b">
        <f>IF(AND(G44&lt;'Invoer Parameters'!$D$48,F45),TRUE(),FALSE())</f>
        <v>0</v>
      </c>
      <c r="H45" s="41" t="b">
        <f>IF(AND(H44&lt;'Invoer Parameters'!$D$48,G45),TRUE(),FALSE())</f>
        <v>0</v>
      </c>
      <c r="I45" s="41" t="b">
        <f>IF(AND(I44&lt;'Invoer Parameters'!$D$48,H45),TRUE(),FALSE())</f>
        <v>0</v>
      </c>
      <c r="J45" s="41" t="b">
        <f>IF(AND(J44&lt;'Invoer Parameters'!$D$48,I45),TRUE(),FALSE())</f>
        <v>0</v>
      </c>
      <c r="K45" s="41" t="b">
        <f>IF(AND(K44&lt;'Invoer Parameters'!$D$48,J45),TRUE(),FALSE())</f>
        <v>0</v>
      </c>
      <c r="L45" s="41" t="b">
        <f>IF(AND(L44&lt;'Invoer Parameters'!$D$48,K45),TRUE(),FALSE())</f>
        <v>0</v>
      </c>
      <c r="M45" s="41" t="b">
        <f>IF(AND(M44&lt;'Invoer Parameters'!$D$48,L45),TRUE(),FALSE())</f>
        <v>0</v>
      </c>
      <c r="N45" s="41" t="b">
        <f>IF(AND(N44&lt;'Invoer Parameters'!$D$48,M45),TRUE(),FALSE())</f>
        <v>0</v>
      </c>
      <c r="O45" s="41" t="b">
        <f>IF(AND(O44&lt;'Invoer Parameters'!$D$48,N45),TRUE(),FALSE())</f>
        <v>0</v>
      </c>
      <c r="P45" s="41" t="b">
        <f>IF(AND(P44&lt;'Invoer Parameters'!$D$48,O45),TRUE(),FALSE())</f>
        <v>0</v>
      </c>
      <c r="Q45" s="41" t="b">
        <f>IF(AND(Q44&lt;'Invoer Parameters'!$D$48,P45),TRUE(),FALSE())</f>
        <v>0</v>
      </c>
      <c r="R45" s="41" t="b">
        <f>IF(AND(R44&lt;'Invoer Parameters'!$D$48,Q45),TRUE(),FALSE())</f>
        <v>0</v>
      </c>
      <c r="S45" s="41" t="b">
        <f>IF(AND(S44&lt;'Invoer Parameters'!$D$48,R45),TRUE(),FALSE())</f>
        <v>0</v>
      </c>
      <c r="T45" s="41" t="b">
        <f>IF(AND(T44&lt;'Invoer Parameters'!$D$48,S45),TRUE(),FALSE())</f>
        <v>0</v>
      </c>
      <c r="U45" s="41" t="b">
        <f>IF(AND(U44&lt;'Invoer Parameters'!$D$48,T45),TRUE(),FALSE())</f>
        <v>0</v>
      </c>
      <c r="V45" s="41" t="b">
        <f>IF(AND(V44&lt;'Invoer Parameters'!$D$48,U45),TRUE(),FALSE())</f>
        <v>0</v>
      </c>
      <c r="W45" s="41" t="b">
        <f>IF(AND(W44&lt;'Invoer Parameters'!$D$48,V45),TRUE(),FALSE())</f>
        <v>0</v>
      </c>
      <c r="X45" s="41" t="b">
        <f>IF(AND(X44&lt;'Invoer Parameters'!$D$48,W45),TRUE(),FALSE())</f>
        <v>0</v>
      </c>
      <c r="Y45" s="41" t="b">
        <f>IF(AND(Y44&lt;'Invoer Parameters'!$D$48,X45),TRUE(),FALSE())</f>
        <v>0</v>
      </c>
      <c r="Z45" s="41" t="b">
        <f>IF(AND(Z44&lt;'Invoer Parameters'!$D$48,Y45),TRUE(),FALSE())</f>
        <v>0</v>
      </c>
      <c r="AA45" s="41" t="b">
        <f>IF(AND(AA44&lt;'Invoer Parameters'!$D$48,Z45),TRUE(),FALSE())</f>
        <v>0</v>
      </c>
      <c r="AB45" s="41" t="b">
        <f>IF(AND(AB44&lt;'Invoer Parameters'!$D$48,AA45),TRUE(),FALSE())</f>
        <v>0</v>
      </c>
      <c r="AC45" s="41" t="b">
        <f>IF(AND(AC44&lt;'Invoer Parameters'!$D$48,AB45),TRUE(),FALSE())</f>
        <v>0</v>
      </c>
      <c r="AD45" s="41" t="b">
        <f>IF(AND(AD44&lt;'Invoer Parameters'!$D$48,AC45),TRUE(),FALSE())</f>
        <v>0</v>
      </c>
      <c r="AE45" s="41" t="b">
        <f>IF(AND(AE44&lt;'Invoer Parameters'!$D$48,AD45),TRUE(),FALSE())</f>
        <v>0</v>
      </c>
      <c r="AF45" s="41" t="b">
        <f>IF(AND(AF44&lt;'Invoer Parameters'!$D$48,AE45),TRUE(),FALSE())</f>
        <v>0</v>
      </c>
      <c r="AG45" s="41" t="b">
        <f>IF(AND(AG44&lt;'Invoer Parameters'!$D$48,AF45),TRUE(),FALSE())</f>
        <v>0</v>
      </c>
      <c r="AH45" s="41" t="b">
        <f>IF(AND(AH44&lt;'Invoer Parameters'!$D$48,AG45),TRUE(),FALSE())</f>
        <v>0</v>
      </c>
      <c r="AI45" s="41" t="b">
        <f>IF(AND(AI44&lt;'Invoer Parameters'!$D$48,AH45),TRUE(),FALSE())</f>
        <v>0</v>
      </c>
      <c r="AJ45" s="41" t="b">
        <f>IF(AND(AJ44&lt;'Invoer Parameters'!$D$48,AI45),TRUE(),FALSE())</f>
        <v>0</v>
      </c>
      <c r="AK45" s="41" t="b">
        <f>IF(AND(AK44&lt;'Invoer Parameters'!$D$48,AJ45),TRUE(),FALSE())</f>
        <v>0</v>
      </c>
      <c r="AL45" s="41" t="b">
        <f>IF(AND(AL44&lt;'Invoer Parameters'!$D$48,AK45),TRUE(),FALSE())</f>
        <v>0</v>
      </c>
      <c r="AM45" s="41" t="b">
        <f>IF(AND(AM44&lt;'Invoer Parameters'!$D$48,AL45),TRUE(),FALSE())</f>
        <v>0</v>
      </c>
      <c r="AN45" s="41" t="b">
        <f>IF(AND(AN44&lt;'Invoer Parameters'!$D$48,AM45),TRUE(),FALSE())</f>
        <v>0</v>
      </c>
      <c r="AO45" s="41" t="b">
        <f>IF(AND(AO44&lt;'Invoer Parameters'!$D$48,AN45),TRUE(),FALSE())</f>
        <v>0</v>
      </c>
    </row>
    <row r="46" spans="2:41" hidden="1">
      <c r="B46" s="41" t="s">
        <v>159</v>
      </c>
      <c r="C46" s="41" t="s">
        <v>39</v>
      </c>
      <c r="D46" s="41"/>
      <c r="E46" s="41">
        <f>'Invoer Parameters'!$E$67</f>
        <v>0</v>
      </c>
      <c r="F46" s="41">
        <v>0</v>
      </c>
      <c r="G46" s="41">
        <f>IF(AND(G$1&gt;=$E46,F47),F46+1,0)</f>
        <v>1</v>
      </c>
      <c r="H46" s="41">
        <f t="shared" ref="H46:AF46" si="59">IF(AND(H$1&gt;=$E46,G47),G46+1,0)</f>
        <v>0</v>
      </c>
      <c r="I46" s="41">
        <f t="shared" si="59"/>
        <v>0</v>
      </c>
      <c r="J46" s="41">
        <f t="shared" si="59"/>
        <v>0</v>
      </c>
      <c r="K46" s="41">
        <f t="shared" si="59"/>
        <v>0</v>
      </c>
      <c r="L46" s="41">
        <f t="shared" si="59"/>
        <v>0</v>
      </c>
      <c r="M46" s="41">
        <f t="shared" si="59"/>
        <v>0</v>
      </c>
      <c r="N46" s="41">
        <f t="shared" si="59"/>
        <v>0</v>
      </c>
      <c r="O46" s="41">
        <f t="shared" si="59"/>
        <v>0</v>
      </c>
      <c r="P46" s="41">
        <f t="shared" si="59"/>
        <v>0</v>
      </c>
      <c r="Q46" s="41">
        <f t="shared" si="59"/>
        <v>0</v>
      </c>
      <c r="R46" s="41">
        <f t="shared" si="59"/>
        <v>0</v>
      </c>
      <c r="S46" s="41">
        <f t="shared" si="59"/>
        <v>0</v>
      </c>
      <c r="T46" s="41">
        <f t="shared" si="59"/>
        <v>0</v>
      </c>
      <c r="U46" s="41">
        <f t="shared" si="59"/>
        <v>0</v>
      </c>
      <c r="V46" s="41">
        <f t="shared" si="59"/>
        <v>0</v>
      </c>
      <c r="W46" s="41">
        <f t="shared" si="59"/>
        <v>0</v>
      </c>
      <c r="X46" s="41">
        <f t="shared" si="59"/>
        <v>0</v>
      </c>
      <c r="Y46" s="41">
        <f t="shared" si="59"/>
        <v>0</v>
      </c>
      <c r="Z46" s="41">
        <f t="shared" si="59"/>
        <v>0</v>
      </c>
      <c r="AA46" s="41">
        <f t="shared" si="59"/>
        <v>0</v>
      </c>
      <c r="AB46" s="41">
        <f t="shared" si="59"/>
        <v>0</v>
      </c>
      <c r="AC46" s="41">
        <f t="shared" si="59"/>
        <v>0</v>
      </c>
      <c r="AD46" s="41">
        <f t="shared" si="59"/>
        <v>0</v>
      </c>
      <c r="AE46" s="41">
        <f t="shared" si="59"/>
        <v>0</v>
      </c>
      <c r="AF46" s="41">
        <f t="shared" si="59"/>
        <v>0</v>
      </c>
      <c r="AG46" s="41">
        <f t="shared" ref="AG46" si="60">IF(AND(AG$1&gt;=$E46,AF47),AF46+1,0)</f>
        <v>0</v>
      </c>
      <c r="AH46" s="41">
        <f t="shared" ref="AH46" si="61">IF(AND(AH$1&gt;=$E46,AG47),AG46+1,0)</f>
        <v>0</v>
      </c>
      <c r="AI46" s="41">
        <f t="shared" ref="AI46" si="62">IF(AND(AI$1&gt;=$E46,AH47),AH46+1,0)</f>
        <v>0</v>
      </c>
      <c r="AJ46" s="41">
        <f t="shared" ref="AJ46" si="63">IF(AND(AJ$1&gt;=$E46,AI47),AI46+1,0)</f>
        <v>0</v>
      </c>
      <c r="AK46" s="41">
        <f t="shared" ref="AK46" si="64">IF(AND(AK$1&gt;=$E46,AJ47),AJ46+1,0)</f>
        <v>0</v>
      </c>
      <c r="AL46" s="41">
        <f t="shared" ref="AL46" si="65">IF(AND(AL$1&gt;=$E46,AK47),AK46+1,0)</f>
        <v>0</v>
      </c>
      <c r="AM46" s="41">
        <f t="shared" ref="AM46" si="66">IF(AND(AM$1&gt;=$E46,AL47),AL46+1,0)</f>
        <v>0</v>
      </c>
      <c r="AN46" s="41">
        <f t="shared" ref="AN46" si="67">IF(AND(AN$1&gt;=$E46,AM47),AM46+1,0)</f>
        <v>0</v>
      </c>
      <c r="AO46" s="41">
        <f t="shared" ref="AO46" si="68">IF(AND(AO$1&gt;=$E46,AN47),AN46+1,0)</f>
        <v>0</v>
      </c>
    </row>
    <row r="47" spans="2:41" hidden="1">
      <c r="B47" s="41" t="s">
        <v>159</v>
      </c>
      <c r="C47" s="41" t="s">
        <v>41</v>
      </c>
      <c r="D47" s="41"/>
      <c r="E47" s="41"/>
      <c r="F47" s="41" t="b">
        <f>TRUE()</f>
        <v>1</v>
      </c>
      <c r="G47" s="41" t="b">
        <f>IF(AND(G46&lt;'Invoer Parameters'!$D$48,F47),TRUE(),FALSE())</f>
        <v>0</v>
      </c>
      <c r="H47" s="41" t="b">
        <f>IF(AND(H46&lt;'Invoer Parameters'!$D$48,G47),TRUE(),FALSE())</f>
        <v>0</v>
      </c>
      <c r="I47" s="41" t="b">
        <f>IF(AND(I46&lt;'Invoer Parameters'!$D$48,H47),TRUE(),FALSE())</f>
        <v>0</v>
      </c>
      <c r="J47" s="41" t="b">
        <f>IF(AND(J46&lt;'Invoer Parameters'!$D$48,I47),TRUE(),FALSE())</f>
        <v>0</v>
      </c>
      <c r="K47" s="41" t="b">
        <f>IF(AND(K46&lt;'Invoer Parameters'!$D$48,J47),TRUE(),FALSE())</f>
        <v>0</v>
      </c>
      <c r="L47" s="41" t="b">
        <f>IF(AND(L46&lt;'Invoer Parameters'!$D$48,K47),TRUE(),FALSE())</f>
        <v>0</v>
      </c>
      <c r="M47" s="41" t="b">
        <f>IF(AND(M46&lt;'Invoer Parameters'!$D$48,L47),TRUE(),FALSE())</f>
        <v>0</v>
      </c>
      <c r="N47" s="41" t="b">
        <f>IF(AND(N46&lt;'Invoer Parameters'!$D$48,M47),TRUE(),FALSE())</f>
        <v>0</v>
      </c>
      <c r="O47" s="41" t="b">
        <f>IF(AND(O46&lt;'Invoer Parameters'!$D$48,N47),TRUE(),FALSE())</f>
        <v>0</v>
      </c>
      <c r="P47" s="41" t="b">
        <f>IF(AND(P46&lt;'Invoer Parameters'!$D$48,O47),TRUE(),FALSE())</f>
        <v>0</v>
      </c>
      <c r="Q47" s="41" t="b">
        <f>IF(AND(Q46&lt;'Invoer Parameters'!$D$48,P47),TRUE(),FALSE())</f>
        <v>0</v>
      </c>
      <c r="R47" s="41" t="b">
        <f>IF(AND(R46&lt;'Invoer Parameters'!$D$48,Q47),TRUE(),FALSE())</f>
        <v>0</v>
      </c>
      <c r="S47" s="41" t="b">
        <f>IF(AND(S46&lt;'Invoer Parameters'!$D$48,R47),TRUE(),FALSE())</f>
        <v>0</v>
      </c>
      <c r="T47" s="41" t="b">
        <f>IF(AND(T46&lt;'Invoer Parameters'!$D$48,S47),TRUE(),FALSE())</f>
        <v>0</v>
      </c>
      <c r="U47" s="41" t="b">
        <f>IF(AND(U46&lt;'Invoer Parameters'!$D$48,T47),TRUE(),FALSE())</f>
        <v>0</v>
      </c>
      <c r="V47" s="41" t="b">
        <f>IF(AND(V46&lt;'Invoer Parameters'!$D$48,U47),TRUE(),FALSE())</f>
        <v>0</v>
      </c>
      <c r="W47" s="41" t="b">
        <f>IF(AND(W46&lt;'Invoer Parameters'!$D$48,V47),TRUE(),FALSE())</f>
        <v>0</v>
      </c>
      <c r="X47" s="41" t="b">
        <f>IF(AND(X46&lt;'Invoer Parameters'!$D$48,W47),TRUE(),FALSE())</f>
        <v>0</v>
      </c>
      <c r="Y47" s="41" t="b">
        <f>IF(AND(Y46&lt;'Invoer Parameters'!$D$48,X47),TRUE(),FALSE())</f>
        <v>0</v>
      </c>
      <c r="Z47" s="41" t="b">
        <f>IF(AND(Z46&lt;'Invoer Parameters'!$D$48,Y47),TRUE(),FALSE())</f>
        <v>0</v>
      </c>
      <c r="AA47" s="41" t="b">
        <f>IF(AND(AA46&lt;'Invoer Parameters'!$D$48,Z47),TRUE(),FALSE())</f>
        <v>0</v>
      </c>
      <c r="AB47" s="41" t="b">
        <f>IF(AND(AB46&lt;'Invoer Parameters'!$D$48,AA47),TRUE(),FALSE())</f>
        <v>0</v>
      </c>
      <c r="AC47" s="41" t="b">
        <f>IF(AND(AC46&lt;'Invoer Parameters'!$D$48,AB47),TRUE(),FALSE())</f>
        <v>0</v>
      </c>
      <c r="AD47" s="41" t="b">
        <f>IF(AND(AD46&lt;'Invoer Parameters'!$D$48,AC47),TRUE(),FALSE())</f>
        <v>0</v>
      </c>
      <c r="AE47" s="41" t="b">
        <f>IF(AND(AE46&lt;'Invoer Parameters'!$D$48,AD47),TRUE(),FALSE())</f>
        <v>0</v>
      </c>
      <c r="AF47" s="41" t="b">
        <f>IF(AND(AF46&lt;'Invoer Parameters'!$D$48,AE47),TRUE(),FALSE())</f>
        <v>0</v>
      </c>
      <c r="AG47" s="41" t="b">
        <f>IF(AND(AG46&lt;'Invoer Parameters'!$D$48,AF47),TRUE(),FALSE())</f>
        <v>0</v>
      </c>
      <c r="AH47" s="41" t="b">
        <f>IF(AND(AH46&lt;'Invoer Parameters'!$D$48,AG47),TRUE(),FALSE())</f>
        <v>0</v>
      </c>
      <c r="AI47" s="41" t="b">
        <f>IF(AND(AI46&lt;'Invoer Parameters'!$D$48,AH47),TRUE(),FALSE())</f>
        <v>0</v>
      </c>
      <c r="AJ47" s="41" t="b">
        <f>IF(AND(AJ46&lt;'Invoer Parameters'!$D$48,AI47),TRUE(),FALSE())</f>
        <v>0</v>
      </c>
      <c r="AK47" s="41" t="b">
        <f>IF(AND(AK46&lt;'Invoer Parameters'!$D$48,AJ47),TRUE(),FALSE())</f>
        <v>0</v>
      </c>
      <c r="AL47" s="41" t="b">
        <f>IF(AND(AL46&lt;'Invoer Parameters'!$D$48,AK47),TRUE(),FALSE())</f>
        <v>0</v>
      </c>
      <c r="AM47" s="41" t="b">
        <f>IF(AND(AM46&lt;'Invoer Parameters'!$D$48,AL47),TRUE(),FALSE())</f>
        <v>0</v>
      </c>
      <c r="AN47" s="41" t="b">
        <f>IF(AND(AN46&lt;'Invoer Parameters'!$D$48,AM47),TRUE(),FALSE())</f>
        <v>0</v>
      </c>
      <c r="AO47" s="41" t="b">
        <f>IF(AND(AO46&lt;'Invoer Parameters'!$D$48,AN47),TRUE(),FALSE())</f>
        <v>0</v>
      </c>
    </row>
    <row r="48" spans="2:41" hidden="1">
      <c r="B48" s="41" t="s">
        <v>159</v>
      </c>
      <c r="C48" s="41" t="s">
        <v>40</v>
      </c>
      <c r="D48" s="41"/>
      <c r="E48" s="41">
        <f>'Invoer Parameters'!$E$68</f>
        <v>0</v>
      </c>
      <c r="F48" s="41">
        <v>0</v>
      </c>
      <c r="G48" s="41">
        <f>IF(AND(G$1&gt;=$E48,F49),F48+1,0)</f>
        <v>1</v>
      </c>
      <c r="H48" s="41">
        <f t="shared" ref="H48:AF48" si="69">IF(AND(H$1&gt;=$E48,G49),G48+1,0)</f>
        <v>0</v>
      </c>
      <c r="I48" s="41">
        <f t="shared" si="69"/>
        <v>0</v>
      </c>
      <c r="J48" s="41">
        <f t="shared" si="69"/>
        <v>0</v>
      </c>
      <c r="K48" s="41">
        <f t="shared" si="69"/>
        <v>0</v>
      </c>
      <c r="L48" s="41">
        <f t="shared" si="69"/>
        <v>0</v>
      </c>
      <c r="M48" s="41">
        <f t="shared" si="69"/>
        <v>0</v>
      </c>
      <c r="N48" s="41">
        <f t="shared" si="69"/>
        <v>0</v>
      </c>
      <c r="O48" s="41">
        <f t="shared" si="69"/>
        <v>0</v>
      </c>
      <c r="P48" s="41">
        <f t="shared" si="69"/>
        <v>0</v>
      </c>
      <c r="Q48" s="41">
        <f t="shared" si="69"/>
        <v>0</v>
      </c>
      <c r="R48" s="41">
        <f t="shared" si="69"/>
        <v>0</v>
      </c>
      <c r="S48" s="41">
        <f t="shared" si="69"/>
        <v>0</v>
      </c>
      <c r="T48" s="41">
        <f t="shared" si="69"/>
        <v>0</v>
      </c>
      <c r="U48" s="41">
        <f t="shared" si="69"/>
        <v>0</v>
      </c>
      <c r="V48" s="41">
        <f t="shared" si="69"/>
        <v>0</v>
      </c>
      <c r="W48" s="41">
        <f t="shared" si="69"/>
        <v>0</v>
      </c>
      <c r="X48" s="41">
        <f t="shared" si="69"/>
        <v>0</v>
      </c>
      <c r="Y48" s="41">
        <f t="shared" si="69"/>
        <v>0</v>
      </c>
      <c r="Z48" s="41">
        <f t="shared" si="69"/>
        <v>0</v>
      </c>
      <c r="AA48" s="41">
        <f t="shared" si="69"/>
        <v>0</v>
      </c>
      <c r="AB48" s="41">
        <f t="shared" si="69"/>
        <v>0</v>
      </c>
      <c r="AC48" s="41">
        <f t="shared" si="69"/>
        <v>0</v>
      </c>
      <c r="AD48" s="41">
        <f t="shared" si="69"/>
        <v>0</v>
      </c>
      <c r="AE48" s="41">
        <f t="shared" si="69"/>
        <v>0</v>
      </c>
      <c r="AF48" s="41">
        <f t="shared" si="69"/>
        <v>0</v>
      </c>
      <c r="AG48" s="41">
        <f t="shared" ref="AG48" si="70">IF(AND(AG$1&gt;=$E48,AF49),AF48+1,0)</f>
        <v>0</v>
      </c>
      <c r="AH48" s="41">
        <f t="shared" ref="AH48" si="71">IF(AND(AH$1&gt;=$E48,AG49),AG48+1,0)</f>
        <v>0</v>
      </c>
      <c r="AI48" s="41">
        <f t="shared" ref="AI48" si="72">IF(AND(AI$1&gt;=$E48,AH49),AH48+1,0)</f>
        <v>0</v>
      </c>
      <c r="AJ48" s="41">
        <f t="shared" ref="AJ48" si="73">IF(AND(AJ$1&gt;=$E48,AI49),AI48+1,0)</f>
        <v>0</v>
      </c>
      <c r="AK48" s="41">
        <f t="shared" ref="AK48" si="74">IF(AND(AK$1&gt;=$E48,AJ49),AJ48+1,0)</f>
        <v>0</v>
      </c>
      <c r="AL48" s="41">
        <f t="shared" ref="AL48" si="75">IF(AND(AL$1&gt;=$E48,AK49),AK48+1,0)</f>
        <v>0</v>
      </c>
      <c r="AM48" s="41">
        <f t="shared" ref="AM48" si="76">IF(AND(AM$1&gt;=$E48,AL49),AL48+1,0)</f>
        <v>0</v>
      </c>
      <c r="AN48" s="41">
        <f t="shared" ref="AN48" si="77">IF(AND(AN$1&gt;=$E48,AM49),AM48+1,0)</f>
        <v>0</v>
      </c>
      <c r="AO48" s="41">
        <f t="shared" ref="AO48" si="78">IF(AND(AO$1&gt;=$E48,AN49),AN48+1,0)</f>
        <v>0</v>
      </c>
    </row>
    <row r="49" spans="2:41" hidden="1">
      <c r="B49" s="41" t="s">
        <v>159</v>
      </c>
      <c r="C49" s="41" t="s">
        <v>41</v>
      </c>
      <c r="D49" s="41"/>
      <c r="E49" s="41"/>
      <c r="F49" s="41" t="b">
        <f>TRUE()</f>
        <v>1</v>
      </c>
      <c r="G49" s="41" t="b">
        <f>IF(AND(G48&lt;'Invoer Parameters'!$D$48,F49),TRUE(),FALSE())</f>
        <v>0</v>
      </c>
      <c r="H49" s="41" t="b">
        <f>IF(AND(H48&lt;'Invoer Parameters'!$D$48,G49),TRUE(),FALSE())</f>
        <v>0</v>
      </c>
      <c r="I49" s="41" t="b">
        <f>IF(AND(I48&lt;'Invoer Parameters'!$D$48,H49),TRUE(),FALSE())</f>
        <v>0</v>
      </c>
      <c r="J49" s="41" t="b">
        <f>IF(AND(J48&lt;'Invoer Parameters'!$D$48,I49),TRUE(),FALSE())</f>
        <v>0</v>
      </c>
      <c r="K49" s="41" t="b">
        <f>IF(AND(K48&lt;'Invoer Parameters'!$D$48,J49),TRUE(),FALSE())</f>
        <v>0</v>
      </c>
      <c r="L49" s="41" t="b">
        <f>IF(AND(L48&lt;'Invoer Parameters'!$D$48,K49),TRUE(),FALSE())</f>
        <v>0</v>
      </c>
      <c r="M49" s="41" t="b">
        <f>IF(AND(M48&lt;'Invoer Parameters'!$D$48,L49),TRUE(),FALSE())</f>
        <v>0</v>
      </c>
      <c r="N49" s="41" t="b">
        <f>IF(AND(N48&lt;'Invoer Parameters'!$D$48,M49),TRUE(),FALSE())</f>
        <v>0</v>
      </c>
      <c r="O49" s="41" t="b">
        <f>IF(AND(O48&lt;'Invoer Parameters'!$D$48,N49),TRUE(),FALSE())</f>
        <v>0</v>
      </c>
      <c r="P49" s="41" t="b">
        <f>IF(AND(P48&lt;'Invoer Parameters'!$D$48,O49),TRUE(),FALSE())</f>
        <v>0</v>
      </c>
      <c r="Q49" s="41" t="b">
        <f>IF(AND(Q48&lt;'Invoer Parameters'!$D$48,P49),TRUE(),FALSE())</f>
        <v>0</v>
      </c>
      <c r="R49" s="41" t="b">
        <f>IF(AND(R48&lt;'Invoer Parameters'!$D$48,Q49),TRUE(),FALSE())</f>
        <v>0</v>
      </c>
      <c r="S49" s="41" t="b">
        <f>IF(AND(S48&lt;'Invoer Parameters'!$D$48,R49),TRUE(),FALSE())</f>
        <v>0</v>
      </c>
      <c r="T49" s="41" t="b">
        <f>IF(AND(T48&lt;'Invoer Parameters'!$D$48,S49),TRUE(),FALSE())</f>
        <v>0</v>
      </c>
      <c r="U49" s="41" t="b">
        <f>IF(AND(U48&lt;'Invoer Parameters'!$D$48,T49),TRUE(),FALSE())</f>
        <v>0</v>
      </c>
      <c r="V49" s="41" t="b">
        <f>IF(AND(V48&lt;'Invoer Parameters'!$D$48,U49),TRUE(),FALSE())</f>
        <v>0</v>
      </c>
      <c r="W49" s="41" t="b">
        <f>IF(AND(W48&lt;'Invoer Parameters'!$D$48,V49),TRUE(),FALSE())</f>
        <v>0</v>
      </c>
      <c r="X49" s="41" t="b">
        <f>IF(AND(X48&lt;'Invoer Parameters'!$D$48,W49),TRUE(),FALSE())</f>
        <v>0</v>
      </c>
      <c r="Y49" s="41" t="b">
        <f>IF(AND(Y48&lt;'Invoer Parameters'!$D$48,X49),TRUE(),FALSE())</f>
        <v>0</v>
      </c>
      <c r="Z49" s="41" t="b">
        <f>IF(AND(Z48&lt;'Invoer Parameters'!$D$48,Y49),TRUE(),FALSE())</f>
        <v>0</v>
      </c>
      <c r="AA49" s="41" t="b">
        <f>IF(AND(AA48&lt;'Invoer Parameters'!$D$48,Z49),TRUE(),FALSE())</f>
        <v>0</v>
      </c>
      <c r="AB49" s="41" t="b">
        <f>IF(AND(AB48&lt;'Invoer Parameters'!$D$48,AA49),TRUE(),FALSE())</f>
        <v>0</v>
      </c>
      <c r="AC49" s="41" t="b">
        <f>IF(AND(AC48&lt;'Invoer Parameters'!$D$48,AB49),TRUE(),FALSE())</f>
        <v>0</v>
      </c>
      <c r="AD49" s="41" t="b">
        <f>IF(AND(AD48&lt;'Invoer Parameters'!$D$48,AC49),TRUE(),FALSE())</f>
        <v>0</v>
      </c>
      <c r="AE49" s="41" t="b">
        <f>IF(AND(AE48&lt;'Invoer Parameters'!$D$48,AD49),TRUE(),FALSE())</f>
        <v>0</v>
      </c>
      <c r="AF49" s="41" t="b">
        <f>IF(AND(AF48&lt;'Invoer Parameters'!$D$48,AE49),TRUE(),FALSE())</f>
        <v>0</v>
      </c>
      <c r="AG49" s="41" t="b">
        <f>IF(AND(AG48&lt;'Invoer Parameters'!$D$48,AF49),TRUE(),FALSE())</f>
        <v>0</v>
      </c>
      <c r="AH49" s="41" t="b">
        <f>IF(AND(AH48&lt;'Invoer Parameters'!$D$48,AG49),TRUE(),FALSE())</f>
        <v>0</v>
      </c>
      <c r="AI49" s="41" t="b">
        <f>IF(AND(AI48&lt;'Invoer Parameters'!$D$48,AH49),TRUE(),FALSE())</f>
        <v>0</v>
      </c>
      <c r="AJ49" s="41" t="b">
        <f>IF(AND(AJ48&lt;'Invoer Parameters'!$D$48,AI49),TRUE(),FALSE())</f>
        <v>0</v>
      </c>
      <c r="AK49" s="41" t="b">
        <f>IF(AND(AK48&lt;'Invoer Parameters'!$D$48,AJ49),TRUE(),FALSE())</f>
        <v>0</v>
      </c>
      <c r="AL49" s="41" t="b">
        <f>IF(AND(AL48&lt;'Invoer Parameters'!$D$48,AK49),TRUE(),FALSE())</f>
        <v>0</v>
      </c>
      <c r="AM49" s="41" t="b">
        <f>IF(AND(AM48&lt;'Invoer Parameters'!$D$48,AL49),TRUE(),FALSE())</f>
        <v>0</v>
      </c>
      <c r="AN49" s="41" t="b">
        <f>IF(AND(AN48&lt;'Invoer Parameters'!$D$48,AM49),TRUE(),FALSE())</f>
        <v>0</v>
      </c>
      <c r="AO49" s="41" t="b">
        <f>IF(AND(AO48&lt;'Invoer Parameters'!$D$48,AN49),TRUE(),FALSE())</f>
        <v>0</v>
      </c>
    </row>
    <row r="50" spans="2:41" hidden="1">
      <c r="B50" s="41" t="s">
        <v>159</v>
      </c>
      <c r="C50" s="41" t="s">
        <v>181</v>
      </c>
      <c r="D50" s="41"/>
      <c r="E50" s="41">
        <f>'Invoer Parameters'!$E$69</f>
        <v>0</v>
      </c>
      <c r="F50" s="41">
        <v>0</v>
      </c>
      <c r="G50" s="41">
        <f t="shared" ref="G50:G52" si="79">IF(AND(G$1&gt;=$E50,F51),F50+1,0)</f>
        <v>1</v>
      </c>
      <c r="H50" s="41">
        <f t="shared" ref="H50" si="80">IF(AND(H$1&gt;=$E50,G51),G50+1,0)</f>
        <v>0</v>
      </c>
      <c r="I50" s="41">
        <f t="shared" ref="I50" si="81">IF(AND(I$1&gt;=$E50,H51),H50+1,0)</f>
        <v>0</v>
      </c>
      <c r="J50" s="41">
        <f t="shared" ref="J50" si="82">IF(AND(J$1&gt;=$E50,I51),I50+1,0)</f>
        <v>0</v>
      </c>
      <c r="K50" s="41">
        <f t="shared" ref="K50" si="83">IF(AND(K$1&gt;=$E50,J51),J50+1,0)</f>
        <v>0</v>
      </c>
      <c r="L50" s="41">
        <f t="shared" ref="L50" si="84">IF(AND(L$1&gt;=$E50,K51),K50+1,0)</f>
        <v>0</v>
      </c>
      <c r="M50" s="41">
        <f t="shared" ref="M50" si="85">IF(AND(M$1&gt;=$E50,L51),L50+1,0)</f>
        <v>0</v>
      </c>
      <c r="N50" s="41">
        <f t="shared" ref="N50" si="86">IF(AND(N$1&gt;=$E50,M51),M50+1,0)</f>
        <v>0</v>
      </c>
      <c r="O50" s="41">
        <f t="shared" ref="O50" si="87">IF(AND(O$1&gt;=$E50,N51),N50+1,0)</f>
        <v>0</v>
      </c>
      <c r="P50" s="41">
        <f t="shared" ref="P50" si="88">IF(AND(P$1&gt;=$E50,O51),O50+1,0)</f>
        <v>0</v>
      </c>
      <c r="Q50" s="41">
        <f t="shared" ref="Q50" si="89">IF(AND(Q$1&gt;=$E50,P51),P50+1,0)</f>
        <v>0</v>
      </c>
      <c r="R50" s="41">
        <f t="shared" ref="R50" si="90">IF(AND(R$1&gt;=$E50,Q51),Q50+1,0)</f>
        <v>0</v>
      </c>
      <c r="S50" s="41">
        <f t="shared" ref="S50" si="91">IF(AND(S$1&gt;=$E50,R51),R50+1,0)</f>
        <v>0</v>
      </c>
      <c r="T50" s="41">
        <f t="shared" ref="T50" si="92">IF(AND(T$1&gt;=$E50,S51),S50+1,0)</f>
        <v>0</v>
      </c>
      <c r="U50" s="41">
        <f t="shared" ref="U50" si="93">IF(AND(U$1&gt;=$E50,T51),T50+1,0)</f>
        <v>0</v>
      </c>
      <c r="V50" s="41">
        <f t="shared" ref="V50" si="94">IF(AND(V$1&gt;=$E50,U51),U50+1,0)</f>
        <v>0</v>
      </c>
      <c r="W50" s="41">
        <f t="shared" ref="W50" si="95">IF(AND(W$1&gt;=$E50,V51),V50+1,0)</f>
        <v>0</v>
      </c>
      <c r="X50" s="41">
        <f t="shared" ref="X50" si="96">IF(AND(X$1&gt;=$E50,W51),W50+1,0)</f>
        <v>0</v>
      </c>
      <c r="Y50" s="41">
        <f t="shared" ref="Y50" si="97">IF(AND(Y$1&gt;=$E50,X51),X50+1,0)</f>
        <v>0</v>
      </c>
      <c r="Z50" s="41">
        <f t="shared" ref="Z50" si="98">IF(AND(Z$1&gt;=$E50,Y51),Y50+1,0)</f>
        <v>0</v>
      </c>
      <c r="AA50" s="41">
        <f t="shared" ref="AA50" si="99">IF(AND(AA$1&gt;=$E50,Z51),Z50+1,0)</f>
        <v>0</v>
      </c>
      <c r="AB50" s="41">
        <f t="shared" ref="AB50" si="100">IF(AND(AB$1&gt;=$E50,AA51),AA50+1,0)</f>
        <v>0</v>
      </c>
      <c r="AC50" s="41">
        <f t="shared" ref="AC50" si="101">IF(AND(AC$1&gt;=$E50,AB51),AB50+1,0)</f>
        <v>0</v>
      </c>
      <c r="AD50" s="41">
        <f t="shared" ref="AD50" si="102">IF(AND(AD$1&gt;=$E50,AC51),AC50+1,0)</f>
        <v>0</v>
      </c>
      <c r="AE50" s="41">
        <f t="shared" ref="AE50:AF50" si="103">IF(AND(AE$1&gt;=$E50,AD51),AD50+1,0)</f>
        <v>0</v>
      </c>
      <c r="AF50" s="41">
        <f t="shared" si="103"/>
        <v>0</v>
      </c>
      <c r="AG50" s="41">
        <f t="shared" ref="AG50" si="104">IF(AND(AG$1&gt;=$E50,AF51),AF50+1,0)</f>
        <v>0</v>
      </c>
      <c r="AH50" s="41">
        <f t="shared" ref="AH50" si="105">IF(AND(AH$1&gt;=$E50,AG51),AG50+1,0)</f>
        <v>0</v>
      </c>
      <c r="AI50" s="41">
        <f t="shared" ref="AI50" si="106">IF(AND(AI$1&gt;=$E50,AH51),AH50+1,0)</f>
        <v>0</v>
      </c>
      <c r="AJ50" s="41">
        <f t="shared" ref="AJ50" si="107">IF(AND(AJ$1&gt;=$E50,AI51),AI50+1,0)</f>
        <v>0</v>
      </c>
      <c r="AK50" s="41">
        <f t="shared" ref="AK50" si="108">IF(AND(AK$1&gt;=$E50,AJ51),AJ50+1,0)</f>
        <v>0</v>
      </c>
      <c r="AL50" s="41">
        <f t="shared" ref="AL50" si="109">IF(AND(AL$1&gt;=$E50,AK51),AK50+1,0)</f>
        <v>0</v>
      </c>
      <c r="AM50" s="41">
        <f t="shared" ref="AM50" si="110">IF(AND(AM$1&gt;=$E50,AL51),AL50+1,0)</f>
        <v>0</v>
      </c>
      <c r="AN50" s="41">
        <f t="shared" ref="AN50" si="111">IF(AND(AN$1&gt;=$E50,AM51),AM50+1,0)</f>
        <v>0</v>
      </c>
      <c r="AO50" s="41">
        <f t="shared" ref="AO50" si="112">IF(AND(AO$1&gt;=$E50,AN51),AN50+1,0)</f>
        <v>0</v>
      </c>
    </row>
    <row r="51" spans="2:41" hidden="1">
      <c r="B51" s="41" t="s">
        <v>159</v>
      </c>
      <c r="C51" s="41" t="s">
        <v>41</v>
      </c>
      <c r="D51" s="41"/>
      <c r="E51" s="41"/>
      <c r="F51" s="41" t="b">
        <f>TRUE()</f>
        <v>1</v>
      </c>
      <c r="G51" s="41" t="b">
        <f>IF(AND(G50&lt;'Invoer Parameters'!$D$48,F51),TRUE(),FALSE())</f>
        <v>0</v>
      </c>
      <c r="H51" s="41" t="b">
        <f>IF(AND(H50&lt;'Invoer Parameters'!$D$48,G51),TRUE(),FALSE())</f>
        <v>0</v>
      </c>
      <c r="I51" s="41" t="b">
        <f>IF(AND(I50&lt;'Invoer Parameters'!$D$48,H51),TRUE(),FALSE())</f>
        <v>0</v>
      </c>
      <c r="J51" s="41" t="b">
        <f>IF(AND(J50&lt;'Invoer Parameters'!$D$48,I51),TRUE(),FALSE())</f>
        <v>0</v>
      </c>
      <c r="K51" s="41" t="b">
        <f>IF(AND(K50&lt;'Invoer Parameters'!$D$48,J51),TRUE(),FALSE())</f>
        <v>0</v>
      </c>
      <c r="L51" s="41" t="b">
        <f>IF(AND(L50&lt;'Invoer Parameters'!$D$48,K51),TRUE(),FALSE())</f>
        <v>0</v>
      </c>
      <c r="M51" s="41" t="b">
        <f>IF(AND(M50&lt;'Invoer Parameters'!$D$48,L51),TRUE(),FALSE())</f>
        <v>0</v>
      </c>
      <c r="N51" s="41" t="b">
        <f>IF(AND(N50&lt;'Invoer Parameters'!$D$48,M51),TRUE(),FALSE())</f>
        <v>0</v>
      </c>
      <c r="O51" s="41" t="b">
        <f>IF(AND(O50&lt;'Invoer Parameters'!$D$48,N51),TRUE(),FALSE())</f>
        <v>0</v>
      </c>
      <c r="P51" s="41" t="b">
        <f>IF(AND(P50&lt;'Invoer Parameters'!$D$48,O51),TRUE(),FALSE())</f>
        <v>0</v>
      </c>
      <c r="Q51" s="41" t="b">
        <f>IF(AND(Q50&lt;'Invoer Parameters'!$D$48,P51),TRUE(),FALSE())</f>
        <v>0</v>
      </c>
      <c r="R51" s="41" t="b">
        <f>IF(AND(R50&lt;'Invoer Parameters'!$D$48,Q51),TRUE(),FALSE())</f>
        <v>0</v>
      </c>
      <c r="S51" s="41" t="b">
        <f>IF(AND(S50&lt;'Invoer Parameters'!$D$48,R51),TRUE(),FALSE())</f>
        <v>0</v>
      </c>
      <c r="T51" s="41" t="b">
        <f>IF(AND(T50&lt;'Invoer Parameters'!$D$48,S51),TRUE(),FALSE())</f>
        <v>0</v>
      </c>
      <c r="U51" s="41" t="b">
        <f>IF(AND(U50&lt;'Invoer Parameters'!$D$48,T51),TRUE(),FALSE())</f>
        <v>0</v>
      </c>
      <c r="V51" s="41" t="b">
        <f>IF(AND(V50&lt;'Invoer Parameters'!$D$48,U51),TRUE(),FALSE())</f>
        <v>0</v>
      </c>
      <c r="W51" s="41" t="b">
        <f>IF(AND(W50&lt;'Invoer Parameters'!$D$48,V51),TRUE(),FALSE())</f>
        <v>0</v>
      </c>
      <c r="X51" s="41" t="b">
        <f>IF(AND(X50&lt;'Invoer Parameters'!$D$48,W51),TRUE(),FALSE())</f>
        <v>0</v>
      </c>
      <c r="Y51" s="41" t="b">
        <f>IF(AND(Y50&lt;'Invoer Parameters'!$D$48,X51),TRUE(),FALSE())</f>
        <v>0</v>
      </c>
      <c r="Z51" s="41" t="b">
        <f>IF(AND(Z50&lt;'Invoer Parameters'!$D$48,Y51),TRUE(),FALSE())</f>
        <v>0</v>
      </c>
      <c r="AA51" s="41" t="b">
        <f>IF(AND(AA50&lt;'Invoer Parameters'!$D$48,Z51),TRUE(),FALSE())</f>
        <v>0</v>
      </c>
      <c r="AB51" s="41" t="b">
        <f>IF(AND(AB50&lt;'Invoer Parameters'!$D$48,AA51),TRUE(),FALSE())</f>
        <v>0</v>
      </c>
      <c r="AC51" s="41" t="b">
        <f>IF(AND(AC50&lt;'Invoer Parameters'!$D$48,AB51),TRUE(),FALSE())</f>
        <v>0</v>
      </c>
      <c r="AD51" s="41" t="b">
        <f>IF(AND(AD50&lt;'Invoer Parameters'!$D$48,AC51),TRUE(),FALSE())</f>
        <v>0</v>
      </c>
      <c r="AE51" s="41" t="b">
        <f>IF(AND(AE50&lt;'Invoer Parameters'!$D$48,AD51),TRUE(),FALSE())</f>
        <v>0</v>
      </c>
      <c r="AF51" s="41" t="b">
        <f>IF(AND(AF50&lt;'Invoer Parameters'!$D$48,AE51),TRUE(),FALSE())</f>
        <v>0</v>
      </c>
      <c r="AG51" s="41" t="b">
        <f>IF(AND(AG50&lt;'Invoer Parameters'!$D$48,AF51),TRUE(),FALSE())</f>
        <v>0</v>
      </c>
      <c r="AH51" s="41" t="b">
        <f>IF(AND(AH50&lt;'Invoer Parameters'!$D$48,AG51),TRUE(),FALSE())</f>
        <v>0</v>
      </c>
      <c r="AI51" s="41" t="b">
        <f>IF(AND(AI50&lt;'Invoer Parameters'!$D$48,AH51),TRUE(),FALSE())</f>
        <v>0</v>
      </c>
      <c r="AJ51" s="41" t="b">
        <f>IF(AND(AJ50&lt;'Invoer Parameters'!$D$48,AI51),TRUE(),FALSE())</f>
        <v>0</v>
      </c>
      <c r="AK51" s="41" t="b">
        <f>IF(AND(AK50&lt;'Invoer Parameters'!$D$48,AJ51),TRUE(),FALSE())</f>
        <v>0</v>
      </c>
      <c r="AL51" s="41" t="b">
        <f>IF(AND(AL50&lt;'Invoer Parameters'!$D$48,AK51),TRUE(),FALSE())</f>
        <v>0</v>
      </c>
      <c r="AM51" s="41" t="b">
        <f>IF(AND(AM50&lt;'Invoer Parameters'!$D$48,AL51),TRUE(),FALSE())</f>
        <v>0</v>
      </c>
      <c r="AN51" s="41" t="b">
        <f>IF(AND(AN50&lt;'Invoer Parameters'!$D$48,AM51),TRUE(),FALSE())</f>
        <v>0</v>
      </c>
      <c r="AO51" s="41" t="b">
        <f>IF(AND(AO50&lt;'Invoer Parameters'!$D$48,AN51),TRUE(),FALSE())</f>
        <v>0</v>
      </c>
    </row>
    <row r="52" spans="2:41" hidden="1">
      <c r="B52" s="41" t="s">
        <v>159</v>
      </c>
      <c r="C52" s="41" t="s">
        <v>182</v>
      </c>
      <c r="D52" s="41"/>
      <c r="E52" s="41">
        <f>'Invoer Parameters'!$E$70</f>
        <v>0</v>
      </c>
      <c r="F52" s="41">
        <v>0</v>
      </c>
      <c r="G52" s="41">
        <f t="shared" si="79"/>
        <v>1</v>
      </c>
      <c r="H52" s="41">
        <f t="shared" ref="H52" si="113">IF(AND(H$1&gt;=$E52,G53),G52+1,0)</f>
        <v>0</v>
      </c>
      <c r="I52" s="41">
        <f t="shared" ref="I52" si="114">IF(AND(I$1&gt;=$E52,H53),H52+1,0)</f>
        <v>0</v>
      </c>
      <c r="J52" s="41">
        <f t="shared" ref="J52" si="115">IF(AND(J$1&gt;=$E52,I53),I52+1,0)</f>
        <v>0</v>
      </c>
      <c r="K52" s="41">
        <f t="shared" ref="K52" si="116">IF(AND(K$1&gt;=$E52,J53),J52+1,0)</f>
        <v>0</v>
      </c>
      <c r="L52" s="41">
        <f t="shared" ref="L52" si="117">IF(AND(L$1&gt;=$E52,K53),K52+1,0)</f>
        <v>0</v>
      </c>
      <c r="M52" s="41">
        <f t="shared" ref="M52" si="118">IF(AND(M$1&gt;=$E52,L53),L52+1,0)</f>
        <v>0</v>
      </c>
      <c r="N52" s="41">
        <f t="shared" ref="N52" si="119">IF(AND(N$1&gt;=$E52,M53),M52+1,0)</f>
        <v>0</v>
      </c>
      <c r="O52" s="41">
        <f t="shared" ref="O52" si="120">IF(AND(O$1&gt;=$E52,N53),N52+1,0)</f>
        <v>0</v>
      </c>
      <c r="P52" s="41">
        <f t="shared" ref="P52" si="121">IF(AND(P$1&gt;=$E52,O53),O52+1,0)</f>
        <v>0</v>
      </c>
      <c r="Q52" s="41">
        <f t="shared" ref="Q52" si="122">IF(AND(Q$1&gt;=$E52,P53),P52+1,0)</f>
        <v>0</v>
      </c>
      <c r="R52" s="41">
        <f t="shared" ref="R52" si="123">IF(AND(R$1&gt;=$E52,Q53),Q52+1,0)</f>
        <v>0</v>
      </c>
      <c r="S52" s="41">
        <f t="shared" ref="S52" si="124">IF(AND(S$1&gt;=$E52,R53),R52+1,0)</f>
        <v>0</v>
      </c>
      <c r="T52" s="41">
        <f t="shared" ref="T52" si="125">IF(AND(T$1&gt;=$E52,S53),S52+1,0)</f>
        <v>0</v>
      </c>
      <c r="U52" s="41">
        <f t="shared" ref="U52" si="126">IF(AND(U$1&gt;=$E52,T53),T52+1,0)</f>
        <v>0</v>
      </c>
      <c r="V52" s="41">
        <f t="shared" ref="V52" si="127">IF(AND(V$1&gt;=$E52,U53),U52+1,0)</f>
        <v>0</v>
      </c>
      <c r="W52" s="41">
        <f t="shared" ref="W52" si="128">IF(AND(W$1&gt;=$E52,V53),V52+1,0)</f>
        <v>0</v>
      </c>
      <c r="X52" s="41">
        <f t="shared" ref="X52" si="129">IF(AND(X$1&gt;=$E52,W53),W52+1,0)</f>
        <v>0</v>
      </c>
      <c r="Y52" s="41">
        <f t="shared" ref="Y52" si="130">IF(AND(Y$1&gt;=$E52,X53),X52+1,0)</f>
        <v>0</v>
      </c>
      <c r="Z52" s="41">
        <f t="shared" ref="Z52" si="131">IF(AND(Z$1&gt;=$E52,Y53),Y52+1,0)</f>
        <v>0</v>
      </c>
      <c r="AA52" s="41">
        <f t="shared" ref="AA52" si="132">IF(AND(AA$1&gt;=$E52,Z53),Z52+1,0)</f>
        <v>0</v>
      </c>
      <c r="AB52" s="41">
        <f t="shared" ref="AB52" si="133">IF(AND(AB$1&gt;=$E52,AA53),AA52+1,0)</f>
        <v>0</v>
      </c>
      <c r="AC52" s="41">
        <f t="shared" ref="AC52" si="134">IF(AND(AC$1&gt;=$E52,AB53),AB52+1,0)</f>
        <v>0</v>
      </c>
      <c r="AD52" s="41">
        <f t="shared" ref="AD52" si="135">IF(AND(AD$1&gt;=$E52,AC53),AC52+1,0)</f>
        <v>0</v>
      </c>
      <c r="AE52" s="41">
        <f t="shared" ref="AE52:AF52" si="136">IF(AND(AE$1&gt;=$E52,AD53),AD52+1,0)</f>
        <v>0</v>
      </c>
      <c r="AF52" s="41">
        <f t="shared" si="136"/>
        <v>0</v>
      </c>
      <c r="AG52" s="41">
        <f t="shared" ref="AG52" si="137">IF(AND(AG$1&gt;=$E52,AF53),AF52+1,0)</f>
        <v>0</v>
      </c>
      <c r="AH52" s="41">
        <f t="shared" ref="AH52" si="138">IF(AND(AH$1&gt;=$E52,AG53),AG52+1,0)</f>
        <v>0</v>
      </c>
      <c r="AI52" s="41">
        <f t="shared" ref="AI52" si="139">IF(AND(AI$1&gt;=$E52,AH53),AH52+1,0)</f>
        <v>0</v>
      </c>
      <c r="AJ52" s="41">
        <f t="shared" ref="AJ52" si="140">IF(AND(AJ$1&gt;=$E52,AI53),AI52+1,0)</f>
        <v>0</v>
      </c>
      <c r="AK52" s="41">
        <f t="shared" ref="AK52" si="141">IF(AND(AK$1&gt;=$E52,AJ53),AJ52+1,0)</f>
        <v>0</v>
      </c>
      <c r="AL52" s="41">
        <f t="shared" ref="AL52" si="142">IF(AND(AL$1&gt;=$E52,AK53),AK52+1,0)</f>
        <v>0</v>
      </c>
      <c r="AM52" s="41">
        <f t="shared" ref="AM52" si="143">IF(AND(AM$1&gt;=$E52,AL53),AL52+1,0)</f>
        <v>0</v>
      </c>
      <c r="AN52" s="41">
        <f t="shared" ref="AN52" si="144">IF(AND(AN$1&gt;=$E52,AM53),AM52+1,0)</f>
        <v>0</v>
      </c>
      <c r="AO52" s="41">
        <f t="shared" ref="AO52" si="145">IF(AND(AO$1&gt;=$E52,AN53),AN52+1,0)</f>
        <v>0</v>
      </c>
    </row>
    <row r="53" spans="2:41" hidden="1">
      <c r="B53" s="41" t="s">
        <v>159</v>
      </c>
      <c r="C53" s="41" t="s">
        <v>41</v>
      </c>
      <c r="D53" s="41"/>
      <c r="E53" s="41"/>
      <c r="F53" s="41" t="b">
        <f>TRUE()</f>
        <v>1</v>
      </c>
      <c r="G53" s="41" t="b">
        <f>IF(AND(G52&lt;'Invoer Parameters'!$D$48,F53),TRUE(),FALSE())</f>
        <v>0</v>
      </c>
      <c r="H53" s="41" t="b">
        <f>IF(AND(H52&lt;'Invoer Parameters'!$D$48,G53),TRUE(),FALSE())</f>
        <v>0</v>
      </c>
      <c r="I53" s="41" t="b">
        <f>IF(AND(I52&lt;'Invoer Parameters'!$D$48,H53),TRUE(),FALSE())</f>
        <v>0</v>
      </c>
      <c r="J53" s="41" t="b">
        <f>IF(AND(J52&lt;'Invoer Parameters'!$D$48,I53),TRUE(),FALSE())</f>
        <v>0</v>
      </c>
      <c r="K53" s="41" t="b">
        <f>IF(AND(K52&lt;'Invoer Parameters'!$D$48,J53),TRUE(),FALSE())</f>
        <v>0</v>
      </c>
      <c r="L53" s="41" t="b">
        <f>IF(AND(L52&lt;'Invoer Parameters'!$D$48,K53),TRUE(),FALSE())</f>
        <v>0</v>
      </c>
      <c r="M53" s="41" t="b">
        <f>IF(AND(M52&lt;'Invoer Parameters'!$D$48,L53),TRUE(),FALSE())</f>
        <v>0</v>
      </c>
      <c r="N53" s="41" t="b">
        <f>IF(AND(N52&lt;'Invoer Parameters'!$D$48,M53),TRUE(),FALSE())</f>
        <v>0</v>
      </c>
      <c r="O53" s="41" t="b">
        <f>IF(AND(O52&lt;'Invoer Parameters'!$D$48,N53),TRUE(),FALSE())</f>
        <v>0</v>
      </c>
      <c r="P53" s="41" t="b">
        <f>IF(AND(P52&lt;'Invoer Parameters'!$D$48,O53),TRUE(),FALSE())</f>
        <v>0</v>
      </c>
      <c r="Q53" s="41" t="b">
        <f>IF(AND(Q52&lt;'Invoer Parameters'!$D$48,P53),TRUE(),FALSE())</f>
        <v>0</v>
      </c>
      <c r="R53" s="41" t="b">
        <f>IF(AND(R52&lt;'Invoer Parameters'!$D$48,Q53),TRUE(),FALSE())</f>
        <v>0</v>
      </c>
      <c r="S53" s="41" t="b">
        <f>IF(AND(S52&lt;'Invoer Parameters'!$D$48,R53),TRUE(),FALSE())</f>
        <v>0</v>
      </c>
      <c r="T53" s="41" t="b">
        <f>IF(AND(T52&lt;'Invoer Parameters'!$D$48,S53),TRUE(),FALSE())</f>
        <v>0</v>
      </c>
      <c r="U53" s="41" t="b">
        <f>IF(AND(U52&lt;'Invoer Parameters'!$D$48,T53),TRUE(),FALSE())</f>
        <v>0</v>
      </c>
      <c r="V53" s="41" t="b">
        <f>IF(AND(V52&lt;'Invoer Parameters'!$D$48,U53),TRUE(),FALSE())</f>
        <v>0</v>
      </c>
      <c r="W53" s="41" t="b">
        <f>IF(AND(W52&lt;'Invoer Parameters'!$D$48,V53),TRUE(),FALSE())</f>
        <v>0</v>
      </c>
      <c r="X53" s="41" t="b">
        <f>IF(AND(X52&lt;'Invoer Parameters'!$D$48,W53),TRUE(),FALSE())</f>
        <v>0</v>
      </c>
      <c r="Y53" s="41" t="b">
        <f>IF(AND(Y52&lt;'Invoer Parameters'!$D$48,X53),TRUE(),FALSE())</f>
        <v>0</v>
      </c>
      <c r="Z53" s="41" t="b">
        <f>IF(AND(Z52&lt;'Invoer Parameters'!$D$48,Y53),TRUE(),FALSE())</f>
        <v>0</v>
      </c>
      <c r="AA53" s="41" t="b">
        <f>IF(AND(AA52&lt;'Invoer Parameters'!$D$48,Z53),TRUE(),FALSE())</f>
        <v>0</v>
      </c>
      <c r="AB53" s="41" t="b">
        <f>IF(AND(AB52&lt;'Invoer Parameters'!$D$48,AA53),TRUE(),FALSE())</f>
        <v>0</v>
      </c>
      <c r="AC53" s="41" t="b">
        <f>IF(AND(AC52&lt;'Invoer Parameters'!$D$48,AB53),TRUE(),FALSE())</f>
        <v>0</v>
      </c>
      <c r="AD53" s="41" t="b">
        <f>IF(AND(AD52&lt;'Invoer Parameters'!$D$48,AC53),TRUE(),FALSE())</f>
        <v>0</v>
      </c>
      <c r="AE53" s="41" t="b">
        <f>IF(AND(AE52&lt;'Invoer Parameters'!$D$48,AD53),TRUE(),FALSE())</f>
        <v>0</v>
      </c>
      <c r="AF53" s="41" t="b">
        <f>IF(AND(AF52&lt;'Invoer Parameters'!$D$48,AE53),TRUE(),FALSE())</f>
        <v>0</v>
      </c>
      <c r="AG53" s="41" t="b">
        <f>IF(AND(AG52&lt;'Invoer Parameters'!$D$48,AF53),TRUE(),FALSE())</f>
        <v>0</v>
      </c>
      <c r="AH53" s="41" t="b">
        <f>IF(AND(AH52&lt;'Invoer Parameters'!$D$48,AG53),TRUE(),FALSE())</f>
        <v>0</v>
      </c>
      <c r="AI53" s="41" t="b">
        <f>IF(AND(AI52&lt;'Invoer Parameters'!$D$48,AH53),TRUE(),FALSE())</f>
        <v>0</v>
      </c>
      <c r="AJ53" s="41" t="b">
        <f>IF(AND(AJ52&lt;'Invoer Parameters'!$D$48,AI53),TRUE(),FALSE())</f>
        <v>0</v>
      </c>
      <c r="AK53" s="41" t="b">
        <f>IF(AND(AK52&lt;'Invoer Parameters'!$D$48,AJ53),TRUE(),FALSE())</f>
        <v>0</v>
      </c>
      <c r="AL53" s="41" t="b">
        <f>IF(AND(AL52&lt;'Invoer Parameters'!$D$48,AK53),TRUE(),FALSE())</f>
        <v>0</v>
      </c>
      <c r="AM53" s="41" t="b">
        <f>IF(AND(AM52&lt;'Invoer Parameters'!$D$48,AL53),TRUE(),FALSE())</f>
        <v>0</v>
      </c>
      <c r="AN53" s="41" t="b">
        <f>IF(AND(AN52&lt;'Invoer Parameters'!$D$48,AM53),TRUE(),FALSE())</f>
        <v>0</v>
      </c>
      <c r="AO53" s="41" t="b">
        <f>IF(AND(AO52&lt;'Invoer Parameters'!$D$48,AN53),TRUE(),FALSE())</f>
        <v>0</v>
      </c>
    </row>
    <row r="54" spans="2:41" hidden="1">
      <c r="B54" s="42" t="s">
        <v>159</v>
      </c>
      <c r="C54" s="42" t="s">
        <v>144</v>
      </c>
      <c r="D54" s="42" t="s">
        <v>3</v>
      </c>
      <c r="E54" s="43" t="e">
        <f>SUM(F54:AE54)</f>
        <v>#NUM!</v>
      </c>
      <c r="F54" s="43">
        <f>IF(F$44&gt;0,PPMT('Invoer Parameters'!$D$49,F$44,'Invoer Parameters'!$D$48,'Invoer Parameters'!$J$66),0)*-1</f>
        <v>0</v>
      </c>
      <c r="G54" s="43" t="e">
        <f>IF(G$44&gt;0,PPMT('Invoer Parameters'!$D$49,G$44,'Invoer Parameters'!$D$48,'Invoer Parameters'!$J$66),0)*-1</f>
        <v>#NUM!</v>
      </c>
      <c r="H54" s="43">
        <f>IF(H$44&gt;0,PPMT('Invoer Parameters'!$D$49,H$44,'Invoer Parameters'!$D$48,'Invoer Parameters'!$J$66),0)*-1</f>
        <v>0</v>
      </c>
      <c r="I54" s="43">
        <f>IF(I$44&gt;0,PPMT('Invoer Parameters'!$D$49,I$44,'Invoer Parameters'!$D$48,'Invoer Parameters'!$J$66),0)*-1</f>
        <v>0</v>
      </c>
      <c r="J54" s="43">
        <f>IF(J$44&gt;0,PPMT('Invoer Parameters'!$D$49,J$44,'Invoer Parameters'!$D$48,'Invoer Parameters'!$J$66),0)*-1</f>
        <v>0</v>
      </c>
      <c r="K54" s="43">
        <f>IF(K$44&gt;0,PPMT('Invoer Parameters'!$D$49,K$44,'Invoer Parameters'!$D$48,'Invoer Parameters'!$J$66),0)*-1</f>
        <v>0</v>
      </c>
      <c r="L54" s="43">
        <f>IF(L$44&gt;0,PPMT('Invoer Parameters'!$D$49,L$44,'Invoer Parameters'!$D$48,'Invoer Parameters'!$J$66),0)*-1</f>
        <v>0</v>
      </c>
      <c r="M54" s="43">
        <f>IF(M$44&gt;0,PPMT('Invoer Parameters'!$D$49,M$44,'Invoer Parameters'!$D$48,'Invoer Parameters'!$J$66),0)*-1</f>
        <v>0</v>
      </c>
      <c r="N54" s="43">
        <f>IF(N$44&gt;0,PPMT('Invoer Parameters'!$D$49,N$44,'Invoer Parameters'!$D$48,'Invoer Parameters'!$J$66),0)*-1</f>
        <v>0</v>
      </c>
      <c r="O54" s="43">
        <f>IF(O$44&gt;0,PPMT('Invoer Parameters'!$D$49,O$44,'Invoer Parameters'!$D$48,'Invoer Parameters'!$J$66),0)*-1</f>
        <v>0</v>
      </c>
      <c r="P54" s="43">
        <f>IF(P$44&gt;0,PPMT('Invoer Parameters'!$D$49,P$44,'Invoer Parameters'!$D$48,'Invoer Parameters'!$J$66),0)*-1</f>
        <v>0</v>
      </c>
      <c r="Q54" s="43">
        <f>IF(Q$44&gt;0,PPMT('Invoer Parameters'!$D$49,Q$44,'Invoer Parameters'!$D$48,'Invoer Parameters'!$J$66),0)*-1</f>
        <v>0</v>
      </c>
      <c r="R54" s="43">
        <f>IF(R$44&gt;0,PPMT('Invoer Parameters'!$D$49,R$44,'Invoer Parameters'!$D$48,'Invoer Parameters'!$J$66),0)*-1</f>
        <v>0</v>
      </c>
      <c r="S54" s="43">
        <f>IF(S$44&gt;0,PPMT('Invoer Parameters'!$D$49,S$44,'Invoer Parameters'!$D$48,'Invoer Parameters'!$J$66),0)*-1</f>
        <v>0</v>
      </c>
      <c r="T54" s="43">
        <f>IF(T$44&gt;0,PPMT('Invoer Parameters'!$D$49,T$44,'Invoer Parameters'!$D$48,'Invoer Parameters'!$J$66),0)*-1</f>
        <v>0</v>
      </c>
      <c r="U54" s="43">
        <f>IF(U$44&gt;0,PPMT('Invoer Parameters'!$D$49,U$44,'Invoer Parameters'!$D$48,'Invoer Parameters'!$J$66),0)*-1</f>
        <v>0</v>
      </c>
      <c r="V54" s="43">
        <f>IF(V$44&gt;0,PPMT('Invoer Parameters'!$D$49,V$44,'Invoer Parameters'!$D$48,'Invoer Parameters'!$J$66),0)*-1</f>
        <v>0</v>
      </c>
      <c r="W54" s="43">
        <f>IF(W$44&gt;0,PPMT('Invoer Parameters'!$D$49,W$44,'Invoer Parameters'!$D$48,'Invoer Parameters'!$J$66),0)*-1</f>
        <v>0</v>
      </c>
      <c r="X54" s="43">
        <f>IF(X$44&gt;0,PPMT('Invoer Parameters'!$D$49,X$44,'Invoer Parameters'!$D$48,'Invoer Parameters'!$J$66),0)*-1</f>
        <v>0</v>
      </c>
      <c r="Y54" s="43">
        <f>IF(Y$44&gt;0,PPMT('Invoer Parameters'!$D$49,Y$44,'Invoer Parameters'!$D$48,'Invoer Parameters'!$J$66),0)*-1</f>
        <v>0</v>
      </c>
      <c r="Z54" s="43">
        <f>IF(Z$44&gt;0,PPMT('Invoer Parameters'!$D$49,Z$44,'Invoer Parameters'!$D$48,'Invoer Parameters'!$J$66),0)*-1</f>
        <v>0</v>
      </c>
      <c r="AA54" s="43">
        <f>IF(AA$44&gt;0,PPMT('Invoer Parameters'!$D$49,AA$44,'Invoer Parameters'!$D$48,'Invoer Parameters'!$J$66),0)*-1</f>
        <v>0</v>
      </c>
      <c r="AB54" s="43">
        <f>IF(AB$44&gt;0,PPMT('Invoer Parameters'!$D$49,AB$44,'Invoer Parameters'!$D$48,'Invoer Parameters'!$J$66),0)*-1</f>
        <v>0</v>
      </c>
      <c r="AC54" s="43">
        <f>IF(AC$44&gt;0,PPMT('Invoer Parameters'!$D$49,AC$44,'Invoer Parameters'!$D$48,'Invoer Parameters'!$J$66),0)*-1</f>
        <v>0</v>
      </c>
      <c r="AD54" s="43">
        <f>IF(AD$44&gt;0,PPMT('Invoer Parameters'!$D$49,AD$44,'Invoer Parameters'!$D$48,'Invoer Parameters'!$J$66),0)*-1</f>
        <v>0</v>
      </c>
      <c r="AE54" s="43">
        <f>IF(AE$44&gt;0,PPMT('Invoer Parameters'!$D$49,AE$44,'Invoer Parameters'!$D$48,'Invoer Parameters'!$J$66),0)*-1</f>
        <v>0</v>
      </c>
      <c r="AF54" s="43">
        <f>IF(AF$44&gt;0,PPMT('Invoer Parameters'!$D$49,AF$44,'Invoer Parameters'!$D$48,'Invoer Parameters'!$J$66),0)*-1</f>
        <v>0</v>
      </c>
      <c r="AG54" s="43">
        <f>IF(AG$44&gt;0,PPMT('Invoer Parameters'!$D$49,AG$44,'Invoer Parameters'!$D$48,'Invoer Parameters'!$J$66),0)*-1</f>
        <v>0</v>
      </c>
      <c r="AH54" s="43">
        <f>IF(AH$44&gt;0,PPMT('Invoer Parameters'!$D$49,AH$44,'Invoer Parameters'!$D$48,'Invoer Parameters'!$J$66),0)*-1</f>
        <v>0</v>
      </c>
      <c r="AI54" s="43">
        <f>IF(AI$44&gt;0,PPMT('Invoer Parameters'!$D$49,AI$44,'Invoer Parameters'!$D$48,'Invoer Parameters'!$J$66),0)*-1</f>
        <v>0</v>
      </c>
      <c r="AJ54" s="43">
        <f>IF(AJ$44&gt;0,PPMT('Invoer Parameters'!$D$49,AJ$44,'Invoer Parameters'!$D$48,'Invoer Parameters'!$J$66),0)*-1</f>
        <v>0</v>
      </c>
      <c r="AK54" s="43">
        <f>IF(AK$44&gt;0,PPMT('Invoer Parameters'!$D$49,AK$44,'Invoer Parameters'!$D$48,'Invoer Parameters'!$J$66),0)*-1</f>
        <v>0</v>
      </c>
      <c r="AL54" s="43">
        <f>IF(AL$44&gt;0,PPMT('Invoer Parameters'!$D$49,AL$44,'Invoer Parameters'!$D$48,'Invoer Parameters'!$J$66),0)*-1</f>
        <v>0</v>
      </c>
      <c r="AM54" s="43">
        <f>IF(AM$44&gt;0,PPMT('Invoer Parameters'!$D$49,AM$44,'Invoer Parameters'!$D$48,'Invoer Parameters'!$J$66),0)*-1</f>
        <v>0</v>
      </c>
      <c r="AN54" s="43">
        <f>IF(AN$44&gt;0,PPMT('Invoer Parameters'!$D$49,AN$44,'Invoer Parameters'!$D$48,'Invoer Parameters'!$J$66),0)*-1</f>
        <v>0</v>
      </c>
      <c r="AO54" s="43">
        <f>IF(AO$44&gt;0,PPMT('Invoer Parameters'!$D$49,AO$44,'Invoer Parameters'!$D$48,'Invoer Parameters'!$J$66),0)*-1</f>
        <v>0</v>
      </c>
    </row>
    <row r="55" spans="2:41" hidden="1">
      <c r="B55" s="42" t="s">
        <v>159</v>
      </c>
      <c r="C55" s="42" t="s">
        <v>145</v>
      </c>
      <c r="D55" s="42" t="s">
        <v>3</v>
      </c>
      <c r="E55" s="43" t="e">
        <f t="shared" ref="E55:E61" si="146">SUM(F55:AE55)</f>
        <v>#NUM!</v>
      </c>
      <c r="F55" s="43">
        <f>IF(F$46&gt;0,PPMT('Invoer Parameters'!$D$49,F$46,'Invoer Parameters'!$D$48,'Invoer Parameters'!$J$67),0)*-1</f>
        <v>0</v>
      </c>
      <c r="G55" s="43" t="e">
        <f>IF(G$46&gt;0,PPMT('Invoer Parameters'!$D$49,G$46,'Invoer Parameters'!$D$48,'Invoer Parameters'!$J$67),0)*-1</f>
        <v>#NUM!</v>
      </c>
      <c r="H55" s="43">
        <f>IF(H$46&gt;0,PPMT('Invoer Parameters'!$D$49,H$46,'Invoer Parameters'!$D$48,'Invoer Parameters'!$J$67),0)*-1</f>
        <v>0</v>
      </c>
      <c r="I55" s="43">
        <f>IF(I$46&gt;0,PPMT('Invoer Parameters'!$D$49,I$46,'Invoer Parameters'!$D$48,'Invoer Parameters'!$J$67),0)*-1</f>
        <v>0</v>
      </c>
      <c r="J55" s="43">
        <f>IF(J$46&gt;0,PPMT('Invoer Parameters'!$D$49,J$46,'Invoer Parameters'!$D$48,'Invoer Parameters'!$J$67),0)*-1</f>
        <v>0</v>
      </c>
      <c r="K55" s="43">
        <f>IF(K$46&gt;0,PPMT('Invoer Parameters'!$D$49,K$46,'Invoer Parameters'!$D$48,'Invoer Parameters'!$J$67),0)*-1</f>
        <v>0</v>
      </c>
      <c r="L55" s="43">
        <f>IF(L$46&gt;0,PPMT('Invoer Parameters'!$D$49,L$46,'Invoer Parameters'!$D$48,'Invoer Parameters'!$J$67),0)*-1</f>
        <v>0</v>
      </c>
      <c r="M55" s="43">
        <f>IF(M$46&gt;0,PPMT('Invoer Parameters'!$D$49,M$46,'Invoer Parameters'!$D$48,'Invoer Parameters'!$J$67),0)*-1</f>
        <v>0</v>
      </c>
      <c r="N55" s="43">
        <f>IF(N$46&gt;0,PPMT('Invoer Parameters'!$D$49,N$46,'Invoer Parameters'!$D$48,'Invoer Parameters'!$J$67),0)*-1</f>
        <v>0</v>
      </c>
      <c r="O55" s="43">
        <f>IF(O$46&gt;0,PPMT('Invoer Parameters'!$D$49,O$46,'Invoer Parameters'!$D$48,'Invoer Parameters'!$J$67),0)*-1</f>
        <v>0</v>
      </c>
      <c r="P55" s="43">
        <f>IF(P$46&gt;0,PPMT('Invoer Parameters'!$D$49,P$46,'Invoer Parameters'!$D$48,'Invoer Parameters'!$J$67),0)*-1</f>
        <v>0</v>
      </c>
      <c r="Q55" s="43">
        <f>IF(Q$46&gt;0,PPMT('Invoer Parameters'!$D$49,Q$46,'Invoer Parameters'!$D$48,'Invoer Parameters'!$J$67),0)*-1</f>
        <v>0</v>
      </c>
      <c r="R55" s="43">
        <f>IF(R$46&gt;0,PPMT('Invoer Parameters'!$D$49,R$46,'Invoer Parameters'!$D$48,'Invoer Parameters'!$J$67),0)*-1</f>
        <v>0</v>
      </c>
      <c r="S55" s="43">
        <f>IF(S$46&gt;0,PPMT('Invoer Parameters'!$D$49,S$46,'Invoer Parameters'!$D$48,'Invoer Parameters'!$J$67),0)*-1</f>
        <v>0</v>
      </c>
      <c r="T55" s="43">
        <f>IF(T$46&gt;0,PPMT('Invoer Parameters'!$D$49,T$46,'Invoer Parameters'!$D$48,'Invoer Parameters'!$J$67),0)*-1</f>
        <v>0</v>
      </c>
      <c r="U55" s="43">
        <f>IF(U$46&gt;0,PPMT('Invoer Parameters'!$D$49,U$46,'Invoer Parameters'!$D$48,'Invoer Parameters'!$J$67),0)*-1</f>
        <v>0</v>
      </c>
      <c r="V55" s="43">
        <f>IF(V$46&gt;0,PPMT('Invoer Parameters'!$D$49,V$46,'Invoer Parameters'!$D$48,'Invoer Parameters'!$J$67),0)*-1</f>
        <v>0</v>
      </c>
      <c r="W55" s="43">
        <f>IF(W$46&gt;0,PPMT('Invoer Parameters'!$D$49,W$46,'Invoer Parameters'!$D$48,'Invoer Parameters'!$J$67),0)*-1</f>
        <v>0</v>
      </c>
      <c r="X55" s="43">
        <f>IF(X$46&gt;0,PPMT('Invoer Parameters'!$D$49,X$46,'Invoer Parameters'!$D$48,'Invoer Parameters'!$J$67),0)*-1</f>
        <v>0</v>
      </c>
      <c r="Y55" s="43">
        <f>IF(Y$46&gt;0,PPMT('Invoer Parameters'!$D$49,Y$46,'Invoer Parameters'!$D$48,'Invoer Parameters'!$J$67),0)*-1</f>
        <v>0</v>
      </c>
      <c r="Z55" s="43">
        <f>IF(Z$46&gt;0,PPMT('Invoer Parameters'!$D$49,Z$46,'Invoer Parameters'!$D$48,'Invoer Parameters'!$J$67),0)*-1</f>
        <v>0</v>
      </c>
      <c r="AA55" s="43">
        <f>IF(AA$46&gt;0,PPMT('Invoer Parameters'!$D$49,AA$46,'Invoer Parameters'!$D$48,'Invoer Parameters'!$J$67),0)*-1</f>
        <v>0</v>
      </c>
      <c r="AB55" s="43">
        <f>IF(AB$46&gt;0,PPMT('Invoer Parameters'!$D$49,AB$46,'Invoer Parameters'!$D$48,'Invoer Parameters'!$J$67),0)*-1</f>
        <v>0</v>
      </c>
      <c r="AC55" s="43">
        <f>IF(AC$46&gt;0,PPMT('Invoer Parameters'!$D$49,AC$46,'Invoer Parameters'!$D$48,'Invoer Parameters'!$J$67),0)*-1</f>
        <v>0</v>
      </c>
      <c r="AD55" s="43">
        <f>IF(AD$46&gt;0,PPMT('Invoer Parameters'!$D$49,AD$46,'Invoer Parameters'!$D$48,'Invoer Parameters'!$J$67),0)*-1</f>
        <v>0</v>
      </c>
      <c r="AE55" s="43">
        <f>IF(AE$46&gt;0,PPMT('Invoer Parameters'!$D$49,AE$46,'Invoer Parameters'!$D$48,'Invoer Parameters'!$J$67),0)*-1</f>
        <v>0</v>
      </c>
      <c r="AF55" s="43">
        <f>IF(AF$46&gt;0,PPMT('Invoer Parameters'!$D$49,AF$46,'Invoer Parameters'!$D$48,'Invoer Parameters'!$J$67),0)*-1</f>
        <v>0</v>
      </c>
      <c r="AG55" s="43">
        <f>IF(AG$46&gt;0,PPMT('Invoer Parameters'!$D$49,AG$46,'Invoer Parameters'!$D$48,'Invoer Parameters'!$J$67),0)*-1</f>
        <v>0</v>
      </c>
      <c r="AH55" s="43">
        <f>IF(AH$46&gt;0,PPMT('Invoer Parameters'!$D$49,AH$46,'Invoer Parameters'!$D$48,'Invoer Parameters'!$J$67),0)*-1</f>
        <v>0</v>
      </c>
      <c r="AI55" s="43">
        <f>IF(AI$46&gt;0,PPMT('Invoer Parameters'!$D$49,AI$46,'Invoer Parameters'!$D$48,'Invoer Parameters'!$J$67),0)*-1</f>
        <v>0</v>
      </c>
      <c r="AJ55" s="43">
        <f>IF(AJ$46&gt;0,PPMT('Invoer Parameters'!$D$49,AJ$46,'Invoer Parameters'!$D$48,'Invoer Parameters'!$J$67),0)*-1</f>
        <v>0</v>
      </c>
      <c r="AK55" s="43">
        <f>IF(AK$46&gt;0,PPMT('Invoer Parameters'!$D$49,AK$46,'Invoer Parameters'!$D$48,'Invoer Parameters'!$J$67),0)*-1</f>
        <v>0</v>
      </c>
      <c r="AL55" s="43">
        <f>IF(AL$46&gt;0,PPMT('Invoer Parameters'!$D$49,AL$46,'Invoer Parameters'!$D$48,'Invoer Parameters'!$J$67),0)*-1</f>
        <v>0</v>
      </c>
      <c r="AM55" s="43">
        <f>IF(AM$46&gt;0,PPMT('Invoer Parameters'!$D$49,AM$46,'Invoer Parameters'!$D$48,'Invoer Parameters'!$J$67),0)*-1</f>
        <v>0</v>
      </c>
      <c r="AN55" s="43">
        <f>IF(AN$46&gt;0,PPMT('Invoer Parameters'!$D$49,AN$46,'Invoer Parameters'!$D$48,'Invoer Parameters'!$J$67),0)*-1</f>
        <v>0</v>
      </c>
      <c r="AO55" s="43">
        <f>IF(AO$46&gt;0,PPMT('Invoer Parameters'!$D$49,AO$46,'Invoer Parameters'!$D$48,'Invoer Parameters'!$J$67),0)*-1</f>
        <v>0</v>
      </c>
    </row>
    <row r="56" spans="2:41" hidden="1">
      <c r="B56" s="42" t="s">
        <v>159</v>
      </c>
      <c r="C56" s="42" t="s">
        <v>146</v>
      </c>
      <c r="D56" s="42" t="s">
        <v>3</v>
      </c>
      <c r="E56" s="43" t="e">
        <f t="shared" si="146"/>
        <v>#NUM!</v>
      </c>
      <c r="F56" s="43">
        <f>IF(F$48&gt;0,PPMT('Invoer Parameters'!$D$49,F$48,'Invoer Parameters'!$D$48,'Invoer Parameters'!$J$68),0)*-1</f>
        <v>0</v>
      </c>
      <c r="G56" s="43" t="e">
        <f>IF(G$48&gt;0,PPMT('Invoer Parameters'!$D$49,G$48,'Invoer Parameters'!$D$48,'Invoer Parameters'!$J$68),0)*-1</f>
        <v>#NUM!</v>
      </c>
      <c r="H56" s="43">
        <f>IF(H$48&gt;0,PPMT('Invoer Parameters'!$D$49,H$48,'Invoer Parameters'!$D$48,'Invoer Parameters'!$J$68),0)*-1</f>
        <v>0</v>
      </c>
      <c r="I56" s="43">
        <f>IF(I$48&gt;0,PPMT('Invoer Parameters'!$D$49,I$48,'Invoer Parameters'!$D$48,'Invoer Parameters'!$J$68),0)*-1</f>
        <v>0</v>
      </c>
      <c r="J56" s="43">
        <f>IF(J$48&gt;0,PPMT('Invoer Parameters'!$D$49,J$48,'Invoer Parameters'!$D$48,'Invoer Parameters'!$J$68),0)*-1</f>
        <v>0</v>
      </c>
      <c r="K56" s="43">
        <f>IF(K$48&gt;0,PPMT('Invoer Parameters'!$D$49,K$48,'Invoer Parameters'!$D$48,'Invoer Parameters'!$J$68),0)*-1</f>
        <v>0</v>
      </c>
      <c r="L56" s="43">
        <f>IF(L$48&gt;0,PPMT('Invoer Parameters'!$D$49,L$48,'Invoer Parameters'!$D$48,'Invoer Parameters'!$J$68),0)*-1</f>
        <v>0</v>
      </c>
      <c r="M56" s="43">
        <f>IF(M$48&gt;0,PPMT('Invoer Parameters'!$D$49,M$48,'Invoer Parameters'!$D$48,'Invoer Parameters'!$J$68),0)*-1</f>
        <v>0</v>
      </c>
      <c r="N56" s="43">
        <f>IF(N$48&gt;0,PPMT('Invoer Parameters'!$D$49,N$48,'Invoer Parameters'!$D$48,'Invoer Parameters'!$J$68),0)*-1</f>
        <v>0</v>
      </c>
      <c r="O56" s="43">
        <f>IF(O$48&gt;0,PPMT('Invoer Parameters'!$D$49,O$48,'Invoer Parameters'!$D$48,'Invoer Parameters'!$J$68),0)*-1</f>
        <v>0</v>
      </c>
      <c r="P56" s="43">
        <f>IF(P$48&gt;0,PPMT('Invoer Parameters'!$D$49,P$48,'Invoer Parameters'!$D$48,'Invoer Parameters'!$J$68),0)*-1</f>
        <v>0</v>
      </c>
      <c r="Q56" s="43">
        <f>IF(Q$48&gt;0,PPMT('Invoer Parameters'!$D$49,Q$48,'Invoer Parameters'!$D$48,'Invoer Parameters'!$J$68),0)*-1</f>
        <v>0</v>
      </c>
      <c r="R56" s="43">
        <f>IF(R$48&gt;0,PPMT('Invoer Parameters'!$D$49,R$48,'Invoer Parameters'!$D$48,'Invoer Parameters'!$J$68),0)*-1</f>
        <v>0</v>
      </c>
      <c r="S56" s="43">
        <f>IF(S$48&gt;0,PPMT('Invoer Parameters'!$D$49,S$48,'Invoer Parameters'!$D$48,'Invoer Parameters'!$J$68),0)*-1</f>
        <v>0</v>
      </c>
      <c r="T56" s="43">
        <f>IF(T$48&gt;0,PPMT('Invoer Parameters'!$D$49,T$48,'Invoer Parameters'!$D$48,'Invoer Parameters'!$J$68),0)*-1</f>
        <v>0</v>
      </c>
      <c r="U56" s="43">
        <f>IF(U$48&gt;0,PPMT('Invoer Parameters'!$D$49,U$48,'Invoer Parameters'!$D$48,'Invoer Parameters'!$J$68),0)*-1</f>
        <v>0</v>
      </c>
      <c r="V56" s="43">
        <f>IF(V$48&gt;0,PPMT('Invoer Parameters'!$D$49,V$48,'Invoer Parameters'!$D$48,'Invoer Parameters'!$J$68),0)*-1</f>
        <v>0</v>
      </c>
      <c r="W56" s="43">
        <f>IF(W$48&gt;0,PPMT('Invoer Parameters'!$D$49,W$48,'Invoer Parameters'!$D$48,'Invoer Parameters'!$J$68),0)*-1</f>
        <v>0</v>
      </c>
      <c r="X56" s="43">
        <f>IF(X$48&gt;0,PPMT('Invoer Parameters'!$D$49,X$48,'Invoer Parameters'!$D$48,'Invoer Parameters'!$J$68),0)*-1</f>
        <v>0</v>
      </c>
      <c r="Y56" s="43">
        <f>IF(Y$48&gt;0,PPMT('Invoer Parameters'!$D$49,Y$48,'Invoer Parameters'!$D$48,'Invoer Parameters'!$J$68),0)*-1</f>
        <v>0</v>
      </c>
      <c r="Z56" s="43">
        <f>IF(Z$48&gt;0,PPMT('Invoer Parameters'!$D$49,Z$48,'Invoer Parameters'!$D$48,'Invoer Parameters'!$J$68),0)*-1</f>
        <v>0</v>
      </c>
      <c r="AA56" s="43">
        <f>IF(AA$48&gt;0,PPMT('Invoer Parameters'!$D$49,AA$48,'Invoer Parameters'!$D$48,'Invoer Parameters'!$J$68),0)*-1</f>
        <v>0</v>
      </c>
      <c r="AB56" s="43">
        <f>IF(AB$48&gt;0,PPMT('Invoer Parameters'!$D$49,AB$48,'Invoer Parameters'!$D$48,'Invoer Parameters'!$J$68),0)*-1</f>
        <v>0</v>
      </c>
      <c r="AC56" s="43">
        <f>IF(AC$48&gt;0,PPMT('Invoer Parameters'!$D$49,AC$48,'Invoer Parameters'!$D$48,'Invoer Parameters'!$J$68),0)*-1</f>
        <v>0</v>
      </c>
      <c r="AD56" s="43">
        <f>IF(AD$48&gt;0,PPMT('Invoer Parameters'!$D$49,AD$48,'Invoer Parameters'!$D$48,'Invoer Parameters'!$J$68),0)*-1</f>
        <v>0</v>
      </c>
      <c r="AE56" s="43">
        <f>IF(AE$48&gt;0,PPMT('Invoer Parameters'!$D$49,AE$48,'Invoer Parameters'!$D$48,'Invoer Parameters'!$J$68),0)*-1</f>
        <v>0</v>
      </c>
      <c r="AF56" s="43">
        <f>IF(AF$48&gt;0,PPMT('Invoer Parameters'!$D$49,AF$48,'Invoer Parameters'!$D$48,'Invoer Parameters'!$J$68),0)*-1</f>
        <v>0</v>
      </c>
      <c r="AG56" s="43">
        <f>IF(AG$48&gt;0,PPMT('Invoer Parameters'!$D$49,AG$48,'Invoer Parameters'!$D$48,'Invoer Parameters'!$J$68),0)*-1</f>
        <v>0</v>
      </c>
      <c r="AH56" s="43">
        <f>IF(AH$48&gt;0,PPMT('Invoer Parameters'!$D$49,AH$48,'Invoer Parameters'!$D$48,'Invoer Parameters'!$J$68),0)*-1</f>
        <v>0</v>
      </c>
      <c r="AI56" s="43">
        <f>IF(AI$48&gt;0,PPMT('Invoer Parameters'!$D$49,AI$48,'Invoer Parameters'!$D$48,'Invoer Parameters'!$J$68),0)*-1</f>
        <v>0</v>
      </c>
      <c r="AJ56" s="43">
        <f>IF(AJ$48&gt;0,PPMT('Invoer Parameters'!$D$49,AJ$48,'Invoer Parameters'!$D$48,'Invoer Parameters'!$J$68),0)*-1</f>
        <v>0</v>
      </c>
      <c r="AK56" s="43">
        <f>IF(AK$48&gt;0,PPMT('Invoer Parameters'!$D$49,AK$48,'Invoer Parameters'!$D$48,'Invoer Parameters'!$J$68),0)*-1</f>
        <v>0</v>
      </c>
      <c r="AL56" s="43">
        <f>IF(AL$48&gt;0,PPMT('Invoer Parameters'!$D$49,AL$48,'Invoer Parameters'!$D$48,'Invoer Parameters'!$J$68),0)*-1</f>
        <v>0</v>
      </c>
      <c r="AM56" s="43">
        <f>IF(AM$48&gt;0,PPMT('Invoer Parameters'!$D$49,AM$48,'Invoer Parameters'!$D$48,'Invoer Parameters'!$J$68),0)*-1</f>
        <v>0</v>
      </c>
      <c r="AN56" s="43">
        <f>IF(AN$48&gt;0,PPMT('Invoer Parameters'!$D$49,AN$48,'Invoer Parameters'!$D$48,'Invoer Parameters'!$J$68),0)*-1</f>
        <v>0</v>
      </c>
      <c r="AO56" s="43">
        <f>IF(AO$48&gt;0,PPMT('Invoer Parameters'!$D$49,AO$48,'Invoer Parameters'!$D$48,'Invoer Parameters'!$J$68),0)*-1</f>
        <v>0</v>
      </c>
    </row>
    <row r="57" spans="2:41" hidden="1">
      <c r="B57" s="42" t="s">
        <v>159</v>
      </c>
      <c r="C57" s="42" t="s">
        <v>183</v>
      </c>
      <c r="D57" s="42" t="s">
        <v>3</v>
      </c>
      <c r="E57" s="43" t="e">
        <f t="shared" ref="E57:E58" si="147">SUM(F57:AE57)</f>
        <v>#NUM!</v>
      </c>
      <c r="F57" s="43">
        <f>IF(F$50&gt;0,PPMT('Invoer Parameters'!$D$49,F$50,'Invoer Parameters'!$D$48,'Invoer Parameters'!$J$69),0)*-1</f>
        <v>0</v>
      </c>
      <c r="G57" s="43" t="e">
        <f>IF(G$50&gt;0,PPMT('Invoer Parameters'!$D$49,G$50,'Invoer Parameters'!$D$48,'Invoer Parameters'!$J$69),0)*-1</f>
        <v>#NUM!</v>
      </c>
      <c r="H57" s="43">
        <f>IF(H$50&gt;0,PPMT('Invoer Parameters'!$D$49,H$50,'Invoer Parameters'!$D$48,'Invoer Parameters'!$J$69),0)*-1</f>
        <v>0</v>
      </c>
      <c r="I57" s="43">
        <f>IF(I$50&gt;0,PPMT('Invoer Parameters'!$D$49,I$50,'Invoer Parameters'!$D$48,'Invoer Parameters'!$J$69),0)*-1</f>
        <v>0</v>
      </c>
      <c r="J57" s="43">
        <f>IF(J$50&gt;0,PPMT('Invoer Parameters'!$D$49,J$50,'Invoer Parameters'!$D$48,'Invoer Parameters'!$J$69),0)*-1</f>
        <v>0</v>
      </c>
      <c r="K57" s="43">
        <f>IF(K$50&gt;0,PPMT('Invoer Parameters'!$D$49,K$50,'Invoer Parameters'!$D$48,'Invoer Parameters'!$J$69),0)*-1</f>
        <v>0</v>
      </c>
      <c r="L57" s="43">
        <f>IF(L$50&gt;0,PPMT('Invoer Parameters'!$D$49,L$50,'Invoer Parameters'!$D$48,'Invoer Parameters'!$J$69),0)*-1</f>
        <v>0</v>
      </c>
      <c r="M57" s="43">
        <f>IF(M$50&gt;0,PPMT('Invoer Parameters'!$D$49,M$50,'Invoer Parameters'!$D$48,'Invoer Parameters'!$J$69),0)*-1</f>
        <v>0</v>
      </c>
      <c r="N57" s="43">
        <f>IF(N$50&gt;0,PPMT('Invoer Parameters'!$D$49,N$50,'Invoer Parameters'!$D$48,'Invoer Parameters'!$J$69),0)*-1</f>
        <v>0</v>
      </c>
      <c r="O57" s="43">
        <f>IF(O$50&gt;0,PPMT('Invoer Parameters'!$D$49,O$50,'Invoer Parameters'!$D$48,'Invoer Parameters'!$J$69),0)*-1</f>
        <v>0</v>
      </c>
      <c r="P57" s="43">
        <f>IF(P$50&gt;0,PPMT('Invoer Parameters'!$D$49,P$50,'Invoer Parameters'!$D$48,'Invoer Parameters'!$J$69),0)*-1</f>
        <v>0</v>
      </c>
      <c r="Q57" s="43">
        <f>IF(Q$50&gt;0,PPMT('Invoer Parameters'!$D$49,Q$50,'Invoer Parameters'!$D$48,'Invoer Parameters'!$J$69),0)*-1</f>
        <v>0</v>
      </c>
      <c r="R57" s="43">
        <f>IF(R$50&gt;0,PPMT('Invoer Parameters'!$D$49,R$50,'Invoer Parameters'!$D$48,'Invoer Parameters'!$J$69),0)*-1</f>
        <v>0</v>
      </c>
      <c r="S57" s="43">
        <f>IF(S$50&gt;0,PPMT('Invoer Parameters'!$D$49,S$50,'Invoer Parameters'!$D$48,'Invoer Parameters'!$J$69),0)*-1</f>
        <v>0</v>
      </c>
      <c r="T57" s="43">
        <f>IF(T$50&gt;0,PPMT('Invoer Parameters'!$D$49,T$50,'Invoer Parameters'!$D$48,'Invoer Parameters'!$J$69),0)*-1</f>
        <v>0</v>
      </c>
      <c r="U57" s="43">
        <f>IF(U$50&gt;0,PPMT('Invoer Parameters'!$D$49,U$50,'Invoer Parameters'!$D$48,'Invoer Parameters'!$J$69),0)*-1</f>
        <v>0</v>
      </c>
      <c r="V57" s="43">
        <f>IF(V$50&gt;0,PPMT('Invoer Parameters'!$D$49,V$50,'Invoer Parameters'!$D$48,'Invoer Parameters'!$J$69),0)*-1</f>
        <v>0</v>
      </c>
      <c r="W57" s="43">
        <f>IF(W$50&gt;0,PPMT('Invoer Parameters'!$D$49,W$50,'Invoer Parameters'!$D$48,'Invoer Parameters'!$J$69),0)*-1</f>
        <v>0</v>
      </c>
      <c r="X57" s="43">
        <f>IF(X$50&gt;0,PPMT('Invoer Parameters'!$D$49,X$50,'Invoer Parameters'!$D$48,'Invoer Parameters'!$J$69),0)*-1</f>
        <v>0</v>
      </c>
      <c r="Y57" s="43">
        <f>IF(Y$50&gt;0,PPMT('Invoer Parameters'!$D$49,Y$50,'Invoer Parameters'!$D$48,'Invoer Parameters'!$J$69),0)*-1</f>
        <v>0</v>
      </c>
      <c r="Z57" s="43">
        <f>IF(Z$50&gt;0,PPMT('Invoer Parameters'!$D$49,Z$50,'Invoer Parameters'!$D$48,'Invoer Parameters'!$J$69),0)*-1</f>
        <v>0</v>
      </c>
      <c r="AA57" s="43">
        <f>IF(AA$50&gt;0,PPMT('Invoer Parameters'!$D$49,AA$50,'Invoer Parameters'!$D$48,'Invoer Parameters'!$J$69),0)*-1</f>
        <v>0</v>
      </c>
      <c r="AB57" s="43">
        <f>IF(AB$50&gt;0,PPMT('Invoer Parameters'!$D$49,AB$50,'Invoer Parameters'!$D$48,'Invoer Parameters'!$J$69),0)*-1</f>
        <v>0</v>
      </c>
      <c r="AC57" s="43">
        <f>IF(AC$50&gt;0,PPMT('Invoer Parameters'!$D$49,AC$50,'Invoer Parameters'!$D$48,'Invoer Parameters'!$J$69),0)*-1</f>
        <v>0</v>
      </c>
      <c r="AD57" s="43">
        <f>IF(AD$50&gt;0,PPMT('Invoer Parameters'!$D$49,AD$50,'Invoer Parameters'!$D$48,'Invoer Parameters'!$J$69),0)*-1</f>
        <v>0</v>
      </c>
      <c r="AE57" s="43">
        <f>IF(AE$50&gt;0,PPMT('Invoer Parameters'!$D$49,AE$50,'Invoer Parameters'!$D$48,'Invoer Parameters'!$J$69),0)*-1</f>
        <v>0</v>
      </c>
      <c r="AF57" s="43">
        <f>IF(AF$50&gt;0,PPMT('Invoer Parameters'!$D$49,AF$50,'Invoer Parameters'!$D$48,'Invoer Parameters'!$J$69),0)*-1</f>
        <v>0</v>
      </c>
      <c r="AG57" s="43">
        <f>IF(AG$50&gt;0,PPMT('Invoer Parameters'!$D$49,AG$50,'Invoer Parameters'!$D$48,'Invoer Parameters'!$J$69),0)*-1</f>
        <v>0</v>
      </c>
      <c r="AH57" s="43">
        <f>IF(AH$50&gt;0,PPMT('Invoer Parameters'!$D$49,AH$50,'Invoer Parameters'!$D$48,'Invoer Parameters'!$J$69),0)*-1</f>
        <v>0</v>
      </c>
      <c r="AI57" s="43">
        <f>IF(AI$50&gt;0,PPMT('Invoer Parameters'!$D$49,AI$50,'Invoer Parameters'!$D$48,'Invoer Parameters'!$J$69),0)*-1</f>
        <v>0</v>
      </c>
      <c r="AJ57" s="43">
        <f>IF(AJ$50&gt;0,PPMT('Invoer Parameters'!$D$49,AJ$50,'Invoer Parameters'!$D$48,'Invoer Parameters'!$J$69),0)*-1</f>
        <v>0</v>
      </c>
      <c r="AK57" s="43">
        <f>IF(AK$50&gt;0,PPMT('Invoer Parameters'!$D$49,AK$50,'Invoer Parameters'!$D$48,'Invoer Parameters'!$J$69),0)*-1</f>
        <v>0</v>
      </c>
      <c r="AL57" s="43">
        <f>IF(AL$50&gt;0,PPMT('Invoer Parameters'!$D$49,AL$50,'Invoer Parameters'!$D$48,'Invoer Parameters'!$J$69),0)*-1</f>
        <v>0</v>
      </c>
      <c r="AM57" s="43">
        <f>IF(AM$50&gt;0,PPMT('Invoer Parameters'!$D$49,AM$50,'Invoer Parameters'!$D$48,'Invoer Parameters'!$J$69),0)*-1</f>
        <v>0</v>
      </c>
      <c r="AN57" s="43">
        <f>IF(AN$50&gt;0,PPMT('Invoer Parameters'!$D$49,AN$50,'Invoer Parameters'!$D$48,'Invoer Parameters'!$J$69),0)*-1</f>
        <v>0</v>
      </c>
      <c r="AO57" s="43">
        <f>IF(AO$50&gt;0,PPMT('Invoer Parameters'!$D$49,AO$50,'Invoer Parameters'!$D$48,'Invoer Parameters'!$J$69),0)*-1</f>
        <v>0</v>
      </c>
    </row>
    <row r="58" spans="2:41" hidden="1">
      <c r="B58" s="42" t="s">
        <v>159</v>
      </c>
      <c r="C58" s="42" t="s">
        <v>184</v>
      </c>
      <c r="D58" s="42" t="s">
        <v>3</v>
      </c>
      <c r="E58" s="43" t="e">
        <f t="shared" si="147"/>
        <v>#NUM!</v>
      </c>
      <c r="F58" s="43">
        <f>IF(F$52&gt;0,PPMT('Invoer Parameters'!$D$49,F$52,'Invoer Parameters'!$D$48,'Invoer Parameters'!$J$70),0)*-1</f>
        <v>0</v>
      </c>
      <c r="G58" s="43" t="e">
        <f>IF(G$52&gt;0,PPMT('Invoer Parameters'!$D$49,G$52,'Invoer Parameters'!$D$48,'Invoer Parameters'!$J$70),0)*-1</f>
        <v>#NUM!</v>
      </c>
      <c r="H58" s="43">
        <f>IF(H$52&gt;0,PPMT('Invoer Parameters'!$D$49,H$52,'Invoer Parameters'!$D$48,'Invoer Parameters'!$J$70),0)*-1</f>
        <v>0</v>
      </c>
      <c r="I58" s="43">
        <f>IF(I$52&gt;0,PPMT('Invoer Parameters'!$D$49,I$52,'Invoer Parameters'!$D$48,'Invoer Parameters'!$J$70),0)*-1</f>
        <v>0</v>
      </c>
      <c r="J58" s="43">
        <f>IF(J$52&gt;0,PPMT('Invoer Parameters'!$D$49,J$52,'Invoer Parameters'!$D$48,'Invoer Parameters'!$J$70),0)*-1</f>
        <v>0</v>
      </c>
      <c r="K58" s="43">
        <f>IF(K$52&gt;0,PPMT('Invoer Parameters'!$D$49,K$52,'Invoer Parameters'!$D$48,'Invoer Parameters'!$J$70),0)*-1</f>
        <v>0</v>
      </c>
      <c r="L58" s="43">
        <f>IF(L$52&gt;0,PPMT('Invoer Parameters'!$D$49,L$52,'Invoer Parameters'!$D$48,'Invoer Parameters'!$J$70),0)*-1</f>
        <v>0</v>
      </c>
      <c r="M58" s="43">
        <f>IF(M$52&gt;0,PPMT('Invoer Parameters'!$D$49,M$52,'Invoer Parameters'!$D$48,'Invoer Parameters'!$J$70),0)*-1</f>
        <v>0</v>
      </c>
      <c r="N58" s="43">
        <f>IF(N$52&gt;0,PPMT('Invoer Parameters'!$D$49,N$52,'Invoer Parameters'!$D$48,'Invoer Parameters'!$J$70),0)*-1</f>
        <v>0</v>
      </c>
      <c r="O58" s="43">
        <f>IF(O$52&gt;0,PPMT('Invoer Parameters'!$D$49,O$52,'Invoer Parameters'!$D$48,'Invoer Parameters'!$J$70),0)*-1</f>
        <v>0</v>
      </c>
      <c r="P58" s="43">
        <f>IF(P$52&gt;0,PPMT('Invoer Parameters'!$D$49,P$52,'Invoer Parameters'!$D$48,'Invoer Parameters'!$J$70),0)*-1</f>
        <v>0</v>
      </c>
      <c r="Q58" s="43">
        <f>IF(Q$52&gt;0,PPMT('Invoer Parameters'!$D$49,Q$52,'Invoer Parameters'!$D$48,'Invoer Parameters'!$J$70),0)*-1</f>
        <v>0</v>
      </c>
      <c r="R58" s="43">
        <f>IF(R$52&gt;0,PPMT('Invoer Parameters'!$D$49,R$52,'Invoer Parameters'!$D$48,'Invoer Parameters'!$J$70),0)*-1</f>
        <v>0</v>
      </c>
      <c r="S58" s="43">
        <f>IF(S$52&gt;0,PPMT('Invoer Parameters'!$D$49,S$52,'Invoer Parameters'!$D$48,'Invoer Parameters'!$J$70),0)*-1</f>
        <v>0</v>
      </c>
      <c r="T58" s="43">
        <f>IF(T$52&gt;0,PPMT('Invoer Parameters'!$D$49,T$52,'Invoer Parameters'!$D$48,'Invoer Parameters'!$J$70),0)*-1</f>
        <v>0</v>
      </c>
      <c r="U58" s="43">
        <f>IF(U$52&gt;0,PPMT('Invoer Parameters'!$D$49,U$52,'Invoer Parameters'!$D$48,'Invoer Parameters'!$J$70),0)*-1</f>
        <v>0</v>
      </c>
      <c r="V58" s="43">
        <f>IF(V$52&gt;0,PPMT('Invoer Parameters'!$D$49,V$52,'Invoer Parameters'!$D$48,'Invoer Parameters'!$J$70),0)*-1</f>
        <v>0</v>
      </c>
      <c r="W58" s="43">
        <f>IF(W$52&gt;0,PPMT('Invoer Parameters'!$D$49,W$52,'Invoer Parameters'!$D$48,'Invoer Parameters'!$J$70),0)*-1</f>
        <v>0</v>
      </c>
      <c r="X58" s="43">
        <f>IF(X$52&gt;0,PPMT('Invoer Parameters'!$D$49,X$52,'Invoer Parameters'!$D$48,'Invoer Parameters'!$J$70),0)*-1</f>
        <v>0</v>
      </c>
      <c r="Y58" s="43">
        <f>IF(Y$52&gt;0,PPMT('Invoer Parameters'!$D$49,Y$52,'Invoer Parameters'!$D$48,'Invoer Parameters'!$J$70),0)*-1</f>
        <v>0</v>
      </c>
      <c r="Z58" s="43">
        <f>IF(Z$52&gt;0,PPMT('Invoer Parameters'!$D$49,Z$52,'Invoer Parameters'!$D$48,'Invoer Parameters'!$J$70),0)*-1</f>
        <v>0</v>
      </c>
      <c r="AA58" s="43">
        <f>IF(AA$52&gt;0,PPMT('Invoer Parameters'!$D$49,AA$52,'Invoer Parameters'!$D$48,'Invoer Parameters'!$J$70),0)*-1</f>
        <v>0</v>
      </c>
      <c r="AB58" s="43">
        <f>IF(AB$52&gt;0,PPMT('Invoer Parameters'!$D$49,AB$52,'Invoer Parameters'!$D$48,'Invoer Parameters'!$J$70),0)*-1</f>
        <v>0</v>
      </c>
      <c r="AC58" s="43">
        <f>IF(AC$52&gt;0,PPMT('Invoer Parameters'!$D$49,AC$52,'Invoer Parameters'!$D$48,'Invoer Parameters'!$J$70),0)*-1</f>
        <v>0</v>
      </c>
      <c r="AD58" s="43">
        <f>IF(AD$52&gt;0,PPMT('Invoer Parameters'!$D$49,AD$52,'Invoer Parameters'!$D$48,'Invoer Parameters'!$J$70),0)*-1</f>
        <v>0</v>
      </c>
      <c r="AE58" s="43">
        <f>IF(AE$52&gt;0,PPMT('Invoer Parameters'!$D$49,AE$52,'Invoer Parameters'!$D$48,'Invoer Parameters'!$J$70),0)*-1</f>
        <v>0</v>
      </c>
      <c r="AF58" s="43">
        <f>IF(AF$52&gt;0,PPMT('Invoer Parameters'!$D$49,AF$52,'Invoer Parameters'!$D$48,'Invoer Parameters'!$J$70),0)*-1</f>
        <v>0</v>
      </c>
      <c r="AG58" s="43">
        <f>IF(AG$52&gt;0,PPMT('Invoer Parameters'!$D$49,AG$52,'Invoer Parameters'!$D$48,'Invoer Parameters'!$J$70),0)*-1</f>
        <v>0</v>
      </c>
      <c r="AH58" s="43">
        <f>IF(AH$52&gt;0,PPMT('Invoer Parameters'!$D$49,AH$52,'Invoer Parameters'!$D$48,'Invoer Parameters'!$J$70),0)*-1</f>
        <v>0</v>
      </c>
      <c r="AI58" s="43">
        <f>IF(AI$52&gt;0,PPMT('Invoer Parameters'!$D$49,AI$52,'Invoer Parameters'!$D$48,'Invoer Parameters'!$J$70),0)*-1</f>
        <v>0</v>
      </c>
      <c r="AJ58" s="43">
        <f>IF(AJ$52&gt;0,PPMT('Invoer Parameters'!$D$49,AJ$52,'Invoer Parameters'!$D$48,'Invoer Parameters'!$J$70),0)*-1</f>
        <v>0</v>
      </c>
      <c r="AK58" s="43">
        <f>IF(AK$52&gt;0,PPMT('Invoer Parameters'!$D$49,AK$52,'Invoer Parameters'!$D$48,'Invoer Parameters'!$J$70),0)*-1</f>
        <v>0</v>
      </c>
      <c r="AL58" s="43">
        <f>IF(AL$52&gt;0,PPMT('Invoer Parameters'!$D$49,AL$52,'Invoer Parameters'!$D$48,'Invoer Parameters'!$J$70),0)*-1</f>
        <v>0</v>
      </c>
      <c r="AM58" s="43">
        <f>IF(AM$52&gt;0,PPMT('Invoer Parameters'!$D$49,AM$52,'Invoer Parameters'!$D$48,'Invoer Parameters'!$J$70),0)*-1</f>
        <v>0</v>
      </c>
      <c r="AN58" s="43">
        <f>IF(AN$52&gt;0,PPMT('Invoer Parameters'!$D$49,AN$52,'Invoer Parameters'!$D$48,'Invoer Parameters'!$J$70),0)*-1</f>
        <v>0</v>
      </c>
      <c r="AO58" s="43">
        <f>IF(AO$52&gt;0,PPMT('Invoer Parameters'!$D$49,AO$52,'Invoer Parameters'!$D$48,'Invoer Parameters'!$J$70),0)*-1</f>
        <v>0</v>
      </c>
    </row>
    <row r="59" spans="2:41" hidden="1">
      <c r="B59" s="42" t="s">
        <v>159</v>
      </c>
      <c r="C59" s="42" t="s">
        <v>147</v>
      </c>
      <c r="D59" s="42" t="s">
        <v>3</v>
      </c>
      <c r="E59" s="43" t="e">
        <f t="shared" si="146"/>
        <v>#NUM!</v>
      </c>
      <c r="F59" s="43">
        <f>IF(F$44&gt;0,IPMT('Invoer Parameters'!$D$49,F$44,'Invoer Parameters'!$D$48,'Invoer Parameters'!$J$66),0)*-1</f>
        <v>0</v>
      </c>
      <c r="G59" s="43" t="e">
        <f>IF(G$44&gt;0,IPMT('Invoer Parameters'!$D$49,G$44,'Invoer Parameters'!$D$48,'Invoer Parameters'!$J$66),0)*-1</f>
        <v>#NUM!</v>
      </c>
      <c r="H59" s="43">
        <f>IF(H$44&gt;0,IPMT('Invoer Parameters'!$D$49,H$44,'Invoer Parameters'!$D$48,'Invoer Parameters'!$J$66),0)*-1</f>
        <v>0</v>
      </c>
      <c r="I59" s="43">
        <f>IF(I$44&gt;0,IPMT('Invoer Parameters'!$D$49,I$44,'Invoer Parameters'!$D$48,'Invoer Parameters'!$J$66),0)*-1</f>
        <v>0</v>
      </c>
      <c r="J59" s="43">
        <f>IF(J$44&gt;0,IPMT('Invoer Parameters'!$D$49,J$44,'Invoer Parameters'!$D$48,'Invoer Parameters'!$J$66),0)*-1</f>
        <v>0</v>
      </c>
      <c r="K59" s="43">
        <f>IF(K$44&gt;0,IPMT('Invoer Parameters'!$D$49,K$44,'Invoer Parameters'!$D$48,'Invoer Parameters'!$J$66),0)*-1</f>
        <v>0</v>
      </c>
      <c r="L59" s="43">
        <f>IF(L$44&gt;0,IPMT('Invoer Parameters'!$D$49,L$44,'Invoer Parameters'!$D$48,'Invoer Parameters'!$J$66),0)*-1</f>
        <v>0</v>
      </c>
      <c r="M59" s="43">
        <f>IF(M$44&gt;0,IPMT('Invoer Parameters'!$D$49,M$44,'Invoer Parameters'!$D$48,'Invoer Parameters'!$J$66),0)*-1</f>
        <v>0</v>
      </c>
      <c r="N59" s="43">
        <f>IF(N$44&gt;0,IPMT('Invoer Parameters'!$D$49,N$44,'Invoer Parameters'!$D$48,'Invoer Parameters'!$J$66),0)*-1</f>
        <v>0</v>
      </c>
      <c r="O59" s="43">
        <f>IF(O$44&gt;0,IPMT('Invoer Parameters'!$D$49,O$44,'Invoer Parameters'!$D$48,'Invoer Parameters'!$J$66),0)*-1</f>
        <v>0</v>
      </c>
      <c r="P59" s="43">
        <f>IF(P$44&gt;0,IPMT('Invoer Parameters'!$D$49,P$44,'Invoer Parameters'!$D$48,'Invoer Parameters'!$J$66),0)*-1</f>
        <v>0</v>
      </c>
      <c r="Q59" s="43">
        <f>IF(Q$44&gt;0,IPMT('Invoer Parameters'!$D$49,Q$44,'Invoer Parameters'!$D$48,'Invoer Parameters'!$J$66),0)*-1</f>
        <v>0</v>
      </c>
      <c r="R59" s="43">
        <f>IF(R$44&gt;0,IPMT('Invoer Parameters'!$D$49,R$44,'Invoer Parameters'!$D$48,'Invoer Parameters'!$J$66),0)*-1</f>
        <v>0</v>
      </c>
      <c r="S59" s="43">
        <f>IF(S$44&gt;0,IPMT('Invoer Parameters'!$D$49,S$44,'Invoer Parameters'!$D$48,'Invoer Parameters'!$J$66),0)*-1</f>
        <v>0</v>
      </c>
      <c r="T59" s="43">
        <f>IF(T$44&gt;0,IPMT('Invoer Parameters'!$D$49,T$44,'Invoer Parameters'!$D$48,'Invoer Parameters'!$J$66),0)*-1</f>
        <v>0</v>
      </c>
      <c r="U59" s="43">
        <f>IF(U$44&gt;0,IPMT('Invoer Parameters'!$D$49,U$44,'Invoer Parameters'!$D$48,'Invoer Parameters'!$J$66),0)*-1</f>
        <v>0</v>
      </c>
      <c r="V59" s="43">
        <f>IF(V$44&gt;0,IPMT('Invoer Parameters'!$D$49,V$44,'Invoer Parameters'!$D$48,'Invoer Parameters'!$J$66),0)*-1</f>
        <v>0</v>
      </c>
      <c r="W59" s="43">
        <f>IF(W$44&gt;0,IPMT('Invoer Parameters'!$D$49,W$44,'Invoer Parameters'!$D$48,'Invoer Parameters'!$J$66),0)*-1</f>
        <v>0</v>
      </c>
      <c r="X59" s="43">
        <f>IF(X$44&gt;0,IPMT('Invoer Parameters'!$D$49,X$44,'Invoer Parameters'!$D$48,'Invoer Parameters'!$J$66),0)*-1</f>
        <v>0</v>
      </c>
      <c r="Y59" s="43">
        <f>IF(Y$44&gt;0,IPMT('Invoer Parameters'!$D$49,Y$44,'Invoer Parameters'!$D$48,'Invoer Parameters'!$J$66),0)*-1</f>
        <v>0</v>
      </c>
      <c r="Z59" s="43">
        <f>IF(Z$44&gt;0,IPMT('Invoer Parameters'!$D$49,Z$44,'Invoer Parameters'!$D$48,'Invoer Parameters'!$J$66),0)*-1</f>
        <v>0</v>
      </c>
      <c r="AA59" s="43">
        <f>IF(AA$44&gt;0,IPMT('Invoer Parameters'!$D$49,AA$44,'Invoer Parameters'!$D$48,'Invoer Parameters'!$J$66),0)*-1</f>
        <v>0</v>
      </c>
      <c r="AB59" s="43">
        <f>IF(AB$44&gt;0,IPMT('Invoer Parameters'!$D$49,AB$44,'Invoer Parameters'!$D$48,'Invoer Parameters'!$J$66),0)*-1</f>
        <v>0</v>
      </c>
      <c r="AC59" s="43">
        <f>IF(AC$44&gt;0,IPMT('Invoer Parameters'!$D$49,AC$44,'Invoer Parameters'!$D$48,'Invoer Parameters'!$J$66),0)*-1</f>
        <v>0</v>
      </c>
      <c r="AD59" s="43">
        <f>IF(AD$44&gt;0,IPMT('Invoer Parameters'!$D$49,AD$44,'Invoer Parameters'!$D$48,'Invoer Parameters'!$J$66),0)*-1</f>
        <v>0</v>
      </c>
      <c r="AE59" s="43">
        <f>IF(AE$44&gt;0,IPMT('Invoer Parameters'!$D$49,AE$44,'Invoer Parameters'!$D$48,'Invoer Parameters'!$J$66),0)*-1</f>
        <v>0</v>
      </c>
      <c r="AF59" s="43">
        <f>IF(AF$44&gt;0,IPMT('Invoer Parameters'!$D$49,AF$44,'Invoer Parameters'!$D$48,'Invoer Parameters'!$J$66),0)*-1</f>
        <v>0</v>
      </c>
      <c r="AG59" s="43">
        <f>IF(AG$44&gt;0,IPMT('Invoer Parameters'!$D$49,AG$44,'Invoer Parameters'!$D$48,'Invoer Parameters'!$J$66),0)*-1</f>
        <v>0</v>
      </c>
      <c r="AH59" s="43">
        <f>IF(AH$44&gt;0,IPMT('Invoer Parameters'!$D$49,AH$44,'Invoer Parameters'!$D$48,'Invoer Parameters'!$J$66),0)*-1</f>
        <v>0</v>
      </c>
      <c r="AI59" s="43">
        <f>IF(AI$44&gt;0,IPMT('Invoer Parameters'!$D$49,AI$44,'Invoer Parameters'!$D$48,'Invoer Parameters'!$J$66),0)*-1</f>
        <v>0</v>
      </c>
      <c r="AJ59" s="43">
        <f>IF(AJ$44&gt;0,IPMT('Invoer Parameters'!$D$49,AJ$44,'Invoer Parameters'!$D$48,'Invoer Parameters'!$J$66),0)*-1</f>
        <v>0</v>
      </c>
      <c r="AK59" s="43">
        <f>IF(AK$44&gt;0,IPMT('Invoer Parameters'!$D$49,AK$44,'Invoer Parameters'!$D$48,'Invoer Parameters'!$J$66),0)*-1</f>
        <v>0</v>
      </c>
      <c r="AL59" s="43">
        <f>IF(AL$44&gt;0,IPMT('Invoer Parameters'!$D$49,AL$44,'Invoer Parameters'!$D$48,'Invoer Parameters'!$J$66),0)*-1</f>
        <v>0</v>
      </c>
      <c r="AM59" s="43">
        <f>IF(AM$44&gt;0,IPMT('Invoer Parameters'!$D$49,AM$44,'Invoer Parameters'!$D$48,'Invoer Parameters'!$J$66),0)*-1</f>
        <v>0</v>
      </c>
      <c r="AN59" s="43">
        <f>IF(AN$44&gt;0,IPMT('Invoer Parameters'!$D$49,AN$44,'Invoer Parameters'!$D$48,'Invoer Parameters'!$J$66),0)*-1</f>
        <v>0</v>
      </c>
      <c r="AO59" s="43">
        <f>IF(AO$44&gt;0,IPMT('Invoer Parameters'!$D$49,AO$44,'Invoer Parameters'!$D$48,'Invoer Parameters'!$J$66),0)*-1</f>
        <v>0</v>
      </c>
    </row>
    <row r="60" spans="2:41" hidden="1">
      <c r="B60" s="42" t="s">
        <v>159</v>
      </c>
      <c r="C60" s="42" t="s">
        <v>148</v>
      </c>
      <c r="D60" s="42" t="s">
        <v>3</v>
      </c>
      <c r="E60" s="43" t="e">
        <f t="shared" si="146"/>
        <v>#NUM!</v>
      </c>
      <c r="F60" s="43">
        <f>IF(F$46&gt;0,IPMT('Invoer Parameters'!$D$49,F$46,'Invoer Parameters'!$D$48,'Invoer Parameters'!$J$67),0)*-1</f>
        <v>0</v>
      </c>
      <c r="G60" s="43" t="e">
        <f>IF(G$46&gt;0,IPMT('Invoer Parameters'!$D$49,G$46,'Invoer Parameters'!$D$48,'Invoer Parameters'!$J$67),0)*-1</f>
        <v>#NUM!</v>
      </c>
      <c r="H60" s="43">
        <f>IF(H$46&gt;0,IPMT('Invoer Parameters'!$D$49,H$46,'Invoer Parameters'!$D$48,'Invoer Parameters'!$J$67),0)*-1</f>
        <v>0</v>
      </c>
      <c r="I60" s="43">
        <f>IF(I$46&gt;0,IPMT('Invoer Parameters'!$D$49,I$46,'Invoer Parameters'!$D$48,'Invoer Parameters'!$J$67),0)*-1</f>
        <v>0</v>
      </c>
      <c r="J60" s="43">
        <f>IF(J$46&gt;0,IPMT('Invoer Parameters'!$D$49,J$46,'Invoer Parameters'!$D$48,'Invoer Parameters'!$J$67),0)*-1</f>
        <v>0</v>
      </c>
      <c r="K60" s="43">
        <f>IF(K$46&gt;0,IPMT('Invoer Parameters'!$D$49,K$46,'Invoer Parameters'!$D$48,'Invoer Parameters'!$J$67),0)*-1</f>
        <v>0</v>
      </c>
      <c r="L60" s="43">
        <f>IF(L$46&gt;0,IPMT('Invoer Parameters'!$D$49,L$46,'Invoer Parameters'!$D$48,'Invoer Parameters'!$J$67),0)*-1</f>
        <v>0</v>
      </c>
      <c r="M60" s="43">
        <f>IF(M$46&gt;0,IPMT('Invoer Parameters'!$D$49,M$46,'Invoer Parameters'!$D$48,'Invoer Parameters'!$J$67),0)*-1</f>
        <v>0</v>
      </c>
      <c r="N60" s="43">
        <f>IF(N$46&gt;0,IPMT('Invoer Parameters'!$D$49,N$46,'Invoer Parameters'!$D$48,'Invoer Parameters'!$J$67),0)*-1</f>
        <v>0</v>
      </c>
      <c r="O60" s="43">
        <f>IF(O$46&gt;0,IPMT('Invoer Parameters'!$D$49,O$46,'Invoer Parameters'!$D$48,'Invoer Parameters'!$J$67),0)*-1</f>
        <v>0</v>
      </c>
      <c r="P60" s="43">
        <f>IF(P$46&gt;0,IPMT('Invoer Parameters'!$D$49,P$46,'Invoer Parameters'!$D$48,'Invoer Parameters'!$J$67),0)*-1</f>
        <v>0</v>
      </c>
      <c r="Q60" s="43">
        <f>IF(Q$46&gt;0,IPMT('Invoer Parameters'!$D$49,Q$46,'Invoer Parameters'!$D$48,'Invoer Parameters'!$J$67),0)*-1</f>
        <v>0</v>
      </c>
      <c r="R60" s="43">
        <f>IF(R$46&gt;0,IPMT('Invoer Parameters'!$D$49,R$46,'Invoer Parameters'!$D$48,'Invoer Parameters'!$J$67),0)*-1</f>
        <v>0</v>
      </c>
      <c r="S60" s="43">
        <f>IF(S$46&gt;0,IPMT('Invoer Parameters'!$D$49,S$46,'Invoer Parameters'!$D$48,'Invoer Parameters'!$J$67),0)*-1</f>
        <v>0</v>
      </c>
      <c r="T60" s="43">
        <f>IF(T$46&gt;0,IPMT('Invoer Parameters'!$D$49,T$46,'Invoer Parameters'!$D$48,'Invoer Parameters'!$J$67),0)*-1</f>
        <v>0</v>
      </c>
      <c r="U60" s="43">
        <f>IF(U$46&gt;0,IPMT('Invoer Parameters'!$D$49,U$46,'Invoer Parameters'!$D$48,'Invoer Parameters'!$J$67),0)*-1</f>
        <v>0</v>
      </c>
      <c r="V60" s="43">
        <f>IF(V$46&gt;0,IPMT('Invoer Parameters'!$D$49,V$46,'Invoer Parameters'!$D$48,'Invoer Parameters'!$J$67),0)*-1</f>
        <v>0</v>
      </c>
      <c r="W60" s="43">
        <f>IF(W$46&gt;0,IPMT('Invoer Parameters'!$D$49,W$46,'Invoer Parameters'!$D$48,'Invoer Parameters'!$J$67),0)*-1</f>
        <v>0</v>
      </c>
      <c r="X60" s="43">
        <f>IF(X$46&gt;0,IPMT('Invoer Parameters'!$D$49,X$46,'Invoer Parameters'!$D$48,'Invoer Parameters'!$J$67),0)*-1</f>
        <v>0</v>
      </c>
      <c r="Y60" s="43">
        <f>IF(Y$46&gt;0,IPMT('Invoer Parameters'!$D$49,Y$46,'Invoer Parameters'!$D$48,'Invoer Parameters'!$J$67),0)*-1</f>
        <v>0</v>
      </c>
      <c r="Z60" s="43">
        <f>IF(Z$46&gt;0,IPMT('Invoer Parameters'!$D$49,Z$46,'Invoer Parameters'!$D$48,'Invoer Parameters'!$J$67),0)*-1</f>
        <v>0</v>
      </c>
      <c r="AA60" s="43">
        <f>IF(AA$46&gt;0,IPMT('Invoer Parameters'!$D$49,AA$46,'Invoer Parameters'!$D$48,'Invoer Parameters'!$J$67),0)*-1</f>
        <v>0</v>
      </c>
      <c r="AB60" s="43">
        <f>IF(AB$46&gt;0,IPMT('Invoer Parameters'!$D$49,AB$46,'Invoer Parameters'!$D$48,'Invoer Parameters'!$J$67),0)*-1</f>
        <v>0</v>
      </c>
      <c r="AC60" s="43">
        <f>IF(AC$46&gt;0,IPMT('Invoer Parameters'!$D$49,AC$46,'Invoer Parameters'!$D$48,'Invoer Parameters'!$J$67),0)*-1</f>
        <v>0</v>
      </c>
      <c r="AD60" s="43">
        <f>IF(AD$46&gt;0,IPMT('Invoer Parameters'!$D$49,AD$46,'Invoer Parameters'!$D$48,'Invoer Parameters'!$J$67),0)*-1</f>
        <v>0</v>
      </c>
      <c r="AE60" s="43">
        <f>IF(AE$46&gt;0,IPMT('Invoer Parameters'!$D$49,AE$46,'Invoer Parameters'!$D$48,'Invoer Parameters'!$J$67),0)*-1</f>
        <v>0</v>
      </c>
      <c r="AF60" s="43">
        <f>IF(AF$46&gt;0,IPMT('Invoer Parameters'!$D$49,AF$46,'Invoer Parameters'!$D$48,'Invoer Parameters'!$J$67),0)*-1</f>
        <v>0</v>
      </c>
      <c r="AG60" s="43">
        <f>IF(AG$46&gt;0,IPMT('Invoer Parameters'!$D$49,AG$46,'Invoer Parameters'!$D$48,'Invoer Parameters'!$J$67),0)*-1</f>
        <v>0</v>
      </c>
      <c r="AH60" s="43">
        <f>IF(AH$46&gt;0,IPMT('Invoer Parameters'!$D$49,AH$46,'Invoer Parameters'!$D$48,'Invoer Parameters'!$J$67),0)*-1</f>
        <v>0</v>
      </c>
      <c r="AI60" s="43">
        <f>IF(AI$46&gt;0,IPMT('Invoer Parameters'!$D$49,AI$46,'Invoer Parameters'!$D$48,'Invoer Parameters'!$J$67),0)*-1</f>
        <v>0</v>
      </c>
      <c r="AJ60" s="43">
        <f>IF(AJ$46&gt;0,IPMT('Invoer Parameters'!$D$49,AJ$46,'Invoer Parameters'!$D$48,'Invoer Parameters'!$J$67),0)*-1</f>
        <v>0</v>
      </c>
      <c r="AK60" s="43">
        <f>IF(AK$46&gt;0,IPMT('Invoer Parameters'!$D$49,AK$46,'Invoer Parameters'!$D$48,'Invoer Parameters'!$J$67),0)*-1</f>
        <v>0</v>
      </c>
      <c r="AL60" s="43">
        <f>IF(AL$46&gt;0,IPMT('Invoer Parameters'!$D$49,AL$46,'Invoer Parameters'!$D$48,'Invoer Parameters'!$J$67),0)*-1</f>
        <v>0</v>
      </c>
      <c r="AM60" s="43">
        <f>IF(AM$46&gt;0,IPMT('Invoer Parameters'!$D$49,AM$46,'Invoer Parameters'!$D$48,'Invoer Parameters'!$J$67),0)*-1</f>
        <v>0</v>
      </c>
      <c r="AN60" s="43">
        <f>IF(AN$46&gt;0,IPMT('Invoer Parameters'!$D$49,AN$46,'Invoer Parameters'!$D$48,'Invoer Parameters'!$J$67),0)*-1</f>
        <v>0</v>
      </c>
      <c r="AO60" s="43">
        <f>IF(AO$46&gt;0,IPMT('Invoer Parameters'!$D$49,AO$46,'Invoer Parameters'!$D$48,'Invoer Parameters'!$J$67),0)*-1</f>
        <v>0</v>
      </c>
    </row>
    <row r="61" spans="2:41" hidden="1">
      <c r="B61" s="42" t="s">
        <v>159</v>
      </c>
      <c r="C61" s="42" t="s">
        <v>149</v>
      </c>
      <c r="D61" s="42" t="s">
        <v>3</v>
      </c>
      <c r="E61" s="43" t="e">
        <f t="shared" si="146"/>
        <v>#NUM!</v>
      </c>
      <c r="F61" s="43">
        <f>IF(F$48&gt;0,IPMT('Invoer Parameters'!$D$49,F$48,'Invoer Parameters'!$D$48,'Invoer Parameters'!$J$68),0)*-1</f>
        <v>0</v>
      </c>
      <c r="G61" s="43" t="e">
        <f>IF(G$48&gt;0,IPMT('Invoer Parameters'!$D$49,G$48,'Invoer Parameters'!$D$48,'Invoer Parameters'!$J$68),0)*-1</f>
        <v>#NUM!</v>
      </c>
      <c r="H61" s="43">
        <f>IF(H$48&gt;0,IPMT('Invoer Parameters'!$D$49,H$48,'Invoer Parameters'!$D$48,'Invoer Parameters'!$J$68),0)*-1</f>
        <v>0</v>
      </c>
      <c r="I61" s="43">
        <f>IF(I$48&gt;0,IPMT('Invoer Parameters'!$D$49,I$48,'Invoer Parameters'!$D$48,'Invoer Parameters'!$J$68),0)*-1</f>
        <v>0</v>
      </c>
      <c r="J61" s="43">
        <f>IF(J$48&gt;0,IPMT('Invoer Parameters'!$D$49,J$48,'Invoer Parameters'!$D$48,'Invoer Parameters'!$J$68),0)*-1</f>
        <v>0</v>
      </c>
      <c r="K61" s="43">
        <f>IF(K$48&gt;0,IPMT('Invoer Parameters'!$D$49,K$48,'Invoer Parameters'!$D$48,'Invoer Parameters'!$J$68),0)*-1</f>
        <v>0</v>
      </c>
      <c r="L61" s="43">
        <f>IF(L$48&gt;0,IPMT('Invoer Parameters'!$D$49,L$48,'Invoer Parameters'!$D$48,'Invoer Parameters'!$J$68),0)*-1</f>
        <v>0</v>
      </c>
      <c r="M61" s="43">
        <f>IF(M$48&gt;0,IPMT('Invoer Parameters'!$D$49,M$48,'Invoer Parameters'!$D$48,'Invoer Parameters'!$J$68),0)*-1</f>
        <v>0</v>
      </c>
      <c r="N61" s="43">
        <f>IF(N$48&gt;0,IPMT('Invoer Parameters'!$D$49,N$48,'Invoer Parameters'!$D$48,'Invoer Parameters'!$J$68),0)*-1</f>
        <v>0</v>
      </c>
      <c r="O61" s="43">
        <f>IF(O$48&gt;0,IPMT('Invoer Parameters'!$D$49,O$48,'Invoer Parameters'!$D$48,'Invoer Parameters'!$J$68),0)*-1</f>
        <v>0</v>
      </c>
      <c r="P61" s="43">
        <f>IF(P$48&gt;0,IPMT('Invoer Parameters'!$D$49,P$48,'Invoer Parameters'!$D$48,'Invoer Parameters'!$J$68),0)*-1</f>
        <v>0</v>
      </c>
      <c r="Q61" s="43">
        <f>IF(Q$48&gt;0,IPMT('Invoer Parameters'!$D$49,Q$48,'Invoer Parameters'!$D$48,'Invoer Parameters'!$J$68),0)*-1</f>
        <v>0</v>
      </c>
      <c r="R61" s="43">
        <f>IF(R$48&gt;0,IPMT('Invoer Parameters'!$D$49,R$48,'Invoer Parameters'!$D$48,'Invoer Parameters'!$J$68),0)*-1</f>
        <v>0</v>
      </c>
      <c r="S61" s="43">
        <f>IF(S$48&gt;0,IPMT('Invoer Parameters'!$D$49,S$48,'Invoer Parameters'!$D$48,'Invoer Parameters'!$J$68),0)*-1</f>
        <v>0</v>
      </c>
      <c r="T61" s="43">
        <f>IF(T$48&gt;0,IPMT('Invoer Parameters'!$D$49,T$48,'Invoer Parameters'!$D$48,'Invoer Parameters'!$J$68),0)*-1</f>
        <v>0</v>
      </c>
      <c r="U61" s="43">
        <f>IF(U$48&gt;0,IPMT('Invoer Parameters'!$D$49,U$48,'Invoer Parameters'!$D$48,'Invoer Parameters'!$J$68),0)*-1</f>
        <v>0</v>
      </c>
      <c r="V61" s="43">
        <f>IF(V$48&gt;0,IPMT('Invoer Parameters'!$D$49,V$48,'Invoer Parameters'!$D$48,'Invoer Parameters'!$J$68),0)*-1</f>
        <v>0</v>
      </c>
      <c r="W61" s="43">
        <f>IF(W$48&gt;0,IPMT('Invoer Parameters'!$D$49,W$48,'Invoer Parameters'!$D$48,'Invoer Parameters'!$J$68),0)*-1</f>
        <v>0</v>
      </c>
      <c r="X61" s="43">
        <f>IF(X$48&gt;0,IPMT('Invoer Parameters'!$D$49,X$48,'Invoer Parameters'!$D$48,'Invoer Parameters'!$J$68),0)*-1</f>
        <v>0</v>
      </c>
      <c r="Y61" s="43">
        <f>IF(Y$48&gt;0,IPMT('Invoer Parameters'!$D$49,Y$48,'Invoer Parameters'!$D$48,'Invoer Parameters'!$J$68),0)*-1</f>
        <v>0</v>
      </c>
      <c r="Z61" s="43">
        <f>IF(Z$48&gt;0,IPMT('Invoer Parameters'!$D$49,Z$48,'Invoer Parameters'!$D$48,'Invoer Parameters'!$J$68),0)*-1</f>
        <v>0</v>
      </c>
      <c r="AA61" s="43">
        <f>IF(AA$48&gt;0,IPMT('Invoer Parameters'!$D$49,AA$48,'Invoer Parameters'!$D$48,'Invoer Parameters'!$J$68),0)*-1</f>
        <v>0</v>
      </c>
      <c r="AB61" s="43">
        <f>IF(AB$48&gt;0,IPMT('Invoer Parameters'!$D$49,AB$48,'Invoer Parameters'!$D$48,'Invoer Parameters'!$J$68),0)*-1</f>
        <v>0</v>
      </c>
      <c r="AC61" s="43">
        <f>IF(AC$48&gt;0,IPMT('Invoer Parameters'!$D$49,AC$48,'Invoer Parameters'!$D$48,'Invoer Parameters'!$J$68),0)*-1</f>
        <v>0</v>
      </c>
      <c r="AD61" s="43">
        <f>IF(AD$48&gt;0,IPMT('Invoer Parameters'!$D$49,AD$48,'Invoer Parameters'!$D$48,'Invoer Parameters'!$J$68),0)*-1</f>
        <v>0</v>
      </c>
      <c r="AE61" s="43">
        <f>IF(AE$48&gt;0,IPMT('Invoer Parameters'!$D$49,AE$48,'Invoer Parameters'!$D$48,'Invoer Parameters'!$J$68),0)*-1</f>
        <v>0</v>
      </c>
      <c r="AF61" s="43">
        <f>IF(AF$48&gt;0,IPMT('Invoer Parameters'!$D$49,AF$48,'Invoer Parameters'!$D$48,'Invoer Parameters'!$J$68),0)*-1</f>
        <v>0</v>
      </c>
      <c r="AG61" s="43">
        <f>IF(AG$48&gt;0,IPMT('Invoer Parameters'!$D$49,AG$48,'Invoer Parameters'!$D$48,'Invoer Parameters'!$J$68),0)*-1</f>
        <v>0</v>
      </c>
      <c r="AH61" s="43">
        <f>IF(AH$48&gt;0,IPMT('Invoer Parameters'!$D$49,AH$48,'Invoer Parameters'!$D$48,'Invoer Parameters'!$J$68),0)*-1</f>
        <v>0</v>
      </c>
      <c r="AI61" s="43">
        <f>IF(AI$48&gt;0,IPMT('Invoer Parameters'!$D$49,AI$48,'Invoer Parameters'!$D$48,'Invoer Parameters'!$J$68),0)*-1</f>
        <v>0</v>
      </c>
      <c r="AJ61" s="43">
        <f>IF(AJ$48&gt;0,IPMT('Invoer Parameters'!$D$49,AJ$48,'Invoer Parameters'!$D$48,'Invoer Parameters'!$J$68),0)*-1</f>
        <v>0</v>
      </c>
      <c r="AK61" s="43">
        <f>IF(AK$48&gt;0,IPMT('Invoer Parameters'!$D$49,AK$48,'Invoer Parameters'!$D$48,'Invoer Parameters'!$J$68),0)*-1</f>
        <v>0</v>
      </c>
      <c r="AL61" s="43">
        <f>IF(AL$48&gt;0,IPMT('Invoer Parameters'!$D$49,AL$48,'Invoer Parameters'!$D$48,'Invoer Parameters'!$J$68),0)*-1</f>
        <v>0</v>
      </c>
      <c r="AM61" s="43">
        <f>IF(AM$48&gt;0,IPMT('Invoer Parameters'!$D$49,AM$48,'Invoer Parameters'!$D$48,'Invoer Parameters'!$J$68),0)*-1</f>
        <v>0</v>
      </c>
      <c r="AN61" s="43">
        <f>IF(AN$48&gt;0,IPMT('Invoer Parameters'!$D$49,AN$48,'Invoer Parameters'!$D$48,'Invoer Parameters'!$J$68),0)*-1</f>
        <v>0</v>
      </c>
      <c r="AO61" s="43">
        <f>IF(AO$48&gt;0,IPMT('Invoer Parameters'!$D$49,AO$48,'Invoer Parameters'!$D$48,'Invoer Parameters'!$J$68),0)*-1</f>
        <v>0</v>
      </c>
    </row>
    <row r="62" spans="2:41" hidden="1">
      <c r="B62" s="42" t="s">
        <v>159</v>
      </c>
      <c r="C62" s="42" t="s">
        <v>185</v>
      </c>
      <c r="D62" s="42" t="s">
        <v>3</v>
      </c>
      <c r="E62" s="43" t="e">
        <f t="shared" ref="E62:E63" si="148">SUM(F62:AE62)</f>
        <v>#NUM!</v>
      </c>
      <c r="F62" s="43">
        <f>IF(F$50&gt;0,IPMT('Invoer Parameters'!$D$49,F$50,'Invoer Parameters'!$D$48,'Invoer Parameters'!$J$69),0)*-1</f>
        <v>0</v>
      </c>
      <c r="G62" s="43" t="e">
        <f>IF(G$50&gt;0,IPMT('Invoer Parameters'!$D$49,G$50,'Invoer Parameters'!$D$48,'Invoer Parameters'!$J$69),0)*-1</f>
        <v>#NUM!</v>
      </c>
      <c r="H62" s="43">
        <f>IF(H$50&gt;0,IPMT('Invoer Parameters'!$D$49,H$50,'Invoer Parameters'!$D$48,'Invoer Parameters'!$J$69),0)*-1</f>
        <v>0</v>
      </c>
      <c r="I62" s="43">
        <f>IF(I$50&gt;0,IPMT('Invoer Parameters'!$D$49,I$50,'Invoer Parameters'!$D$48,'Invoer Parameters'!$J$69),0)*-1</f>
        <v>0</v>
      </c>
      <c r="J62" s="43">
        <f>IF(J$50&gt;0,IPMT('Invoer Parameters'!$D$49,J$50,'Invoer Parameters'!$D$48,'Invoer Parameters'!$J$69),0)*-1</f>
        <v>0</v>
      </c>
      <c r="K62" s="43">
        <f>IF(K$50&gt;0,IPMT('Invoer Parameters'!$D$49,K$50,'Invoer Parameters'!$D$48,'Invoer Parameters'!$J$69),0)*-1</f>
        <v>0</v>
      </c>
      <c r="L62" s="43">
        <f>IF(L$50&gt;0,IPMT('Invoer Parameters'!$D$49,L$50,'Invoer Parameters'!$D$48,'Invoer Parameters'!$J$69),0)*-1</f>
        <v>0</v>
      </c>
      <c r="M62" s="43">
        <f>IF(M$50&gt;0,IPMT('Invoer Parameters'!$D$49,M$50,'Invoer Parameters'!$D$48,'Invoer Parameters'!$J$69),0)*-1</f>
        <v>0</v>
      </c>
      <c r="N62" s="43">
        <f>IF(N$50&gt;0,IPMT('Invoer Parameters'!$D$49,N$50,'Invoer Parameters'!$D$48,'Invoer Parameters'!$J$69),0)*-1</f>
        <v>0</v>
      </c>
      <c r="O62" s="43">
        <f>IF(O$50&gt;0,IPMT('Invoer Parameters'!$D$49,O$50,'Invoer Parameters'!$D$48,'Invoer Parameters'!$J$69),0)*-1</f>
        <v>0</v>
      </c>
      <c r="P62" s="43">
        <f>IF(P$50&gt;0,IPMT('Invoer Parameters'!$D$49,P$50,'Invoer Parameters'!$D$48,'Invoer Parameters'!$J$69),0)*-1</f>
        <v>0</v>
      </c>
      <c r="Q62" s="43">
        <f>IF(Q$50&gt;0,IPMT('Invoer Parameters'!$D$49,Q$50,'Invoer Parameters'!$D$48,'Invoer Parameters'!$J$69),0)*-1</f>
        <v>0</v>
      </c>
      <c r="R62" s="43">
        <f>IF(R$50&gt;0,IPMT('Invoer Parameters'!$D$49,R$50,'Invoer Parameters'!$D$48,'Invoer Parameters'!$J$69),0)*-1</f>
        <v>0</v>
      </c>
      <c r="S62" s="43">
        <f>IF(S$50&gt;0,IPMT('Invoer Parameters'!$D$49,S$50,'Invoer Parameters'!$D$48,'Invoer Parameters'!$J$69),0)*-1</f>
        <v>0</v>
      </c>
      <c r="T62" s="43">
        <f>IF(T$50&gt;0,IPMT('Invoer Parameters'!$D$49,T$50,'Invoer Parameters'!$D$48,'Invoer Parameters'!$J$69),0)*-1</f>
        <v>0</v>
      </c>
      <c r="U62" s="43">
        <f>IF(U$50&gt;0,IPMT('Invoer Parameters'!$D$49,U$50,'Invoer Parameters'!$D$48,'Invoer Parameters'!$J$69),0)*-1</f>
        <v>0</v>
      </c>
      <c r="V62" s="43">
        <f>IF(V$50&gt;0,IPMT('Invoer Parameters'!$D$49,V$50,'Invoer Parameters'!$D$48,'Invoer Parameters'!$J$69),0)*-1</f>
        <v>0</v>
      </c>
      <c r="W62" s="43">
        <f>IF(W$50&gt;0,IPMT('Invoer Parameters'!$D$49,W$50,'Invoer Parameters'!$D$48,'Invoer Parameters'!$J$69),0)*-1</f>
        <v>0</v>
      </c>
      <c r="X62" s="43">
        <f>IF(X$50&gt;0,IPMT('Invoer Parameters'!$D$49,X$50,'Invoer Parameters'!$D$48,'Invoer Parameters'!$J$69),0)*-1</f>
        <v>0</v>
      </c>
      <c r="Y62" s="43">
        <f>IF(Y$50&gt;0,IPMT('Invoer Parameters'!$D$49,Y$50,'Invoer Parameters'!$D$48,'Invoer Parameters'!$J$69),0)*-1</f>
        <v>0</v>
      </c>
      <c r="Z62" s="43">
        <f>IF(Z$50&gt;0,IPMT('Invoer Parameters'!$D$49,Z$50,'Invoer Parameters'!$D$48,'Invoer Parameters'!$J$69),0)*-1</f>
        <v>0</v>
      </c>
      <c r="AA62" s="43">
        <f>IF(AA$50&gt;0,IPMT('Invoer Parameters'!$D$49,AA$50,'Invoer Parameters'!$D$48,'Invoer Parameters'!$J$69),0)*-1</f>
        <v>0</v>
      </c>
      <c r="AB62" s="43">
        <f>IF(AB$50&gt;0,IPMT('Invoer Parameters'!$D$49,AB$50,'Invoer Parameters'!$D$48,'Invoer Parameters'!$J$69),0)*-1</f>
        <v>0</v>
      </c>
      <c r="AC62" s="43">
        <f>IF(AC$50&gt;0,IPMT('Invoer Parameters'!$D$49,AC$50,'Invoer Parameters'!$D$48,'Invoer Parameters'!$J$69),0)*-1</f>
        <v>0</v>
      </c>
      <c r="AD62" s="43">
        <f>IF(AD$50&gt;0,IPMT('Invoer Parameters'!$D$49,AD$50,'Invoer Parameters'!$D$48,'Invoer Parameters'!$J$69),0)*-1</f>
        <v>0</v>
      </c>
      <c r="AE62" s="43">
        <f>IF(AE$50&gt;0,IPMT('Invoer Parameters'!$D$49,AE$50,'Invoer Parameters'!$D$48,'Invoer Parameters'!$J$69),0)*-1</f>
        <v>0</v>
      </c>
      <c r="AF62" s="43">
        <f>IF(AF$50&gt;0,IPMT('Invoer Parameters'!$D$49,AF$50,'Invoer Parameters'!$D$48,'Invoer Parameters'!$J$69),0)*-1</f>
        <v>0</v>
      </c>
      <c r="AG62" s="43">
        <f>IF(AG$50&gt;0,IPMT('Invoer Parameters'!$D$49,AG$50,'Invoer Parameters'!$D$48,'Invoer Parameters'!$J$69),0)*-1</f>
        <v>0</v>
      </c>
      <c r="AH62" s="43">
        <f>IF(AH$50&gt;0,IPMT('Invoer Parameters'!$D$49,AH$50,'Invoer Parameters'!$D$48,'Invoer Parameters'!$J$69),0)*-1</f>
        <v>0</v>
      </c>
      <c r="AI62" s="43">
        <f>IF(AI$50&gt;0,IPMT('Invoer Parameters'!$D$49,AI$50,'Invoer Parameters'!$D$48,'Invoer Parameters'!$J$69),0)*-1</f>
        <v>0</v>
      </c>
      <c r="AJ62" s="43">
        <f>IF(AJ$50&gt;0,IPMT('Invoer Parameters'!$D$49,AJ$50,'Invoer Parameters'!$D$48,'Invoer Parameters'!$J$69),0)*-1</f>
        <v>0</v>
      </c>
      <c r="AK62" s="43">
        <f>IF(AK$50&gt;0,IPMT('Invoer Parameters'!$D$49,AK$50,'Invoer Parameters'!$D$48,'Invoer Parameters'!$J$69),0)*-1</f>
        <v>0</v>
      </c>
      <c r="AL62" s="43">
        <f>IF(AL$50&gt;0,IPMT('Invoer Parameters'!$D$49,AL$50,'Invoer Parameters'!$D$48,'Invoer Parameters'!$J$69),0)*-1</f>
        <v>0</v>
      </c>
      <c r="AM62" s="43">
        <f>IF(AM$50&gt;0,IPMT('Invoer Parameters'!$D$49,AM$50,'Invoer Parameters'!$D$48,'Invoer Parameters'!$J$69),0)*-1</f>
        <v>0</v>
      </c>
      <c r="AN62" s="43">
        <f>IF(AN$50&gt;0,IPMT('Invoer Parameters'!$D$49,AN$50,'Invoer Parameters'!$D$48,'Invoer Parameters'!$J$69),0)*-1</f>
        <v>0</v>
      </c>
      <c r="AO62" s="43">
        <f>IF(AO$50&gt;0,IPMT('Invoer Parameters'!$D$49,AO$50,'Invoer Parameters'!$D$48,'Invoer Parameters'!$J$69),0)*-1</f>
        <v>0</v>
      </c>
    </row>
    <row r="63" spans="2:41" hidden="1">
      <c r="B63" s="42" t="s">
        <v>159</v>
      </c>
      <c r="C63" s="42" t="s">
        <v>186</v>
      </c>
      <c r="D63" s="42" t="s">
        <v>3</v>
      </c>
      <c r="E63" s="43" t="e">
        <f t="shared" si="148"/>
        <v>#NUM!</v>
      </c>
      <c r="F63" s="43">
        <f>IF(F$52&gt;0,IPMT('Invoer Parameters'!$D$49,F$52,'Invoer Parameters'!$D$48,'Invoer Parameters'!$J$70),0)*-1</f>
        <v>0</v>
      </c>
      <c r="G63" s="43" t="e">
        <f>IF(G$52&gt;0,IPMT('Invoer Parameters'!$D$49,G$52,'Invoer Parameters'!$D$48,'Invoer Parameters'!$J$70),0)*-1</f>
        <v>#NUM!</v>
      </c>
      <c r="H63" s="43">
        <f>IF(H$52&gt;0,IPMT('Invoer Parameters'!$D$49,H$52,'Invoer Parameters'!$D$48,'Invoer Parameters'!$J$70),0)*-1</f>
        <v>0</v>
      </c>
      <c r="I63" s="43">
        <f>IF(I$52&gt;0,IPMT('Invoer Parameters'!$D$49,I$52,'Invoer Parameters'!$D$48,'Invoer Parameters'!$J$70),0)*-1</f>
        <v>0</v>
      </c>
      <c r="J63" s="43">
        <f>IF(J$52&gt;0,IPMT('Invoer Parameters'!$D$49,J$52,'Invoer Parameters'!$D$48,'Invoer Parameters'!$J$70),0)*-1</f>
        <v>0</v>
      </c>
      <c r="K63" s="43">
        <f>IF(K$52&gt;0,IPMT('Invoer Parameters'!$D$49,K$52,'Invoer Parameters'!$D$48,'Invoer Parameters'!$J$70),0)*-1</f>
        <v>0</v>
      </c>
      <c r="L63" s="43">
        <f>IF(L$52&gt;0,IPMT('Invoer Parameters'!$D$49,L$52,'Invoer Parameters'!$D$48,'Invoer Parameters'!$J$70),0)*-1</f>
        <v>0</v>
      </c>
      <c r="M63" s="43">
        <f>IF(M$52&gt;0,IPMT('Invoer Parameters'!$D$49,M$52,'Invoer Parameters'!$D$48,'Invoer Parameters'!$J$70),0)*-1</f>
        <v>0</v>
      </c>
      <c r="N63" s="43">
        <f>IF(N$52&gt;0,IPMT('Invoer Parameters'!$D$49,N$52,'Invoer Parameters'!$D$48,'Invoer Parameters'!$J$70),0)*-1</f>
        <v>0</v>
      </c>
      <c r="O63" s="43">
        <f>IF(O$52&gt;0,IPMT('Invoer Parameters'!$D$49,O$52,'Invoer Parameters'!$D$48,'Invoer Parameters'!$J$70),0)*-1</f>
        <v>0</v>
      </c>
      <c r="P63" s="43">
        <f>IF(P$52&gt;0,IPMT('Invoer Parameters'!$D$49,P$52,'Invoer Parameters'!$D$48,'Invoer Parameters'!$J$70),0)*-1</f>
        <v>0</v>
      </c>
      <c r="Q63" s="43">
        <f>IF(Q$52&gt;0,IPMT('Invoer Parameters'!$D$49,Q$52,'Invoer Parameters'!$D$48,'Invoer Parameters'!$J$70),0)*-1</f>
        <v>0</v>
      </c>
      <c r="R63" s="43">
        <f>IF(R$52&gt;0,IPMT('Invoer Parameters'!$D$49,R$52,'Invoer Parameters'!$D$48,'Invoer Parameters'!$J$70),0)*-1</f>
        <v>0</v>
      </c>
      <c r="S63" s="43">
        <f>IF(S$52&gt;0,IPMT('Invoer Parameters'!$D$49,S$52,'Invoer Parameters'!$D$48,'Invoer Parameters'!$J$70),0)*-1</f>
        <v>0</v>
      </c>
      <c r="T63" s="43">
        <f>IF(T$52&gt;0,IPMT('Invoer Parameters'!$D$49,T$52,'Invoer Parameters'!$D$48,'Invoer Parameters'!$J$70),0)*-1</f>
        <v>0</v>
      </c>
      <c r="U63" s="43">
        <f>IF(U$52&gt;0,IPMT('Invoer Parameters'!$D$49,U$52,'Invoer Parameters'!$D$48,'Invoer Parameters'!$J$70),0)*-1</f>
        <v>0</v>
      </c>
      <c r="V63" s="43">
        <f>IF(V$52&gt;0,IPMT('Invoer Parameters'!$D$49,V$52,'Invoer Parameters'!$D$48,'Invoer Parameters'!$J$70),0)*-1</f>
        <v>0</v>
      </c>
      <c r="W63" s="43">
        <f>IF(W$52&gt;0,IPMT('Invoer Parameters'!$D$49,W$52,'Invoer Parameters'!$D$48,'Invoer Parameters'!$J$70),0)*-1</f>
        <v>0</v>
      </c>
      <c r="X63" s="43">
        <f>IF(X$52&gt;0,IPMT('Invoer Parameters'!$D$49,X$52,'Invoer Parameters'!$D$48,'Invoer Parameters'!$J$70),0)*-1</f>
        <v>0</v>
      </c>
      <c r="Y63" s="43">
        <f>IF(Y$52&gt;0,IPMT('Invoer Parameters'!$D$49,Y$52,'Invoer Parameters'!$D$48,'Invoer Parameters'!$J$70),0)*-1</f>
        <v>0</v>
      </c>
      <c r="Z63" s="43">
        <f>IF(Z$52&gt;0,IPMT('Invoer Parameters'!$D$49,Z$52,'Invoer Parameters'!$D$48,'Invoer Parameters'!$J$70),0)*-1</f>
        <v>0</v>
      </c>
      <c r="AA63" s="43">
        <f>IF(AA$52&gt;0,IPMT('Invoer Parameters'!$D$49,AA$52,'Invoer Parameters'!$D$48,'Invoer Parameters'!$J$70),0)*-1</f>
        <v>0</v>
      </c>
      <c r="AB63" s="43">
        <f>IF(AB$52&gt;0,IPMT('Invoer Parameters'!$D$49,AB$52,'Invoer Parameters'!$D$48,'Invoer Parameters'!$J$70),0)*-1</f>
        <v>0</v>
      </c>
      <c r="AC63" s="43">
        <f>IF(AC$52&gt;0,IPMT('Invoer Parameters'!$D$49,AC$52,'Invoer Parameters'!$D$48,'Invoer Parameters'!$J$70),0)*-1</f>
        <v>0</v>
      </c>
      <c r="AD63" s="43">
        <f>IF(AD$52&gt;0,IPMT('Invoer Parameters'!$D$49,AD$52,'Invoer Parameters'!$D$48,'Invoer Parameters'!$J$70),0)*-1</f>
        <v>0</v>
      </c>
      <c r="AE63" s="43">
        <f>IF(AE$52&gt;0,IPMT('Invoer Parameters'!$D$49,AE$52,'Invoer Parameters'!$D$48,'Invoer Parameters'!$J$70),0)*-1</f>
        <v>0</v>
      </c>
      <c r="AF63" s="43">
        <f>IF(AF$52&gt;0,IPMT('Invoer Parameters'!$D$49,AF$52,'Invoer Parameters'!$D$48,'Invoer Parameters'!$J$70),0)*-1</f>
        <v>0</v>
      </c>
      <c r="AG63" s="43">
        <f>IF(AG$52&gt;0,IPMT('Invoer Parameters'!$D$49,AG$52,'Invoer Parameters'!$D$48,'Invoer Parameters'!$J$70),0)*-1</f>
        <v>0</v>
      </c>
      <c r="AH63" s="43">
        <f>IF(AH$52&gt;0,IPMT('Invoer Parameters'!$D$49,AH$52,'Invoer Parameters'!$D$48,'Invoer Parameters'!$J$70),0)*-1</f>
        <v>0</v>
      </c>
      <c r="AI63" s="43">
        <f>IF(AI$52&gt;0,IPMT('Invoer Parameters'!$D$49,AI$52,'Invoer Parameters'!$D$48,'Invoer Parameters'!$J$70),0)*-1</f>
        <v>0</v>
      </c>
      <c r="AJ63" s="43">
        <f>IF(AJ$52&gt;0,IPMT('Invoer Parameters'!$D$49,AJ$52,'Invoer Parameters'!$D$48,'Invoer Parameters'!$J$70),0)*-1</f>
        <v>0</v>
      </c>
      <c r="AK63" s="43">
        <f>IF(AK$52&gt;0,IPMT('Invoer Parameters'!$D$49,AK$52,'Invoer Parameters'!$D$48,'Invoer Parameters'!$J$70),0)*-1</f>
        <v>0</v>
      </c>
      <c r="AL63" s="43">
        <f>IF(AL$52&gt;0,IPMT('Invoer Parameters'!$D$49,AL$52,'Invoer Parameters'!$D$48,'Invoer Parameters'!$J$70),0)*-1</f>
        <v>0</v>
      </c>
      <c r="AM63" s="43">
        <f>IF(AM$52&gt;0,IPMT('Invoer Parameters'!$D$49,AM$52,'Invoer Parameters'!$D$48,'Invoer Parameters'!$J$70),0)*-1</f>
        <v>0</v>
      </c>
      <c r="AN63" s="43">
        <f>IF(AN$52&gt;0,IPMT('Invoer Parameters'!$D$49,AN$52,'Invoer Parameters'!$D$48,'Invoer Parameters'!$J$70),0)*-1</f>
        <v>0</v>
      </c>
      <c r="AO63" s="43">
        <f>IF(AO$52&gt;0,IPMT('Invoer Parameters'!$D$49,AO$52,'Invoer Parameters'!$D$48,'Invoer Parameters'!$J$70),0)*-1</f>
        <v>0</v>
      </c>
    </row>
    <row r="64" spans="2:41" hidden="1">
      <c r="B64" s="44" t="s">
        <v>159</v>
      </c>
      <c r="C64" s="44" t="s">
        <v>150</v>
      </c>
      <c r="D64" s="44" t="s">
        <v>3</v>
      </c>
      <c r="E64" s="45" t="e">
        <f>SUM(F64:AE64)</f>
        <v>#DIV/0!</v>
      </c>
      <c r="F64" s="45">
        <f>IF(F$44&gt;0,'Invoer Parameters'!$J$66/'Invoer Parameters'!$D$48,0)</f>
        <v>0</v>
      </c>
      <c r="G64" s="45" t="e">
        <f>IF(G$44&gt;0,'Invoer Parameters'!$J$66/'Invoer Parameters'!$D$48,0)</f>
        <v>#DIV/0!</v>
      </c>
      <c r="H64" s="45">
        <f>IF(H$44&gt;0,'Invoer Parameters'!$J$66/'Invoer Parameters'!$D$48,0)</f>
        <v>0</v>
      </c>
      <c r="I64" s="45">
        <f>IF(I$44&gt;0,'Invoer Parameters'!$J$66/'Invoer Parameters'!$D$48,0)</f>
        <v>0</v>
      </c>
      <c r="J64" s="45">
        <f>IF(J$44&gt;0,'Invoer Parameters'!$J$66/'Invoer Parameters'!$D$48,0)</f>
        <v>0</v>
      </c>
      <c r="K64" s="45">
        <f>IF(K$44&gt;0,'Invoer Parameters'!$J$66/'Invoer Parameters'!$D$48,0)</f>
        <v>0</v>
      </c>
      <c r="L64" s="45">
        <f>IF(L$44&gt;0,'Invoer Parameters'!$J$66/'Invoer Parameters'!$D$48,0)</f>
        <v>0</v>
      </c>
      <c r="M64" s="45">
        <f>IF(M$44&gt;0,'Invoer Parameters'!$J$66/'Invoer Parameters'!$D$48,0)</f>
        <v>0</v>
      </c>
      <c r="N64" s="45">
        <f>IF(N$44&gt;0,'Invoer Parameters'!$J$66/'Invoer Parameters'!$D$48,0)</f>
        <v>0</v>
      </c>
      <c r="O64" s="45">
        <f>IF(O$44&gt;0,'Invoer Parameters'!$J$66/'Invoer Parameters'!$D$48,0)</f>
        <v>0</v>
      </c>
      <c r="P64" s="45">
        <f>IF(P$44&gt;0,'Invoer Parameters'!$J$66/'Invoer Parameters'!$D$48,0)</f>
        <v>0</v>
      </c>
      <c r="Q64" s="45">
        <f>IF(Q$44&gt;0,'Invoer Parameters'!$J$66/'Invoer Parameters'!$D$48,0)</f>
        <v>0</v>
      </c>
      <c r="R64" s="45">
        <f>IF(R$44&gt;0,'Invoer Parameters'!$J$66/'Invoer Parameters'!$D$48,0)</f>
        <v>0</v>
      </c>
      <c r="S64" s="45">
        <f>IF(S$44&gt;0,'Invoer Parameters'!$J$66/'Invoer Parameters'!$D$48,0)</f>
        <v>0</v>
      </c>
      <c r="T64" s="45">
        <f>IF(T$44&gt;0,'Invoer Parameters'!$J$66/'Invoer Parameters'!$D$48,0)</f>
        <v>0</v>
      </c>
      <c r="U64" s="45">
        <f>IF(U$44&gt;0,'Invoer Parameters'!$J$66/'Invoer Parameters'!$D$48,0)</f>
        <v>0</v>
      </c>
      <c r="V64" s="45">
        <f>IF(V$44&gt;0,'Invoer Parameters'!$J$66/'Invoer Parameters'!$D$48,0)</f>
        <v>0</v>
      </c>
      <c r="W64" s="45">
        <f>IF(W$44&gt;0,'Invoer Parameters'!$J$66/'Invoer Parameters'!$D$48,0)</f>
        <v>0</v>
      </c>
      <c r="X64" s="45">
        <f>IF(X$44&gt;0,'Invoer Parameters'!$J$66/'Invoer Parameters'!$D$48,0)</f>
        <v>0</v>
      </c>
      <c r="Y64" s="45">
        <f>IF(Y$44&gt;0,'Invoer Parameters'!$J$66/'Invoer Parameters'!$D$48,0)</f>
        <v>0</v>
      </c>
      <c r="Z64" s="45">
        <f>IF(Z$44&gt;0,'Invoer Parameters'!$J$66/'Invoer Parameters'!$D$48,0)</f>
        <v>0</v>
      </c>
      <c r="AA64" s="45">
        <f>IF(AA$44&gt;0,'Invoer Parameters'!$J$66/'Invoer Parameters'!$D$48,0)</f>
        <v>0</v>
      </c>
      <c r="AB64" s="45">
        <f>IF(AB$44&gt;0,'Invoer Parameters'!$J$66/'Invoer Parameters'!$D$48,0)</f>
        <v>0</v>
      </c>
      <c r="AC64" s="45">
        <f>IF(AC$44&gt;0,'Invoer Parameters'!$J$66/'Invoer Parameters'!$D$48,0)</f>
        <v>0</v>
      </c>
      <c r="AD64" s="45">
        <f>IF(AD$44&gt;0,'Invoer Parameters'!$J$66/'Invoer Parameters'!$D$48,0)</f>
        <v>0</v>
      </c>
      <c r="AE64" s="45">
        <f>IF(AE$44&gt;0,'Invoer Parameters'!$J$66/'Invoer Parameters'!$D$48,0)</f>
        <v>0</v>
      </c>
      <c r="AF64" s="45">
        <f>IF(AF$44&gt;0,'Invoer Parameters'!$J$66/'Invoer Parameters'!$D$48,0)</f>
        <v>0</v>
      </c>
      <c r="AG64" s="45">
        <f>IF(AG$44&gt;0,'Invoer Parameters'!$J$66/'Invoer Parameters'!$D$48,0)</f>
        <v>0</v>
      </c>
      <c r="AH64" s="45">
        <f>IF(AH$44&gt;0,'Invoer Parameters'!$J$66/'Invoer Parameters'!$D$48,0)</f>
        <v>0</v>
      </c>
      <c r="AI64" s="45">
        <f>IF(AI$44&gt;0,'Invoer Parameters'!$J$66/'Invoer Parameters'!$D$48,0)</f>
        <v>0</v>
      </c>
      <c r="AJ64" s="45">
        <f>IF(AJ$44&gt;0,'Invoer Parameters'!$J$66/'Invoer Parameters'!$D$48,0)</f>
        <v>0</v>
      </c>
      <c r="AK64" s="45">
        <f>IF(AK$44&gt;0,'Invoer Parameters'!$J$66/'Invoer Parameters'!$D$48,0)</f>
        <v>0</v>
      </c>
      <c r="AL64" s="45">
        <f>IF(AL$44&gt;0,'Invoer Parameters'!$J$66/'Invoer Parameters'!$D$48,0)</f>
        <v>0</v>
      </c>
      <c r="AM64" s="45">
        <f>IF(AM$44&gt;0,'Invoer Parameters'!$J$66/'Invoer Parameters'!$D$48,0)</f>
        <v>0</v>
      </c>
      <c r="AN64" s="45">
        <f>IF(AN$44&gt;0,'Invoer Parameters'!$J$66/'Invoer Parameters'!$D$48,0)</f>
        <v>0</v>
      </c>
      <c r="AO64" s="45">
        <f>IF(AO$44&gt;0,'Invoer Parameters'!$J$66/'Invoer Parameters'!$D$48,0)</f>
        <v>0</v>
      </c>
    </row>
    <row r="65" spans="2:41" hidden="1">
      <c r="B65" s="44" t="s">
        <v>159</v>
      </c>
      <c r="C65" s="44" t="s">
        <v>151</v>
      </c>
      <c r="D65" s="44" t="s">
        <v>3</v>
      </c>
      <c r="E65" s="45" t="e">
        <f t="shared" ref="E65:E76" si="149">SUM(F65:AE65)</f>
        <v>#DIV/0!</v>
      </c>
      <c r="F65" s="45">
        <f>IF(F$46&gt;0,'Invoer Parameters'!$J$67/'Invoer Parameters'!$D$48,0)</f>
        <v>0</v>
      </c>
      <c r="G65" s="45" t="e">
        <f>IF(G$46&gt;0,'Invoer Parameters'!$J$67/'Invoer Parameters'!$D$48,0)</f>
        <v>#DIV/0!</v>
      </c>
      <c r="H65" s="45">
        <f>IF(H$46&gt;0,'Invoer Parameters'!$J$67/'Invoer Parameters'!$D$48,0)</f>
        <v>0</v>
      </c>
      <c r="I65" s="45">
        <f>IF(I$46&gt;0,'Invoer Parameters'!$J$67/'Invoer Parameters'!$D$48,0)</f>
        <v>0</v>
      </c>
      <c r="J65" s="45">
        <f>IF(J$46&gt;0,'Invoer Parameters'!$J$67/'Invoer Parameters'!$D$48,0)</f>
        <v>0</v>
      </c>
      <c r="K65" s="45">
        <f>IF(K$46&gt;0,'Invoer Parameters'!$J$67/'Invoer Parameters'!$D$48,0)</f>
        <v>0</v>
      </c>
      <c r="L65" s="45">
        <f>IF(L$46&gt;0,'Invoer Parameters'!$J$67/'Invoer Parameters'!$D$48,0)</f>
        <v>0</v>
      </c>
      <c r="M65" s="45">
        <f>IF(M$46&gt;0,'Invoer Parameters'!$J$67/'Invoer Parameters'!$D$48,0)</f>
        <v>0</v>
      </c>
      <c r="N65" s="45">
        <f>IF(N$46&gt;0,'Invoer Parameters'!$J$67/'Invoer Parameters'!$D$48,0)</f>
        <v>0</v>
      </c>
      <c r="O65" s="45">
        <f>IF(O$46&gt;0,'Invoer Parameters'!$J$67/'Invoer Parameters'!$D$48,0)</f>
        <v>0</v>
      </c>
      <c r="P65" s="45">
        <f>IF(P$46&gt;0,'Invoer Parameters'!$J$67/'Invoer Parameters'!$D$48,0)</f>
        <v>0</v>
      </c>
      <c r="Q65" s="45">
        <f>IF(Q$46&gt;0,'Invoer Parameters'!$J$67/'Invoer Parameters'!$D$48,0)</f>
        <v>0</v>
      </c>
      <c r="R65" s="45">
        <f>IF(R$46&gt;0,'Invoer Parameters'!$J$67/'Invoer Parameters'!$D$48,0)</f>
        <v>0</v>
      </c>
      <c r="S65" s="45">
        <f>IF(S$46&gt;0,'Invoer Parameters'!$J$67/'Invoer Parameters'!$D$48,0)</f>
        <v>0</v>
      </c>
      <c r="T65" s="45">
        <f>IF(T$46&gt;0,'Invoer Parameters'!$J$67/'Invoer Parameters'!$D$48,0)</f>
        <v>0</v>
      </c>
      <c r="U65" s="45">
        <f>IF(U$46&gt;0,'Invoer Parameters'!$J$67/'Invoer Parameters'!$D$48,0)</f>
        <v>0</v>
      </c>
      <c r="V65" s="45">
        <f>IF(V$46&gt;0,'Invoer Parameters'!$J$67/'Invoer Parameters'!$D$48,0)</f>
        <v>0</v>
      </c>
      <c r="W65" s="45">
        <f>IF(W$46&gt;0,'Invoer Parameters'!$J$67/'Invoer Parameters'!$D$48,0)</f>
        <v>0</v>
      </c>
      <c r="X65" s="45">
        <f>IF(X$46&gt;0,'Invoer Parameters'!$J$67/'Invoer Parameters'!$D$48,0)</f>
        <v>0</v>
      </c>
      <c r="Y65" s="45">
        <f>IF(Y$46&gt;0,'Invoer Parameters'!$J$67/'Invoer Parameters'!$D$48,0)</f>
        <v>0</v>
      </c>
      <c r="Z65" s="45">
        <f>IF(Z$46&gt;0,'Invoer Parameters'!$J$67/'Invoer Parameters'!$D$48,0)</f>
        <v>0</v>
      </c>
      <c r="AA65" s="45">
        <f>IF(AA$46&gt;0,'Invoer Parameters'!$J$67/'Invoer Parameters'!$D$48,0)</f>
        <v>0</v>
      </c>
      <c r="AB65" s="45">
        <f>IF(AB$46&gt;0,'Invoer Parameters'!$J$67/'Invoer Parameters'!$D$48,0)</f>
        <v>0</v>
      </c>
      <c r="AC65" s="45">
        <f>IF(AC$46&gt;0,'Invoer Parameters'!$J$67/'Invoer Parameters'!$D$48,0)</f>
        <v>0</v>
      </c>
      <c r="AD65" s="45">
        <f>IF(AD$46&gt;0,'Invoer Parameters'!$J$67/'Invoer Parameters'!$D$48,0)</f>
        <v>0</v>
      </c>
      <c r="AE65" s="45">
        <f>IF(AE$46&gt;0,'Invoer Parameters'!$J$67/'Invoer Parameters'!$D$48,0)</f>
        <v>0</v>
      </c>
      <c r="AF65" s="45">
        <f>IF(AF$46&gt;0,'Invoer Parameters'!$J$67/'Invoer Parameters'!$D$48,0)</f>
        <v>0</v>
      </c>
      <c r="AG65" s="45">
        <f>IF(AG$46&gt;0,'Invoer Parameters'!$J$67/'Invoer Parameters'!$D$48,0)</f>
        <v>0</v>
      </c>
      <c r="AH65" s="45">
        <f>IF(AH$46&gt;0,'Invoer Parameters'!$J$67/'Invoer Parameters'!$D$48,0)</f>
        <v>0</v>
      </c>
      <c r="AI65" s="45">
        <f>IF(AI$46&gt;0,'Invoer Parameters'!$J$67/'Invoer Parameters'!$D$48,0)</f>
        <v>0</v>
      </c>
      <c r="AJ65" s="45">
        <f>IF(AJ$46&gt;0,'Invoer Parameters'!$J$67/'Invoer Parameters'!$D$48,0)</f>
        <v>0</v>
      </c>
      <c r="AK65" s="45">
        <f>IF(AK$46&gt;0,'Invoer Parameters'!$J$67/'Invoer Parameters'!$D$48,0)</f>
        <v>0</v>
      </c>
      <c r="AL65" s="45">
        <f>IF(AL$46&gt;0,'Invoer Parameters'!$J$67/'Invoer Parameters'!$D$48,0)</f>
        <v>0</v>
      </c>
      <c r="AM65" s="45">
        <f>IF(AM$46&gt;0,'Invoer Parameters'!$J$67/'Invoer Parameters'!$D$48,0)</f>
        <v>0</v>
      </c>
      <c r="AN65" s="45">
        <f>IF(AN$46&gt;0,'Invoer Parameters'!$J$67/'Invoer Parameters'!$D$48,0)</f>
        <v>0</v>
      </c>
      <c r="AO65" s="45">
        <f>IF(AO$46&gt;0,'Invoer Parameters'!$J$67/'Invoer Parameters'!$D$48,0)</f>
        <v>0</v>
      </c>
    </row>
    <row r="66" spans="2:41" hidden="1">
      <c r="B66" s="44" t="s">
        <v>159</v>
      </c>
      <c r="C66" s="44" t="s">
        <v>152</v>
      </c>
      <c r="D66" s="44" t="s">
        <v>3</v>
      </c>
      <c r="E66" s="45" t="e">
        <f t="shared" si="149"/>
        <v>#DIV/0!</v>
      </c>
      <c r="F66" s="45">
        <f>IF(F$48&gt;0,'Invoer Parameters'!$J$68/'Invoer Parameters'!$D$48,0)</f>
        <v>0</v>
      </c>
      <c r="G66" s="45" t="e">
        <f>IF(G$48&gt;0,'Invoer Parameters'!$J$68/'Invoer Parameters'!$D$48,0)</f>
        <v>#DIV/0!</v>
      </c>
      <c r="H66" s="45">
        <f>IF(H$48&gt;0,'Invoer Parameters'!$J$68/'Invoer Parameters'!$D$48,0)</f>
        <v>0</v>
      </c>
      <c r="I66" s="45">
        <f>IF(I$48&gt;0,'Invoer Parameters'!$J$68/'Invoer Parameters'!$D$48,0)</f>
        <v>0</v>
      </c>
      <c r="J66" s="45">
        <f>IF(J$48&gt;0,'Invoer Parameters'!$J$68/'Invoer Parameters'!$D$48,0)</f>
        <v>0</v>
      </c>
      <c r="K66" s="45">
        <f>IF(K$48&gt;0,'Invoer Parameters'!$J$68/'Invoer Parameters'!$D$48,0)</f>
        <v>0</v>
      </c>
      <c r="L66" s="45">
        <f>IF(L$48&gt;0,'Invoer Parameters'!$J$68/'Invoer Parameters'!$D$48,0)</f>
        <v>0</v>
      </c>
      <c r="M66" s="45">
        <f>IF(M$48&gt;0,'Invoer Parameters'!$J$68/'Invoer Parameters'!$D$48,0)</f>
        <v>0</v>
      </c>
      <c r="N66" s="45">
        <f>IF(N$48&gt;0,'Invoer Parameters'!$J$68/'Invoer Parameters'!$D$48,0)</f>
        <v>0</v>
      </c>
      <c r="O66" s="45">
        <f>IF(O$48&gt;0,'Invoer Parameters'!$J$68/'Invoer Parameters'!$D$48,0)</f>
        <v>0</v>
      </c>
      <c r="P66" s="45">
        <f>IF(P$48&gt;0,'Invoer Parameters'!$J$68/'Invoer Parameters'!$D$48,0)</f>
        <v>0</v>
      </c>
      <c r="Q66" s="45">
        <f>IF(Q$48&gt;0,'Invoer Parameters'!$J$68/'Invoer Parameters'!$D$48,0)</f>
        <v>0</v>
      </c>
      <c r="R66" s="45">
        <f>IF(R$48&gt;0,'Invoer Parameters'!$J$68/'Invoer Parameters'!$D$48,0)</f>
        <v>0</v>
      </c>
      <c r="S66" s="45">
        <f>IF(S$48&gt;0,'Invoer Parameters'!$J$68/'Invoer Parameters'!$D$48,0)</f>
        <v>0</v>
      </c>
      <c r="T66" s="45">
        <f>IF(T$48&gt;0,'Invoer Parameters'!$J$68/'Invoer Parameters'!$D$48,0)</f>
        <v>0</v>
      </c>
      <c r="U66" s="45">
        <f>IF(U$48&gt;0,'Invoer Parameters'!$J$68/'Invoer Parameters'!$D$48,0)</f>
        <v>0</v>
      </c>
      <c r="V66" s="45">
        <f>IF(V$48&gt;0,'Invoer Parameters'!$J$68/'Invoer Parameters'!$D$48,0)</f>
        <v>0</v>
      </c>
      <c r="W66" s="45">
        <f>IF(W$48&gt;0,'Invoer Parameters'!$J$68/'Invoer Parameters'!$D$48,0)</f>
        <v>0</v>
      </c>
      <c r="X66" s="45">
        <f>IF(X$48&gt;0,'Invoer Parameters'!$J$68/'Invoer Parameters'!$D$48,0)</f>
        <v>0</v>
      </c>
      <c r="Y66" s="45">
        <f>IF(Y$48&gt;0,'Invoer Parameters'!$J$68/'Invoer Parameters'!$D$48,0)</f>
        <v>0</v>
      </c>
      <c r="Z66" s="45">
        <f>IF(Z$48&gt;0,'Invoer Parameters'!$J$68/'Invoer Parameters'!$D$48,0)</f>
        <v>0</v>
      </c>
      <c r="AA66" s="45">
        <f>IF(AA$48&gt;0,'Invoer Parameters'!$J$68/'Invoer Parameters'!$D$48,0)</f>
        <v>0</v>
      </c>
      <c r="AB66" s="45">
        <f>IF(AB$48&gt;0,'Invoer Parameters'!$J$68/'Invoer Parameters'!$D$48,0)</f>
        <v>0</v>
      </c>
      <c r="AC66" s="45">
        <f>IF(AC$48&gt;0,'Invoer Parameters'!$J$68/'Invoer Parameters'!$D$48,0)</f>
        <v>0</v>
      </c>
      <c r="AD66" s="45">
        <f>IF(AD$48&gt;0,'Invoer Parameters'!$J$68/'Invoer Parameters'!$D$48,0)</f>
        <v>0</v>
      </c>
      <c r="AE66" s="45">
        <f>IF(AE$48&gt;0,'Invoer Parameters'!$J$68/'Invoer Parameters'!$D$48,0)</f>
        <v>0</v>
      </c>
      <c r="AF66" s="45">
        <f>IF(AF$48&gt;0,'Invoer Parameters'!$J$68/'Invoer Parameters'!$D$48,0)</f>
        <v>0</v>
      </c>
      <c r="AG66" s="45">
        <f>IF(AG$48&gt;0,'Invoer Parameters'!$J$68/'Invoer Parameters'!$D$48,0)</f>
        <v>0</v>
      </c>
      <c r="AH66" s="45">
        <f>IF(AH$48&gt;0,'Invoer Parameters'!$J$68/'Invoer Parameters'!$D$48,0)</f>
        <v>0</v>
      </c>
      <c r="AI66" s="45">
        <f>IF(AI$48&gt;0,'Invoer Parameters'!$J$68/'Invoer Parameters'!$D$48,0)</f>
        <v>0</v>
      </c>
      <c r="AJ66" s="45">
        <f>IF(AJ$48&gt;0,'Invoer Parameters'!$J$68/'Invoer Parameters'!$D$48,0)</f>
        <v>0</v>
      </c>
      <c r="AK66" s="45">
        <f>IF(AK$48&gt;0,'Invoer Parameters'!$J$68/'Invoer Parameters'!$D$48,0)</f>
        <v>0</v>
      </c>
      <c r="AL66" s="45">
        <f>IF(AL$48&gt;0,'Invoer Parameters'!$J$68/'Invoer Parameters'!$D$48,0)</f>
        <v>0</v>
      </c>
      <c r="AM66" s="45">
        <f>IF(AM$48&gt;0,'Invoer Parameters'!$J$68/'Invoer Parameters'!$D$48,0)</f>
        <v>0</v>
      </c>
      <c r="AN66" s="45">
        <f>IF(AN$48&gt;0,'Invoer Parameters'!$J$68/'Invoer Parameters'!$D$48,0)</f>
        <v>0</v>
      </c>
      <c r="AO66" s="45">
        <f>IF(AO$48&gt;0,'Invoer Parameters'!$J$68/'Invoer Parameters'!$D$48,0)</f>
        <v>0</v>
      </c>
    </row>
    <row r="67" spans="2:41" hidden="1">
      <c r="B67" s="44" t="s">
        <v>159</v>
      </c>
      <c r="C67" s="44" t="s">
        <v>191</v>
      </c>
      <c r="D67" s="44" t="s">
        <v>3</v>
      </c>
      <c r="E67" s="45" t="e">
        <f t="shared" ref="E67:E68" si="150">SUM(F67:AE67)</f>
        <v>#DIV/0!</v>
      </c>
      <c r="F67" s="45">
        <f>IF(F$50&gt;0,'Invoer Parameters'!$J$69/'Invoer Parameters'!$D$48,0)</f>
        <v>0</v>
      </c>
      <c r="G67" s="45" t="e">
        <f>IF(G$50&gt;0,'Invoer Parameters'!$J$69/'Invoer Parameters'!$D$48,0)</f>
        <v>#DIV/0!</v>
      </c>
      <c r="H67" s="45">
        <f>IF(H$50&gt;0,'Invoer Parameters'!$J$69/'Invoer Parameters'!$D$48,0)</f>
        <v>0</v>
      </c>
      <c r="I67" s="45">
        <f>IF(I$50&gt;0,'Invoer Parameters'!$J$69/'Invoer Parameters'!$D$48,0)</f>
        <v>0</v>
      </c>
      <c r="J67" s="45">
        <f>IF(J$50&gt;0,'Invoer Parameters'!$J$69/'Invoer Parameters'!$D$48,0)</f>
        <v>0</v>
      </c>
      <c r="K67" s="45">
        <f>IF(K$50&gt;0,'Invoer Parameters'!$J$69/'Invoer Parameters'!$D$48,0)</f>
        <v>0</v>
      </c>
      <c r="L67" s="45">
        <f>IF(L$50&gt;0,'Invoer Parameters'!$J$69/'Invoer Parameters'!$D$48,0)</f>
        <v>0</v>
      </c>
      <c r="M67" s="45">
        <f>IF(M$50&gt;0,'Invoer Parameters'!$J$69/'Invoer Parameters'!$D$48,0)</f>
        <v>0</v>
      </c>
      <c r="N67" s="45">
        <f>IF(N$50&gt;0,'Invoer Parameters'!$J$69/'Invoer Parameters'!$D$48,0)</f>
        <v>0</v>
      </c>
      <c r="O67" s="45">
        <f>IF(O$50&gt;0,'Invoer Parameters'!$J$69/'Invoer Parameters'!$D$48,0)</f>
        <v>0</v>
      </c>
      <c r="P67" s="45">
        <f>IF(P$50&gt;0,'Invoer Parameters'!$J$69/'Invoer Parameters'!$D$48,0)</f>
        <v>0</v>
      </c>
      <c r="Q67" s="45">
        <f>IF(Q$50&gt;0,'Invoer Parameters'!$J$69/'Invoer Parameters'!$D$48,0)</f>
        <v>0</v>
      </c>
      <c r="R67" s="45">
        <f>IF(R$50&gt;0,'Invoer Parameters'!$J$69/'Invoer Parameters'!$D$48,0)</f>
        <v>0</v>
      </c>
      <c r="S67" s="45">
        <f>IF(S$50&gt;0,'Invoer Parameters'!$J$69/'Invoer Parameters'!$D$48,0)</f>
        <v>0</v>
      </c>
      <c r="T67" s="45">
        <f>IF(T$50&gt;0,'Invoer Parameters'!$J$69/'Invoer Parameters'!$D$48,0)</f>
        <v>0</v>
      </c>
      <c r="U67" s="45">
        <f>IF(U$50&gt;0,'Invoer Parameters'!$J$69/'Invoer Parameters'!$D$48,0)</f>
        <v>0</v>
      </c>
      <c r="V67" s="45">
        <f>IF(V$50&gt;0,'Invoer Parameters'!$J$69/'Invoer Parameters'!$D$48,0)</f>
        <v>0</v>
      </c>
      <c r="W67" s="45">
        <f>IF(W$50&gt;0,'Invoer Parameters'!$J$69/'Invoer Parameters'!$D$48,0)</f>
        <v>0</v>
      </c>
      <c r="X67" s="45">
        <f>IF(X$50&gt;0,'Invoer Parameters'!$J$69/'Invoer Parameters'!$D$48,0)</f>
        <v>0</v>
      </c>
      <c r="Y67" s="45">
        <f>IF(Y$50&gt;0,'Invoer Parameters'!$J$69/'Invoer Parameters'!$D$48,0)</f>
        <v>0</v>
      </c>
      <c r="Z67" s="45">
        <f>IF(Z$50&gt;0,'Invoer Parameters'!$J$69/'Invoer Parameters'!$D$48,0)</f>
        <v>0</v>
      </c>
      <c r="AA67" s="45">
        <f>IF(AA$50&gt;0,'Invoer Parameters'!$J$69/'Invoer Parameters'!$D$48,0)</f>
        <v>0</v>
      </c>
      <c r="AB67" s="45">
        <f>IF(AB$50&gt;0,'Invoer Parameters'!$J$69/'Invoer Parameters'!$D$48,0)</f>
        <v>0</v>
      </c>
      <c r="AC67" s="45">
        <f>IF(AC$50&gt;0,'Invoer Parameters'!$J$69/'Invoer Parameters'!$D$48,0)</f>
        <v>0</v>
      </c>
      <c r="AD67" s="45">
        <f>IF(AD$50&gt;0,'Invoer Parameters'!$J$69/'Invoer Parameters'!$D$48,0)</f>
        <v>0</v>
      </c>
      <c r="AE67" s="45">
        <f>IF(AE$50&gt;0,'Invoer Parameters'!$J$69/'Invoer Parameters'!$D$48,0)</f>
        <v>0</v>
      </c>
      <c r="AF67" s="45">
        <f>IF(AF$50&gt;0,'Invoer Parameters'!$J$69/'Invoer Parameters'!$D$48,0)</f>
        <v>0</v>
      </c>
      <c r="AG67" s="45">
        <f>IF(AG$50&gt;0,'Invoer Parameters'!$J$69/'Invoer Parameters'!$D$48,0)</f>
        <v>0</v>
      </c>
      <c r="AH67" s="45">
        <f>IF(AH$50&gt;0,'Invoer Parameters'!$J$69/'Invoer Parameters'!$D$48,0)</f>
        <v>0</v>
      </c>
      <c r="AI67" s="45">
        <f>IF(AI$50&gt;0,'Invoer Parameters'!$J$69/'Invoer Parameters'!$D$48,0)</f>
        <v>0</v>
      </c>
      <c r="AJ67" s="45">
        <f>IF(AJ$50&gt;0,'Invoer Parameters'!$J$69/'Invoer Parameters'!$D$48,0)</f>
        <v>0</v>
      </c>
      <c r="AK67" s="45">
        <f>IF(AK$50&gt;0,'Invoer Parameters'!$J$69/'Invoer Parameters'!$D$48,0)</f>
        <v>0</v>
      </c>
      <c r="AL67" s="45">
        <f>IF(AL$50&gt;0,'Invoer Parameters'!$J$69/'Invoer Parameters'!$D$48,0)</f>
        <v>0</v>
      </c>
      <c r="AM67" s="45">
        <f>IF(AM$50&gt;0,'Invoer Parameters'!$J$69/'Invoer Parameters'!$D$48,0)</f>
        <v>0</v>
      </c>
      <c r="AN67" s="45">
        <f>IF(AN$50&gt;0,'Invoer Parameters'!$J$69/'Invoer Parameters'!$D$48,0)</f>
        <v>0</v>
      </c>
      <c r="AO67" s="45">
        <f>IF(AO$50&gt;0,'Invoer Parameters'!$J$69/'Invoer Parameters'!$D$48,0)</f>
        <v>0</v>
      </c>
    </row>
    <row r="68" spans="2:41" hidden="1">
      <c r="B68" s="44" t="s">
        <v>159</v>
      </c>
      <c r="C68" s="44" t="s">
        <v>192</v>
      </c>
      <c r="D68" s="44" t="s">
        <v>3</v>
      </c>
      <c r="E68" s="45" t="e">
        <f t="shared" si="150"/>
        <v>#DIV/0!</v>
      </c>
      <c r="F68" s="45">
        <f>IF(F$52&gt;0,'Invoer Parameters'!$J$70/'Invoer Parameters'!$D$48,0)</f>
        <v>0</v>
      </c>
      <c r="G68" s="45" t="e">
        <f>IF(G$52&gt;0,'Invoer Parameters'!$J$70/'Invoer Parameters'!$D$48,0)</f>
        <v>#DIV/0!</v>
      </c>
      <c r="H68" s="45">
        <f>IF(H$52&gt;0,'Invoer Parameters'!$J$70/'Invoer Parameters'!$D$48,0)</f>
        <v>0</v>
      </c>
      <c r="I68" s="45">
        <f>IF(I$52&gt;0,'Invoer Parameters'!$J$70/'Invoer Parameters'!$D$48,0)</f>
        <v>0</v>
      </c>
      <c r="J68" s="45">
        <f>IF(J$52&gt;0,'Invoer Parameters'!$J$70/'Invoer Parameters'!$D$48,0)</f>
        <v>0</v>
      </c>
      <c r="K68" s="45">
        <f>IF(K$52&gt;0,'Invoer Parameters'!$J$70/'Invoer Parameters'!$D$48,0)</f>
        <v>0</v>
      </c>
      <c r="L68" s="45">
        <f>IF(L$52&gt;0,'Invoer Parameters'!$J$70/'Invoer Parameters'!$D$48,0)</f>
        <v>0</v>
      </c>
      <c r="M68" s="45">
        <f>IF(M$52&gt;0,'Invoer Parameters'!$J$70/'Invoer Parameters'!$D$48,0)</f>
        <v>0</v>
      </c>
      <c r="N68" s="45">
        <f>IF(N$52&gt;0,'Invoer Parameters'!$J$70/'Invoer Parameters'!$D$48,0)</f>
        <v>0</v>
      </c>
      <c r="O68" s="45">
        <f>IF(O$52&gt;0,'Invoer Parameters'!$J$70/'Invoer Parameters'!$D$48,0)</f>
        <v>0</v>
      </c>
      <c r="P68" s="45">
        <f>IF(P$52&gt;0,'Invoer Parameters'!$J$70/'Invoer Parameters'!$D$48,0)</f>
        <v>0</v>
      </c>
      <c r="Q68" s="45">
        <f>IF(Q$52&gt;0,'Invoer Parameters'!$J$70/'Invoer Parameters'!$D$48,0)</f>
        <v>0</v>
      </c>
      <c r="R68" s="45">
        <f>IF(R$52&gt;0,'Invoer Parameters'!$J$70/'Invoer Parameters'!$D$48,0)</f>
        <v>0</v>
      </c>
      <c r="S68" s="45">
        <f>IF(S$52&gt;0,'Invoer Parameters'!$J$70/'Invoer Parameters'!$D$48,0)</f>
        <v>0</v>
      </c>
      <c r="T68" s="45">
        <f>IF(T$52&gt;0,'Invoer Parameters'!$J$70/'Invoer Parameters'!$D$48,0)</f>
        <v>0</v>
      </c>
      <c r="U68" s="45">
        <f>IF(U$52&gt;0,'Invoer Parameters'!$J$70/'Invoer Parameters'!$D$48,0)</f>
        <v>0</v>
      </c>
      <c r="V68" s="45">
        <f>IF(V$52&gt;0,'Invoer Parameters'!$J$70/'Invoer Parameters'!$D$48,0)</f>
        <v>0</v>
      </c>
      <c r="W68" s="45">
        <f>IF(W$52&gt;0,'Invoer Parameters'!$J$70/'Invoer Parameters'!$D$48,0)</f>
        <v>0</v>
      </c>
      <c r="X68" s="45">
        <f>IF(X$52&gt;0,'Invoer Parameters'!$J$70/'Invoer Parameters'!$D$48,0)</f>
        <v>0</v>
      </c>
      <c r="Y68" s="45">
        <f>IF(Y$52&gt;0,'Invoer Parameters'!$J$70/'Invoer Parameters'!$D$48,0)</f>
        <v>0</v>
      </c>
      <c r="Z68" s="45">
        <f>IF(Z$52&gt;0,'Invoer Parameters'!$J$70/'Invoer Parameters'!$D$48,0)</f>
        <v>0</v>
      </c>
      <c r="AA68" s="45">
        <f>IF(AA$52&gt;0,'Invoer Parameters'!$J$70/'Invoer Parameters'!$D$48,0)</f>
        <v>0</v>
      </c>
      <c r="AB68" s="45">
        <f>IF(AB$52&gt;0,'Invoer Parameters'!$J$70/'Invoer Parameters'!$D$48,0)</f>
        <v>0</v>
      </c>
      <c r="AC68" s="45">
        <f>IF(AC$52&gt;0,'Invoer Parameters'!$J$70/'Invoer Parameters'!$D$48,0)</f>
        <v>0</v>
      </c>
      <c r="AD68" s="45">
        <f>IF(AD$52&gt;0,'Invoer Parameters'!$J$70/'Invoer Parameters'!$D$48,0)</f>
        <v>0</v>
      </c>
      <c r="AE68" s="45">
        <f>IF(AE$52&gt;0,'Invoer Parameters'!$J$70/'Invoer Parameters'!$D$48,0)</f>
        <v>0</v>
      </c>
      <c r="AF68" s="45">
        <f>IF(AF$52&gt;0,'Invoer Parameters'!$J$70/'Invoer Parameters'!$D$48,0)</f>
        <v>0</v>
      </c>
      <c r="AG68" s="45">
        <f>IF(AG$52&gt;0,'Invoer Parameters'!$J$70/'Invoer Parameters'!$D$48,0)</f>
        <v>0</v>
      </c>
      <c r="AH68" s="45">
        <f>IF(AH$52&gt;0,'Invoer Parameters'!$J$70/'Invoer Parameters'!$D$48,0)</f>
        <v>0</v>
      </c>
      <c r="AI68" s="45">
        <f>IF(AI$52&gt;0,'Invoer Parameters'!$J$70/'Invoer Parameters'!$D$48,0)</f>
        <v>0</v>
      </c>
      <c r="AJ68" s="45">
        <f>IF(AJ$52&gt;0,'Invoer Parameters'!$J$70/'Invoer Parameters'!$D$48,0)</f>
        <v>0</v>
      </c>
      <c r="AK68" s="45">
        <f>IF(AK$52&gt;0,'Invoer Parameters'!$J$70/'Invoer Parameters'!$D$48,0)</f>
        <v>0</v>
      </c>
      <c r="AL68" s="45">
        <f>IF(AL$52&gt;0,'Invoer Parameters'!$J$70/'Invoer Parameters'!$D$48,0)</f>
        <v>0</v>
      </c>
      <c r="AM68" s="45">
        <f>IF(AM$52&gt;0,'Invoer Parameters'!$J$70/'Invoer Parameters'!$D$48,0)</f>
        <v>0</v>
      </c>
      <c r="AN68" s="45">
        <f>IF(AN$52&gt;0,'Invoer Parameters'!$J$70/'Invoer Parameters'!$D$48,0)</f>
        <v>0</v>
      </c>
      <c r="AO68" s="45">
        <f>IF(AO$52&gt;0,'Invoer Parameters'!$J$70/'Invoer Parameters'!$D$48,0)</f>
        <v>0</v>
      </c>
    </row>
    <row r="69" spans="2:41" hidden="1">
      <c r="B69" s="44" t="s">
        <v>159</v>
      </c>
      <c r="C69" s="44" t="s">
        <v>153</v>
      </c>
      <c r="D69" s="44" t="s">
        <v>3</v>
      </c>
      <c r="E69" s="45" t="s">
        <v>45</v>
      </c>
      <c r="F69" s="46">
        <f>'Invoer Parameters'!J66</f>
        <v>0</v>
      </c>
      <c r="G69" s="47" t="e">
        <f>F69-G64</f>
        <v>#DIV/0!</v>
      </c>
      <c r="H69" s="45" t="e">
        <f t="shared" ref="H69:K69" si="151">G69-H64</f>
        <v>#DIV/0!</v>
      </c>
      <c r="I69" s="47" t="e">
        <f t="shared" si="151"/>
        <v>#DIV/0!</v>
      </c>
      <c r="J69" s="47" t="e">
        <f t="shared" si="151"/>
        <v>#DIV/0!</v>
      </c>
      <c r="K69" s="47" t="e">
        <f t="shared" si="151"/>
        <v>#DIV/0!</v>
      </c>
      <c r="L69" s="47" t="e">
        <f t="shared" ref="L69:AF69" si="152">K69-L64</f>
        <v>#DIV/0!</v>
      </c>
      <c r="M69" s="47" t="e">
        <f t="shared" si="152"/>
        <v>#DIV/0!</v>
      </c>
      <c r="N69" s="47" t="e">
        <f t="shared" si="152"/>
        <v>#DIV/0!</v>
      </c>
      <c r="O69" s="47" t="e">
        <f t="shared" si="152"/>
        <v>#DIV/0!</v>
      </c>
      <c r="P69" s="47" t="e">
        <f t="shared" si="152"/>
        <v>#DIV/0!</v>
      </c>
      <c r="Q69" s="47" t="e">
        <f t="shared" si="152"/>
        <v>#DIV/0!</v>
      </c>
      <c r="R69" s="47" t="e">
        <f t="shared" si="152"/>
        <v>#DIV/0!</v>
      </c>
      <c r="S69" s="47" t="e">
        <f t="shared" si="152"/>
        <v>#DIV/0!</v>
      </c>
      <c r="T69" s="47" t="e">
        <f t="shared" si="152"/>
        <v>#DIV/0!</v>
      </c>
      <c r="U69" s="47" t="e">
        <f t="shared" si="152"/>
        <v>#DIV/0!</v>
      </c>
      <c r="V69" s="47" t="e">
        <f t="shared" si="152"/>
        <v>#DIV/0!</v>
      </c>
      <c r="W69" s="47" t="e">
        <f t="shared" si="152"/>
        <v>#DIV/0!</v>
      </c>
      <c r="X69" s="47" t="e">
        <f t="shared" si="152"/>
        <v>#DIV/0!</v>
      </c>
      <c r="Y69" s="47" t="e">
        <f t="shared" si="152"/>
        <v>#DIV/0!</v>
      </c>
      <c r="Z69" s="47" t="e">
        <f t="shared" si="152"/>
        <v>#DIV/0!</v>
      </c>
      <c r="AA69" s="47" t="e">
        <f t="shared" si="152"/>
        <v>#DIV/0!</v>
      </c>
      <c r="AB69" s="47" t="e">
        <f t="shared" si="152"/>
        <v>#DIV/0!</v>
      </c>
      <c r="AC69" s="47" t="e">
        <f t="shared" si="152"/>
        <v>#DIV/0!</v>
      </c>
      <c r="AD69" s="47" t="e">
        <f t="shared" si="152"/>
        <v>#DIV/0!</v>
      </c>
      <c r="AE69" s="47" t="e">
        <f t="shared" si="152"/>
        <v>#DIV/0!</v>
      </c>
      <c r="AF69" s="47" t="e">
        <f t="shared" si="152"/>
        <v>#DIV/0!</v>
      </c>
      <c r="AG69" s="47" t="e">
        <f t="shared" ref="AG69:AG73" si="153">AF69-AG64</f>
        <v>#DIV/0!</v>
      </c>
      <c r="AH69" s="47" t="e">
        <f t="shared" ref="AH69:AH73" si="154">AG69-AH64</f>
        <v>#DIV/0!</v>
      </c>
      <c r="AI69" s="47" t="e">
        <f t="shared" ref="AI69:AI73" si="155">AH69-AI64</f>
        <v>#DIV/0!</v>
      </c>
      <c r="AJ69" s="47" t="e">
        <f t="shared" ref="AJ69:AJ73" si="156">AI69-AJ64</f>
        <v>#DIV/0!</v>
      </c>
      <c r="AK69" s="47" t="e">
        <f t="shared" ref="AK69:AK73" si="157">AJ69-AK64</f>
        <v>#DIV/0!</v>
      </c>
      <c r="AL69" s="47" t="e">
        <f t="shared" ref="AL69:AL73" si="158">AK69-AL64</f>
        <v>#DIV/0!</v>
      </c>
      <c r="AM69" s="47" t="e">
        <f t="shared" ref="AM69:AM73" si="159">AL69-AM64</f>
        <v>#DIV/0!</v>
      </c>
      <c r="AN69" s="47" t="e">
        <f t="shared" ref="AN69:AN73" si="160">AM69-AN64</f>
        <v>#DIV/0!</v>
      </c>
      <c r="AO69" s="47" t="e">
        <f t="shared" ref="AO69:AO73" si="161">AN69-AO64</f>
        <v>#DIV/0!</v>
      </c>
    </row>
    <row r="70" spans="2:41" hidden="1">
      <c r="B70" s="44" t="s">
        <v>159</v>
      </c>
      <c r="C70" s="44" t="s">
        <v>193</v>
      </c>
      <c r="D70" s="44" t="s">
        <v>3</v>
      </c>
      <c r="E70" s="45" t="s">
        <v>45</v>
      </c>
      <c r="F70" s="48">
        <f>'Invoer Parameters'!J67</f>
        <v>0</v>
      </c>
      <c r="G70" s="47" t="e">
        <f>F70-G65</f>
        <v>#DIV/0!</v>
      </c>
      <c r="H70" s="47" t="e">
        <f t="shared" ref="H70:K71" si="162">G70-H65</f>
        <v>#DIV/0!</v>
      </c>
      <c r="I70" s="47" t="e">
        <f t="shared" si="162"/>
        <v>#DIV/0!</v>
      </c>
      <c r="J70" s="47" t="e">
        <f t="shared" si="162"/>
        <v>#DIV/0!</v>
      </c>
      <c r="K70" s="47" t="e">
        <f t="shared" si="162"/>
        <v>#DIV/0!</v>
      </c>
      <c r="L70" s="47" t="e">
        <f t="shared" ref="L70:AF70" si="163">K70-L65</f>
        <v>#DIV/0!</v>
      </c>
      <c r="M70" s="47" t="e">
        <f t="shared" si="163"/>
        <v>#DIV/0!</v>
      </c>
      <c r="N70" s="47" t="e">
        <f t="shared" si="163"/>
        <v>#DIV/0!</v>
      </c>
      <c r="O70" s="47" t="e">
        <f t="shared" si="163"/>
        <v>#DIV/0!</v>
      </c>
      <c r="P70" s="47" t="e">
        <f t="shared" si="163"/>
        <v>#DIV/0!</v>
      </c>
      <c r="Q70" s="47" t="e">
        <f t="shared" si="163"/>
        <v>#DIV/0!</v>
      </c>
      <c r="R70" s="47" t="e">
        <f t="shared" si="163"/>
        <v>#DIV/0!</v>
      </c>
      <c r="S70" s="47" t="e">
        <f t="shared" si="163"/>
        <v>#DIV/0!</v>
      </c>
      <c r="T70" s="47" t="e">
        <f t="shared" si="163"/>
        <v>#DIV/0!</v>
      </c>
      <c r="U70" s="47" t="e">
        <f t="shared" si="163"/>
        <v>#DIV/0!</v>
      </c>
      <c r="V70" s="47" t="e">
        <f t="shared" si="163"/>
        <v>#DIV/0!</v>
      </c>
      <c r="W70" s="47" t="e">
        <f t="shared" si="163"/>
        <v>#DIV/0!</v>
      </c>
      <c r="X70" s="47" t="e">
        <f t="shared" si="163"/>
        <v>#DIV/0!</v>
      </c>
      <c r="Y70" s="47" t="e">
        <f t="shared" si="163"/>
        <v>#DIV/0!</v>
      </c>
      <c r="Z70" s="47" t="e">
        <f t="shared" si="163"/>
        <v>#DIV/0!</v>
      </c>
      <c r="AA70" s="47" t="e">
        <f t="shared" si="163"/>
        <v>#DIV/0!</v>
      </c>
      <c r="AB70" s="47" t="e">
        <f t="shared" si="163"/>
        <v>#DIV/0!</v>
      </c>
      <c r="AC70" s="47" t="e">
        <f t="shared" si="163"/>
        <v>#DIV/0!</v>
      </c>
      <c r="AD70" s="47" t="e">
        <f t="shared" si="163"/>
        <v>#DIV/0!</v>
      </c>
      <c r="AE70" s="47" t="e">
        <f t="shared" si="163"/>
        <v>#DIV/0!</v>
      </c>
      <c r="AF70" s="47" t="e">
        <f t="shared" si="163"/>
        <v>#DIV/0!</v>
      </c>
      <c r="AG70" s="47" t="e">
        <f t="shared" si="153"/>
        <v>#DIV/0!</v>
      </c>
      <c r="AH70" s="47" t="e">
        <f t="shared" si="154"/>
        <v>#DIV/0!</v>
      </c>
      <c r="AI70" s="47" t="e">
        <f t="shared" si="155"/>
        <v>#DIV/0!</v>
      </c>
      <c r="AJ70" s="47" t="e">
        <f t="shared" si="156"/>
        <v>#DIV/0!</v>
      </c>
      <c r="AK70" s="47" t="e">
        <f t="shared" si="157"/>
        <v>#DIV/0!</v>
      </c>
      <c r="AL70" s="47" t="e">
        <f t="shared" si="158"/>
        <v>#DIV/0!</v>
      </c>
      <c r="AM70" s="47" t="e">
        <f t="shared" si="159"/>
        <v>#DIV/0!</v>
      </c>
      <c r="AN70" s="47" t="e">
        <f t="shared" si="160"/>
        <v>#DIV/0!</v>
      </c>
      <c r="AO70" s="47" t="e">
        <f t="shared" si="161"/>
        <v>#DIV/0!</v>
      </c>
    </row>
    <row r="71" spans="2:41" hidden="1">
      <c r="B71" s="44" t="s">
        <v>159</v>
      </c>
      <c r="C71" s="44" t="s">
        <v>194</v>
      </c>
      <c r="D71" s="44" t="s">
        <v>3</v>
      </c>
      <c r="E71" s="45" t="s">
        <v>45</v>
      </c>
      <c r="F71" s="48">
        <f>'Invoer Parameters'!J68</f>
        <v>0</v>
      </c>
      <c r="G71" s="47" t="e">
        <f>F71-G66</f>
        <v>#DIV/0!</v>
      </c>
      <c r="H71" s="47" t="e">
        <f t="shared" si="162"/>
        <v>#DIV/0!</v>
      </c>
      <c r="I71" s="47" t="e">
        <f t="shared" si="162"/>
        <v>#DIV/0!</v>
      </c>
      <c r="J71" s="47" t="e">
        <f t="shared" si="162"/>
        <v>#DIV/0!</v>
      </c>
      <c r="K71" s="47" t="e">
        <f t="shared" si="162"/>
        <v>#DIV/0!</v>
      </c>
      <c r="L71" s="47" t="e">
        <f t="shared" ref="L71:AF72" si="164">K71-L66</f>
        <v>#DIV/0!</v>
      </c>
      <c r="M71" s="47" t="e">
        <f t="shared" si="164"/>
        <v>#DIV/0!</v>
      </c>
      <c r="N71" s="47" t="e">
        <f t="shared" si="164"/>
        <v>#DIV/0!</v>
      </c>
      <c r="O71" s="47" t="e">
        <f t="shared" si="164"/>
        <v>#DIV/0!</v>
      </c>
      <c r="P71" s="47" t="e">
        <f t="shared" si="164"/>
        <v>#DIV/0!</v>
      </c>
      <c r="Q71" s="47" t="e">
        <f t="shared" si="164"/>
        <v>#DIV/0!</v>
      </c>
      <c r="R71" s="47" t="e">
        <f t="shared" si="164"/>
        <v>#DIV/0!</v>
      </c>
      <c r="S71" s="47" t="e">
        <f t="shared" si="164"/>
        <v>#DIV/0!</v>
      </c>
      <c r="T71" s="47" t="e">
        <f t="shared" si="164"/>
        <v>#DIV/0!</v>
      </c>
      <c r="U71" s="47" t="e">
        <f t="shared" si="164"/>
        <v>#DIV/0!</v>
      </c>
      <c r="V71" s="47" t="e">
        <f t="shared" si="164"/>
        <v>#DIV/0!</v>
      </c>
      <c r="W71" s="47" t="e">
        <f t="shared" si="164"/>
        <v>#DIV/0!</v>
      </c>
      <c r="X71" s="47" t="e">
        <f t="shared" si="164"/>
        <v>#DIV/0!</v>
      </c>
      <c r="Y71" s="47" t="e">
        <f t="shared" si="164"/>
        <v>#DIV/0!</v>
      </c>
      <c r="Z71" s="47" t="e">
        <f t="shared" si="164"/>
        <v>#DIV/0!</v>
      </c>
      <c r="AA71" s="47" t="e">
        <f t="shared" si="164"/>
        <v>#DIV/0!</v>
      </c>
      <c r="AB71" s="47" t="e">
        <f t="shared" si="164"/>
        <v>#DIV/0!</v>
      </c>
      <c r="AC71" s="47" t="e">
        <f t="shared" si="164"/>
        <v>#DIV/0!</v>
      </c>
      <c r="AD71" s="47" t="e">
        <f t="shared" si="164"/>
        <v>#DIV/0!</v>
      </c>
      <c r="AE71" s="47" t="e">
        <f t="shared" si="164"/>
        <v>#DIV/0!</v>
      </c>
      <c r="AF71" s="47" t="e">
        <f t="shared" si="164"/>
        <v>#DIV/0!</v>
      </c>
      <c r="AG71" s="47" t="e">
        <f t="shared" si="153"/>
        <v>#DIV/0!</v>
      </c>
      <c r="AH71" s="47" t="e">
        <f t="shared" si="154"/>
        <v>#DIV/0!</v>
      </c>
      <c r="AI71" s="47" t="e">
        <f t="shared" si="155"/>
        <v>#DIV/0!</v>
      </c>
      <c r="AJ71" s="47" t="e">
        <f t="shared" si="156"/>
        <v>#DIV/0!</v>
      </c>
      <c r="AK71" s="47" t="e">
        <f t="shared" si="157"/>
        <v>#DIV/0!</v>
      </c>
      <c r="AL71" s="47" t="e">
        <f t="shared" si="158"/>
        <v>#DIV/0!</v>
      </c>
      <c r="AM71" s="47" t="e">
        <f t="shared" si="159"/>
        <v>#DIV/0!</v>
      </c>
      <c r="AN71" s="47" t="e">
        <f t="shared" si="160"/>
        <v>#DIV/0!</v>
      </c>
      <c r="AO71" s="47" t="e">
        <f t="shared" si="161"/>
        <v>#DIV/0!</v>
      </c>
    </row>
    <row r="72" spans="2:41" hidden="1">
      <c r="B72" s="44" t="s">
        <v>159</v>
      </c>
      <c r="C72" s="44" t="s">
        <v>195</v>
      </c>
      <c r="D72" s="44" t="s">
        <v>3</v>
      </c>
      <c r="E72" s="45"/>
      <c r="F72" s="48">
        <f>'Invoer Parameters'!J69</f>
        <v>0</v>
      </c>
      <c r="G72" s="47" t="e">
        <f t="shared" ref="G72:V73" si="165">F72-G67</f>
        <v>#DIV/0!</v>
      </c>
      <c r="H72" s="47" t="e">
        <f t="shared" si="165"/>
        <v>#DIV/0!</v>
      </c>
      <c r="I72" s="47" t="e">
        <f t="shared" si="165"/>
        <v>#DIV/0!</v>
      </c>
      <c r="J72" s="47" t="e">
        <f t="shared" si="165"/>
        <v>#DIV/0!</v>
      </c>
      <c r="K72" s="47" t="e">
        <f t="shared" si="165"/>
        <v>#DIV/0!</v>
      </c>
      <c r="L72" s="47" t="e">
        <f t="shared" si="165"/>
        <v>#DIV/0!</v>
      </c>
      <c r="M72" s="47" t="e">
        <f t="shared" si="165"/>
        <v>#DIV/0!</v>
      </c>
      <c r="N72" s="47" t="e">
        <f t="shared" si="165"/>
        <v>#DIV/0!</v>
      </c>
      <c r="O72" s="47" t="e">
        <f t="shared" si="165"/>
        <v>#DIV/0!</v>
      </c>
      <c r="P72" s="47" t="e">
        <f t="shared" si="165"/>
        <v>#DIV/0!</v>
      </c>
      <c r="Q72" s="47" t="e">
        <f t="shared" si="165"/>
        <v>#DIV/0!</v>
      </c>
      <c r="R72" s="47" t="e">
        <f t="shared" si="165"/>
        <v>#DIV/0!</v>
      </c>
      <c r="S72" s="47" t="e">
        <f t="shared" si="165"/>
        <v>#DIV/0!</v>
      </c>
      <c r="T72" s="47" t="e">
        <f t="shared" si="165"/>
        <v>#DIV/0!</v>
      </c>
      <c r="U72" s="47" t="e">
        <f t="shared" si="165"/>
        <v>#DIV/0!</v>
      </c>
      <c r="V72" s="47" t="e">
        <f t="shared" si="165"/>
        <v>#DIV/0!</v>
      </c>
      <c r="W72" s="47" t="e">
        <f t="shared" si="164"/>
        <v>#DIV/0!</v>
      </c>
      <c r="X72" s="47" t="e">
        <f t="shared" si="164"/>
        <v>#DIV/0!</v>
      </c>
      <c r="Y72" s="47" t="e">
        <f t="shared" si="164"/>
        <v>#DIV/0!</v>
      </c>
      <c r="Z72" s="47" t="e">
        <f t="shared" si="164"/>
        <v>#DIV/0!</v>
      </c>
      <c r="AA72" s="47" t="e">
        <f t="shared" si="164"/>
        <v>#DIV/0!</v>
      </c>
      <c r="AB72" s="47" t="e">
        <f t="shared" si="164"/>
        <v>#DIV/0!</v>
      </c>
      <c r="AC72" s="47" t="e">
        <f t="shared" si="164"/>
        <v>#DIV/0!</v>
      </c>
      <c r="AD72" s="47" t="e">
        <f t="shared" si="164"/>
        <v>#DIV/0!</v>
      </c>
      <c r="AE72" s="47" t="e">
        <f t="shared" si="164"/>
        <v>#DIV/0!</v>
      </c>
      <c r="AF72" s="47" t="e">
        <f t="shared" si="164"/>
        <v>#DIV/0!</v>
      </c>
      <c r="AG72" s="47" t="e">
        <f t="shared" si="153"/>
        <v>#DIV/0!</v>
      </c>
      <c r="AH72" s="47" t="e">
        <f t="shared" si="154"/>
        <v>#DIV/0!</v>
      </c>
      <c r="AI72" s="47" t="e">
        <f t="shared" si="155"/>
        <v>#DIV/0!</v>
      </c>
      <c r="AJ72" s="47" t="e">
        <f t="shared" si="156"/>
        <v>#DIV/0!</v>
      </c>
      <c r="AK72" s="47" t="e">
        <f t="shared" si="157"/>
        <v>#DIV/0!</v>
      </c>
      <c r="AL72" s="47" t="e">
        <f t="shared" si="158"/>
        <v>#DIV/0!</v>
      </c>
      <c r="AM72" s="47" t="e">
        <f t="shared" si="159"/>
        <v>#DIV/0!</v>
      </c>
      <c r="AN72" s="47" t="e">
        <f t="shared" si="160"/>
        <v>#DIV/0!</v>
      </c>
      <c r="AO72" s="47" t="e">
        <f t="shared" si="161"/>
        <v>#DIV/0!</v>
      </c>
    </row>
    <row r="73" spans="2:41" hidden="1">
      <c r="B73" s="44" t="s">
        <v>159</v>
      </c>
      <c r="C73" s="44" t="s">
        <v>196</v>
      </c>
      <c r="D73" s="44" t="s">
        <v>3</v>
      </c>
      <c r="E73" s="45"/>
      <c r="F73" s="48">
        <f>'Invoer Parameters'!J70</f>
        <v>0</v>
      </c>
      <c r="G73" s="47" t="e">
        <f t="shared" si="165"/>
        <v>#DIV/0!</v>
      </c>
      <c r="H73" s="47" t="e">
        <f t="shared" ref="H73:AF73" si="166">G73-H68</f>
        <v>#DIV/0!</v>
      </c>
      <c r="I73" s="47" t="e">
        <f t="shared" si="166"/>
        <v>#DIV/0!</v>
      </c>
      <c r="J73" s="47" t="e">
        <f t="shared" si="166"/>
        <v>#DIV/0!</v>
      </c>
      <c r="K73" s="47" t="e">
        <f t="shared" si="166"/>
        <v>#DIV/0!</v>
      </c>
      <c r="L73" s="47" t="e">
        <f t="shared" si="166"/>
        <v>#DIV/0!</v>
      </c>
      <c r="M73" s="47" t="e">
        <f t="shared" si="166"/>
        <v>#DIV/0!</v>
      </c>
      <c r="N73" s="47" t="e">
        <f t="shared" si="166"/>
        <v>#DIV/0!</v>
      </c>
      <c r="O73" s="47" t="e">
        <f t="shared" si="166"/>
        <v>#DIV/0!</v>
      </c>
      <c r="P73" s="47" t="e">
        <f t="shared" si="166"/>
        <v>#DIV/0!</v>
      </c>
      <c r="Q73" s="47" t="e">
        <f t="shared" si="166"/>
        <v>#DIV/0!</v>
      </c>
      <c r="R73" s="47" t="e">
        <f t="shared" si="166"/>
        <v>#DIV/0!</v>
      </c>
      <c r="S73" s="47" t="e">
        <f t="shared" si="166"/>
        <v>#DIV/0!</v>
      </c>
      <c r="T73" s="47" t="e">
        <f t="shared" si="166"/>
        <v>#DIV/0!</v>
      </c>
      <c r="U73" s="47" t="e">
        <f t="shared" si="166"/>
        <v>#DIV/0!</v>
      </c>
      <c r="V73" s="47" t="e">
        <f t="shared" si="166"/>
        <v>#DIV/0!</v>
      </c>
      <c r="W73" s="47" t="e">
        <f t="shared" si="166"/>
        <v>#DIV/0!</v>
      </c>
      <c r="X73" s="47" t="e">
        <f t="shared" si="166"/>
        <v>#DIV/0!</v>
      </c>
      <c r="Y73" s="47" t="e">
        <f t="shared" si="166"/>
        <v>#DIV/0!</v>
      </c>
      <c r="Z73" s="47" t="e">
        <f t="shared" si="166"/>
        <v>#DIV/0!</v>
      </c>
      <c r="AA73" s="47" t="e">
        <f t="shared" si="166"/>
        <v>#DIV/0!</v>
      </c>
      <c r="AB73" s="47" t="e">
        <f t="shared" si="166"/>
        <v>#DIV/0!</v>
      </c>
      <c r="AC73" s="47" t="e">
        <f t="shared" si="166"/>
        <v>#DIV/0!</v>
      </c>
      <c r="AD73" s="47" t="e">
        <f t="shared" si="166"/>
        <v>#DIV/0!</v>
      </c>
      <c r="AE73" s="47" t="e">
        <f t="shared" si="166"/>
        <v>#DIV/0!</v>
      </c>
      <c r="AF73" s="47" t="e">
        <f t="shared" si="166"/>
        <v>#DIV/0!</v>
      </c>
      <c r="AG73" s="47" t="e">
        <f t="shared" si="153"/>
        <v>#DIV/0!</v>
      </c>
      <c r="AH73" s="47" t="e">
        <f t="shared" si="154"/>
        <v>#DIV/0!</v>
      </c>
      <c r="AI73" s="47" t="e">
        <f t="shared" si="155"/>
        <v>#DIV/0!</v>
      </c>
      <c r="AJ73" s="47" t="e">
        <f t="shared" si="156"/>
        <v>#DIV/0!</v>
      </c>
      <c r="AK73" s="47" t="e">
        <f t="shared" si="157"/>
        <v>#DIV/0!</v>
      </c>
      <c r="AL73" s="47" t="e">
        <f t="shared" si="158"/>
        <v>#DIV/0!</v>
      </c>
      <c r="AM73" s="47" t="e">
        <f t="shared" si="159"/>
        <v>#DIV/0!</v>
      </c>
      <c r="AN73" s="47" t="e">
        <f t="shared" si="160"/>
        <v>#DIV/0!</v>
      </c>
      <c r="AO73" s="47" t="e">
        <f t="shared" si="161"/>
        <v>#DIV/0!</v>
      </c>
    </row>
    <row r="74" spans="2:41" hidden="1">
      <c r="B74" s="44" t="s">
        <v>159</v>
      </c>
      <c r="C74" s="44" t="s">
        <v>154</v>
      </c>
      <c r="D74" s="44" t="s">
        <v>3</v>
      </c>
      <c r="E74" s="45">
        <f t="shared" si="149"/>
        <v>0</v>
      </c>
      <c r="F74" s="45">
        <v>0</v>
      </c>
      <c r="G74" s="45">
        <f>IF(G$44&gt;0,'Invoer Parameters'!$D$49*F69,0)</f>
        <v>0</v>
      </c>
      <c r="H74" s="45">
        <f>IF(H$44&gt;0,'Invoer Parameters'!$D$49*G69,0)</f>
        <v>0</v>
      </c>
      <c r="I74" s="45">
        <f>IF(I$44&gt;0,'Invoer Parameters'!$D$49*H69,0)</f>
        <v>0</v>
      </c>
      <c r="J74" s="45">
        <f>IF(J$44&gt;0,'Invoer Parameters'!$D$49*I69,0)</f>
        <v>0</v>
      </c>
      <c r="K74" s="45">
        <f>IF(K$44&gt;0,'Invoer Parameters'!$D$49*J69,0)</f>
        <v>0</v>
      </c>
      <c r="L74" s="45">
        <f>IF(L$44&gt;0,'Invoer Parameters'!$D$49*K69,0)</f>
        <v>0</v>
      </c>
      <c r="M74" s="45">
        <f>IF(M$44&gt;0,'Invoer Parameters'!$D$49*L69,0)</f>
        <v>0</v>
      </c>
      <c r="N74" s="45">
        <f>IF(N$44&gt;0,'Invoer Parameters'!$D$49*M69,0)</f>
        <v>0</v>
      </c>
      <c r="O74" s="45">
        <f>IF(O$44&gt;0,'Invoer Parameters'!$D$49*N69,0)</f>
        <v>0</v>
      </c>
      <c r="P74" s="45">
        <f>IF(P$44&gt;0,'Invoer Parameters'!$D$49*O69,0)</f>
        <v>0</v>
      </c>
      <c r="Q74" s="45">
        <f>IF(Q$44&gt;0,'Invoer Parameters'!$D$49*P69,0)</f>
        <v>0</v>
      </c>
      <c r="R74" s="45">
        <f>IF(R$44&gt;0,'Invoer Parameters'!$D$49*Q69,0)</f>
        <v>0</v>
      </c>
      <c r="S74" s="45">
        <f>IF(S$44&gt;0,'Invoer Parameters'!$D$49*R69,0)</f>
        <v>0</v>
      </c>
      <c r="T74" s="45">
        <f>IF(T$44&gt;0,'Invoer Parameters'!$D$49*S69,0)</f>
        <v>0</v>
      </c>
      <c r="U74" s="45">
        <f>IF(U$44&gt;0,'Invoer Parameters'!$D$49*T69,0)</f>
        <v>0</v>
      </c>
      <c r="V74" s="45">
        <f>IF(V$44&gt;0,'Invoer Parameters'!$D$49*U69,0)</f>
        <v>0</v>
      </c>
      <c r="W74" s="45">
        <f>IF(W$44&gt;0,'Invoer Parameters'!$D$49*V69,0)</f>
        <v>0</v>
      </c>
      <c r="X74" s="45">
        <f>IF(X$44&gt;0,'Invoer Parameters'!$D$49*W69,0)</f>
        <v>0</v>
      </c>
      <c r="Y74" s="45">
        <f>IF(Y$44&gt;0,'Invoer Parameters'!$D$49*X69,0)</f>
        <v>0</v>
      </c>
      <c r="Z74" s="45">
        <f>IF(Z$44&gt;0,'Invoer Parameters'!$D$49*Y69,0)</f>
        <v>0</v>
      </c>
      <c r="AA74" s="45">
        <f>IF(AA$44&gt;0,'Invoer Parameters'!$D$49*Z69,0)</f>
        <v>0</v>
      </c>
      <c r="AB74" s="45">
        <f>IF(AB$44&gt;0,'Invoer Parameters'!$D$49*AA69,0)</f>
        <v>0</v>
      </c>
      <c r="AC74" s="45">
        <f>IF(AC$44&gt;0,'Invoer Parameters'!$D$49*AB69,0)</f>
        <v>0</v>
      </c>
      <c r="AD74" s="45">
        <f>IF(AD$44&gt;0,'Invoer Parameters'!$D$49*AC69,0)</f>
        <v>0</v>
      </c>
      <c r="AE74" s="45">
        <f>IF(AE$44&gt;0,'Invoer Parameters'!$D$49*AD69,0)</f>
        <v>0</v>
      </c>
      <c r="AF74" s="45">
        <f>IF(AF$44&gt;0,'Invoer Parameters'!$D$49*AE69,0)</f>
        <v>0</v>
      </c>
      <c r="AG74" s="45">
        <f>IF(AG$44&gt;0,'Invoer Parameters'!$D$49*AF69,0)</f>
        <v>0</v>
      </c>
      <c r="AH74" s="45">
        <f>IF(AH$44&gt;0,'Invoer Parameters'!$D$49*AG69,0)</f>
        <v>0</v>
      </c>
      <c r="AI74" s="45">
        <f>IF(AI$44&gt;0,'Invoer Parameters'!$D$49*AH69,0)</f>
        <v>0</v>
      </c>
      <c r="AJ74" s="45">
        <f>IF(AJ$44&gt;0,'Invoer Parameters'!$D$49*AI69,0)</f>
        <v>0</v>
      </c>
      <c r="AK74" s="45">
        <f>IF(AK$44&gt;0,'Invoer Parameters'!$D$49*AJ69,0)</f>
        <v>0</v>
      </c>
      <c r="AL74" s="45">
        <f>IF(AL$44&gt;0,'Invoer Parameters'!$D$49*AK69,0)</f>
        <v>0</v>
      </c>
      <c r="AM74" s="45">
        <f>IF(AM$44&gt;0,'Invoer Parameters'!$D$49*AL69,0)</f>
        <v>0</v>
      </c>
      <c r="AN74" s="45">
        <f>IF(AN$44&gt;0,'Invoer Parameters'!$D$49*AM69,0)</f>
        <v>0</v>
      </c>
      <c r="AO74" s="45">
        <f>IF(AO$44&gt;0,'Invoer Parameters'!$D$49*AN69,0)</f>
        <v>0</v>
      </c>
    </row>
    <row r="75" spans="2:41" hidden="1">
      <c r="B75" s="44" t="s">
        <v>159</v>
      </c>
      <c r="C75" s="44" t="s">
        <v>155</v>
      </c>
      <c r="D75" s="44" t="s">
        <v>3</v>
      </c>
      <c r="E75" s="45">
        <f t="shared" si="149"/>
        <v>0</v>
      </c>
      <c r="F75" s="45">
        <v>0</v>
      </c>
      <c r="G75" s="45">
        <f>IF(G$46&gt;0,'Invoer Parameters'!$D$49*F70,0)</f>
        <v>0</v>
      </c>
      <c r="H75" s="45">
        <f>IF(H$46&gt;0,'Invoer Parameters'!$D$49*G70,0)</f>
        <v>0</v>
      </c>
      <c r="I75" s="45">
        <f>IF(I$46&gt;0,'Invoer Parameters'!$D$49*H70,0)</f>
        <v>0</v>
      </c>
      <c r="J75" s="45">
        <f>IF(J$46&gt;0,'Invoer Parameters'!$D$49*I70,0)</f>
        <v>0</v>
      </c>
      <c r="K75" s="45">
        <f>IF(K$46&gt;0,'Invoer Parameters'!$D$49*J70,0)</f>
        <v>0</v>
      </c>
      <c r="L75" s="45">
        <f>IF(L$46&gt;0,'Invoer Parameters'!$D$49*K70,0)</f>
        <v>0</v>
      </c>
      <c r="M75" s="45">
        <f>IF(M$46&gt;0,'Invoer Parameters'!$D$49*L70,0)</f>
        <v>0</v>
      </c>
      <c r="N75" s="45">
        <f>IF(N$46&gt;0,'Invoer Parameters'!$D$49*M70,0)</f>
        <v>0</v>
      </c>
      <c r="O75" s="45">
        <f>IF(O$46&gt;0,'Invoer Parameters'!$D$49*N70,0)</f>
        <v>0</v>
      </c>
      <c r="P75" s="45">
        <f>IF(P$46&gt;0,'Invoer Parameters'!$D$49*O70,0)</f>
        <v>0</v>
      </c>
      <c r="Q75" s="45">
        <f>IF(Q$46&gt;0,'Invoer Parameters'!$D$49*P70,0)</f>
        <v>0</v>
      </c>
      <c r="R75" s="45">
        <f>IF(R$46&gt;0,'Invoer Parameters'!$D$49*Q70,0)</f>
        <v>0</v>
      </c>
      <c r="S75" s="45">
        <f>IF(S$46&gt;0,'Invoer Parameters'!$D$49*R70,0)</f>
        <v>0</v>
      </c>
      <c r="T75" s="45">
        <f>IF(T$46&gt;0,'Invoer Parameters'!$D$49*S70,0)</f>
        <v>0</v>
      </c>
      <c r="U75" s="45">
        <f>IF(U$46&gt;0,'Invoer Parameters'!$D$49*T70,0)</f>
        <v>0</v>
      </c>
      <c r="V75" s="45">
        <f>IF(V$46&gt;0,'Invoer Parameters'!$D$49*U70,0)</f>
        <v>0</v>
      </c>
      <c r="W75" s="45">
        <f>IF(W$46&gt;0,'Invoer Parameters'!$D$49*V70,0)</f>
        <v>0</v>
      </c>
      <c r="X75" s="45">
        <f>IF(X$46&gt;0,'Invoer Parameters'!$D$49*W70,0)</f>
        <v>0</v>
      </c>
      <c r="Y75" s="45">
        <f>IF(Y$46&gt;0,'Invoer Parameters'!$D$49*X70,0)</f>
        <v>0</v>
      </c>
      <c r="Z75" s="45">
        <f>IF(Z$46&gt;0,'Invoer Parameters'!$D$49*Y70,0)</f>
        <v>0</v>
      </c>
      <c r="AA75" s="45">
        <f>IF(AA$46&gt;0,'Invoer Parameters'!$D$49*Z70,0)</f>
        <v>0</v>
      </c>
      <c r="AB75" s="45">
        <f>IF(AB$46&gt;0,'Invoer Parameters'!$D$49*AA70,0)</f>
        <v>0</v>
      </c>
      <c r="AC75" s="45">
        <f>IF(AC$46&gt;0,'Invoer Parameters'!$D$49*AB70,0)</f>
        <v>0</v>
      </c>
      <c r="AD75" s="45">
        <f>IF(AD$46&gt;0,'Invoer Parameters'!$D$49*AC70,0)</f>
        <v>0</v>
      </c>
      <c r="AE75" s="45">
        <f>IF(AE$46&gt;0,'Invoer Parameters'!$D$49*AD70,0)</f>
        <v>0</v>
      </c>
      <c r="AF75" s="45">
        <f>IF(AF$46&gt;0,'Invoer Parameters'!$D$49*AE70,0)</f>
        <v>0</v>
      </c>
      <c r="AG75" s="45">
        <f>IF(AG$46&gt;0,'Invoer Parameters'!$D$49*AF70,0)</f>
        <v>0</v>
      </c>
      <c r="AH75" s="45">
        <f>IF(AH$46&gt;0,'Invoer Parameters'!$D$49*AG70,0)</f>
        <v>0</v>
      </c>
      <c r="AI75" s="45">
        <f>IF(AI$46&gt;0,'Invoer Parameters'!$D$49*AH70,0)</f>
        <v>0</v>
      </c>
      <c r="AJ75" s="45">
        <f>IF(AJ$46&gt;0,'Invoer Parameters'!$D$49*AI70,0)</f>
        <v>0</v>
      </c>
      <c r="AK75" s="45">
        <f>IF(AK$46&gt;0,'Invoer Parameters'!$D$49*AJ70,0)</f>
        <v>0</v>
      </c>
      <c r="AL75" s="45">
        <f>IF(AL$46&gt;0,'Invoer Parameters'!$D$49*AK70,0)</f>
        <v>0</v>
      </c>
      <c r="AM75" s="45">
        <f>IF(AM$46&gt;0,'Invoer Parameters'!$D$49*AL70,0)</f>
        <v>0</v>
      </c>
      <c r="AN75" s="45">
        <f>IF(AN$46&gt;0,'Invoer Parameters'!$D$49*AM70,0)</f>
        <v>0</v>
      </c>
      <c r="AO75" s="45">
        <f>IF(AO$46&gt;0,'Invoer Parameters'!$D$49*AN70,0)</f>
        <v>0</v>
      </c>
    </row>
    <row r="76" spans="2:41" hidden="1">
      <c r="B76" s="44" t="s">
        <v>159</v>
      </c>
      <c r="C76" s="44" t="s">
        <v>156</v>
      </c>
      <c r="D76" s="44" t="s">
        <v>3</v>
      </c>
      <c r="E76" s="45">
        <f t="shared" si="149"/>
        <v>0</v>
      </c>
      <c r="F76" s="45">
        <v>0</v>
      </c>
      <c r="G76" s="45">
        <f>IF(G$48&gt;0,'Invoer Parameters'!$D$49*F71,0)</f>
        <v>0</v>
      </c>
      <c r="H76" s="45">
        <f>IF(H$48&gt;0,'Invoer Parameters'!$D$49*G71,0)</f>
        <v>0</v>
      </c>
      <c r="I76" s="45">
        <f>IF(I$48&gt;0,'Invoer Parameters'!$D$49*H71,0)</f>
        <v>0</v>
      </c>
      <c r="J76" s="45">
        <f>IF(J$48&gt;0,'Invoer Parameters'!$D$49*I71,0)</f>
        <v>0</v>
      </c>
      <c r="K76" s="45">
        <f>IF(K$48&gt;0,'Invoer Parameters'!$D$49*J71,0)</f>
        <v>0</v>
      </c>
      <c r="L76" s="45">
        <f>IF(L$48&gt;0,'Invoer Parameters'!$D$49*K71,0)</f>
        <v>0</v>
      </c>
      <c r="M76" s="45">
        <f>IF(M$48&gt;0,'Invoer Parameters'!$D$49*L71,0)</f>
        <v>0</v>
      </c>
      <c r="N76" s="45">
        <f>IF(N$48&gt;0,'Invoer Parameters'!$D$49*M71,0)</f>
        <v>0</v>
      </c>
      <c r="O76" s="45">
        <f>IF(O$48&gt;0,'Invoer Parameters'!$D$49*N71,0)</f>
        <v>0</v>
      </c>
      <c r="P76" s="45">
        <f>IF(P$48&gt;0,'Invoer Parameters'!$D$49*O71,0)</f>
        <v>0</v>
      </c>
      <c r="Q76" s="45">
        <f>IF(Q$48&gt;0,'Invoer Parameters'!$D$49*P71,0)</f>
        <v>0</v>
      </c>
      <c r="R76" s="45">
        <f>IF(R$48&gt;0,'Invoer Parameters'!$D$49*Q71,0)</f>
        <v>0</v>
      </c>
      <c r="S76" s="45">
        <f>IF(S$48&gt;0,'Invoer Parameters'!$D$49*R71,0)</f>
        <v>0</v>
      </c>
      <c r="T76" s="45">
        <f>IF(T$48&gt;0,'Invoer Parameters'!$D$49*S71,0)</f>
        <v>0</v>
      </c>
      <c r="U76" s="45">
        <f>IF(U$48&gt;0,'Invoer Parameters'!$D$49*T71,0)</f>
        <v>0</v>
      </c>
      <c r="V76" s="45">
        <f>IF(V$48&gt;0,'Invoer Parameters'!$D$49*U71,0)</f>
        <v>0</v>
      </c>
      <c r="W76" s="45">
        <f>IF(W$48&gt;0,'Invoer Parameters'!$D$49*V71,0)</f>
        <v>0</v>
      </c>
      <c r="X76" s="45">
        <f>IF(X$48&gt;0,'Invoer Parameters'!$D$49*W71,0)</f>
        <v>0</v>
      </c>
      <c r="Y76" s="45">
        <f>IF(Y$48&gt;0,'Invoer Parameters'!$D$49*X71,0)</f>
        <v>0</v>
      </c>
      <c r="Z76" s="45">
        <f>IF(Z$48&gt;0,'Invoer Parameters'!$D$49*Y71,0)</f>
        <v>0</v>
      </c>
      <c r="AA76" s="45">
        <f>IF(AA$48&gt;0,'Invoer Parameters'!$D$49*Z71,0)</f>
        <v>0</v>
      </c>
      <c r="AB76" s="45">
        <f>IF(AB$48&gt;0,'Invoer Parameters'!$D$49*AA71,0)</f>
        <v>0</v>
      </c>
      <c r="AC76" s="45">
        <f>IF(AC$48&gt;0,'Invoer Parameters'!$D$49*AB71,0)</f>
        <v>0</v>
      </c>
      <c r="AD76" s="45">
        <f>IF(AD$48&gt;0,'Invoer Parameters'!$D$49*AC71,0)</f>
        <v>0</v>
      </c>
      <c r="AE76" s="45">
        <f>IF(AE$48&gt;0,'Invoer Parameters'!$D$49*AD71,0)</f>
        <v>0</v>
      </c>
      <c r="AF76" s="45">
        <f>IF(AF$48&gt;0,'Invoer Parameters'!$D$49*AE71,0)</f>
        <v>0</v>
      </c>
      <c r="AG76" s="45">
        <f>IF(AG$48&gt;0,'Invoer Parameters'!$D$49*AF71,0)</f>
        <v>0</v>
      </c>
      <c r="AH76" s="45">
        <f>IF(AH$48&gt;0,'Invoer Parameters'!$D$49*AG71,0)</f>
        <v>0</v>
      </c>
      <c r="AI76" s="45">
        <f>IF(AI$48&gt;0,'Invoer Parameters'!$D$49*AH71,0)</f>
        <v>0</v>
      </c>
      <c r="AJ76" s="45">
        <f>IF(AJ$48&gt;0,'Invoer Parameters'!$D$49*AI71,0)</f>
        <v>0</v>
      </c>
      <c r="AK76" s="45">
        <f>IF(AK$48&gt;0,'Invoer Parameters'!$D$49*AJ71,0)</f>
        <v>0</v>
      </c>
      <c r="AL76" s="45">
        <f>IF(AL$48&gt;0,'Invoer Parameters'!$D$49*AK71,0)</f>
        <v>0</v>
      </c>
      <c r="AM76" s="45">
        <f>IF(AM$48&gt;0,'Invoer Parameters'!$D$49*AL71,0)</f>
        <v>0</v>
      </c>
      <c r="AN76" s="45">
        <f>IF(AN$48&gt;0,'Invoer Parameters'!$D$49*AM71,0)</f>
        <v>0</v>
      </c>
      <c r="AO76" s="45">
        <f>IF(AO$48&gt;0,'Invoer Parameters'!$D$49*AN71,0)</f>
        <v>0</v>
      </c>
    </row>
    <row r="77" spans="2:41" hidden="1">
      <c r="B77" s="44" t="s">
        <v>159</v>
      </c>
      <c r="C77" s="44" t="s">
        <v>197</v>
      </c>
      <c r="D77" s="44" t="s">
        <v>3</v>
      </c>
      <c r="E77" s="45">
        <f t="shared" ref="E77:E78" si="167">SUM(F77:AE77)</f>
        <v>0</v>
      </c>
      <c r="F77" s="45">
        <v>0</v>
      </c>
      <c r="G77" s="45">
        <f>IF(G$50&gt;0,'Invoer Parameters'!$D$49*F72,0)</f>
        <v>0</v>
      </c>
      <c r="H77" s="45">
        <f>IF(H$50&gt;0,'Invoer Parameters'!$D$49*G72,0)</f>
        <v>0</v>
      </c>
      <c r="I77" s="45">
        <f>IF(I$50&gt;0,'Invoer Parameters'!$D$49*H72,0)</f>
        <v>0</v>
      </c>
      <c r="J77" s="45">
        <f>IF(J$50&gt;0,'Invoer Parameters'!$D$49*I72,0)</f>
        <v>0</v>
      </c>
      <c r="K77" s="45">
        <f>IF(K$50&gt;0,'Invoer Parameters'!$D$49*J72,0)</f>
        <v>0</v>
      </c>
      <c r="L77" s="45">
        <f>IF(L$50&gt;0,'Invoer Parameters'!$D$49*K72,0)</f>
        <v>0</v>
      </c>
      <c r="M77" s="45">
        <f>IF(M$50&gt;0,'Invoer Parameters'!$D$49*L72,0)</f>
        <v>0</v>
      </c>
      <c r="N77" s="45">
        <f>IF(N$50&gt;0,'Invoer Parameters'!$D$49*M72,0)</f>
        <v>0</v>
      </c>
      <c r="O77" s="45">
        <f>IF(O$50&gt;0,'Invoer Parameters'!$D$49*N72,0)</f>
        <v>0</v>
      </c>
      <c r="P77" s="45">
        <f>IF(P$50&gt;0,'Invoer Parameters'!$D$49*O72,0)</f>
        <v>0</v>
      </c>
      <c r="Q77" s="45">
        <f>IF(Q$50&gt;0,'Invoer Parameters'!$D$49*P72,0)</f>
        <v>0</v>
      </c>
      <c r="R77" s="45">
        <f>IF(R$50&gt;0,'Invoer Parameters'!$D$49*Q72,0)</f>
        <v>0</v>
      </c>
      <c r="S77" s="45">
        <f>IF(S$50&gt;0,'Invoer Parameters'!$D$49*R72,0)</f>
        <v>0</v>
      </c>
      <c r="T77" s="45">
        <f>IF(T$50&gt;0,'Invoer Parameters'!$D$49*S72,0)</f>
        <v>0</v>
      </c>
      <c r="U77" s="45">
        <f>IF(U$50&gt;0,'Invoer Parameters'!$D$49*T72,0)</f>
        <v>0</v>
      </c>
      <c r="V77" s="45">
        <f>IF(V$50&gt;0,'Invoer Parameters'!$D$49*U72,0)</f>
        <v>0</v>
      </c>
      <c r="W77" s="45">
        <f>IF(W$50&gt;0,'Invoer Parameters'!$D$49*V72,0)</f>
        <v>0</v>
      </c>
      <c r="X77" s="45">
        <f>IF(X$50&gt;0,'Invoer Parameters'!$D$49*W72,0)</f>
        <v>0</v>
      </c>
      <c r="Y77" s="45">
        <f>IF(Y$50&gt;0,'Invoer Parameters'!$D$49*X72,0)</f>
        <v>0</v>
      </c>
      <c r="Z77" s="45">
        <f>IF(Z$50&gt;0,'Invoer Parameters'!$D$49*Y72,0)</f>
        <v>0</v>
      </c>
      <c r="AA77" s="45">
        <f>IF(AA$50&gt;0,'Invoer Parameters'!$D$49*Z72,0)</f>
        <v>0</v>
      </c>
      <c r="AB77" s="45">
        <f>IF(AB$50&gt;0,'Invoer Parameters'!$D$49*AA72,0)</f>
        <v>0</v>
      </c>
      <c r="AC77" s="45">
        <f>IF(AC$50&gt;0,'Invoer Parameters'!$D$49*AB72,0)</f>
        <v>0</v>
      </c>
      <c r="AD77" s="45">
        <f>IF(AD$50&gt;0,'Invoer Parameters'!$D$49*AC72,0)</f>
        <v>0</v>
      </c>
      <c r="AE77" s="45">
        <f>IF(AE$50&gt;0,'Invoer Parameters'!$D$49*AD72,0)</f>
        <v>0</v>
      </c>
      <c r="AF77" s="45">
        <f>IF(AF$50&gt;0,'Invoer Parameters'!$D$49*AE72,0)</f>
        <v>0</v>
      </c>
      <c r="AG77" s="45">
        <f>IF(AG$50&gt;0,'Invoer Parameters'!$D$49*AF72,0)</f>
        <v>0</v>
      </c>
      <c r="AH77" s="45">
        <f>IF(AH$50&gt;0,'Invoer Parameters'!$D$49*AG72,0)</f>
        <v>0</v>
      </c>
      <c r="AI77" s="45">
        <f>IF(AI$50&gt;0,'Invoer Parameters'!$D$49*AH72,0)</f>
        <v>0</v>
      </c>
      <c r="AJ77" s="45">
        <f>IF(AJ$50&gt;0,'Invoer Parameters'!$D$49*AI72,0)</f>
        <v>0</v>
      </c>
      <c r="AK77" s="45">
        <f>IF(AK$50&gt;0,'Invoer Parameters'!$D$49*AJ72,0)</f>
        <v>0</v>
      </c>
      <c r="AL77" s="45">
        <f>IF(AL$50&gt;0,'Invoer Parameters'!$D$49*AK72,0)</f>
        <v>0</v>
      </c>
      <c r="AM77" s="45">
        <f>IF(AM$50&gt;0,'Invoer Parameters'!$D$49*AL72,0)</f>
        <v>0</v>
      </c>
      <c r="AN77" s="45">
        <f>IF(AN$50&gt;0,'Invoer Parameters'!$D$49*AM72,0)</f>
        <v>0</v>
      </c>
      <c r="AO77" s="45">
        <f>IF(AO$50&gt;0,'Invoer Parameters'!$D$49*AN72,0)</f>
        <v>0</v>
      </c>
    </row>
    <row r="78" spans="2:41" hidden="1">
      <c r="B78" s="44" t="s">
        <v>159</v>
      </c>
      <c r="C78" s="44" t="s">
        <v>198</v>
      </c>
      <c r="D78" s="44" t="s">
        <v>3</v>
      </c>
      <c r="E78" s="45">
        <f t="shared" si="167"/>
        <v>0</v>
      </c>
      <c r="F78" s="45">
        <v>0</v>
      </c>
      <c r="G78" s="45">
        <f>IF(G$52&gt;0,'Invoer Parameters'!$D$49*F73,0)</f>
        <v>0</v>
      </c>
      <c r="H78" s="45">
        <f>IF(H$52&gt;0,'Invoer Parameters'!$D$49*G73,0)</f>
        <v>0</v>
      </c>
      <c r="I78" s="45">
        <f>IF(I$52&gt;0,'Invoer Parameters'!$D$49*H73,0)</f>
        <v>0</v>
      </c>
      <c r="J78" s="45">
        <f>IF(J$52&gt;0,'Invoer Parameters'!$D$49*I73,0)</f>
        <v>0</v>
      </c>
      <c r="K78" s="45">
        <f>IF(K$52&gt;0,'Invoer Parameters'!$D$49*J73,0)</f>
        <v>0</v>
      </c>
      <c r="L78" s="45">
        <f>IF(L$52&gt;0,'Invoer Parameters'!$D$49*K73,0)</f>
        <v>0</v>
      </c>
      <c r="M78" s="45">
        <f>IF(M$52&gt;0,'Invoer Parameters'!$D$49*L73,0)</f>
        <v>0</v>
      </c>
      <c r="N78" s="45">
        <f>IF(N$52&gt;0,'Invoer Parameters'!$D$49*M73,0)</f>
        <v>0</v>
      </c>
      <c r="O78" s="45">
        <f>IF(O$52&gt;0,'Invoer Parameters'!$D$49*N73,0)</f>
        <v>0</v>
      </c>
      <c r="P78" s="45">
        <f>IF(P$52&gt;0,'Invoer Parameters'!$D$49*O73,0)</f>
        <v>0</v>
      </c>
      <c r="Q78" s="45">
        <f>IF(Q$52&gt;0,'Invoer Parameters'!$D$49*P73,0)</f>
        <v>0</v>
      </c>
      <c r="R78" s="45">
        <f>IF(R$52&gt;0,'Invoer Parameters'!$D$49*Q73,0)</f>
        <v>0</v>
      </c>
      <c r="S78" s="45">
        <f>IF(S$52&gt;0,'Invoer Parameters'!$D$49*R73,0)</f>
        <v>0</v>
      </c>
      <c r="T78" s="45">
        <f>IF(T$52&gt;0,'Invoer Parameters'!$D$49*S73,0)</f>
        <v>0</v>
      </c>
      <c r="U78" s="45">
        <f>IF(U$52&gt;0,'Invoer Parameters'!$D$49*T73,0)</f>
        <v>0</v>
      </c>
      <c r="V78" s="45">
        <f>IF(V$52&gt;0,'Invoer Parameters'!$D$49*U73,0)</f>
        <v>0</v>
      </c>
      <c r="W78" s="45">
        <f>IF(W$52&gt;0,'Invoer Parameters'!$D$49*V73,0)</f>
        <v>0</v>
      </c>
      <c r="X78" s="45">
        <f>IF(X$52&gt;0,'Invoer Parameters'!$D$49*W73,0)</f>
        <v>0</v>
      </c>
      <c r="Y78" s="45">
        <f>IF(Y$52&gt;0,'Invoer Parameters'!$D$49*X73,0)</f>
        <v>0</v>
      </c>
      <c r="Z78" s="45">
        <f>IF(Z$52&gt;0,'Invoer Parameters'!$D$49*Y73,0)</f>
        <v>0</v>
      </c>
      <c r="AA78" s="45">
        <f>IF(AA$52&gt;0,'Invoer Parameters'!$D$49*Z73,0)</f>
        <v>0</v>
      </c>
      <c r="AB78" s="45">
        <f>IF(AB$52&gt;0,'Invoer Parameters'!$D$49*AA73,0)</f>
        <v>0</v>
      </c>
      <c r="AC78" s="45">
        <f>IF(AC$52&gt;0,'Invoer Parameters'!$D$49*AB73,0)</f>
        <v>0</v>
      </c>
      <c r="AD78" s="45">
        <f>IF(AD$52&gt;0,'Invoer Parameters'!$D$49*AC73,0)</f>
        <v>0</v>
      </c>
      <c r="AE78" s="45">
        <f>IF(AE$52&gt;0,'Invoer Parameters'!$D$49*AD73,0)</f>
        <v>0</v>
      </c>
      <c r="AF78" s="45">
        <f>IF(AF$52&gt;0,'Invoer Parameters'!$D$49*AE73,0)</f>
        <v>0</v>
      </c>
      <c r="AG78" s="45">
        <f>IF(AG$52&gt;0,'Invoer Parameters'!$D$49*AF73,0)</f>
        <v>0</v>
      </c>
      <c r="AH78" s="45">
        <f>IF(AH$52&gt;0,'Invoer Parameters'!$D$49*AG73,0)</f>
        <v>0</v>
      </c>
      <c r="AI78" s="45">
        <f>IF(AI$52&gt;0,'Invoer Parameters'!$D$49*AH73,0)</f>
        <v>0</v>
      </c>
      <c r="AJ78" s="45">
        <f>IF(AJ$52&gt;0,'Invoer Parameters'!$D$49*AI73,0)</f>
        <v>0</v>
      </c>
      <c r="AK78" s="45">
        <f>IF(AK$52&gt;0,'Invoer Parameters'!$D$49*AJ73,0)</f>
        <v>0</v>
      </c>
      <c r="AL78" s="45">
        <f>IF(AL$52&gt;0,'Invoer Parameters'!$D$49*AK73,0)</f>
        <v>0</v>
      </c>
      <c r="AM78" s="45">
        <f>IF(AM$52&gt;0,'Invoer Parameters'!$D$49*AL73,0)</f>
        <v>0</v>
      </c>
      <c r="AN78" s="45">
        <f>IF(AN$52&gt;0,'Invoer Parameters'!$D$49*AM73,0)</f>
        <v>0</v>
      </c>
      <c r="AO78" s="45">
        <f>IF(AO$52&gt;0,'Invoer Parameters'!$D$49*AN73,0)</f>
        <v>0</v>
      </c>
    </row>
    <row r="80" spans="2:41">
      <c r="B80" s="27" t="s">
        <v>20</v>
      </c>
      <c r="C80" s="29" t="str">
        <f>IF('Invoer Parameters'!$D$47="Annuïteit",C54,C64)</f>
        <v>Aflossing VV investering 1 Annuiteit</v>
      </c>
      <c r="D80" s="27" t="s">
        <v>3</v>
      </c>
      <c r="E80" s="49"/>
      <c r="F80" s="29">
        <f>IF('Invoer Parameters'!$D$47="Annuïteit",F54,F64)</f>
        <v>0</v>
      </c>
      <c r="G80" s="29" t="e">
        <f>IF('Invoer Parameters'!$D$47="Annuïteit",G54,G64)</f>
        <v>#NUM!</v>
      </c>
      <c r="H80" s="29">
        <f>IF('Invoer Parameters'!$D$47="Annuïteit",H54,H64)</f>
        <v>0</v>
      </c>
      <c r="I80" s="29">
        <f>IF('Invoer Parameters'!$D$47="Annuïteit",I54,I64)</f>
        <v>0</v>
      </c>
      <c r="J80" s="29">
        <f>IF('Invoer Parameters'!$D$47="Annuïteit",J54,J64)</f>
        <v>0</v>
      </c>
      <c r="K80" s="29">
        <f>IF('Invoer Parameters'!$D$47="Annuïteit",K54,K64)</f>
        <v>0</v>
      </c>
      <c r="L80" s="29">
        <f>IF('Invoer Parameters'!$D$47="Annuïteit",L54,L64)</f>
        <v>0</v>
      </c>
      <c r="M80" s="29">
        <f>IF('Invoer Parameters'!$D$47="Annuïteit",M54,M64)</f>
        <v>0</v>
      </c>
      <c r="N80" s="29">
        <f>IF('Invoer Parameters'!$D$47="Annuïteit",N54,N64)</f>
        <v>0</v>
      </c>
      <c r="O80" s="29">
        <f>IF('Invoer Parameters'!$D$47="Annuïteit",O54,O64)</f>
        <v>0</v>
      </c>
      <c r="P80" s="29">
        <f>IF('Invoer Parameters'!$D$47="Annuïteit",P54,P64)</f>
        <v>0</v>
      </c>
      <c r="Q80" s="29">
        <f>IF('Invoer Parameters'!$D$47="Annuïteit",Q54,Q64)</f>
        <v>0</v>
      </c>
      <c r="R80" s="29">
        <f>IF('Invoer Parameters'!$D$47="Annuïteit",R54,R64)</f>
        <v>0</v>
      </c>
      <c r="S80" s="29">
        <f>IF('Invoer Parameters'!$D$47="Annuïteit",S54,S64)</f>
        <v>0</v>
      </c>
      <c r="T80" s="29">
        <f>IF('Invoer Parameters'!$D$47="Annuïteit",T54,T64)</f>
        <v>0</v>
      </c>
      <c r="U80" s="29">
        <f>IF('Invoer Parameters'!$D$47="Annuïteit",U54,U64)</f>
        <v>0</v>
      </c>
      <c r="V80" s="29">
        <f>IF('Invoer Parameters'!$D$47="Annuïteit",V54,V64)</f>
        <v>0</v>
      </c>
      <c r="W80" s="29">
        <f>IF('Invoer Parameters'!$D$47="Annuïteit",W54,W64)</f>
        <v>0</v>
      </c>
      <c r="X80" s="29">
        <f>IF('Invoer Parameters'!$D$47="Annuïteit",X54,X64)</f>
        <v>0</v>
      </c>
      <c r="Y80" s="29">
        <f>IF('Invoer Parameters'!$D$47="Annuïteit",Y54,Y64)</f>
        <v>0</v>
      </c>
      <c r="Z80" s="29">
        <f>IF('Invoer Parameters'!$D$47="Annuïteit",Z54,Z64)</f>
        <v>0</v>
      </c>
      <c r="AA80" s="29">
        <f>IF('Invoer Parameters'!$D$47="Annuïteit",AA54,AA64)</f>
        <v>0</v>
      </c>
      <c r="AB80" s="29">
        <f>IF('Invoer Parameters'!$D$47="Annuïteit",AB54,AB64)</f>
        <v>0</v>
      </c>
      <c r="AC80" s="29">
        <f>IF('Invoer Parameters'!$D$47="Annuïteit",AC54,AC64)</f>
        <v>0</v>
      </c>
      <c r="AD80" s="29">
        <f>IF('Invoer Parameters'!$D$47="Annuïteit",AD54,AD64)</f>
        <v>0</v>
      </c>
      <c r="AE80" s="29">
        <f>IF('Invoer Parameters'!$D$47="Annuïteit",AE54,AE64)</f>
        <v>0</v>
      </c>
      <c r="AF80" s="29">
        <f>IF('Invoer Parameters'!$D$47="Annuïteit",AF54,AF64)</f>
        <v>0</v>
      </c>
      <c r="AG80" s="29">
        <f>IF('Invoer Parameters'!$D$47="Annuïteit",AG54,AG64)</f>
        <v>0</v>
      </c>
      <c r="AH80" s="29">
        <f>IF('Invoer Parameters'!$D$47="Annuïteit",AH54,AH64)</f>
        <v>0</v>
      </c>
      <c r="AI80" s="29">
        <f>IF('Invoer Parameters'!$D$47="Annuïteit",AI54,AI64)</f>
        <v>0</v>
      </c>
      <c r="AJ80" s="29">
        <f>IF('Invoer Parameters'!$D$47="Annuïteit",AJ54,AJ64)</f>
        <v>0</v>
      </c>
      <c r="AK80" s="29">
        <f>IF('Invoer Parameters'!$D$47="Annuïteit",AK54,AK64)</f>
        <v>0</v>
      </c>
      <c r="AL80" s="29">
        <f>IF('Invoer Parameters'!$D$47="Annuïteit",AL54,AL64)</f>
        <v>0</v>
      </c>
      <c r="AM80" s="29">
        <f>IF('Invoer Parameters'!$D$47="Annuïteit",AM54,AM64)</f>
        <v>0</v>
      </c>
      <c r="AN80" s="29">
        <f>IF('Invoer Parameters'!$D$47="Annuïteit",AN54,AN64)</f>
        <v>0</v>
      </c>
      <c r="AO80" s="29">
        <f>IF('Invoer Parameters'!$D$47="Annuïteit",AO54,AO64)</f>
        <v>0</v>
      </c>
    </row>
    <row r="81" spans="2:41">
      <c r="B81" s="27" t="s">
        <v>21</v>
      </c>
      <c r="C81" s="29" t="str">
        <f>IF('Invoer Parameters'!$D$47="Annuïteit",C55,C65)</f>
        <v>Aflossing VV investering 2 Annuiteit</v>
      </c>
      <c r="D81" s="27" t="s">
        <v>3</v>
      </c>
      <c r="E81" s="49"/>
      <c r="F81" s="29">
        <f>IF('Invoer Parameters'!$D$47="Annuïteit",F55,F65)</f>
        <v>0</v>
      </c>
      <c r="G81" s="29" t="e">
        <f>IF('Invoer Parameters'!$D$47="Annuïteit",G55,G65)</f>
        <v>#NUM!</v>
      </c>
      <c r="H81" s="29">
        <f>IF('Invoer Parameters'!$D$47="Annuïteit",H55,H65)</f>
        <v>0</v>
      </c>
      <c r="I81" s="29">
        <f>IF('Invoer Parameters'!$D$47="Annuïteit",I55,I65)</f>
        <v>0</v>
      </c>
      <c r="J81" s="29">
        <f>IF('Invoer Parameters'!$D$47="Annuïteit",J55,J65)</f>
        <v>0</v>
      </c>
      <c r="K81" s="29">
        <f>IF('Invoer Parameters'!$D$47="Annuïteit",K55,K65)</f>
        <v>0</v>
      </c>
      <c r="L81" s="29">
        <f>IF('Invoer Parameters'!$D$47="Annuïteit",L55,L65)</f>
        <v>0</v>
      </c>
      <c r="M81" s="29">
        <f>IF('Invoer Parameters'!$D$47="Annuïteit",M55,M65)</f>
        <v>0</v>
      </c>
      <c r="N81" s="29">
        <f>IF('Invoer Parameters'!$D$47="Annuïteit",N55,N65)</f>
        <v>0</v>
      </c>
      <c r="O81" s="29">
        <f>IF('Invoer Parameters'!$D$47="Annuïteit",O55,O65)</f>
        <v>0</v>
      </c>
      <c r="P81" s="29">
        <f>IF('Invoer Parameters'!$D$47="Annuïteit",P55,P65)</f>
        <v>0</v>
      </c>
      <c r="Q81" s="29">
        <f>IF('Invoer Parameters'!$D$47="Annuïteit",Q55,Q65)</f>
        <v>0</v>
      </c>
      <c r="R81" s="29">
        <f>IF('Invoer Parameters'!$D$47="Annuïteit",R55,R65)</f>
        <v>0</v>
      </c>
      <c r="S81" s="29">
        <f>IF('Invoer Parameters'!$D$47="Annuïteit",S55,S65)</f>
        <v>0</v>
      </c>
      <c r="T81" s="29">
        <f>IF('Invoer Parameters'!$D$47="Annuïteit",T55,T65)</f>
        <v>0</v>
      </c>
      <c r="U81" s="29">
        <f>IF('Invoer Parameters'!$D$47="Annuïteit",U55,U65)</f>
        <v>0</v>
      </c>
      <c r="V81" s="29">
        <f>IF('Invoer Parameters'!$D$47="Annuïteit",V55,V65)</f>
        <v>0</v>
      </c>
      <c r="W81" s="29">
        <f>IF('Invoer Parameters'!$D$47="Annuïteit",W55,W65)</f>
        <v>0</v>
      </c>
      <c r="X81" s="29">
        <f>IF('Invoer Parameters'!$D$47="Annuïteit",X55,X65)</f>
        <v>0</v>
      </c>
      <c r="Y81" s="29">
        <f>IF('Invoer Parameters'!$D$47="Annuïteit",Y55,Y65)</f>
        <v>0</v>
      </c>
      <c r="Z81" s="29">
        <f>IF('Invoer Parameters'!$D$47="Annuïteit",Z55,Z65)</f>
        <v>0</v>
      </c>
      <c r="AA81" s="29">
        <f>IF('Invoer Parameters'!$D$47="Annuïteit",AA55,AA65)</f>
        <v>0</v>
      </c>
      <c r="AB81" s="29">
        <f>IF('Invoer Parameters'!$D$47="Annuïteit",AB55,AB65)</f>
        <v>0</v>
      </c>
      <c r="AC81" s="29">
        <f>IF('Invoer Parameters'!$D$47="Annuïteit",AC55,AC65)</f>
        <v>0</v>
      </c>
      <c r="AD81" s="29">
        <f>IF('Invoer Parameters'!$D$47="Annuïteit",AD55,AD65)</f>
        <v>0</v>
      </c>
      <c r="AE81" s="29">
        <f>IF('Invoer Parameters'!$D$47="Annuïteit",AE55,AE65)</f>
        <v>0</v>
      </c>
      <c r="AF81" s="29">
        <f>IF('Invoer Parameters'!$D$47="Annuïteit",AF55,AF65)</f>
        <v>0</v>
      </c>
      <c r="AG81" s="29">
        <f>IF('Invoer Parameters'!$D$47="Annuïteit",AG55,AG65)</f>
        <v>0</v>
      </c>
      <c r="AH81" s="29">
        <f>IF('Invoer Parameters'!$D$47="Annuïteit",AH55,AH65)</f>
        <v>0</v>
      </c>
      <c r="AI81" s="29">
        <f>IF('Invoer Parameters'!$D$47="Annuïteit",AI55,AI65)</f>
        <v>0</v>
      </c>
      <c r="AJ81" s="29">
        <f>IF('Invoer Parameters'!$D$47="Annuïteit",AJ55,AJ65)</f>
        <v>0</v>
      </c>
      <c r="AK81" s="29">
        <f>IF('Invoer Parameters'!$D$47="Annuïteit",AK55,AK65)</f>
        <v>0</v>
      </c>
      <c r="AL81" s="29">
        <f>IF('Invoer Parameters'!$D$47="Annuïteit",AL55,AL65)</f>
        <v>0</v>
      </c>
      <c r="AM81" s="29">
        <f>IF('Invoer Parameters'!$D$47="Annuïteit",AM55,AM65)</f>
        <v>0</v>
      </c>
      <c r="AN81" s="29">
        <f>IF('Invoer Parameters'!$D$47="Annuïteit",AN55,AN65)</f>
        <v>0</v>
      </c>
      <c r="AO81" s="29">
        <f>IF('Invoer Parameters'!$D$47="Annuïteit",AO55,AO65)</f>
        <v>0</v>
      </c>
    </row>
    <row r="82" spans="2:41">
      <c r="B82" s="27" t="s">
        <v>22</v>
      </c>
      <c r="C82" s="29" t="str">
        <f>IF('Invoer Parameters'!$D$47="Annuïteit",C56,C66)</f>
        <v>Aflossing VV investering 3 Annuiteit</v>
      </c>
      <c r="D82" s="27" t="s">
        <v>3</v>
      </c>
      <c r="E82" s="49"/>
      <c r="F82" s="29">
        <f>IF('Invoer Parameters'!$D$47="Annuïteit",F56,F66)</f>
        <v>0</v>
      </c>
      <c r="G82" s="29" t="e">
        <f>IF('Invoer Parameters'!$D$47="Annuïteit",G56,G66)</f>
        <v>#NUM!</v>
      </c>
      <c r="H82" s="29">
        <f>IF('Invoer Parameters'!$D$47="Annuïteit",H56,H66)</f>
        <v>0</v>
      </c>
      <c r="I82" s="29">
        <f>IF('Invoer Parameters'!$D$47="Annuïteit",I56,I66)</f>
        <v>0</v>
      </c>
      <c r="J82" s="29">
        <f>IF('Invoer Parameters'!$D$47="Annuïteit",J56,J66)</f>
        <v>0</v>
      </c>
      <c r="K82" s="29">
        <f>IF('Invoer Parameters'!$D$47="Annuïteit",K56,K66)</f>
        <v>0</v>
      </c>
      <c r="L82" s="29">
        <f>IF('Invoer Parameters'!$D$47="Annuïteit",L56,L66)</f>
        <v>0</v>
      </c>
      <c r="M82" s="29">
        <f>IF('Invoer Parameters'!$D$47="Annuïteit",M56,M66)</f>
        <v>0</v>
      </c>
      <c r="N82" s="29">
        <f>IF('Invoer Parameters'!$D$47="Annuïteit",N56,N66)</f>
        <v>0</v>
      </c>
      <c r="O82" s="29">
        <f>IF('Invoer Parameters'!$D$47="Annuïteit",O56,O66)</f>
        <v>0</v>
      </c>
      <c r="P82" s="29">
        <f>IF('Invoer Parameters'!$D$47="Annuïteit",P56,P66)</f>
        <v>0</v>
      </c>
      <c r="Q82" s="29">
        <f>IF('Invoer Parameters'!$D$47="Annuïteit",Q56,Q66)</f>
        <v>0</v>
      </c>
      <c r="R82" s="29">
        <f>IF('Invoer Parameters'!$D$47="Annuïteit",R56,R66)</f>
        <v>0</v>
      </c>
      <c r="S82" s="29">
        <f>IF('Invoer Parameters'!$D$47="Annuïteit",S56,S66)</f>
        <v>0</v>
      </c>
      <c r="T82" s="29">
        <f>IF('Invoer Parameters'!$D$47="Annuïteit",T56,T66)</f>
        <v>0</v>
      </c>
      <c r="U82" s="29">
        <f>IF('Invoer Parameters'!$D$47="Annuïteit",U56,U66)</f>
        <v>0</v>
      </c>
      <c r="V82" s="29">
        <f>IF('Invoer Parameters'!$D$47="Annuïteit",V56,V66)</f>
        <v>0</v>
      </c>
      <c r="W82" s="29">
        <f>IF('Invoer Parameters'!$D$47="Annuïteit",W56,W66)</f>
        <v>0</v>
      </c>
      <c r="X82" s="29">
        <f>IF('Invoer Parameters'!$D$47="Annuïteit",X56,X66)</f>
        <v>0</v>
      </c>
      <c r="Y82" s="29">
        <f>IF('Invoer Parameters'!$D$47="Annuïteit",Y56,Y66)</f>
        <v>0</v>
      </c>
      <c r="Z82" s="29">
        <f>IF('Invoer Parameters'!$D$47="Annuïteit",Z56,Z66)</f>
        <v>0</v>
      </c>
      <c r="AA82" s="29">
        <f>IF('Invoer Parameters'!$D$47="Annuïteit",AA56,AA66)</f>
        <v>0</v>
      </c>
      <c r="AB82" s="29">
        <f>IF('Invoer Parameters'!$D$47="Annuïteit",AB56,AB66)</f>
        <v>0</v>
      </c>
      <c r="AC82" s="29">
        <f>IF('Invoer Parameters'!$D$47="Annuïteit",AC56,AC66)</f>
        <v>0</v>
      </c>
      <c r="AD82" s="29">
        <f>IF('Invoer Parameters'!$D$47="Annuïteit",AD56,AD66)</f>
        <v>0</v>
      </c>
      <c r="AE82" s="29">
        <f>IF('Invoer Parameters'!$D$47="Annuïteit",AE56,AE66)</f>
        <v>0</v>
      </c>
      <c r="AF82" s="29">
        <f>IF('Invoer Parameters'!$D$47="Annuïteit",AF56,AF66)</f>
        <v>0</v>
      </c>
      <c r="AG82" s="29">
        <f>IF('Invoer Parameters'!$D$47="Annuïteit",AG56,AG66)</f>
        <v>0</v>
      </c>
      <c r="AH82" s="29">
        <f>IF('Invoer Parameters'!$D$47="Annuïteit",AH56,AH66)</f>
        <v>0</v>
      </c>
      <c r="AI82" s="29">
        <f>IF('Invoer Parameters'!$D$47="Annuïteit",AI56,AI66)</f>
        <v>0</v>
      </c>
      <c r="AJ82" s="29">
        <f>IF('Invoer Parameters'!$D$47="Annuïteit",AJ56,AJ66)</f>
        <v>0</v>
      </c>
      <c r="AK82" s="29">
        <f>IF('Invoer Parameters'!$D$47="Annuïteit",AK56,AK66)</f>
        <v>0</v>
      </c>
      <c r="AL82" s="29">
        <f>IF('Invoer Parameters'!$D$47="Annuïteit",AL56,AL66)</f>
        <v>0</v>
      </c>
      <c r="AM82" s="29">
        <f>IF('Invoer Parameters'!$D$47="Annuïteit",AM56,AM66)</f>
        <v>0</v>
      </c>
      <c r="AN82" s="29">
        <f>IF('Invoer Parameters'!$D$47="Annuïteit",AN56,AN66)</f>
        <v>0</v>
      </c>
      <c r="AO82" s="29">
        <f>IF('Invoer Parameters'!$D$47="Annuïteit",AO56,AO66)</f>
        <v>0</v>
      </c>
    </row>
    <row r="83" spans="2:41">
      <c r="B83" s="27" t="s">
        <v>187</v>
      </c>
      <c r="C83" s="29" t="str">
        <f>IF('Invoer Parameters'!$D$47="Annuïteit",C57,C67)</f>
        <v>Aflossing VV investering 4 Annuiteit</v>
      </c>
      <c r="D83" s="27" t="s">
        <v>3</v>
      </c>
      <c r="E83" s="49"/>
      <c r="F83" s="29">
        <f>IF('Invoer Parameters'!$D$47="Annuïteit",F57,F67)</f>
        <v>0</v>
      </c>
      <c r="G83" s="29" t="e">
        <f>IF('Invoer Parameters'!$D$47="Annuïteit",G57,G67)</f>
        <v>#NUM!</v>
      </c>
      <c r="H83" s="29">
        <f>IF('Invoer Parameters'!$D$47="Annuïteit",H57,H67)</f>
        <v>0</v>
      </c>
      <c r="I83" s="29">
        <f>IF('Invoer Parameters'!$D$47="Annuïteit",I57,I67)</f>
        <v>0</v>
      </c>
      <c r="J83" s="29">
        <f>IF('Invoer Parameters'!$D$47="Annuïteit",J57,J67)</f>
        <v>0</v>
      </c>
      <c r="K83" s="29">
        <f>IF('Invoer Parameters'!$D$47="Annuïteit",K57,K67)</f>
        <v>0</v>
      </c>
      <c r="L83" s="29">
        <f>IF('Invoer Parameters'!$D$47="Annuïteit",L57,L67)</f>
        <v>0</v>
      </c>
      <c r="M83" s="29">
        <f>IF('Invoer Parameters'!$D$47="Annuïteit",M57,M67)</f>
        <v>0</v>
      </c>
      <c r="N83" s="29">
        <f>IF('Invoer Parameters'!$D$47="Annuïteit",N57,N67)</f>
        <v>0</v>
      </c>
      <c r="O83" s="29">
        <f>IF('Invoer Parameters'!$D$47="Annuïteit",O57,O67)</f>
        <v>0</v>
      </c>
      <c r="P83" s="29">
        <f>IF('Invoer Parameters'!$D$47="Annuïteit",P57,P67)</f>
        <v>0</v>
      </c>
      <c r="Q83" s="29">
        <f>IF('Invoer Parameters'!$D$47="Annuïteit",Q57,Q67)</f>
        <v>0</v>
      </c>
      <c r="R83" s="29">
        <f>IF('Invoer Parameters'!$D$47="Annuïteit",R57,R67)</f>
        <v>0</v>
      </c>
      <c r="S83" s="29">
        <f>IF('Invoer Parameters'!$D$47="Annuïteit",S57,S67)</f>
        <v>0</v>
      </c>
      <c r="T83" s="29">
        <f>IF('Invoer Parameters'!$D$47="Annuïteit",T57,T67)</f>
        <v>0</v>
      </c>
      <c r="U83" s="29">
        <f>IF('Invoer Parameters'!$D$47="Annuïteit",U57,U67)</f>
        <v>0</v>
      </c>
      <c r="V83" s="29">
        <f>IF('Invoer Parameters'!$D$47="Annuïteit",V57,V67)</f>
        <v>0</v>
      </c>
      <c r="W83" s="29">
        <f>IF('Invoer Parameters'!$D$47="Annuïteit",W57,W67)</f>
        <v>0</v>
      </c>
      <c r="X83" s="29">
        <f>IF('Invoer Parameters'!$D$47="Annuïteit",X57,X67)</f>
        <v>0</v>
      </c>
      <c r="Y83" s="29">
        <f>IF('Invoer Parameters'!$D$47="Annuïteit",Y57,Y67)</f>
        <v>0</v>
      </c>
      <c r="Z83" s="29">
        <f>IF('Invoer Parameters'!$D$47="Annuïteit",Z57,Z67)</f>
        <v>0</v>
      </c>
      <c r="AA83" s="29">
        <f>IF('Invoer Parameters'!$D$47="Annuïteit",AA57,AA67)</f>
        <v>0</v>
      </c>
      <c r="AB83" s="29">
        <f>IF('Invoer Parameters'!$D$47="Annuïteit",AB57,AB67)</f>
        <v>0</v>
      </c>
      <c r="AC83" s="29">
        <f>IF('Invoer Parameters'!$D$47="Annuïteit",AC57,AC67)</f>
        <v>0</v>
      </c>
      <c r="AD83" s="29">
        <f>IF('Invoer Parameters'!$D$47="Annuïteit",AD57,AD67)</f>
        <v>0</v>
      </c>
      <c r="AE83" s="29">
        <f>IF('Invoer Parameters'!$D$47="Annuïteit",AE57,AE67)</f>
        <v>0</v>
      </c>
      <c r="AF83" s="29">
        <f>IF('Invoer Parameters'!$D$47="Annuïteit",AF57,AF67)</f>
        <v>0</v>
      </c>
      <c r="AG83" s="29">
        <f>IF('Invoer Parameters'!$D$47="Annuïteit",AG57,AG67)</f>
        <v>0</v>
      </c>
      <c r="AH83" s="29">
        <f>IF('Invoer Parameters'!$D$47="Annuïteit",AH57,AH67)</f>
        <v>0</v>
      </c>
      <c r="AI83" s="29">
        <f>IF('Invoer Parameters'!$D$47="Annuïteit",AI57,AI67)</f>
        <v>0</v>
      </c>
      <c r="AJ83" s="29">
        <f>IF('Invoer Parameters'!$D$47="Annuïteit",AJ57,AJ67)</f>
        <v>0</v>
      </c>
      <c r="AK83" s="29">
        <f>IF('Invoer Parameters'!$D$47="Annuïteit",AK57,AK67)</f>
        <v>0</v>
      </c>
      <c r="AL83" s="29">
        <f>IF('Invoer Parameters'!$D$47="Annuïteit",AL57,AL67)</f>
        <v>0</v>
      </c>
      <c r="AM83" s="29">
        <f>IF('Invoer Parameters'!$D$47="Annuïteit",AM57,AM67)</f>
        <v>0</v>
      </c>
      <c r="AN83" s="29">
        <f>IF('Invoer Parameters'!$D$47="Annuïteit",AN57,AN67)</f>
        <v>0</v>
      </c>
      <c r="AO83" s="29">
        <f>IF('Invoer Parameters'!$D$47="Annuïteit",AO57,AO67)</f>
        <v>0</v>
      </c>
    </row>
    <row r="84" spans="2:41">
      <c r="B84" s="27" t="s">
        <v>188</v>
      </c>
      <c r="C84" s="29" t="str">
        <f>IF('Invoer Parameters'!$D$47="Annuïteit",C58,C68)</f>
        <v>Aflossing VV investering 5 Annuiteit</v>
      </c>
      <c r="D84" s="27" t="s">
        <v>3</v>
      </c>
      <c r="E84" s="49"/>
      <c r="F84" s="29">
        <f>IF('Invoer Parameters'!$D$47="Annuïteit",F58,F68)</f>
        <v>0</v>
      </c>
      <c r="G84" s="29" t="e">
        <f>IF('Invoer Parameters'!$D$47="Annuïteit",G58,G68)</f>
        <v>#NUM!</v>
      </c>
      <c r="H84" s="29">
        <f>IF('Invoer Parameters'!$D$47="Annuïteit",H58,H68)</f>
        <v>0</v>
      </c>
      <c r="I84" s="29">
        <f>IF('Invoer Parameters'!$D$47="Annuïteit",I58,I68)</f>
        <v>0</v>
      </c>
      <c r="J84" s="29">
        <f>IF('Invoer Parameters'!$D$47="Annuïteit",J58,J68)</f>
        <v>0</v>
      </c>
      <c r="K84" s="29">
        <f>IF('Invoer Parameters'!$D$47="Annuïteit",K58,K68)</f>
        <v>0</v>
      </c>
      <c r="L84" s="29">
        <f>IF('Invoer Parameters'!$D$47="Annuïteit",L58,L68)</f>
        <v>0</v>
      </c>
      <c r="M84" s="29">
        <f>IF('Invoer Parameters'!$D$47="Annuïteit",M58,M68)</f>
        <v>0</v>
      </c>
      <c r="N84" s="29">
        <f>IF('Invoer Parameters'!$D$47="Annuïteit",N58,N68)</f>
        <v>0</v>
      </c>
      <c r="O84" s="29">
        <f>IF('Invoer Parameters'!$D$47="Annuïteit",O58,O68)</f>
        <v>0</v>
      </c>
      <c r="P84" s="29">
        <f>IF('Invoer Parameters'!$D$47="Annuïteit",P58,P68)</f>
        <v>0</v>
      </c>
      <c r="Q84" s="29">
        <f>IF('Invoer Parameters'!$D$47="Annuïteit",Q58,Q68)</f>
        <v>0</v>
      </c>
      <c r="R84" s="29">
        <f>IF('Invoer Parameters'!$D$47="Annuïteit",R58,R68)</f>
        <v>0</v>
      </c>
      <c r="S84" s="29">
        <f>IF('Invoer Parameters'!$D$47="Annuïteit",S58,S68)</f>
        <v>0</v>
      </c>
      <c r="T84" s="29">
        <f>IF('Invoer Parameters'!$D$47="Annuïteit",T58,T68)</f>
        <v>0</v>
      </c>
      <c r="U84" s="29">
        <f>IF('Invoer Parameters'!$D$47="Annuïteit",U58,U68)</f>
        <v>0</v>
      </c>
      <c r="V84" s="29">
        <f>IF('Invoer Parameters'!$D$47="Annuïteit",V58,V68)</f>
        <v>0</v>
      </c>
      <c r="W84" s="29">
        <f>IF('Invoer Parameters'!$D$47="Annuïteit",W58,W68)</f>
        <v>0</v>
      </c>
      <c r="X84" s="29">
        <f>IF('Invoer Parameters'!$D$47="Annuïteit",X58,X68)</f>
        <v>0</v>
      </c>
      <c r="Y84" s="29">
        <f>IF('Invoer Parameters'!$D$47="Annuïteit",Y58,Y68)</f>
        <v>0</v>
      </c>
      <c r="Z84" s="29">
        <f>IF('Invoer Parameters'!$D$47="Annuïteit",Z58,Z68)</f>
        <v>0</v>
      </c>
      <c r="AA84" s="29">
        <f>IF('Invoer Parameters'!$D$47="Annuïteit",AA58,AA68)</f>
        <v>0</v>
      </c>
      <c r="AB84" s="29">
        <f>IF('Invoer Parameters'!$D$47="Annuïteit",AB58,AB68)</f>
        <v>0</v>
      </c>
      <c r="AC84" s="29">
        <f>IF('Invoer Parameters'!$D$47="Annuïteit",AC58,AC68)</f>
        <v>0</v>
      </c>
      <c r="AD84" s="29">
        <f>IF('Invoer Parameters'!$D$47="Annuïteit",AD58,AD68)</f>
        <v>0</v>
      </c>
      <c r="AE84" s="29">
        <f>IF('Invoer Parameters'!$D$47="Annuïteit",AE58,AE68)</f>
        <v>0</v>
      </c>
      <c r="AF84" s="29">
        <f>IF('Invoer Parameters'!$D$47="Annuïteit",AF58,AF68)</f>
        <v>0</v>
      </c>
      <c r="AG84" s="29">
        <f>IF('Invoer Parameters'!$D$47="Annuïteit",AG58,AG68)</f>
        <v>0</v>
      </c>
      <c r="AH84" s="29">
        <f>IF('Invoer Parameters'!$D$47="Annuïteit",AH58,AH68)</f>
        <v>0</v>
      </c>
      <c r="AI84" s="29">
        <f>IF('Invoer Parameters'!$D$47="Annuïteit",AI58,AI68)</f>
        <v>0</v>
      </c>
      <c r="AJ84" s="29">
        <f>IF('Invoer Parameters'!$D$47="Annuïteit",AJ58,AJ68)</f>
        <v>0</v>
      </c>
      <c r="AK84" s="29">
        <f>IF('Invoer Parameters'!$D$47="Annuïteit",AK58,AK68)</f>
        <v>0</v>
      </c>
      <c r="AL84" s="29">
        <f>IF('Invoer Parameters'!$D$47="Annuïteit",AL58,AL68)</f>
        <v>0</v>
      </c>
      <c r="AM84" s="29">
        <f>IF('Invoer Parameters'!$D$47="Annuïteit",AM58,AM68)</f>
        <v>0</v>
      </c>
      <c r="AN84" s="29">
        <f>IF('Invoer Parameters'!$D$47="Annuïteit",AN58,AN68)</f>
        <v>0</v>
      </c>
      <c r="AO84" s="29">
        <f>IF('Invoer Parameters'!$D$47="Annuïteit",AO58,AO68)</f>
        <v>0</v>
      </c>
    </row>
    <row r="85" spans="2:41" s="35" customFormat="1">
      <c r="B85" s="36" t="s">
        <v>23</v>
      </c>
      <c r="C85" s="36" t="s">
        <v>24</v>
      </c>
      <c r="D85" s="36" t="s">
        <v>3</v>
      </c>
      <c r="E85" s="37" t="e">
        <f>SUM(F85:AO85)</f>
        <v>#NUM!</v>
      </c>
      <c r="F85" s="37">
        <f>SUM(F80:F82)</f>
        <v>0</v>
      </c>
      <c r="G85" s="37" t="e">
        <f>SUM(G80:G84)</f>
        <v>#NUM!</v>
      </c>
      <c r="H85" s="37">
        <f t="shared" ref="H85:AE85" si="168">SUM(H80:H84)</f>
        <v>0</v>
      </c>
      <c r="I85" s="37">
        <f t="shared" si="168"/>
        <v>0</v>
      </c>
      <c r="J85" s="37">
        <f t="shared" si="168"/>
        <v>0</v>
      </c>
      <c r="K85" s="37">
        <f t="shared" si="168"/>
        <v>0</v>
      </c>
      <c r="L85" s="37">
        <f t="shared" si="168"/>
        <v>0</v>
      </c>
      <c r="M85" s="37">
        <f t="shared" si="168"/>
        <v>0</v>
      </c>
      <c r="N85" s="37">
        <f t="shared" si="168"/>
        <v>0</v>
      </c>
      <c r="O85" s="37">
        <f t="shared" si="168"/>
        <v>0</v>
      </c>
      <c r="P85" s="37">
        <f t="shared" si="168"/>
        <v>0</v>
      </c>
      <c r="Q85" s="37">
        <f t="shared" si="168"/>
        <v>0</v>
      </c>
      <c r="R85" s="37">
        <f t="shared" si="168"/>
        <v>0</v>
      </c>
      <c r="S85" s="37">
        <f t="shared" si="168"/>
        <v>0</v>
      </c>
      <c r="T85" s="37">
        <f t="shared" si="168"/>
        <v>0</v>
      </c>
      <c r="U85" s="37">
        <f t="shared" si="168"/>
        <v>0</v>
      </c>
      <c r="V85" s="37">
        <f t="shared" si="168"/>
        <v>0</v>
      </c>
      <c r="W85" s="37">
        <f t="shared" si="168"/>
        <v>0</v>
      </c>
      <c r="X85" s="37">
        <f t="shared" si="168"/>
        <v>0</v>
      </c>
      <c r="Y85" s="37">
        <f t="shared" si="168"/>
        <v>0</v>
      </c>
      <c r="Z85" s="37">
        <f t="shared" si="168"/>
        <v>0</v>
      </c>
      <c r="AA85" s="37">
        <f t="shared" si="168"/>
        <v>0</v>
      </c>
      <c r="AB85" s="37">
        <f t="shared" si="168"/>
        <v>0</v>
      </c>
      <c r="AC85" s="37">
        <f t="shared" si="168"/>
        <v>0</v>
      </c>
      <c r="AD85" s="37">
        <f t="shared" si="168"/>
        <v>0</v>
      </c>
      <c r="AE85" s="37">
        <f t="shared" si="168"/>
        <v>0</v>
      </c>
      <c r="AF85" s="37">
        <f t="shared" ref="AF85" si="169">SUM(AF80:AF84)</f>
        <v>0</v>
      </c>
      <c r="AG85" s="37">
        <f t="shared" ref="AG85:AI85" si="170">SUM(AG80:AG84)</f>
        <v>0</v>
      </c>
      <c r="AH85" s="37">
        <f t="shared" si="170"/>
        <v>0</v>
      </c>
      <c r="AI85" s="37">
        <f t="shared" si="170"/>
        <v>0</v>
      </c>
      <c r="AJ85" s="37">
        <f t="shared" ref="AJ85:AN85" si="171">SUM(AJ80:AJ84)</f>
        <v>0</v>
      </c>
      <c r="AK85" s="37">
        <f t="shared" si="171"/>
        <v>0</v>
      </c>
      <c r="AL85" s="37">
        <f t="shared" si="171"/>
        <v>0</v>
      </c>
      <c r="AM85" s="37">
        <f t="shared" si="171"/>
        <v>0</v>
      </c>
      <c r="AN85" s="37">
        <f t="shared" si="171"/>
        <v>0</v>
      </c>
      <c r="AO85" s="37">
        <f t="shared" ref="AO85" si="172">SUM(AO80:AO84)</f>
        <v>0</v>
      </c>
    </row>
    <row r="87" spans="2:41">
      <c r="B87" s="27" t="s">
        <v>17</v>
      </c>
      <c r="C87" s="29" t="str">
        <f>IF('Invoer Parameters'!$D$47="Annuïteit",C59,C74)</f>
        <v>Rente VV investering 1 Annuiteit</v>
      </c>
      <c r="D87" s="27" t="s">
        <v>3</v>
      </c>
      <c r="E87" s="49"/>
      <c r="F87" s="29">
        <f>IF('Invoer Parameters'!$D$47="Annuïteit",F59,F74)</f>
        <v>0</v>
      </c>
      <c r="G87" s="29" t="e">
        <f>IF('Invoer Parameters'!$D$47="Annuïteit",G59,G74)</f>
        <v>#NUM!</v>
      </c>
      <c r="H87" s="29">
        <f>IF('Invoer Parameters'!$D$47="Annuïteit",H59,H74)</f>
        <v>0</v>
      </c>
      <c r="I87" s="29">
        <f>IF('Invoer Parameters'!$D$47="Annuïteit",I59,I74)</f>
        <v>0</v>
      </c>
      <c r="J87" s="29">
        <f>IF('Invoer Parameters'!$D$47="Annuïteit",J59,J74)</f>
        <v>0</v>
      </c>
      <c r="K87" s="29">
        <f>IF('Invoer Parameters'!$D$47="Annuïteit",K59,K74)</f>
        <v>0</v>
      </c>
      <c r="L87" s="29">
        <f>IF('Invoer Parameters'!$D$47="Annuïteit",L59,L74)</f>
        <v>0</v>
      </c>
      <c r="M87" s="29">
        <f>IF('Invoer Parameters'!$D$47="Annuïteit",M59,M74)</f>
        <v>0</v>
      </c>
      <c r="N87" s="29">
        <f>IF('Invoer Parameters'!$D$47="Annuïteit",N59,N74)</f>
        <v>0</v>
      </c>
      <c r="O87" s="29">
        <f>IF('Invoer Parameters'!$D$47="Annuïteit",O59,O74)</f>
        <v>0</v>
      </c>
      <c r="P87" s="29">
        <f>IF('Invoer Parameters'!$D$47="Annuïteit",P59,P74)</f>
        <v>0</v>
      </c>
      <c r="Q87" s="29">
        <f>IF('Invoer Parameters'!$D$47="Annuïteit",Q59,Q74)</f>
        <v>0</v>
      </c>
      <c r="R87" s="29">
        <f>IF('Invoer Parameters'!$D$47="Annuïteit",R59,R74)</f>
        <v>0</v>
      </c>
      <c r="S87" s="29">
        <f>IF('Invoer Parameters'!$D$47="Annuïteit",S59,S74)</f>
        <v>0</v>
      </c>
      <c r="T87" s="29">
        <f>IF('Invoer Parameters'!$D$47="Annuïteit",T59,T74)</f>
        <v>0</v>
      </c>
      <c r="U87" s="29">
        <f>IF('Invoer Parameters'!$D$47="Annuïteit",U59,U74)</f>
        <v>0</v>
      </c>
      <c r="V87" s="29">
        <f>IF('Invoer Parameters'!$D$47="Annuïteit",V59,V74)</f>
        <v>0</v>
      </c>
      <c r="W87" s="29">
        <f>IF('Invoer Parameters'!$D$47="Annuïteit",W59,W74)</f>
        <v>0</v>
      </c>
      <c r="X87" s="29">
        <f>IF('Invoer Parameters'!$D$47="Annuïteit",X59,X74)</f>
        <v>0</v>
      </c>
      <c r="Y87" s="29">
        <f>IF('Invoer Parameters'!$D$47="Annuïteit",Y59,Y74)</f>
        <v>0</v>
      </c>
      <c r="Z87" s="29">
        <f>IF('Invoer Parameters'!$D$47="Annuïteit",Z59,Z74)</f>
        <v>0</v>
      </c>
      <c r="AA87" s="29">
        <f>IF('Invoer Parameters'!$D$47="Annuïteit",AA59,AA74)</f>
        <v>0</v>
      </c>
      <c r="AB87" s="29">
        <f>IF('Invoer Parameters'!$D$47="Annuïteit",AB59,AB74)</f>
        <v>0</v>
      </c>
      <c r="AC87" s="29">
        <f>IF('Invoer Parameters'!$D$47="Annuïteit",AC59,AC74)</f>
        <v>0</v>
      </c>
      <c r="AD87" s="29">
        <f>IF('Invoer Parameters'!$D$47="Annuïteit",AD59,AD74)</f>
        <v>0</v>
      </c>
      <c r="AE87" s="29">
        <f>IF('Invoer Parameters'!$D$47="Annuïteit",AE59,AE74)</f>
        <v>0</v>
      </c>
      <c r="AF87" s="29">
        <f>IF('Invoer Parameters'!$D$47="Annuïteit",AF59,AF74)</f>
        <v>0</v>
      </c>
      <c r="AG87" s="29">
        <f>IF('Invoer Parameters'!$D$47="Annuïteit",AG59,AG74)</f>
        <v>0</v>
      </c>
      <c r="AH87" s="29">
        <f>IF('Invoer Parameters'!$D$47="Annuïteit",AH59,AH74)</f>
        <v>0</v>
      </c>
      <c r="AI87" s="29">
        <f>IF('Invoer Parameters'!$D$47="Annuïteit",AI59,AI74)</f>
        <v>0</v>
      </c>
      <c r="AJ87" s="29">
        <f>IF('Invoer Parameters'!$D$47="Annuïteit",AJ59,AJ74)</f>
        <v>0</v>
      </c>
      <c r="AK87" s="29">
        <f>IF('Invoer Parameters'!$D$47="Annuïteit",AK59,AK74)</f>
        <v>0</v>
      </c>
      <c r="AL87" s="29">
        <f>IF('Invoer Parameters'!$D$47="Annuïteit",AL59,AL74)</f>
        <v>0</v>
      </c>
      <c r="AM87" s="29">
        <f>IF('Invoer Parameters'!$D$47="Annuïteit",AM59,AM74)</f>
        <v>0</v>
      </c>
      <c r="AN87" s="29">
        <f>IF('Invoer Parameters'!$D$47="Annuïteit",AN59,AN74)</f>
        <v>0</v>
      </c>
      <c r="AO87" s="29">
        <f>IF('Invoer Parameters'!$D$47="Annuïteit",AO59,AO74)</f>
        <v>0</v>
      </c>
    </row>
    <row r="88" spans="2:41">
      <c r="B88" s="27" t="s">
        <v>18</v>
      </c>
      <c r="C88" s="29" t="str">
        <f>IF('Invoer Parameters'!$D$47="Annuïteit",C60,C75)</f>
        <v>Rente VV investering 2 Annuiteit</v>
      </c>
      <c r="D88" s="27" t="s">
        <v>3</v>
      </c>
      <c r="E88" s="49"/>
      <c r="F88" s="29">
        <f>IF('Invoer Parameters'!$D$47="Annuïteit",F60,F75)</f>
        <v>0</v>
      </c>
      <c r="G88" s="29" t="e">
        <f>IF('Invoer Parameters'!$D$47="Annuïteit",G60,G75)</f>
        <v>#NUM!</v>
      </c>
      <c r="H88" s="29">
        <f>IF('Invoer Parameters'!$D$47="Annuïteit",H60,H75)</f>
        <v>0</v>
      </c>
      <c r="I88" s="29">
        <f>IF('Invoer Parameters'!$D$47="Annuïteit",I60,I75)</f>
        <v>0</v>
      </c>
      <c r="J88" s="29">
        <f>IF('Invoer Parameters'!$D$47="Annuïteit",J60,J75)</f>
        <v>0</v>
      </c>
      <c r="K88" s="29">
        <f>IF('Invoer Parameters'!$D$47="Annuïteit",K60,K75)</f>
        <v>0</v>
      </c>
      <c r="L88" s="29">
        <f>IF('Invoer Parameters'!$D$47="Annuïteit",L60,L75)</f>
        <v>0</v>
      </c>
      <c r="M88" s="29">
        <f>IF('Invoer Parameters'!$D$47="Annuïteit",M60,M75)</f>
        <v>0</v>
      </c>
      <c r="N88" s="29">
        <f>IF('Invoer Parameters'!$D$47="Annuïteit",N60,N75)</f>
        <v>0</v>
      </c>
      <c r="O88" s="29">
        <f>IF('Invoer Parameters'!$D$47="Annuïteit",O60,O75)</f>
        <v>0</v>
      </c>
      <c r="P88" s="29">
        <f>IF('Invoer Parameters'!$D$47="Annuïteit",P60,P75)</f>
        <v>0</v>
      </c>
      <c r="Q88" s="29">
        <f>IF('Invoer Parameters'!$D$47="Annuïteit",Q60,Q75)</f>
        <v>0</v>
      </c>
      <c r="R88" s="29">
        <f>IF('Invoer Parameters'!$D$47="Annuïteit",R60,R75)</f>
        <v>0</v>
      </c>
      <c r="S88" s="29">
        <f>IF('Invoer Parameters'!$D$47="Annuïteit",S60,S75)</f>
        <v>0</v>
      </c>
      <c r="T88" s="29">
        <f>IF('Invoer Parameters'!$D$47="Annuïteit",T60,T75)</f>
        <v>0</v>
      </c>
      <c r="U88" s="29">
        <f>IF('Invoer Parameters'!$D$47="Annuïteit",U60,U75)</f>
        <v>0</v>
      </c>
      <c r="V88" s="29">
        <f>IF('Invoer Parameters'!$D$47="Annuïteit",V60,V75)</f>
        <v>0</v>
      </c>
      <c r="W88" s="29">
        <f>IF('Invoer Parameters'!$D$47="Annuïteit",W60,W75)</f>
        <v>0</v>
      </c>
      <c r="X88" s="29">
        <f>IF('Invoer Parameters'!$D$47="Annuïteit",X60,X75)</f>
        <v>0</v>
      </c>
      <c r="Y88" s="29">
        <f>IF('Invoer Parameters'!$D$47="Annuïteit",Y60,Y75)</f>
        <v>0</v>
      </c>
      <c r="Z88" s="29">
        <f>IF('Invoer Parameters'!$D$47="Annuïteit",Z60,Z75)</f>
        <v>0</v>
      </c>
      <c r="AA88" s="29">
        <f>IF('Invoer Parameters'!$D$47="Annuïteit",AA60,AA75)</f>
        <v>0</v>
      </c>
      <c r="AB88" s="29">
        <f>IF('Invoer Parameters'!$D$47="Annuïteit",AB60,AB75)</f>
        <v>0</v>
      </c>
      <c r="AC88" s="29">
        <f>IF('Invoer Parameters'!$D$47="Annuïteit",AC60,AC75)</f>
        <v>0</v>
      </c>
      <c r="AD88" s="29">
        <f>IF('Invoer Parameters'!$D$47="Annuïteit",AD60,AD75)</f>
        <v>0</v>
      </c>
      <c r="AE88" s="29">
        <f>IF('Invoer Parameters'!$D$47="Annuïteit",AE60,AE75)</f>
        <v>0</v>
      </c>
      <c r="AF88" s="29">
        <f>IF('Invoer Parameters'!$D$47="Annuïteit",AF60,AF75)</f>
        <v>0</v>
      </c>
      <c r="AG88" s="29">
        <f>IF('Invoer Parameters'!$D$47="Annuïteit",AG60,AG75)</f>
        <v>0</v>
      </c>
      <c r="AH88" s="29">
        <f>IF('Invoer Parameters'!$D$47="Annuïteit",AH60,AH75)</f>
        <v>0</v>
      </c>
      <c r="AI88" s="29">
        <f>IF('Invoer Parameters'!$D$47="Annuïteit",AI60,AI75)</f>
        <v>0</v>
      </c>
      <c r="AJ88" s="29">
        <f>IF('Invoer Parameters'!$D$47="Annuïteit",AJ60,AJ75)</f>
        <v>0</v>
      </c>
      <c r="AK88" s="29">
        <f>IF('Invoer Parameters'!$D$47="Annuïteit",AK60,AK75)</f>
        <v>0</v>
      </c>
      <c r="AL88" s="29">
        <f>IF('Invoer Parameters'!$D$47="Annuïteit",AL60,AL75)</f>
        <v>0</v>
      </c>
      <c r="AM88" s="29">
        <f>IF('Invoer Parameters'!$D$47="Annuïteit",AM60,AM75)</f>
        <v>0</v>
      </c>
      <c r="AN88" s="29">
        <f>IF('Invoer Parameters'!$D$47="Annuïteit",AN60,AN75)</f>
        <v>0</v>
      </c>
      <c r="AO88" s="29">
        <f>IF('Invoer Parameters'!$D$47="Annuïteit",AO60,AO75)</f>
        <v>0</v>
      </c>
    </row>
    <row r="89" spans="2:41">
      <c r="B89" s="27" t="s">
        <v>19</v>
      </c>
      <c r="C89" s="29" t="str">
        <f>IF('Invoer Parameters'!$D$47="Annuïteit",C61,C76)</f>
        <v>Rente VV investering 3 Annuiteit</v>
      </c>
      <c r="D89" s="27" t="s">
        <v>3</v>
      </c>
      <c r="E89" s="49"/>
      <c r="F89" s="29">
        <f>IF('Invoer Parameters'!$D$47="Annuïteit",F61,F76)</f>
        <v>0</v>
      </c>
      <c r="G89" s="29" t="e">
        <f>IF('Invoer Parameters'!$D$47="Annuïteit",G61,G76)</f>
        <v>#NUM!</v>
      </c>
      <c r="H89" s="29">
        <f>IF('Invoer Parameters'!$D$47="Annuïteit",H61,H76)</f>
        <v>0</v>
      </c>
      <c r="I89" s="29">
        <f>IF('Invoer Parameters'!$D$47="Annuïteit",I61,I76)</f>
        <v>0</v>
      </c>
      <c r="J89" s="29">
        <f>IF('Invoer Parameters'!$D$47="Annuïteit",J61,J76)</f>
        <v>0</v>
      </c>
      <c r="K89" s="29">
        <f>IF('Invoer Parameters'!$D$47="Annuïteit",K61,K76)</f>
        <v>0</v>
      </c>
      <c r="L89" s="29">
        <f>IF('Invoer Parameters'!$D$47="Annuïteit",L61,L76)</f>
        <v>0</v>
      </c>
      <c r="M89" s="29">
        <f>IF('Invoer Parameters'!$D$47="Annuïteit",M61,M76)</f>
        <v>0</v>
      </c>
      <c r="N89" s="29">
        <f>IF('Invoer Parameters'!$D$47="Annuïteit",N61,N76)</f>
        <v>0</v>
      </c>
      <c r="O89" s="29">
        <f>IF('Invoer Parameters'!$D$47="Annuïteit",O61,O76)</f>
        <v>0</v>
      </c>
      <c r="P89" s="29">
        <f>IF('Invoer Parameters'!$D$47="Annuïteit",P61,P76)</f>
        <v>0</v>
      </c>
      <c r="Q89" s="29">
        <f>IF('Invoer Parameters'!$D$47="Annuïteit",Q61,Q76)</f>
        <v>0</v>
      </c>
      <c r="R89" s="29">
        <f>IF('Invoer Parameters'!$D$47="Annuïteit",R61,R76)</f>
        <v>0</v>
      </c>
      <c r="S89" s="29">
        <f>IF('Invoer Parameters'!$D$47="Annuïteit",S61,S76)</f>
        <v>0</v>
      </c>
      <c r="T89" s="29">
        <f>IF('Invoer Parameters'!$D$47="Annuïteit",T61,T76)</f>
        <v>0</v>
      </c>
      <c r="U89" s="29">
        <f>IF('Invoer Parameters'!$D$47="Annuïteit",U61,U76)</f>
        <v>0</v>
      </c>
      <c r="V89" s="29">
        <f>IF('Invoer Parameters'!$D$47="Annuïteit",V61,V76)</f>
        <v>0</v>
      </c>
      <c r="W89" s="29">
        <f>IF('Invoer Parameters'!$D$47="Annuïteit",W61,W76)</f>
        <v>0</v>
      </c>
      <c r="X89" s="29">
        <f>IF('Invoer Parameters'!$D$47="Annuïteit",X61,X76)</f>
        <v>0</v>
      </c>
      <c r="Y89" s="29">
        <f>IF('Invoer Parameters'!$D$47="Annuïteit",Y61,Y76)</f>
        <v>0</v>
      </c>
      <c r="Z89" s="29">
        <f>IF('Invoer Parameters'!$D$47="Annuïteit",Z61,Z76)</f>
        <v>0</v>
      </c>
      <c r="AA89" s="29">
        <f>IF('Invoer Parameters'!$D$47="Annuïteit",AA61,AA76)</f>
        <v>0</v>
      </c>
      <c r="AB89" s="29">
        <f>IF('Invoer Parameters'!$D$47="Annuïteit",AB61,AB76)</f>
        <v>0</v>
      </c>
      <c r="AC89" s="29">
        <f>IF('Invoer Parameters'!$D$47="Annuïteit",AC61,AC76)</f>
        <v>0</v>
      </c>
      <c r="AD89" s="29">
        <f>IF('Invoer Parameters'!$D$47="Annuïteit",AD61,AD76)</f>
        <v>0</v>
      </c>
      <c r="AE89" s="29">
        <f>IF('Invoer Parameters'!$D$47="Annuïteit",AE61,AE76)</f>
        <v>0</v>
      </c>
      <c r="AF89" s="29">
        <f>IF('Invoer Parameters'!$D$47="Annuïteit",AF61,AF76)</f>
        <v>0</v>
      </c>
      <c r="AG89" s="29">
        <f>IF('Invoer Parameters'!$D$47="Annuïteit",AG61,AG76)</f>
        <v>0</v>
      </c>
      <c r="AH89" s="29">
        <f>IF('Invoer Parameters'!$D$47="Annuïteit",AH61,AH76)</f>
        <v>0</v>
      </c>
      <c r="AI89" s="29">
        <f>IF('Invoer Parameters'!$D$47="Annuïteit",AI61,AI76)</f>
        <v>0</v>
      </c>
      <c r="AJ89" s="29">
        <f>IF('Invoer Parameters'!$D$47="Annuïteit",AJ61,AJ76)</f>
        <v>0</v>
      </c>
      <c r="AK89" s="29">
        <f>IF('Invoer Parameters'!$D$47="Annuïteit",AK61,AK76)</f>
        <v>0</v>
      </c>
      <c r="AL89" s="29">
        <f>IF('Invoer Parameters'!$D$47="Annuïteit",AL61,AL76)</f>
        <v>0</v>
      </c>
      <c r="AM89" s="29">
        <f>IF('Invoer Parameters'!$D$47="Annuïteit",AM61,AM76)</f>
        <v>0</v>
      </c>
      <c r="AN89" s="29">
        <f>IF('Invoer Parameters'!$D$47="Annuïteit",AN61,AN76)</f>
        <v>0</v>
      </c>
      <c r="AO89" s="29">
        <f>IF('Invoer Parameters'!$D$47="Annuïteit",AO61,AO76)</f>
        <v>0</v>
      </c>
    </row>
    <row r="90" spans="2:41">
      <c r="B90" s="27" t="s">
        <v>189</v>
      </c>
      <c r="C90" s="29" t="str">
        <f>IF('Invoer Parameters'!$D$47="Annuïteit",C62,C77)</f>
        <v>Rente VV investering 4 Annuiteit</v>
      </c>
      <c r="D90" s="27" t="s">
        <v>3</v>
      </c>
      <c r="E90" s="49"/>
      <c r="F90" s="29">
        <f>IF('Invoer Parameters'!$D$47="Annuïteit",F62,F77)</f>
        <v>0</v>
      </c>
      <c r="G90" s="29" t="e">
        <f>IF('Invoer Parameters'!$D$47="Annuïteit",G62,G77)</f>
        <v>#NUM!</v>
      </c>
      <c r="H90" s="29">
        <f>IF('Invoer Parameters'!$D$47="Annuïteit",H62,H77)</f>
        <v>0</v>
      </c>
      <c r="I90" s="29">
        <f>IF('Invoer Parameters'!$D$47="Annuïteit",I62,I77)</f>
        <v>0</v>
      </c>
      <c r="J90" s="29">
        <f>IF('Invoer Parameters'!$D$47="Annuïteit",J62,J77)</f>
        <v>0</v>
      </c>
      <c r="K90" s="29">
        <f>IF('Invoer Parameters'!$D$47="Annuïteit",K62,K77)</f>
        <v>0</v>
      </c>
      <c r="L90" s="29">
        <f>IF('Invoer Parameters'!$D$47="Annuïteit",L62,L77)</f>
        <v>0</v>
      </c>
      <c r="M90" s="29">
        <f>IF('Invoer Parameters'!$D$47="Annuïteit",M62,M77)</f>
        <v>0</v>
      </c>
      <c r="N90" s="29">
        <f>IF('Invoer Parameters'!$D$47="Annuïteit",N62,N77)</f>
        <v>0</v>
      </c>
      <c r="O90" s="29">
        <f>IF('Invoer Parameters'!$D$47="Annuïteit",O62,O77)</f>
        <v>0</v>
      </c>
      <c r="P90" s="29">
        <f>IF('Invoer Parameters'!$D$47="Annuïteit",P62,P77)</f>
        <v>0</v>
      </c>
      <c r="Q90" s="29">
        <f>IF('Invoer Parameters'!$D$47="Annuïteit",Q62,Q77)</f>
        <v>0</v>
      </c>
      <c r="R90" s="29">
        <f>IF('Invoer Parameters'!$D$47="Annuïteit",R62,R77)</f>
        <v>0</v>
      </c>
      <c r="S90" s="29">
        <f>IF('Invoer Parameters'!$D$47="Annuïteit",S62,S77)</f>
        <v>0</v>
      </c>
      <c r="T90" s="29">
        <f>IF('Invoer Parameters'!$D$47="Annuïteit",T62,T77)</f>
        <v>0</v>
      </c>
      <c r="U90" s="29">
        <f>IF('Invoer Parameters'!$D$47="Annuïteit",U62,U77)</f>
        <v>0</v>
      </c>
      <c r="V90" s="29">
        <f>IF('Invoer Parameters'!$D$47="Annuïteit",V62,V77)</f>
        <v>0</v>
      </c>
      <c r="W90" s="29">
        <f>IF('Invoer Parameters'!$D$47="Annuïteit",W62,W77)</f>
        <v>0</v>
      </c>
      <c r="X90" s="29">
        <f>IF('Invoer Parameters'!$D$47="Annuïteit",X62,X77)</f>
        <v>0</v>
      </c>
      <c r="Y90" s="29">
        <f>IF('Invoer Parameters'!$D$47="Annuïteit",Y62,Y77)</f>
        <v>0</v>
      </c>
      <c r="Z90" s="29">
        <f>IF('Invoer Parameters'!$D$47="Annuïteit",Z62,Z77)</f>
        <v>0</v>
      </c>
      <c r="AA90" s="29">
        <f>IF('Invoer Parameters'!$D$47="Annuïteit",AA62,AA77)</f>
        <v>0</v>
      </c>
      <c r="AB90" s="29">
        <f>IF('Invoer Parameters'!$D$47="Annuïteit",AB62,AB77)</f>
        <v>0</v>
      </c>
      <c r="AC90" s="29">
        <f>IF('Invoer Parameters'!$D$47="Annuïteit",AC62,AC77)</f>
        <v>0</v>
      </c>
      <c r="AD90" s="29">
        <f>IF('Invoer Parameters'!$D$47="Annuïteit",AD62,AD77)</f>
        <v>0</v>
      </c>
      <c r="AE90" s="29">
        <f>IF('Invoer Parameters'!$D$47="Annuïteit",AE62,AE77)</f>
        <v>0</v>
      </c>
      <c r="AF90" s="29">
        <f>IF('Invoer Parameters'!$D$47="Annuïteit",AF62,AF77)</f>
        <v>0</v>
      </c>
      <c r="AG90" s="29">
        <f>IF('Invoer Parameters'!$D$47="Annuïteit",AG62,AG77)</f>
        <v>0</v>
      </c>
      <c r="AH90" s="29">
        <f>IF('Invoer Parameters'!$D$47="Annuïteit",AH62,AH77)</f>
        <v>0</v>
      </c>
      <c r="AI90" s="29">
        <f>IF('Invoer Parameters'!$D$47="Annuïteit",AI62,AI77)</f>
        <v>0</v>
      </c>
      <c r="AJ90" s="29">
        <f>IF('Invoer Parameters'!$D$47="Annuïteit",AJ62,AJ77)</f>
        <v>0</v>
      </c>
      <c r="AK90" s="29">
        <f>IF('Invoer Parameters'!$D$47="Annuïteit",AK62,AK77)</f>
        <v>0</v>
      </c>
      <c r="AL90" s="29">
        <f>IF('Invoer Parameters'!$D$47="Annuïteit",AL62,AL77)</f>
        <v>0</v>
      </c>
      <c r="AM90" s="29">
        <f>IF('Invoer Parameters'!$D$47="Annuïteit",AM62,AM77)</f>
        <v>0</v>
      </c>
      <c r="AN90" s="29">
        <f>IF('Invoer Parameters'!$D$47="Annuïteit",AN62,AN77)</f>
        <v>0</v>
      </c>
      <c r="AO90" s="29">
        <f>IF('Invoer Parameters'!$D$47="Annuïteit",AO62,AO77)</f>
        <v>0</v>
      </c>
    </row>
    <row r="91" spans="2:41">
      <c r="B91" s="27" t="s">
        <v>190</v>
      </c>
      <c r="C91" s="29" t="str">
        <f>IF('Invoer Parameters'!$D$47="Annuïteit",C63,C78)</f>
        <v>Rente VV investering 5 Annuiteit</v>
      </c>
      <c r="D91" s="27" t="s">
        <v>3</v>
      </c>
      <c r="E91" s="49"/>
      <c r="F91" s="29">
        <f>IF('Invoer Parameters'!$D$47="Annuïteit",F63,F78)</f>
        <v>0</v>
      </c>
      <c r="G91" s="29" t="e">
        <f>IF('Invoer Parameters'!$D$47="Annuïteit",G63,G78)</f>
        <v>#NUM!</v>
      </c>
      <c r="H91" s="29">
        <f>IF('Invoer Parameters'!$D$47="Annuïteit",H63,H78)</f>
        <v>0</v>
      </c>
      <c r="I91" s="29">
        <f>IF('Invoer Parameters'!$D$47="Annuïteit",I63,I78)</f>
        <v>0</v>
      </c>
      <c r="J91" s="29">
        <f>IF('Invoer Parameters'!$D$47="Annuïteit",J63,J78)</f>
        <v>0</v>
      </c>
      <c r="K91" s="29">
        <f>IF('Invoer Parameters'!$D$47="Annuïteit",K63,K78)</f>
        <v>0</v>
      </c>
      <c r="L91" s="29">
        <f>IF('Invoer Parameters'!$D$47="Annuïteit",L63,L78)</f>
        <v>0</v>
      </c>
      <c r="M91" s="29">
        <f>IF('Invoer Parameters'!$D$47="Annuïteit",M63,M78)</f>
        <v>0</v>
      </c>
      <c r="N91" s="29">
        <f>IF('Invoer Parameters'!$D$47="Annuïteit",N63,N78)</f>
        <v>0</v>
      </c>
      <c r="O91" s="29">
        <f>IF('Invoer Parameters'!$D$47="Annuïteit",O63,O78)</f>
        <v>0</v>
      </c>
      <c r="P91" s="29">
        <f>IF('Invoer Parameters'!$D$47="Annuïteit",P63,P78)</f>
        <v>0</v>
      </c>
      <c r="Q91" s="29">
        <f>IF('Invoer Parameters'!$D$47="Annuïteit",Q63,Q78)</f>
        <v>0</v>
      </c>
      <c r="R91" s="29">
        <f>IF('Invoer Parameters'!$D$47="Annuïteit",R63,R78)</f>
        <v>0</v>
      </c>
      <c r="S91" s="29">
        <f>IF('Invoer Parameters'!$D$47="Annuïteit",S63,S78)</f>
        <v>0</v>
      </c>
      <c r="T91" s="29">
        <f>IF('Invoer Parameters'!$D$47="Annuïteit",T63,T78)</f>
        <v>0</v>
      </c>
      <c r="U91" s="29">
        <f>IF('Invoer Parameters'!$D$47="Annuïteit",U63,U78)</f>
        <v>0</v>
      </c>
      <c r="V91" s="29">
        <f>IF('Invoer Parameters'!$D$47="Annuïteit",V63,V78)</f>
        <v>0</v>
      </c>
      <c r="W91" s="29">
        <f>IF('Invoer Parameters'!$D$47="Annuïteit",W63,W78)</f>
        <v>0</v>
      </c>
      <c r="X91" s="29">
        <f>IF('Invoer Parameters'!$D$47="Annuïteit",X63,X78)</f>
        <v>0</v>
      </c>
      <c r="Y91" s="29">
        <f>IF('Invoer Parameters'!$D$47="Annuïteit",Y63,Y78)</f>
        <v>0</v>
      </c>
      <c r="Z91" s="29">
        <f>IF('Invoer Parameters'!$D$47="Annuïteit",Z63,Z78)</f>
        <v>0</v>
      </c>
      <c r="AA91" s="29">
        <f>IF('Invoer Parameters'!$D$47="Annuïteit",AA63,AA78)</f>
        <v>0</v>
      </c>
      <c r="AB91" s="29">
        <f>IF('Invoer Parameters'!$D$47="Annuïteit",AB63,AB78)</f>
        <v>0</v>
      </c>
      <c r="AC91" s="29">
        <f>IF('Invoer Parameters'!$D$47="Annuïteit",AC63,AC78)</f>
        <v>0</v>
      </c>
      <c r="AD91" s="29">
        <f>IF('Invoer Parameters'!$D$47="Annuïteit",AD63,AD78)</f>
        <v>0</v>
      </c>
      <c r="AE91" s="29">
        <f>IF('Invoer Parameters'!$D$47="Annuïteit",AE63,AE78)</f>
        <v>0</v>
      </c>
      <c r="AF91" s="29">
        <f>IF('Invoer Parameters'!$D$47="Annuïteit",AF63,AF78)</f>
        <v>0</v>
      </c>
      <c r="AG91" s="29">
        <f>IF('Invoer Parameters'!$D$47="Annuïteit",AG63,AG78)</f>
        <v>0</v>
      </c>
      <c r="AH91" s="29">
        <f>IF('Invoer Parameters'!$D$47="Annuïteit",AH63,AH78)</f>
        <v>0</v>
      </c>
      <c r="AI91" s="29">
        <f>IF('Invoer Parameters'!$D$47="Annuïteit",AI63,AI78)</f>
        <v>0</v>
      </c>
      <c r="AJ91" s="29">
        <f>IF('Invoer Parameters'!$D$47="Annuïteit",AJ63,AJ78)</f>
        <v>0</v>
      </c>
      <c r="AK91" s="29">
        <f>IF('Invoer Parameters'!$D$47="Annuïteit",AK63,AK78)</f>
        <v>0</v>
      </c>
      <c r="AL91" s="29">
        <f>IF('Invoer Parameters'!$D$47="Annuïteit",AL63,AL78)</f>
        <v>0</v>
      </c>
      <c r="AM91" s="29">
        <f>IF('Invoer Parameters'!$D$47="Annuïteit",AM63,AM78)</f>
        <v>0</v>
      </c>
      <c r="AN91" s="29">
        <f>IF('Invoer Parameters'!$D$47="Annuïteit",AN63,AN78)</f>
        <v>0</v>
      </c>
      <c r="AO91" s="29">
        <f>IF('Invoer Parameters'!$D$47="Annuïteit",AO63,AO78)</f>
        <v>0</v>
      </c>
    </row>
    <row r="92" spans="2:41" s="35" customFormat="1">
      <c r="B92" s="36" t="s">
        <v>37</v>
      </c>
      <c r="C92" s="36" t="s">
        <v>55</v>
      </c>
      <c r="D92" s="36" t="s">
        <v>3</v>
      </c>
      <c r="E92" s="37" t="e">
        <f>SUM(F92:AO92)</f>
        <v>#NUM!</v>
      </c>
      <c r="F92" s="37">
        <f>SUM(F87:F91)</f>
        <v>0</v>
      </c>
      <c r="G92" s="37" t="e">
        <f t="shared" ref="G92:AE92" si="173">SUM(G87:G91)</f>
        <v>#NUM!</v>
      </c>
      <c r="H92" s="37">
        <f t="shared" si="173"/>
        <v>0</v>
      </c>
      <c r="I92" s="37">
        <f t="shared" si="173"/>
        <v>0</v>
      </c>
      <c r="J92" s="37">
        <f t="shared" si="173"/>
        <v>0</v>
      </c>
      <c r="K92" s="37">
        <f t="shared" si="173"/>
        <v>0</v>
      </c>
      <c r="L92" s="37">
        <f t="shared" si="173"/>
        <v>0</v>
      </c>
      <c r="M92" s="37">
        <f t="shared" si="173"/>
        <v>0</v>
      </c>
      <c r="N92" s="37">
        <f t="shared" si="173"/>
        <v>0</v>
      </c>
      <c r="O92" s="37">
        <f t="shared" si="173"/>
        <v>0</v>
      </c>
      <c r="P92" s="37">
        <f t="shared" si="173"/>
        <v>0</v>
      </c>
      <c r="Q92" s="37">
        <f t="shared" si="173"/>
        <v>0</v>
      </c>
      <c r="R92" s="37">
        <f t="shared" si="173"/>
        <v>0</v>
      </c>
      <c r="S92" s="37">
        <f t="shared" si="173"/>
        <v>0</v>
      </c>
      <c r="T92" s="37">
        <f t="shared" si="173"/>
        <v>0</v>
      </c>
      <c r="U92" s="37">
        <f t="shared" si="173"/>
        <v>0</v>
      </c>
      <c r="V92" s="37">
        <f t="shared" si="173"/>
        <v>0</v>
      </c>
      <c r="W92" s="37">
        <f t="shared" si="173"/>
        <v>0</v>
      </c>
      <c r="X92" s="37">
        <f t="shared" si="173"/>
        <v>0</v>
      </c>
      <c r="Y92" s="37">
        <f t="shared" si="173"/>
        <v>0</v>
      </c>
      <c r="Z92" s="37">
        <f t="shared" si="173"/>
        <v>0</v>
      </c>
      <c r="AA92" s="37">
        <f t="shared" si="173"/>
        <v>0</v>
      </c>
      <c r="AB92" s="37">
        <f t="shared" si="173"/>
        <v>0</v>
      </c>
      <c r="AC92" s="37">
        <f t="shared" si="173"/>
        <v>0</v>
      </c>
      <c r="AD92" s="37">
        <f t="shared" si="173"/>
        <v>0</v>
      </c>
      <c r="AE92" s="37">
        <f t="shared" si="173"/>
        <v>0</v>
      </c>
      <c r="AF92" s="37">
        <f t="shared" ref="AF92" si="174">SUM(AF87:AF91)</f>
        <v>0</v>
      </c>
      <c r="AG92" s="37">
        <f t="shared" ref="AG92:AI92" si="175">SUM(AG87:AG91)</f>
        <v>0</v>
      </c>
      <c r="AH92" s="37">
        <f t="shared" si="175"/>
        <v>0</v>
      </c>
      <c r="AI92" s="37">
        <f t="shared" si="175"/>
        <v>0</v>
      </c>
      <c r="AJ92" s="37">
        <f t="shared" ref="AJ92:AN92" si="176">SUM(AJ87:AJ91)</f>
        <v>0</v>
      </c>
      <c r="AK92" s="37">
        <f t="shared" si="176"/>
        <v>0</v>
      </c>
      <c r="AL92" s="37">
        <f t="shared" si="176"/>
        <v>0</v>
      </c>
      <c r="AM92" s="37">
        <f t="shared" si="176"/>
        <v>0</v>
      </c>
      <c r="AN92" s="37">
        <f t="shared" si="176"/>
        <v>0</v>
      </c>
      <c r="AO92" s="37">
        <f t="shared" ref="AO92" si="177">SUM(AO87:AO91)</f>
        <v>0</v>
      </c>
    </row>
    <row r="94" spans="2:41" s="35" customFormat="1">
      <c r="B94" s="36" t="s">
        <v>82</v>
      </c>
      <c r="C94" s="36" t="s">
        <v>81</v>
      </c>
      <c r="D94" s="36" t="s">
        <v>3</v>
      </c>
      <c r="E94" s="37" t="e">
        <f>SUM(F94:AO94)</f>
        <v>#NUM!</v>
      </c>
      <c r="F94" s="37">
        <f>F85+F92</f>
        <v>0</v>
      </c>
      <c r="G94" s="37" t="e">
        <f>G85+G92</f>
        <v>#NUM!</v>
      </c>
      <c r="H94" s="37">
        <f>H85+H92</f>
        <v>0</v>
      </c>
      <c r="I94" s="37">
        <f>I85+I92</f>
        <v>0</v>
      </c>
      <c r="J94" s="37">
        <f>J85+J92</f>
        <v>0</v>
      </c>
      <c r="K94" s="37">
        <f t="shared" ref="K94:AE94" si="178">K85+K92</f>
        <v>0</v>
      </c>
      <c r="L94" s="37">
        <f t="shared" si="178"/>
        <v>0</v>
      </c>
      <c r="M94" s="37">
        <f t="shared" si="178"/>
        <v>0</v>
      </c>
      <c r="N94" s="37">
        <f t="shared" si="178"/>
        <v>0</v>
      </c>
      <c r="O94" s="37">
        <f t="shared" si="178"/>
        <v>0</v>
      </c>
      <c r="P94" s="37">
        <f t="shared" si="178"/>
        <v>0</v>
      </c>
      <c r="Q94" s="37">
        <f t="shared" si="178"/>
        <v>0</v>
      </c>
      <c r="R94" s="37">
        <f t="shared" si="178"/>
        <v>0</v>
      </c>
      <c r="S94" s="37">
        <f t="shared" si="178"/>
        <v>0</v>
      </c>
      <c r="T94" s="37">
        <f t="shared" si="178"/>
        <v>0</v>
      </c>
      <c r="U94" s="37">
        <f t="shared" si="178"/>
        <v>0</v>
      </c>
      <c r="V94" s="37">
        <f t="shared" si="178"/>
        <v>0</v>
      </c>
      <c r="W94" s="37">
        <f t="shared" si="178"/>
        <v>0</v>
      </c>
      <c r="X94" s="37">
        <f t="shared" si="178"/>
        <v>0</v>
      </c>
      <c r="Y94" s="37">
        <f t="shared" si="178"/>
        <v>0</v>
      </c>
      <c r="Z94" s="37">
        <f t="shared" si="178"/>
        <v>0</v>
      </c>
      <c r="AA94" s="37">
        <f t="shared" si="178"/>
        <v>0</v>
      </c>
      <c r="AB94" s="37">
        <f t="shared" si="178"/>
        <v>0</v>
      </c>
      <c r="AC94" s="37">
        <f t="shared" si="178"/>
        <v>0</v>
      </c>
      <c r="AD94" s="37">
        <f t="shared" si="178"/>
        <v>0</v>
      </c>
      <c r="AE94" s="37">
        <f t="shared" si="178"/>
        <v>0</v>
      </c>
      <c r="AF94" s="37">
        <f t="shared" ref="AF94" si="179">AF85+AF92</f>
        <v>0</v>
      </c>
      <c r="AG94" s="37">
        <f t="shared" ref="AG94:AI94" si="180">AG85+AG92</f>
        <v>0</v>
      </c>
      <c r="AH94" s="37">
        <f t="shared" si="180"/>
        <v>0</v>
      </c>
      <c r="AI94" s="37">
        <f t="shared" si="180"/>
        <v>0</v>
      </c>
      <c r="AJ94" s="37">
        <f t="shared" ref="AJ94:AN94" si="181">AJ85+AJ92</f>
        <v>0</v>
      </c>
      <c r="AK94" s="37">
        <f t="shared" si="181"/>
        <v>0</v>
      </c>
      <c r="AL94" s="37">
        <f t="shared" si="181"/>
        <v>0</v>
      </c>
      <c r="AM94" s="37">
        <f t="shared" si="181"/>
        <v>0</v>
      </c>
      <c r="AN94" s="37">
        <f t="shared" si="181"/>
        <v>0</v>
      </c>
      <c r="AO94" s="37">
        <f t="shared" ref="AO94" si="182">AO85+AO92</f>
        <v>0</v>
      </c>
    </row>
    <row r="96" spans="2:41">
      <c r="B96" s="33" t="s">
        <v>160</v>
      </c>
      <c r="C96" s="33" t="s">
        <v>87</v>
      </c>
      <c r="D96" s="33" t="s">
        <v>3</v>
      </c>
      <c r="E96" s="34" t="e">
        <f ca="1">SUM(F96:AO96)</f>
        <v>#REF!</v>
      </c>
      <c r="F96" s="34" t="e">
        <f t="shared" ref="F96:AE96" ca="1" si="183">F33-F94</f>
        <v>#REF!</v>
      </c>
      <c r="G96" s="34" t="e">
        <f t="shared" ca="1" si="183"/>
        <v>#REF!</v>
      </c>
      <c r="H96" s="34" t="e">
        <f t="shared" ca="1" si="183"/>
        <v>#REF!</v>
      </c>
      <c r="I96" s="34" t="e">
        <f ca="1">I33-I94</f>
        <v>#REF!</v>
      </c>
      <c r="J96" s="34" t="e">
        <f t="shared" ca="1" si="183"/>
        <v>#REF!</v>
      </c>
      <c r="K96" s="34" t="e">
        <f t="shared" ca="1" si="183"/>
        <v>#REF!</v>
      </c>
      <c r="L96" s="34" t="e">
        <f t="shared" ca="1" si="183"/>
        <v>#REF!</v>
      </c>
      <c r="M96" s="34" t="e">
        <f t="shared" ca="1" si="183"/>
        <v>#REF!</v>
      </c>
      <c r="N96" s="34" t="e">
        <f t="shared" ca="1" si="183"/>
        <v>#REF!</v>
      </c>
      <c r="O96" s="34" t="e">
        <f t="shared" ca="1" si="183"/>
        <v>#REF!</v>
      </c>
      <c r="P96" s="34" t="e">
        <f t="shared" ca="1" si="183"/>
        <v>#REF!</v>
      </c>
      <c r="Q96" s="34" t="e">
        <f t="shared" ca="1" si="183"/>
        <v>#REF!</v>
      </c>
      <c r="R96" s="34" t="e">
        <f t="shared" ca="1" si="183"/>
        <v>#REF!</v>
      </c>
      <c r="S96" s="34" t="e">
        <f t="shared" ca="1" si="183"/>
        <v>#REF!</v>
      </c>
      <c r="T96" s="34" t="e">
        <f t="shared" ca="1" si="183"/>
        <v>#REF!</v>
      </c>
      <c r="U96" s="34" t="e">
        <f t="shared" ca="1" si="183"/>
        <v>#REF!</v>
      </c>
      <c r="V96" s="34" t="e">
        <f t="shared" ca="1" si="183"/>
        <v>#REF!</v>
      </c>
      <c r="W96" s="34" t="e">
        <f t="shared" ca="1" si="183"/>
        <v>#REF!</v>
      </c>
      <c r="X96" s="34" t="e">
        <f t="shared" ca="1" si="183"/>
        <v>#REF!</v>
      </c>
      <c r="Y96" s="34" t="e">
        <f t="shared" ca="1" si="183"/>
        <v>#REF!</v>
      </c>
      <c r="Z96" s="34" t="e">
        <f t="shared" ca="1" si="183"/>
        <v>#REF!</v>
      </c>
      <c r="AA96" s="34" t="e">
        <f t="shared" ca="1" si="183"/>
        <v>#REF!</v>
      </c>
      <c r="AB96" s="34" t="e">
        <f t="shared" ca="1" si="183"/>
        <v>#REF!</v>
      </c>
      <c r="AC96" s="34" t="e">
        <f t="shared" ca="1" si="183"/>
        <v>#REF!</v>
      </c>
      <c r="AD96" s="34" t="e">
        <f t="shared" ca="1" si="183"/>
        <v>#REF!</v>
      </c>
      <c r="AE96" s="34" t="e">
        <f t="shared" ca="1" si="183"/>
        <v>#REF!</v>
      </c>
      <c r="AF96" s="34" t="e">
        <f t="shared" ref="AF96" ca="1" si="184">AF33-AF94</f>
        <v>#REF!</v>
      </c>
      <c r="AG96" s="34" t="e">
        <f t="shared" ref="AG96:AI96" ca="1" si="185">AG33-AG94</f>
        <v>#REF!</v>
      </c>
      <c r="AH96" s="34" t="e">
        <f t="shared" ca="1" si="185"/>
        <v>#REF!</v>
      </c>
      <c r="AI96" s="34" t="e">
        <f t="shared" ca="1" si="185"/>
        <v>#REF!</v>
      </c>
      <c r="AJ96" s="34" t="e">
        <f t="shared" ref="AJ96:AN96" ca="1" si="186">AJ33-AJ94</f>
        <v>#REF!</v>
      </c>
      <c r="AK96" s="34" t="e">
        <f t="shared" ca="1" si="186"/>
        <v>#REF!</v>
      </c>
      <c r="AL96" s="34" t="e">
        <f t="shared" ca="1" si="186"/>
        <v>#REF!</v>
      </c>
      <c r="AM96" s="34" t="e">
        <f t="shared" ca="1" si="186"/>
        <v>#REF!</v>
      </c>
      <c r="AN96" s="34" t="e">
        <f t="shared" ca="1" si="186"/>
        <v>#REF!</v>
      </c>
      <c r="AO96" s="34" t="e">
        <f t="shared" ref="AO96" ca="1" si="187">AO33-AO94</f>
        <v>#REF!</v>
      </c>
    </row>
    <row r="98" spans="2:41" s="51" customFormat="1">
      <c r="B98" s="50" t="s">
        <v>43</v>
      </c>
      <c r="C98" s="50" t="s">
        <v>13</v>
      </c>
      <c r="D98" s="50" t="s">
        <v>3</v>
      </c>
      <c r="E98" s="34" t="e">
        <f ca="1">SUM(F98:AO98)</f>
        <v>#REF!</v>
      </c>
      <c r="F98" s="34" t="e">
        <f t="shared" ref="F98:AE98" ca="1" si="188">F29</f>
        <v>#REF!</v>
      </c>
      <c r="G98" s="34" t="e">
        <f t="shared" ca="1" si="188"/>
        <v>#REF!</v>
      </c>
      <c r="H98" s="34" t="e">
        <f ca="1">H29</f>
        <v>#REF!</v>
      </c>
      <c r="I98" s="34" t="e">
        <f t="shared" ca="1" si="188"/>
        <v>#REF!</v>
      </c>
      <c r="J98" s="34" t="e">
        <f t="shared" ca="1" si="188"/>
        <v>#REF!</v>
      </c>
      <c r="K98" s="34" t="e">
        <f t="shared" ca="1" si="188"/>
        <v>#REF!</v>
      </c>
      <c r="L98" s="34" t="e">
        <f t="shared" ca="1" si="188"/>
        <v>#REF!</v>
      </c>
      <c r="M98" s="34" t="e">
        <f t="shared" ca="1" si="188"/>
        <v>#REF!</v>
      </c>
      <c r="N98" s="34" t="e">
        <f t="shared" ca="1" si="188"/>
        <v>#REF!</v>
      </c>
      <c r="O98" s="34" t="e">
        <f t="shared" ca="1" si="188"/>
        <v>#REF!</v>
      </c>
      <c r="P98" s="34" t="e">
        <f t="shared" ca="1" si="188"/>
        <v>#REF!</v>
      </c>
      <c r="Q98" s="34" t="e">
        <f t="shared" ca="1" si="188"/>
        <v>#REF!</v>
      </c>
      <c r="R98" s="34" t="e">
        <f t="shared" ca="1" si="188"/>
        <v>#REF!</v>
      </c>
      <c r="S98" s="34" t="e">
        <f t="shared" ca="1" si="188"/>
        <v>#REF!</v>
      </c>
      <c r="T98" s="34" t="e">
        <f t="shared" ca="1" si="188"/>
        <v>#REF!</v>
      </c>
      <c r="U98" s="34" t="e">
        <f t="shared" ca="1" si="188"/>
        <v>#REF!</v>
      </c>
      <c r="V98" s="34" t="e">
        <f t="shared" ca="1" si="188"/>
        <v>#REF!</v>
      </c>
      <c r="W98" s="34" t="e">
        <f t="shared" ca="1" si="188"/>
        <v>#REF!</v>
      </c>
      <c r="X98" s="34" t="e">
        <f t="shared" ca="1" si="188"/>
        <v>#REF!</v>
      </c>
      <c r="Y98" s="34" t="e">
        <f t="shared" ca="1" si="188"/>
        <v>#REF!</v>
      </c>
      <c r="Z98" s="34" t="e">
        <f t="shared" ca="1" si="188"/>
        <v>#REF!</v>
      </c>
      <c r="AA98" s="34" t="e">
        <f t="shared" ca="1" si="188"/>
        <v>#REF!</v>
      </c>
      <c r="AB98" s="34" t="e">
        <f t="shared" ca="1" si="188"/>
        <v>#REF!</v>
      </c>
      <c r="AC98" s="34" t="e">
        <f t="shared" ca="1" si="188"/>
        <v>#REF!</v>
      </c>
      <c r="AD98" s="34" t="e">
        <f t="shared" ca="1" si="188"/>
        <v>#REF!</v>
      </c>
      <c r="AE98" s="34" t="e">
        <f t="shared" ca="1" si="188"/>
        <v>#REF!</v>
      </c>
      <c r="AF98" s="34" t="e">
        <f t="shared" ref="AF98" ca="1" si="189">AF29</f>
        <v>#REF!</v>
      </c>
      <c r="AG98" s="34" t="e">
        <f t="shared" ref="AG98:AI98" ca="1" si="190">AG29</f>
        <v>#REF!</v>
      </c>
      <c r="AH98" s="34" t="e">
        <f t="shared" ca="1" si="190"/>
        <v>#REF!</v>
      </c>
      <c r="AI98" s="34" t="e">
        <f t="shared" ca="1" si="190"/>
        <v>#REF!</v>
      </c>
      <c r="AJ98" s="34" t="e">
        <f t="shared" ref="AJ98:AN98" ca="1" si="191">AJ29</f>
        <v>#REF!</v>
      </c>
      <c r="AK98" s="34" t="e">
        <f t="shared" ca="1" si="191"/>
        <v>#REF!</v>
      </c>
      <c r="AL98" s="34" t="e">
        <f t="shared" ca="1" si="191"/>
        <v>#REF!</v>
      </c>
      <c r="AM98" s="34" t="e">
        <f t="shared" ca="1" si="191"/>
        <v>#REF!</v>
      </c>
      <c r="AN98" s="34" t="e">
        <f t="shared" ca="1" si="191"/>
        <v>#REF!</v>
      </c>
      <c r="AO98" s="34" t="e">
        <f t="shared" ref="AO98" ca="1" si="192">AO29</f>
        <v>#REF!</v>
      </c>
    </row>
    <row r="99" spans="2:41" s="51" customFormat="1">
      <c r="B99" s="36" t="s">
        <v>89</v>
      </c>
      <c r="C99" s="36" t="s">
        <v>42</v>
      </c>
      <c r="D99" s="36" t="s">
        <v>3</v>
      </c>
      <c r="E99" s="37" t="e">
        <f ca="1">SUM(F99:AO99)</f>
        <v>#REF!</v>
      </c>
      <c r="F99" s="37" t="e">
        <f ca="1">F31+F42+F94</f>
        <v>#REF!</v>
      </c>
      <c r="G99" s="37" t="e">
        <f t="shared" ref="G99:AE99" ca="1" si="193">G31+G42+G92</f>
        <v>#REF!</v>
      </c>
      <c r="H99" s="37" t="e">
        <f t="shared" ca="1" si="193"/>
        <v>#REF!</v>
      </c>
      <c r="I99" s="37" t="e">
        <f ca="1">I31+I42+I92</f>
        <v>#REF!</v>
      </c>
      <c r="J99" s="37" t="e">
        <f ca="1">J31+J42+J92</f>
        <v>#REF!</v>
      </c>
      <c r="K99" s="37" t="e">
        <f t="shared" ca="1" si="193"/>
        <v>#REF!</v>
      </c>
      <c r="L99" s="37" t="e">
        <f t="shared" ca="1" si="193"/>
        <v>#REF!</v>
      </c>
      <c r="M99" s="37" t="e">
        <f t="shared" ca="1" si="193"/>
        <v>#REF!</v>
      </c>
      <c r="N99" s="37" t="e">
        <f t="shared" ca="1" si="193"/>
        <v>#REF!</v>
      </c>
      <c r="O99" s="37" t="e">
        <f t="shared" ca="1" si="193"/>
        <v>#REF!</v>
      </c>
      <c r="P99" s="37" t="e">
        <f t="shared" ca="1" si="193"/>
        <v>#REF!</v>
      </c>
      <c r="Q99" s="37" t="e">
        <f t="shared" ca="1" si="193"/>
        <v>#REF!</v>
      </c>
      <c r="R99" s="37" t="e">
        <f t="shared" ca="1" si="193"/>
        <v>#REF!</v>
      </c>
      <c r="S99" s="37" t="e">
        <f t="shared" ca="1" si="193"/>
        <v>#REF!</v>
      </c>
      <c r="T99" s="37" t="e">
        <f t="shared" ca="1" si="193"/>
        <v>#REF!</v>
      </c>
      <c r="U99" s="37" t="e">
        <f t="shared" ca="1" si="193"/>
        <v>#REF!</v>
      </c>
      <c r="V99" s="37" t="e">
        <f t="shared" ca="1" si="193"/>
        <v>#REF!</v>
      </c>
      <c r="W99" s="37" t="e">
        <f t="shared" ca="1" si="193"/>
        <v>#REF!</v>
      </c>
      <c r="X99" s="37" t="e">
        <f t="shared" ca="1" si="193"/>
        <v>#REF!</v>
      </c>
      <c r="Y99" s="37" t="e">
        <f t="shared" ca="1" si="193"/>
        <v>#REF!</v>
      </c>
      <c r="Z99" s="37" t="e">
        <f t="shared" ca="1" si="193"/>
        <v>#REF!</v>
      </c>
      <c r="AA99" s="37" t="e">
        <f t="shared" ca="1" si="193"/>
        <v>#REF!</v>
      </c>
      <c r="AB99" s="37" t="e">
        <f t="shared" ca="1" si="193"/>
        <v>#REF!</v>
      </c>
      <c r="AC99" s="37" t="e">
        <f t="shared" ca="1" si="193"/>
        <v>#REF!</v>
      </c>
      <c r="AD99" s="37" t="e">
        <f t="shared" ca="1" si="193"/>
        <v>#REF!</v>
      </c>
      <c r="AE99" s="37" t="e">
        <f t="shared" ca="1" si="193"/>
        <v>#REF!</v>
      </c>
      <c r="AF99" s="37" t="e">
        <f t="shared" ref="AF99" ca="1" si="194">AF31+AF42+AF92</f>
        <v>#REF!</v>
      </c>
      <c r="AG99" s="37" t="e">
        <f t="shared" ref="AG99:AI99" ca="1" si="195">AG31+AG42+AG92</f>
        <v>#REF!</v>
      </c>
      <c r="AH99" s="37" t="e">
        <f t="shared" ca="1" si="195"/>
        <v>#REF!</v>
      </c>
      <c r="AI99" s="37" t="e">
        <f t="shared" ca="1" si="195"/>
        <v>#REF!</v>
      </c>
      <c r="AJ99" s="37" t="e">
        <f t="shared" ref="AJ99:AN99" ca="1" si="196">AJ31+AJ42+AJ92</f>
        <v>#REF!</v>
      </c>
      <c r="AK99" s="37" t="e">
        <f t="shared" ca="1" si="196"/>
        <v>#REF!</v>
      </c>
      <c r="AL99" s="37" t="e">
        <f t="shared" ca="1" si="196"/>
        <v>#REF!</v>
      </c>
      <c r="AM99" s="37" t="e">
        <f t="shared" ca="1" si="196"/>
        <v>#REF!</v>
      </c>
      <c r="AN99" s="37" t="e">
        <f t="shared" ca="1" si="196"/>
        <v>#REF!</v>
      </c>
      <c r="AO99" s="37" t="e">
        <f t="shared" ref="AO99" ca="1" si="197">AO31+AO42+AO92</f>
        <v>#REF!</v>
      </c>
    </row>
    <row r="100" spans="2:41" s="51" customFormat="1">
      <c r="B100" s="33" t="s">
        <v>229</v>
      </c>
      <c r="C100" s="33" t="s">
        <v>228</v>
      </c>
      <c r="D100" s="33" t="s">
        <v>3</v>
      </c>
      <c r="E100" s="34" t="e">
        <f ca="1">E98-E99</f>
        <v>#REF!</v>
      </c>
      <c r="F100" s="34" t="e">
        <f ca="1">F98-F99</f>
        <v>#REF!</v>
      </c>
      <c r="G100" s="34" t="e">
        <f ca="1">G98-G99</f>
        <v>#REF!</v>
      </c>
      <c r="H100" s="34" t="e">
        <f ca="1">H98-H99</f>
        <v>#REF!</v>
      </c>
      <c r="I100" s="34" t="e">
        <f t="shared" ref="I100:AE100" ca="1" si="198">I98-I99</f>
        <v>#REF!</v>
      </c>
      <c r="J100" s="34" t="e">
        <f t="shared" ca="1" si="198"/>
        <v>#REF!</v>
      </c>
      <c r="K100" s="34" t="e">
        <f t="shared" ca="1" si="198"/>
        <v>#REF!</v>
      </c>
      <c r="L100" s="34" t="e">
        <f t="shared" ca="1" si="198"/>
        <v>#REF!</v>
      </c>
      <c r="M100" s="34" t="e">
        <f t="shared" ca="1" si="198"/>
        <v>#REF!</v>
      </c>
      <c r="N100" s="34" t="e">
        <f t="shared" ca="1" si="198"/>
        <v>#REF!</v>
      </c>
      <c r="O100" s="34" t="e">
        <f t="shared" ca="1" si="198"/>
        <v>#REF!</v>
      </c>
      <c r="P100" s="34" t="e">
        <f t="shared" ca="1" si="198"/>
        <v>#REF!</v>
      </c>
      <c r="Q100" s="34" t="e">
        <f t="shared" ca="1" si="198"/>
        <v>#REF!</v>
      </c>
      <c r="R100" s="34" t="e">
        <f t="shared" ca="1" si="198"/>
        <v>#REF!</v>
      </c>
      <c r="S100" s="34" t="e">
        <f t="shared" ca="1" si="198"/>
        <v>#REF!</v>
      </c>
      <c r="T100" s="34" t="e">
        <f t="shared" ca="1" si="198"/>
        <v>#REF!</v>
      </c>
      <c r="U100" s="34" t="e">
        <f t="shared" ca="1" si="198"/>
        <v>#REF!</v>
      </c>
      <c r="V100" s="34" t="e">
        <f t="shared" ca="1" si="198"/>
        <v>#REF!</v>
      </c>
      <c r="W100" s="34" t="e">
        <f t="shared" ca="1" si="198"/>
        <v>#REF!</v>
      </c>
      <c r="X100" s="34" t="e">
        <f t="shared" ca="1" si="198"/>
        <v>#REF!</v>
      </c>
      <c r="Y100" s="34" t="e">
        <f t="shared" ca="1" si="198"/>
        <v>#REF!</v>
      </c>
      <c r="Z100" s="34" t="e">
        <f t="shared" ca="1" si="198"/>
        <v>#REF!</v>
      </c>
      <c r="AA100" s="34" t="e">
        <f t="shared" ca="1" si="198"/>
        <v>#REF!</v>
      </c>
      <c r="AB100" s="34" t="e">
        <f t="shared" ca="1" si="198"/>
        <v>#REF!</v>
      </c>
      <c r="AC100" s="34" t="e">
        <f t="shared" ca="1" si="198"/>
        <v>#REF!</v>
      </c>
      <c r="AD100" s="34" t="e">
        <f t="shared" ca="1" si="198"/>
        <v>#REF!</v>
      </c>
      <c r="AE100" s="34" t="e">
        <f t="shared" ca="1" si="198"/>
        <v>#REF!</v>
      </c>
      <c r="AF100" s="34" t="e">
        <f t="shared" ref="AF100" ca="1" si="199">AF98-AF99</f>
        <v>#REF!</v>
      </c>
      <c r="AG100" s="34" t="e">
        <f t="shared" ref="AG100:AI100" ca="1" si="200">AG98-AG99</f>
        <v>#REF!</v>
      </c>
      <c r="AH100" s="34" t="e">
        <f t="shared" ca="1" si="200"/>
        <v>#REF!</v>
      </c>
      <c r="AI100" s="34" t="e">
        <f t="shared" ca="1" si="200"/>
        <v>#REF!</v>
      </c>
      <c r="AJ100" s="34" t="e">
        <f t="shared" ref="AJ100:AN100" ca="1" si="201">AJ98-AJ99</f>
        <v>#REF!</v>
      </c>
      <c r="AK100" s="34" t="e">
        <f t="shared" ca="1" si="201"/>
        <v>#REF!</v>
      </c>
      <c r="AL100" s="34" t="e">
        <f t="shared" ca="1" si="201"/>
        <v>#REF!</v>
      </c>
      <c r="AM100" s="34" t="e">
        <f t="shared" ca="1" si="201"/>
        <v>#REF!</v>
      </c>
      <c r="AN100" s="34" t="e">
        <f t="shared" ca="1" si="201"/>
        <v>#REF!</v>
      </c>
      <c r="AO100" s="34" t="e">
        <f t="shared" ref="AO100" ca="1" si="202">AO98-AO99</f>
        <v>#REF!</v>
      </c>
    </row>
    <row r="101" spans="2:41" s="51" customFormat="1">
      <c r="B101" s="35"/>
      <c r="C101" s="35"/>
      <c r="D101" s="35"/>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row>
    <row r="102" spans="2:41" s="35" customFormat="1">
      <c r="B102" s="36" t="s">
        <v>75</v>
      </c>
      <c r="C102" s="36" t="s">
        <v>44</v>
      </c>
      <c r="D102" s="36" t="s">
        <v>3</v>
      </c>
      <c r="E102" s="37" t="e">
        <f ca="1">SUM(F102:AO102)</f>
        <v>#REF!</v>
      </c>
      <c r="F102" s="37">
        <v>0</v>
      </c>
      <c r="G102" s="37" t="e">
        <f ca="1">IF( AND(F104&lt;0,G1&lt;'Invoer Parameters'!$F$79+1),-F104,0)</f>
        <v>#REF!</v>
      </c>
      <c r="H102" s="37" t="e">
        <f ca="1">IF( AND(G104&lt;0,H1&lt;'Invoer Parameters'!$F$79+1),-G104,0)</f>
        <v>#REF!</v>
      </c>
      <c r="I102" s="37" t="e">
        <f ca="1">IF( AND(H104&lt;0,I1&lt;'Invoer Parameters'!$F$79+1),-H104,0)</f>
        <v>#REF!</v>
      </c>
      <c r="J102" s="37" t="e">
        <f ca="1">IF( AND(I104&lt;0,J1&lt;'Invoer Parameters'!$F$79+1),-I104,0)</f>
        <v>#REF!</v>
      </c>
      <c r="K102" s="37" t="e">
        <f ca="1">IF( AND(J104&lt;0,K1&lt;'Invoer Parameters'!$F$79+1),-J104,0)</f>
        <v>#REF!</v>
      </c>
      <c r="L102" s="37" t="e">
        <f ca="1">IF( AND(K104&lt;0,L1&lt;'Invoer Parameters'!$F$79+1),-K104,0)</f>
        <v>#REF!</v>
      </c>
      <c r="M102" s="37" t="e">
        <f ca="1">IF( AND(L104&lt;0,M1&lt;'Invoer Parameters'!$F$79+1),-L104,0)</f>
        <v>#REF!</v>
      </c>
      <c r="N102" s="37" t="e">
        <f ca="1">IF( AND(M104&lt;0,N1&lt;'Invoer Parameters'!$F$79+1),-M104,0)</f>
        <v>#REF!</v>
      </c>
      <c r="O102" s="37" t="e">
        <f ca="1">IF( AND(N104&lt;0,O1&lt;'Invoer Parameters'!$F$79+1),-N104,0)</f>
        <v>#REF!</v>
      </c>
      <c r="P102" s="37" t="e">
        <f ca="1">IF( AND(O104&lt;0,P1&lt;'Invoer Parameters'!$F$79+1),-O104,0)</f>
        <v>#REF!</v>
      </c>
      <c r="Q102" s="37" t="e">
        <f ca="1">IF( AND(P104&lt;0,Q1&lt;'Invoer Parameters'!$F$79+1),-P104,0)</f>
        <v>#REF!</v>
      </c>
      <c r="R102" s="37" t="e">
        <f ca="1">IF( AND(Q104&lt;0,R1&lt;'Invoer Parameters'!$F$79+1),-Q104,0)</f>
        <v>#REF!</v>
      </c>
      <c r="S102" s="37" t="e">
        <f ca="1">IF( AND(R104&lt;0,S1&lt;'Invoer Parameters'!$F$79+1),-R104,0)</f>
        <v>#REF!</v>
      </c>
      <c r="T102" s="37" t="e">
        <f ca="1">IF( AND(S104&lt;0,T1&lt;'Invoer Parameters'!$F$79+1),-S104,0)</f>
        <v>#REF!</v>
      </c>
      <c r="U102" s="37" t="e">
        <f ca="1">IF( AND(T104&lt;0,U1&lt;'Invoer Parameters'!$F$79+1),-T104,0)</f>
        <v>#REF!</v>
      </c>
      <c r="V102" s="37" t="e">
        <f ca="1">IF( AND(U104&lt;0,V1&lt;'Invoer Parameters'!$F$79+1),-U104,0)</f>
        <v>#REF!</v>
      </c>
      <c r="W102" s="37" t="e">
        <f ca="1">IF( AND(V104&lt;0,W1&lt;'Invoer Parameters'!$F$79+1),-V104,0)</f>
        <v>#REF!</v>
      </c>
      <c r="X102" s="37" t="e">
        <f ca="1">IF( AND(W104&lt;0,X1&lt;'Invoer Parameters'!$F$79+1),-W104,0)</f>
        <v>#REF!</v>
      </c>
      <c r="Y102" s="37" t="e">
        <f ca="1">IF( AND(X104&lt;0,Y1&lt;'Invoer Parameters'!$F$79+1),-X104,0)</f>
        <v>#REF!</v>
      </c>
      <c r="Z102" s="37" t="e">
        <f ca="1">IF( AND(Y104&lt;0,Z1&lt;'Invoer Parameters'!$F$79+1),-Y104,0)</f>
        <v>#REF!</v>
      </c>
      <c r="AA102" s="37" t="e">
        <f ca="1">IF( AND(Z104&lt;0,AA1&lt;'Invoer Parameters'!$F$79+1),-Z104,0)</f>
        <v>#REF!</v>
      </c>
      <c r="AB102" s="37" t="e">
        <f ca="1">IF( AND(AA104&lt;0,AB1&lt;'Invoer Parameters'!$F$79+1),-AA104,0)</f>
        <v>#REF!</v>
      </c>
      <c r="AC102" s="37" t="e">
        <f ca="1">IF( AND(AB104&lt;0,AC1&lt;'Invoer Parameters'!$F$79+1),-AB104,0)</f>
        <v>#REF!</v>
      </c>
      <c r="AD102" s="37" t="e">
        <f ca="1">IF( AND(AC104&lt;0,AD1&lt;'Invoer Parameters'!$F$79+1),-AC104,0)</f>
        <v>#REF!</v>
      </c>
      <c r="AE102" s="37" t="e">
        <f ca="1">IF( AND(AD104&lt;0,AE1&lt;'Invoer Parameters'!$F$79+1),-AD104,0)</f>
        <v>#REF!</v>
      </c>
      <c r="AF102" s="37" t="e">
        <f ca="1">IF( AND(AE104&lt;0,AF1&lt;'Invoer Parameters'!$F$79+1),-AE104,0)</f>
        <v>#REF!</v>
      </c>
      <c r="AG102" s="37" t="e">
        <f ca="1">IF( AND(AF104&lt;0,AG1&lt;'Invoer Parameters'!$F$79+1),-AF104,0)</f>
        <v>#REF!</v>
      </c>
      <c r="AH102" s="37" t="e">
        <f ca="1">IF( AND(AG104&lt;0,AH1&lt;'Invoer Parameters'!$F$79+1),-AG104,0)</f>
        <v>#REF!</v>
      </c>
      <c r="AI102" s="37" t="e">
        <f ca="1">IF( AND(AH104&lt;0,AI1&lt;'Invoer Parameters'!$F$79+1),-AH104,0)</f>
        <v>#REF!</v>
      </c>
      <c r="AJ102" s="37" t="e">
        <f ca="1">IF( AND(AI104&lt;0,AJ1&lt;'Invoer Parameters'!$F$79+1),-AI104,0)</f>
        <v>#REF!</v>
      </c>
      <c r="AK102" s="37" t="e">
        <f ca="1">IF( AND(AJ104&lt;0,AK1&lt;'Invoer Parameters'!$F$79+1),-AJ104,0)</f>
        <v>#REF!</v>
      </c>
      <c r="AL102" s="37" t="e">
        <f ca="1">IF( AND(AK104&lt;0,AL1&lt;'Invoer Parameters'!$F$79+1),-AK104,0)</f>
        <v>#REF!</v>
      </c>
      <c r="AM102" s="37" t="e">
        <f ca="1">IF( AND(AL104&lt;0,AM1&lt;'Invoer Parameters'!$F$79+1),-AL104,0)</f>
        <v>#REF!</v>
      </c>
      <c r="AN102" s="37" t="e">
        <f ca="1">IF( AND(AM104&lt;0,AN1&lt;'Invoer Parameters'!$F$79+1),-AM104,0)</f>
        <v>#REF!</v>
      </c>
      <c r="AO102" s="37" t="e">
        <f ca="1">IF( AND(AN104&lt;0,AO1&lt;'Invoer Parameters'!$F$79+1),-AN104,0)</f>
        <v>#REF!</v>
      </c>
    </row>
    <row r="103" spans="2:41" s="35" customFormat="1">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row>
    <row r="104" spans="2:41" s="35" customFormat="1">
      <c r="B104" s="33" t="s">
        <v>232</v>
      </c>
      <c r="C104" s="33" t="s">
        <v>231</v>
      </c>
      <c r="D104" s="33" t="s">
        <v>3</v>
      </c>
      <c r="E104" s="34" t="e">
        <f ca="1">SUM(F104:AO104)</f>
        <v>#REF!</v>
      </c>
      <c r="F104" s="34" t="e">
        <f ca="1">F98-F99+F102</f>
        <v>#REF!</v>
      </c>
      <c r="G104" s="34" t="e">
        <f ca="1">G98-G99-G102</f>
        <v>#REF!</v>
      </c>
      <c r="H104" s="34" t="e">
        <f t="shared" ref="H104:AE104" ca="1" si="203">H98-H99-H102</f>
        <v>#REF!</v>
      </c>
      <c r="I104" s="34" t="e">
        <f t="shared" ca="1" si="203"/>
        <v>#REF!</v>
      </c>
      <c r="J104" s="34" t="e">
        <f t="shared" ca="1" si="203"/>
        <v>#REF!</v>
      </c>
      <c r="K104" s="34" t="e">
        <f ca="1">K98-K99-K102</f>
        <v>#REF!</v>
      </c>
      <c r="L104" s="34" t="e">
        <f t="shared" ca="1" si="203"/>
        <v>#REF!</v>
      </c>
      <c r="M104" s="34" t="e">
        <f t="shared" ca="1" si="203"/>
        <v>#REF!</v>
      </c>
      <c r="N104" s="34" t="e">
        <f t="shared" ca="1" si="203"/>
        <v>#REF!</v>
      </c>
      <c r="O104" s="34" t="e">
        <f t="shared" ca="1" si="203"/>
        <v>#REF!</v>
      </c>
      <c r="P104" s="34" t="e">
        <f t="shared" ca="1" si="203"/>
        <v>#REF!</v>
      </c>
      <c r="Q104" s="34" t="e">
        <f t="shared" ca="1" si="203"/>
        <v>#REF!</v>
      </c>
      <c r="R104" s="34" t="e">
        <f t="shared" ca="1" si="203"/>
        <v>#REF!</v>
      </c>
      <c r="S104" s="34" t="e">
        <f t="shared" ca="1" si="203"/>
        <v>#REF!</v>
      </c>
      <c r="T104" s="34" t="e">
        <f t="shared" ca="1" si="203"/>
        <v>#REF!</v>
      </c>
      <c r="U104" s="34" t="e">
        <f t="shared" ca="1" si="203"/>
        <v>#REF!</v>
      </c>
      <c r="V104" s="34" t="e">
        <f t="shared" ca="1" si="203"/>
        <v>#REF!</v>
      </c>
      <c r="W104" s="34" t="e">
        <f t="shared" ca="1" si="203"/>
        <v>#REF!</v>
      </c>
      <c r="X104" s="34" t="e">
        <f t="shared" ca="1" si="203"/>
        <v>#REF!</v>
      </c>
      <c r="Y104" s="34" t="e">
        <f t="shared" ca="1" si="203"/>
        <v>#REF!</v>
      </c>
      <c r="Z104" s="34" t="e">
        <f t="shared" ca="1" si="203"/>
        <v>#REF!</v>
      </c>
      <c r="AA104" s="34" t="e">
        <f t="shared" ca="1" si="203"/>
        <v>#REF!</v>
      </c>
      <c r="AB104" s="34" t="e">
        <f t="shared" ca="1" si="203"/>
        <v>#REF!</v>
      </c>
      <c r="AC104" s="34" t="e">
        <f t="shared" ca="1" si="203"/>
        <v>#REF!</v>
      </c>
      <c r="AD104" s="34" t="e">
        <f t="shared" ca="1" si="203"/>
        <v>#REF!</v>
      </c>
      <c r="AE104" s="34" t="e">
        <f t="shared" ca="1" si="203"/>
        <v>#REF!</v>
      </c>
      <c r="AF104" s="34" t="e">
        <f t="shared" ref="AF104" ca="1" si="204">AF98-AF99-AF102</f>
        <v>#REF!</v>
      </c>
      <c r="AG104" s="34" t="e">
        <f t="shared" ref="AG104:AI104" ca="1" si="205">AG98-AG99-AG102</f>
        <v>#REF!</v>
      </c>
      <c r="AH104" s="34" t="e">
        <f t="shared" ca="1" si="205"/>
        <v>#REF!</v>
      </c>
      <c r="AI104" s="34" t="e">
        <f t="shared" ca="1" si="205"/>
        <v>#REF!</v>
      </c>
      <c r="AJ104" s="34" t="e">
        <f t="shared" ref="AJ104:AN104" ca="1" si="206">AJ98-AJ99-AJ102</f>
        <v>#REF!</v>
      </c>
      <c r="AK104" s="34" t="e">
        <f t="shared" ca="1" si="206"/>
        <v>#REF!</v>
      </c>
      <c r="AL104" s="34" t="e">
        <f t="shared" ca="1" si="206"/>
        <v>#REF!</v>
      </c>
      <c r="AM104" s="34" t="e">
        <f t="shared" ca="1" si="206"/>
        <v>#REF!</v>
      </c>
      <c r="AN104" s="34" t="e">
        <f t="shared" ca="1" si="206"/>
        <v>#REF!</v>
      </c>
      <c r="AO104" s="34" t="e">
        <f t="shared" ref="AO104" ca="1" si="207">AO98-AO99-AO102</f>
        <v>#REF!</v>
      </c>
    </row>
    <row r="106" spans="2:41">
      <c r="B106" s="36" t="s">
        <v>76</v>
      </c>
      <c r="C106" s="36" t="s">
        <v>169</v>
      </c>
      <c r="D106" s="52" t="s">
        <v>3</v>
      </c>
      <c r="E106" s="37" t="e">
        <f ca="1">SUM(F106:AO106)</f>
        <v>#REF!</v>
      </c>
      <c r="F106" s="37" t="e">
        <f ca="1">IF(F104&gt;0,F104*'Invoer Parameters'!$D$61,0)</f>
        <v>#REF!</v>
      </c>
      <c r="G106" s="37" t="e">
        <f ca="1">IF(G104&gt;0,G104*'Invoer Parameters'!$D$61,0)</f>
        <v>#REF!</v>
      </c>
      <c r="H106" s="37" t="e">
        <f ca="1">IF(H104&gt;0,H104*'Invoer Parameters'!$D$61,0)</f>
        <v>#REF!</v>
      </c>
      <c r="I106" s="37" t="e">
        <f ca="1">IF(I104&gt;0,I104*'Invoer Parameters'!$D$61,0)</f>
        <v>#REF!</v>
      </c>
      <c r="J106" s="37" t="e">
        <f ca="1">IF(J104&gt;0,J104*'Invoer Parameters'!$D$61,0)</f>
        <v>#REF!</v>
      </c>
      <c r="K106" s="37" t="e">
        <f ca="1">IF(K104&gt;0,K104*'Invoer Parameters'!$D$61,0)</f>
        <v>#REF!</v>
      </c>
      <c r="L106" s="37" t="e">
        <f ca="1">IF(L104&gt;0,L104*'Invoer Parameters'!$D$61,0)</f>
        <v>#REF!</v>
      </c>
      <c r="M106" s="37" t="e">
        <f ca="1">IF(M104&gt;0,M104*'Invoer Parameters'!$D$61,0)</f>
        <v>#REF!</v>
      </c>
      <c r="N106" s="37" t="e">
        <f ca="1">IF(N104&gt;0,N104*'Invoer Parameters'!$D$61,0)</f>
        <v>#REF!</v>
      </c>
      <c r="O106" s="37" t="e">
        <f ca="1">IF(O104&gt;0,O104*'Invoer Parameters'!$D$61,0)</f>
        <v>#REF!</v>
      </c>
      <c r="P106" s="37" t="e">
        <f ca="1">IF(P104&gt;0,P104*'Invoer Parameters'!$D$61,0)</f>
        <v>#REF!</v>
      </c>
      <c r="Q106" s="37" t="e">
        <f ca="1">IF(Q104&gt;0,Q104*'Invoer Parameters'!$D$61,0)</f>
        <v>#REF!</v>
      </c>
      <c r="R106" s="37" t="e">
        <f ca="1">IF(R104&gt;0,R104*'Invoer Parameters'!$D$61,0)</f>
        <v>#REF!</v>
      </c>
      <c r="S106" s="37" t="e">
        <f ca="1">IF(S104&gt;0,S104*'Invoer Parameters'!$D$61,0)</f>
        <v>#REF!</v>
      </c>
      <c r="T106" s="37" t="e">
        <f ca="1">IF(T104&gt;0,T104*'Invoer Parameters'!$D$61,0)</f>
        <v>#REF!</v>
      </c>
      <c r="U106" s="37" t="e">
        <f ca="1">IF(U104&gt;0,U104*'Invoer Parameters'!$D$61,0)</f>
        <v>#REF!</v>
      </c>
      <c r="V106" s="37" t="e">
        <f ca="1">IF(V104&gt;0,V104*'Invoer Parameters'!$D$61,0)</f>
        <v>#REF!</v>
      </c>
      <c r="W106" s="37" t="e">
        <f ca="1">IF(W104&gt;0,W104*'Invoer Parameters'!$D$61,0)</f>
        <v>#REF!</v>
      </c>
      <c r="X106" s="37" t="e">
        <f ca="1">IF(X104&gt;0,X104*'Invoer Parameters'!$D$61,0)</f>
        <v>#REF!</v>
      </c>
      <c r="Y106" s="37" t="e">
        <f ca="1">IF(Y104&gt;0,Y104*'Invoer Parameters'!$D$61,0)</f>
        <v>#REF!</v>
      </c>
      <c r="Z106" s="37" t="e">
        <f ca="1">IF(Z104&gt;0,Z104*'Invoer Parameters'!$D$61,0)</f>
        <v>#REF!</v>
      </c>
      <c r="AA106" s="37" t="e">
        <f ca="1">IF(AA104&gt;0,AA104*'Invoer Parameters'!$D$61,0)</f>
        <v>#REF!</v>
      </c>
      <c r="AB106" s="37" t="e">
        <f ca="1">IF(AB104&gt;0,AB104*'Invoer Parameters'!$D$61,0)</f>
        <v>#REF!</v>
      </c>
      <c r="AC106" s="37" t="e">
        <f ca="1">IF(AC104&gt;0,AC104*'Invoer Parameters'!$D$61,0)</f>
        <v>#REF!</v>
      </c>
      <c r="AD106" s="37" t="e">
        <f ca="1">IF(AD104&gt;0,AD104*'Invoer Parameters'!$D$61,0)</f>
        <v>#REF!</v>
      </c>
      <c r="AE106" s="37" t="e">
        <f ca="1">IF(AE104&gt;0,AE104*'Invoer Parameters'!$D$61,0)</f>
        <v>#REF!</v>
      </c>
      <c r="AF106" s="37" t="e">
        <f ca="1">IF(AF104&gt;0,AF104*'Invoer Parameters'!$D$61,0)</f>
        <v>#REF!</v>
      </c>
      <c r="AG106" s="37" t="e">
        <f ca="1">IF(AG104&gt;0,AG104*'Invoer Parameters'!$D$61,0)</f>
        <v>#REF!</v>
      </c>
      <c r="AH106" s="37" t="e">
        <f ca="1">IF(AH104&gt;0,AH104*'Invoer Parameters'!$D$61,0)</f>
        <v>#REF!</v>
      </c>
      <c r="AI106" s="37" t="e">
        <f ca="1">IF(AI104&gt;0,AI104*'Invoer Parameters'!$D$61,0)</f>
        <v>#REF!</v>
      </c>
      <c r="AJ106" s="37" t="e">
        <f ca="1">IF(AJ104&gt;0,AJ104*'Invoer Parameters'!$D$61,0)</f>
        <v>#REF!</v>
      </c>
      <c r="AK106" s="37" t="e">
        <f ca="1">IF(AK104&gt;0,AK104*'Invoer Parameters'!$D$61,0)</f>
        <v>#REF!</v>
      </c>
      <c r="AL106" s="37" t="e">
        <f ca="1">IF(AL104&gt;0,AL104*'Invoer Parameters'!$D$61,0)</f>
        <v>#REF!</v>
      </c>
      <c r="AM106" s="37" t="e">
        <f ca="1">IF(AM104&gt;0,AM104*'Invoer Parameters'!$D$61,0)</f>
        <v>#REF!</v>
      </c>
      <c r="AN106" s="37" t="e">
        <f ca="1">IF(AN104&gt;0,AN104*'Invoer Parameters'!$D$61,0)</f>
        <v>#REF!</v>
      </c>
      <c r="AO106" s="37" t="e">
        <f ca="1">IF(AO104&gt;0,AO104*'Invoer Parameters'!$D$61,0)</f>
        <v>#REF!</v>
      </c>
    </row>
    <row r="108" spans="2:41">
      <c r="B108" s="33" t="s">
        <v>233</v>
      </c>
      <c r="C108" s="33" t="s">
        <v>230</v>
      </c>
      <c r="D108" s="53" t="s">
        <v>3</v>
      </c>
      <c r="E108" s="34" t="e">
        <f ca="1">SUM(F108:AO108)</f>
        <v>#REF!</v>
      </c>
      <c r="F108" s="34" t="e">
        <f ca="1">F104-F106</f>
        <v>#REF!</v>
      </c>
      <c r="G108" s="34" t="e">
        <f t="shared" ref="G108:AE108" ca="1" si="208">G104-G106</f>
        <v>#REF!</v>
      </c>
      <c r="H108" s="34" t="e">
        <f t="shared" ca="1" si="208"/>
        <v>#REF!</v>
      </c>
      <c r="I108" s="34" t="e">
        <f t="shared" ca="1" si="208"/>
        <v>#REF!</v>
      </c>
      <c r="J108" s="34" t="e">
        <f t="shared" ca="1" si="208"/>
        <v>#REF!</v>
      </c>
      <c r="K108" s="34" t="e">
        <f t="shared" ca="1" si="208"/>
        <v>#REF!</v>
      </c>
      <c r="L108" s="34" t="e">
        <f t="shared" ca="1" si="208"/>
        <v>#REF!</v>
      </c>
      <c r="M108" s="34" t="e">
        <f t="shared" ca="1" si="208"/>
        <v>#REF!</v>
      </c>
      <c r="N108" s="34" t="e">
        <f t="shared" ca="1" si="208"/>
        <v>#REF!</v>
      </c>
      <c r="O108" s="34" t="e">
        <f t="shared" ca="1" si="208"/>
        <v>#REF!</v>
      </c>
      <c r="P108" s="34" t="e">
        <f t="shared" ca="1" si="208"/>
        <v>#REF!</v>
      </c>
      <c r="Q108" s="34" t="e">
        <f t="shared" ca="1" si="208"/>
        <v>#REF!</v>
      </c>
      <c r="R108" s="34" t="e">
        <f t="shared" ca="1" si="208"/>
        <v>#REF!</v>
      </c>
      <c r="S108" s="34" t="e">
        <f t="shared" ca="1" si="208"/>
        <v>#REF!</v>
      </c>
      <c r="T108" s="34" t="e">
        <f t="shared" ca="1" si="208"/>
        <v>#REF!</v>
      </c>
      <c r="U108" s="34" t="e">
        <f t="shared" ca="1" si="208"/>
        <v>#REF!</v>
      </c>
      <c r="V108" s="34" t="e">
        <f t="shared" ca="1" si="208"/>
        <v>#REF!</v>
      </c>
      <c r="W108" s="34" t="e">
        <f t="shared" ca="1" si="208"/>
        <v>#REF!</v>
      </c>
      <c r="X108" s="34" t="e">
        <f t="shared" ca="1" si="208"/>
        <v>#REF!</v>
      </c>
      <c r="Y108" s="34" t="e">
        <f t="shared" ca="1" si="208"/>
        <v>#REF!</v>
      </c>
      <c r="Z108" s="34" t="e">
        <f t="shared" ca="1" si="208"/>
        <v>#REF!</v>
      </c>
      <c r="AA108" s="34" t="e">
        <f t="shared" ca="1" si="208"/>
        <v>#REF!</v>
      </c>
      <c r="AB108" s="34" t="e">
        <f t="shared" ca="1" si="208"/>
        <v>#REF!</v>
      </c>
      <c r="AC108" s="34" t="e">
        <f t="shared" ca="1" si="208"/>
        <v>#REF!</v>
      </c>
      <c r="AD108" s="34" t="e">
        <f t="shared" ca="1" si="208"/>
        <v>#REF!</v>
      </c>
      <c r="AE108" s="34" t="e">
        <f t="shared" ca="1" si="208"/>
        <v>#REF!</v>
      </c>
      <c r="AF108" s="34" t="e">
        <f t="shared" ref="AF108" ca="1" si="209">AF104-AF106</f>
        <v>#REF!</v>
      </c>
      <c r="AG108" s="34" t="e">
        <f t="shared" ref="AG108:AI108" ca="1" si="210">AG104-AG106</f>
        <v>#REF!</v>
      </c>
      <c r="AH108" s="34" t="e">
        <f t="shared" ca="1" si="210"/>
        <v>#REF!</v>
      </c>
      <c r="AI108" s="34" t="e">
        <f t="shared" ca="1" si="210"/>
        <v>#REF!</v>
      </c>
      <c r="AJ108" s="34" t="e">
        <f t="shared" ref="AJ108:AN108" ca="1" si="211">AJ104-AJ106</f>
        <v>#REF!</v>
      </c>
      <c r="AK108" s="34" t="e">
        <f t="shared" ca="1" si="211"/>
        <v>#REF!</v>
      </c>
      <c r="AL108" s="34" t="e">
        <f t="shared" ca="1" si="211"/>
        <v>#REF!</v>
      </c>
      <c r="AM108" s="34" t="e">
        <f t="shared" ca="1" si="211"/>
        <v>#REF!</v>
      </c>
      <c r="AN108" s="34" t="e">
        <f t="shared" ca="1" si="211"/>
        <v>#REF!</v>
      </c>
      <c r="AO108" s="34" t="e">
        <f t="shared" ref="AO108" ca="1" si="212">AO104-AO106</f>
        <v>#REF!</v>
      </c>
    </row>
    <row r="110" spans="2:41">
      <c r="C110" s="27" t="s">
        <v>142</v>
      </c>
      <c r="D110" s="54" t="s">
        <v>3</v>
      </c>
      <c r="E110" s="39"/>
      <c r="F110" s="39">
        <f>F36</f>
        <v>0</v>
      </c>
      <c r="G110" s="39">
        <f>G36</f>
        <v>0</v>
      </c>
      <c r="H110" s="39">
        <f>H36</f>
        <v>0</v>
      </c>
      <c r="I110" s="39">
        <f>I36</f>
        <v>0</v>
      </c>
      <c r="J110" s="39">
        <f>J36</f>
        <v>0</v>
      </c>
    </row>
    <row r="111" spans="2:41">
      <c r="B111" s="33" t="s">
        <v>90</v>
      </c>
      <c r="C111" s="33" t="s">
        <v>53</v>
      </c>
      <c r="D111" s="53" t="s">
        <v>3</v>
      </c>
      <c r="E111" s="55" t="e">
        <f ca="1">SUM(F111:AO111)</f>
        <v>#REF!</v>
      </c>
      <c r="F111" s="55" t="e">
        <f ca="1">F108+F42+F92-F110</f>
        <v>#REF!</v>
      </c>
      <c r="G111" s="55" t="e">
        <f ca="1">G108+G42+G92-G110</f>
        <v>#REF!</v>
      </c>
      <c r="H111" s="55" t="e">
        <f ca="1">H108+H42+H92-H110</f>
        <v>#REF!</v>
      </c>
      <c r="I111" s="55" t="e">
        <f ca="1">I108+I42+I92-I110</f>
        <v>#REF!</v>
      </c>
      <c r="J111" s="55" t="e">
        <f ca="1">J108+J42+J92-J110</f>
        <v>#REF!</v>
      </c>
      <c r="K111" s="55" t="e">
        <f t="shared" ref="K111:AE111" ca="1" si="213">K108+K42+K92</f>
        <v>#REF!</v>
      </c>
      <c r="L111" s="55" t="e">
        <f t="shared" ca="1" si="213"/>
        <v>#REF!</v>
      </c>
      <c r="M111" s="55" t="e">
        <f t="shared" ca="1" si="213"/>
        <v>#REF!</v>
      </c>
      <c r="N111" s="55" t="e">
        <f t="shared" ca="1" si="213"/>
        <v>#REF!</v>
      </c>
      <c r="O111" s="55" t="e">
        <f t="shared" ca="1" si="213"/>
        <v>#REF!</v>
      </c>
      <c r="P111" s="55" t="e">
        <f t="shared" ca="1" si="213"/>
        <v>#REF!</v>
      </c>
      <c r="Q111" s="55" t="e">
        <f t="shared" ca="1" si="213"/>
        <v>#REF!</v>
      </c>
      <c r="R111" s="55" t="e">
        <f t="shared" ca="1" si="213"/>
        <v>#REF!</v>
      </c>
      <c r="S111" s="55" t="e">
        <f t="shared" ca="1" si="213"/>
        <v>#REF!</v>
      </c>
      <c r="T111" s="55" t="e">
        <f t="shared" ca="1" si="213"/>
        <v>#REF!</v>
      </c>
      <c r="U111" s="55" t="e">
        <f t="shared" ca="1" si="213"/>
        <v>#REF!</v>
      </c>
      <c r="V111" s="55" t="e">
        <f t="shared" ca="1" si="213"/>
        <v>#REF!</v>
      </c>
      <c r="W111" s="55" t="e">
        <f t="shared" ca="1" si="213"/>
        <v>#REF!</v>
      </c>
      <c r="X111" s="55" t="e">
        <f t="shared" ca="1" si="213"/>
        <v>#REF!</v>
      </c>
      <c r="Y111" s="55" t="e">
        <f t="shared" ca="1" si="213"/>
        <v>#REF!</v>
      </c>
      <c r="Z111" s="55" t="e">
        <f t="shared" ca="1" si="213"/>
        <v>#REF!</v>
      </c>
      <c r="AA111" s="55" t="e">
        <f t="shared" ca="1" si="213"/>
        <v>#REF!</v>
      </c>
      <c r="AB111" s="55" t="e">
        <f t="shared" ca="1" si="213"/>
        <v>#REF!</v>
      </c>
      <c r="AC111" s="55" t="e">
        <f t="shared" ca="1" si="213"/>
        <v>#REF!</v>
      </c>
      <c r="AD111" s="55" t="e">
        <f t="shared" ca="1" si="213"/>
        <v>#REF!</v>
      </c>
      <c r="AE111" s="55" t="e">
        <f t="shared" ca="1" si="213"/>
        <v>#REF!</v>
      </c>
      <c r="AF111" s="55" t="e">
        <f t="shared" ref="AF111" ca="1" si="214">AF108+AF42+AF92</f>
        <v>#REF!</v>
      </c>
      <c r="AG111" s="55" t="e">
        <f t="shared" ref="AG111:AI111" ca="1" si="215">AG108+AG42+AG92</f>
        <v>#REF!</v>
      </c>
      <c r="AH111" s="55" t="e">
        <f t="shared" ca="1" si="215"/>
        <v>#REF!</v>
      </c>
      <c r="AI111" s="55" t="e">
        <f t="shared" ca="1" si="215"/>
        <v>#REF!</v>
      </c>
      <c r="AJ111" s="55" t="e">
        <f t="shared" ref="AJ111:AN111" ca="1" si="216">AJ108+AJ42+AJ92</f>
        <v>#REF!</v>
      </c>
      <c r="AK111" s="55" t="e">
        <f t="shared" ca="1" si="216"/>
        <v>#REF!</v>
      </c>
      <c r="AL111" s="55" t="e">
        <f t="shared" ca="1" si="216"/>
        <v>#REF!</v>
      </c>
      <c r="AM111" s="55" t="e">
        <f t="shared" ca="1" si="216"/>
        <v>#REF!</v>
      </c>
      <c r="AN111" s="55" t="e">
        <f t="shared" ca="1" si="216"/>
        <v>#REF!</v>
      </c>
      <c r="AO111" s="55" t="e">
        <f t="shared" ref="AO111" ca="1" si="217">AO108+AO42+AO92</f>
        <v>#REF!</v>
      </c>
    </row>
    <row r="112" spans="2:41">
      <c r="C112" s="56" t="s">
        <v>220</v>
      </c>
      <c r="D112" s="56" t="s">
        <v>66</v>
      </c>
      <c r="E112" s="57" t="e">
        <f ca="1">IRR(F111:AO111)</f>
        <v>#VALUE!</v>
      </c>
    </row>
    <row r="114" spans="2:41">
      <c r="C114" s="27" t="s">
        <v>143</v>
      </c>
      <c r="F114" s="39">
        <f>'Invoer Parameters'!G66</f>
        <v>0</v>
      </c>
      <c r="G114" s="39">
        <f>'Invoer Parameters'!G67</f>
        <v>0</v>
      </c>
      <c r="H114" s="39">
        <f>'Invoer Parameters'!G68</f>
        <v>0</v>
      </c>
      <c r="I114" s="39">
        <f>'Invoer Parameters'!G69</f>
        <v>0</v>
      </c>
      <c r="J114" s="39">
        <f>'Invoer Parameters'!G70</f>
        <v>0</v>
      </c>
    </row>
    <row r="115" spans="2:41" ht="25.5">
      <c r="B115" s="33" t="s">
        <v>91</v>
      </c>
      <c r="C115" s="58" t="s">
        <v>54</v>
      </c>
      <c r="D115" s="53" t="s">
        <v>3</v>
      </c>
      <c r="E115" s="34" t="e">
        <f ca="1">SUM(F115:AO115)</f>
        <v>#REF!</v>
      </c>
      <c r="F115" s="34" t="e">
        <f ca="1">F108+F42-F85-F114</f>
        <v>#REF!</v>
      </c>
      <c r="G115" s="34" t="e">
        <f ca="1">G108+G42-G85-G114</f>
        <v>#REF!</v>
      </c>
      <c r="H115" s="34" t="e">
        <f ca="1">H108+H42-H85-H114</f>
        <v>#REF!</v>
      </c>
      <c r="I115" s="34" t="e">
        <f ca="1">I108+I42-I85-I114</f>
        <v>#REF!</v>
      </c>
      <c r="J115" s="34" t="e">
        <f ca="1">J108+J42-J85-J114</f>
        <v>#REF!</v>
      </c>
      <c r="K115" s="34" t="e">
        <f t="shared" ref="K115:AE115" ca="1" si="218">K108+K42-K85</f>
        <v>#REF!</v>
      </c>
      <c r="L115" s="34" t="e">
        <f t="shared" ca="1" si="218"/>
        <v>#REF!</v>
      </c>
      <c r="M115" s="34" t="e">
        <f t="shared" ca="1" si="218"/>
        <v>#REF!</v>
      </c>
      <c r="N115" s="34" t="e">
        <f t="shared" ca="1" si="218"/>
        <v>#REF!</v>
      </c>
      <c r="O115" s="34" t="e">
        <f t="shared" ca="1" si="218"/>
        <v>#REF!</v>
      </c>
      <c r="P115" s="34" t="e">
        <f t="shared" ca="1" si="218"/>
        <v>#REF!</v>
      </c>
      <c r="Q115" s="34" t="e">
        <f t="shared" ca="1" si="218"/>
        <v>#REF!</v>
      </c>
      <c r="R115" s="34" t="e">
        <f t="shared" ca="1" si="218"/>
        <v>#REF!</v>
      </c>
      <c r="S115" s="34" t="e">
        <f t="shared" ca="1" si="218"/>
        <v>#REF!</v>
      </c>
      <c r="T115" s="34" t="e">
        <f t="shared" ca="1" si="218"/>
        <v>#REF!</v>
      </c>
      <c r="U115" s="34" t="e">
        <f t="shared" ca="1" si="218"/>
        <v>#REF!</v>
      </c>
      <c r="V115" s="34" t="e">
        <f t="shared" ca="1" si="218"/>
        <v>#REF!</v>
      </c>
      <c r="W115" s="34" t="e">
        <f t="shared" ca="1" si="218"/>
        <v>#REF!</v>
      </c>
      <c r="X115" s="34" t="e">
        <f t="shared" ca="1" si="218"/>
        <v>#REF!</v>
      </c>
      <c r="Y115" s="34" t="e">
        <f t="shared" ca="1" si="218"/>
        <v>#REF!</v>
      </c>
      <c r="Z115" s="34" t="e">
        <f t="shared" ca="1" si="218"/>
        <v>#REF!</v>
      </c>
      <c r="AA115" s="34" t="e">
        <f t="shared" ca="1" si="218"/>
        <v>#REF!</v>
      </c>
      <c r="AB115" s="34" t="e">
        <f t="shared" ca="1" si="218"/>
        <v>#REF!</v>
      </c>
      <c r="AC115" s="34" t="e">
        <f t="shared" ca="1" si="218"/>
        <v>#REF!</v>
      </c>
      <c r="AD115" s="34" t="e">
        <f t="shared" ca="1" si="218"/>
        <v>#REF!</v>
      </c>
      <c r="AE115" s="34" t="e">
        <f t="shared" ca="1" si="218"/>
        <v>#REF!</v>
      </c>
      <c r="AF115" s="34" t="e">
        <f t="shared" ref="AF115" ca="1" si="219">AF108+AF42-AF85</f>
        <v>#REF!</v>
      </c>
      <c r="AG115" s="34" t="e">
        <f t="shared" ref="AG115:AI115" ca="1" si="220">AG108+AG42-AG85</f>
        <v>#REF!</v>
      </c>
      <c r="AH115" s="34" t="e">
        <f t="shared" ca="1" si="220"/>
        <v>#REF!</v>
      </c>
      <c r="AI115" s="34" t="e">
        <f t="shared" ca="1" si="220"/>
        <v>#REF!</v>
      </c>
      <c r="AJ115" s="34" t="e">
        <f t="shared" ref="AJ115:AN115" ca="1" si="221">AJ108+AJ42-AJ85</f>
        <v>#REF!</v>
      </c>
      <c r="AK115" s="34" t="e">
        <f t="shared" ca="1" si="221"/>
        <v>#REF!</v>
      </c>
      <c r="AL115" s="34" t="e">
        <f t="shared" ca="1" si="221"/>
        <v>#REF!</v>
      </c>
      <c r="AM115" s="34" t="e">
        <f t="shared" ca="1" si="221"/>
        <v>#REF!</v>
      </c>
      <c r="AN115" s="34" t="e">
        <f t="shared" ca="1" si="221"/>
        <v>#REF!</v>
      </c>
      <c r="AO115" s="34" t="e">
        <f t="shared" ref="AO115" ca="1" si="222">AO108+AO42-AO85</f>
        <v>#REF!</v>
      </c>
    </row>
    <row r="116" spans="2:41">
      <c r="C116" s="56" t="s">
        <v>323</v>
      </c>
      <c r="D116" s="56" t="s">
        <v>66</v>
      </c>
      <c r="E116" s="57" t="str">
        <f>IF('Invoer Parameters'!D42=0%,"geen EV",IRR(F115:AO115))</f>
        <v>geen EV</v>
      </c>
    </row>
    <row r="118" spans="2:41">
      <c r="B118" s="58" t="s">
        <v>83</v>
      </c>
      <c r="C118" s="33" t="s">
        <v>47</v>
      </c>
      <c r="D118" s="33"/>
      <c r="E118" s="33"/>
      <c r="F118" s="59" t="str">
        <f t="shared" ref="F118:AE118" si="223">IF(F94&gt;0,(F108+F42+F92)/F94,"n.v.t")</f>
        <v>n.v.t</v>
      </c>
      <c r="G118" s="59" t="e">
        <f t="shared" si="223"/>
        <v>#NUM!</v>
      </c>
      <c r="H118" s="59" t="str">
        <f t="shared" si="223"/>
        <v>n.v.t</v>
      </c>
      <c r="I118" s="59" t="str">
        <f t="shared" si="223"/>
        <v>n.v.t</v>
      </c>
      <c r="J118" s="59" t="str">
        <f t="shared" si="223"/>
        <v>n.v.t</v>
      </c>
      <c r="K118" s="59" t="str">
        <f t="shared" si="223"/>
        <v>n.v.t</v>
      </c>
      <c r="L118" s="59" t="str">
        <f t="shared" si="223"/>
        <v>n.v.t</v>
      </c>
      <c r="M118" s="59" t="str">
        <f t="shared" si="223"/>
        <v>n.v.t</v>
      </c>
      <c r="N118" s="59" t="str">
        <f t="shared" si="223"/>
        <v>n.v.t</v>
      </c>
      <c r="O118" s="59" t="str">
        <f t="shared" si="223"/>
        <v>n.v.t</v>
      </c>
      <c r="P118" s="59" t="str">
        <f t="shared" si="223"/>
        <v>n.v.t</v>
      </c>
      <c r="Q118" s="59" t="str">
        <f t="shared" si="223"/>
        <v>n.v.t</v>
      </c>
      <c r="R118" s="59" t="str">
        <f t="shared" si="223"/>
        <v>n.v.t</v>
      </c>
      <c r="S118" s="59" t="str">
        <f t="shared" si="223"/>
        <v>n.v.t</v>
      </c>
      <c r="T118" s="59" t="str">
        <f t="shared" si="223"/>
        <v>n.v.t</v>
      </c>
      <c r="U118" s="59" t="str">
        <f t="shared" si="223"/>
        <v>n.v.t</v>
      </c>
      <c r="V118" s="59" t="str">
        <f t="shared" si="223"/>
        <v>n.v.t</v>
      </c>
      <c r="W118" s="59" t="str">
        <f t="shared" si="223"/>
        <v>n.v.t</v>
      </c>
      <c r="X118" s="59" t="str">
        <f t="shared" si="223"/>
        <v>n.v.t</v>
      </c>
      <c r="Y118" s="59" t="str">
        <f t="shared" si="223"/>
        <v>n.v.t</v>
      </c>
      <c r="Z118" s="59" t="str">
        <f t="shared" si="223"/>
        <v>n.v.t</v>
      </c>
      <c r="AA118" s="59" t="str">
        <f t="shared" si="223"/>
        <v>n.v.t</v>
      </c>
      <c r="AB118" s="59" t="str">
        <f t="shared" si="223"/>
        <v>n.v.t</v>
      </c>
      <c r="AC118" s="59" t="str">
        <f t="shared" si="223"/>
        <v>n.v.t</v>
      </c>
      <c r="AD118" s="59" t="str">
        <f t="shared" si="223"/>
        <v>n.v.t</v>
      </c>
      <c r="AE118" s="59" t="str">
        <f t="shared" si="223"/>
        <v>n.v.t</v>
      </c>
      <c r="AF118" s="59" t="str">
        <f t="shared" ref="AF118" si="224">IF(AF94&gt;0,(AF108+AF42+AF92)/AF94,"n.v.t")</f>
        <v>n.v.t</v>
      </c>
      <c r="AG118" s="59" t="str">
        <f t="shared" ref="AG118:AI118" si="225">IF(AG94&gt;0,(AG108+AG42+AG92)/AG94,"n.v.t")</f>
        <v>n.v.t</v>
      </c>
      <c r="AH118" s="59" t="str">
        <f t="shared" si="225"/>
        <v>n.v.t</v>
      </c>
      <c r="AI118" s="59" t="str">
        <f t="shared" si="225"/>
        <v>n.v.t</v>
      </c>
      <c r="AJ118" s="59" t="str">
        <f t="shared" ref="AJ118:AN118" si="226">IF(AJ94&gt;0,(AJ108+AJ42+AJ92)/AJ94,"n.v.t")</f>
        <v>n.v.t</v>
      </c>
      <c r="AK118" s="59" t="str">
        <f t="shared" si="226"/>
        <v>n.v.t</v>
      </c>
      <c r="AL118" s="59" t="str">
        <f t="shared" si="226"/>
        <v>n.v.t</v>
      </c>
      <c r="AM118" s="59" t="str">
        <f t="shared" si="226"/>
        <v>n.v.t</v>
      </c>
      <c r="AN118" s="59" t="str">
        <f t="shared" si="226"/>
        <v>n.v.t</v>
      </c>
      <c r="AO118" s="59" t="str">
        <f t="shared" ref="AO118" si="227">IF(AO94&gt;0,(AO108+AO42+AO92)/AO94,"n.v.t")</f>
        <v>n.v.t</v>
      </c>
    </row>
    <row r="119" spans="2:41">
      <c r="C119" s="56" t="s">
        <v>46</v>
      </c>
      <c r="D119" s="56" t="s">
        <v>67</v>
      </c>
      <c r="E119" s="60" t="e">
        <f ca="1">IF('Invoer Parameters'!D42=100%,"n.v.t.",(E108+E42+E92)/E94)</f>
        <v>#REF!</v>
      </c>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row>
    <row r="120" spans="2:41">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row>
    <row r="121" spans="2:4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row>
    <row r="124" spans="2:41" hidden="1">
      <c r="B124" s="28" t="s">
        <v>202</v>
      </c>
      <c r="C124" s="27" t="s">
        <v>203</v>
      </c>
      <c r="D124" s="68">
        <v>0.3</v>
      </c>
    </row>
    <row r="125" spans="2:41" hidden="1">
      <c r="C125" s="69" t="s">
        <v>204</v>
      </c>
      <c r="D125" s="70">
        <v>0.03</v>
      </c>
    </row>
    <row r="126" spans="2:41" hidden="1">
      <c r="C126" s="27" t="s">
        <v>205</v>
      </c>
      <c r="D126" s="68">
        <f>1-D124</f>
        <v>0.7</v>
      </c>
    </row>
    <row r="127" spans="2:41" hidden="1">
      <c r="C127" s="27" t="s">
        <v>206</v>
      </c>
      <c r="D127" s="68">
        <v>2.5000000000000001E-2</v>
      </c>
    </row>
    <row r="128" spans="2:41" hidden="1">
      <c r="C128" s="27" t="s">
        <v>207</v>
      </c>
      <c r="D128" s="68">
        <f>D124*D125+D126*D127</f>
        <v>2.6499999999999996E-2</v>
      </c>
    </row>
    <row r="129" spans="3:36" hidden="1"/>
    <row r="130" spans="3:36" hidden="1">
      <c r="C130" s="27" t="s">
        <v>215</v>
      </c>
      <c r="D130" s="27" t="s">
        <v>3</v>
      </c>
      <c r="E130" s="71" t="e">
        <f ca="1">SUM(F130:AJ130)</f>
        <v>#REF!</v>
      </c>
      <c r="F130" s="72" t="e">
        <f t="shared" ref="F130:AJ130" ca="1" si="228">(F110+F31)/(1+$D$128)^F2</f>
        <v>#REF!</v>
      </c>
      <c r="G130" s="72" t="e">
        <f t="shared" ca="1" si="228"/>
        <v>#REF!</v>
      </c>
      <c r="H130" s="72" t="e">
        <f t="shared" ca="1" si="228"/>
        <v>#REF!</v>
      </c>
      <c r="I130" s="72" t="e">
        <f t="shared" ca="1" si="228"/>
        <v>#REF!</v>
      </c>
      <c r="J130" s="72" t="e">
        <f t="shared" ca="1" si="228"/>
        <v>#REF!</v>
      </c>
      <c r="K130" s="72" t="e">
        <f t="shared" ca="1" si="228"/>
        <v>#REF!</v>
      </c>
      <c r="L130" s="72" t="e">
        <f t="shared" ca="1" si="228"/>
        <v>#REF!</v>
      </c>
      <c r="M130" s="72" t="e">
        <f t="shared" ca="1" si="228"/>
        <v>#REF!</v>
      </c>
      <c r="N130" s="72" t="e">
        <f t="shared" ca="1" si="228"/>
        <v>#REF!</v>
      </c>
      <c r="O130" s="72" t="e">
        <f t="shared" ca="1" si="228"/>
        <v>#REF!</v>
      </c>
      <c r="P130" s="72" t="e">
        <f t="shared" ca="1" si="228"/>
        <v>#REF!</v>
      </c>
      <c r="Q130" s="72" t="e">
        <f t="shared" ca="1" si="228"/>
        <v>#REF!</v>
      </c>
      <c r="R130" s="72" t="e">
        <f t="shared" ca="1" si="228"/>
        <v>#REF!</v>
      </c>
      <c r="S130" s="72" t="e">
        <f t="shared" ca="1" si="228"/>
        <v>#REF!</v>
      </c>
      <c r="T130" s="72" t="e">
        <f t="shared" ca="1" si="228"/>
        <v>#REF!</v>
      </c>
      <c r="U130" s="72" t="e">
        <f t="shared" ca="1" si="228"/>
        <v>#REF!</v>
      </c>
      <c r="V130" s="72" t="e">
        <f t="shared" ca="1" si="228"/>
        <v>#REF!</v>
      </c>
      <c r="W130" s="72" t="e">
        <f t="shared" ca="1" si="228"/>
        <v>#REF!</v>
      </c>
      <c r="X130" s="72" t="e">
        <f t="shared" ca="1" si="228"/>
        <v>#REF!</v>
      </c>
      <c r="Y130" s="72" t="e">
        <f t="shared" ca="1" si="228"/>
        <v>#REF!</v>
      </c>
      <c r="Z130" s="72" t="e">
        <f t="shared" ca="1" si="228"/>
        <v>#REF!</v>
      </c>
      <c r="AA130" s="72" t="e">
        <f t="shared" ca="1" si="228"/>
        <v>#REF!</v>
      </c>
      <c r="AB130" s="72" t="e">
        <f t="shared" ca="1" si="228"/>
        <v>#REF!</v>
      </c>
      <c r="AC130" s="72" t="e">
        <f t="shared" ca="1" si="228"/>
        <v>#REF!</v>
      </c>
      <c r="AD130" s="72" t="e">
        <f t="shared" ca="1" si="228"/>
        <v>#REF!</v>
      </c>
      <c r="AE130" s="72" t="e">
        <f t="shared" ca="1" si="228"/>
        <v>#REF!</v>
      </c>
      <c r="AF130" s="72" t="e">
        <f t="shared" ca="1" si="228"/>
        <v>#REF!</v>
      </c>
      <c r="AG130" s="72" t="e">
        <f t="shared" ca="1" si="228"/>
        <v>#REF!</v>
      </c>
      <c r="AH130" s="72" t="e">
        <f t="shared" ca="1" si="228"/>
        <v>#REF!</v>
      </c>
      <c r="AI130" s="72" t="e">
        <f t="shared" ca="1" si="228"/>
        <v>#REF!</v>
      </c>
      <c r="AJ130" s="72" t="e">
        <f t="shared" ca="1" si="228"/>
        <v>#REF!</v>
      </c>
    </row>
    <row r="131" spans="3:36" hidden="1">
      <c r="C131" s="27" t="s">
        <v>216</v>
      </c>
      <c r="D131" s="27" t="s">
        <v>1</v>
      </c>
      <c r="E131" s="71">
        <f>SUM(F131:AJ131)</f>
        <v>0</v>
      </c>
      <c r="F131" s="72">
        <f t="shared" ref="F131:AJ131" si="229">F10/(1+$D$128)^F2</f>
        <v>0</v>
      </c>
      <c r="G131" s="72">
        <f t="shared" si="229"/>
        <v>0</v>
      </c>
      <c r="H131" s="72">
        <f t="shared" si="229"/>
        <v>0</v>
      </c>
      <c r="I131" s="72">
        <f t="shared" si="229"/>
        <v>0</v>
      </c>
      <c r="J131" s="72">
        <f t="shared" si="229"/>
        <v>0</v>
      </c>
      <c r="K131" s="72">
        <f t="shared" si="229"/>
        <v>0</v>
      </c>
      <c r="L131" s="72">
        <f t="shared" si="229"/>
        <v>0</v>
      </c>
      <c r="M131" s="72">
        <f t="shared" si="229"/>
        <v>0</v>
      </c>
      <c r="N131" s="72">
        <f t="shared" si="229"/>
        <v>0</v>
      </c>
      <c r="O131" s="72">
        <f t="shared" si="229"/>
        <v>0</v>
      </c>
      <c r="P131" s="72">
        <f t="shared" si="229"/>
        <v>0</v>
      </c>
      <c r="Q131" s="72">
        <f t="shared" si="229"/>
        <v>0</v>
      </c>
      <c r="R131" s="72">
        <f t="shared" si="229"/>
        <v>0</v>
      </c>
      <c r="S131" s="72">
        <f t="shared" si="229"/>
        <v>0</v>
      </c>
      <c r="T131" s="72">
        <f t="shared" si="229"/>
        <v>0</v>
      </c>
      <c r="U131" s="72">
        <f t="shared" si="229"/>
        <v>0</v>
      </c>
      <c r="V131" s="72">
        <f t="shared" si="229"/>
        <v>0</v>
      </c>
      <c r="W131" s="72">
        <f t="shared" si="229"/>
        <v>0</v>
      </c>
      <c r="X131" s="72">
        <f t="shared" si="229"/>
        <v>0</v>
      </c>
      <c r="Y131" s="72">
        <f t="shared" si="229"/>
        <v>0</v>
      </c>
      <c r="Z131" s="72">
        <f t="shared" si="229"/>
        <v>0</v>
      </c>
      <c r="AA131" s="72">
        <f t="shared" si="229"/>
        <v>0</v>
      </c>
      <c r="AB131" s="72">
        <f t="shared" si="229"/>
        <v>0</v>
      </c>
      <c r="AC131" s="72">
        <f t="shared" si="229"/>
        <v>0</v>
      </c>
      <c r="AD131" s="72">
        <f t="shared" si="229"/>
        <v>0</v>
      </c>
      <c r="AE131" s="72">
        <f t="shared" si="229"/>
        <v>0</v>
      </c>
      <c r="AF131" s="72">
        <f t="shared" si="229"/>
        <v>0</v>
      </c>
      <c r="AG131" s="72">
        <f t="shared" si="229"/>
        <v>0</v>
      </c>
      <c r="AH131" s="72">
        <f t="shared" si="229"/>
        <v>0</v>
      </c>
      <c r="AI131" s="72">
        <f t="shared" si="229"/>
        <v>0</v>
      </c>
      <c r="AJ131" s="72">
        <f t="shared" si="229"/>
        <v>0</v>
      </c>
    </row>
    <row r="132" spans="3:36" hidden="1">
      <c r="C132" s="27" t="s">
        <v>208</v>
      </c>
      <c r="D132" s="27" t="s">
        <v>2</v>
      </c>
      <c r="E132" s="73" t="e">
        <f ca="1">E130/E131*1000</f>
        <v>#REF!</v>
      </c>
    </row>
    <row r="133" spans="3:36" hidden="1"/>
    <row r="134" spans="3:36" hidden="1">
      <c r="C134" s="27" t="s">
        <v>209</v>
      </c>
      <c r="D134" s="27" t="s">
        <v>3</v>
      </c>
      <c r="E134" s="71" t="e">
        <f ca="1">SUM(F134:AJ134)</f>
        <v>#REF!</v>
      </c>
      <c r="F134" s="72" t="e">
        <f t="shared" ref="F134:AJ134" ca="1" si="230">(F110+F31+F106)/(1+$D$128)^F2</f>
        <v>#REF!</v>
      </c>
      <c r="G134" s="72" t="e">
        <f t="shared" ca="1" si="230"/>
        <v>#REF!</v>
      </c>
      <c r="H134" s="72" t="e">
        <f t="shared" ca="1" si="230"/>
        <v>#REF!</v>
      </c>
      <c r="I134" s="72" t="e">
        <f t="shared" ca="1" si="230"/>
        <v>#REF!</v>
      </c>
      <c r="J134" s="72" t="e">
        <f t="shared" ca="1" si="230"/>
        <v>#REF!</v>
      </c>
      <c r="K134" s="72" t="e">
        <f t="shared" ca="1" si="230"/>
        <v>#REF!</v>
      </c>
      <c r="L134" s="72" t="e">
        <f t="shared" ca="1" si="230"/>
        <v>#REF!</v>
      </c>
      <c r="M134" s="72" t="e">
        <f t="shared" ca="1" si="230"/>
        <v>#REF!</v>
      </c>
      <c r="N134" s="72" t="e">
        <f t="shared" ca="1" si="230"/>
        <v>#REF!</v>
      </c>
      <c r="O134" s="72" t="e">
        <f t="shared" ca="1" si="230"/>
        <v>#REF!</v>
      </c>
      <c r="P134" s="72" t="e">
        <f t="shared" ca="1" si="230"/>
        <v>#REF!</v>
      </c>
      <c r="Q134" s="72" t="e">
        <f t="shared" ca="1" si="230"/>
        <v>#REF!</v>
      </c>
      <c r="R134" s="72" t="e">
        <f t="shared" ca="1" si="230"/>
        <v>#REF!</v>
      </c>
      <c r="S134" s="72" t="e">
        <f t="shared" ca="1" si="230"/>
        <v>#REF!</v>
      </c>
      <c r="T134" s="72" t="e">
        <f t="shared" ca="1" si="230"/>
        <v>#REF!</v>
      </c>
      <c r="U134" s="72" t="e">
        <f t="shared" ca="1" si="230"/>
        <v>#REF!</v>
      </c>
      <c r="V134" s="72" t="e">
        <f t="shared" ca="1" si="230"/>
        <v>#REF!</v>
      </c>
      <c r="W134" s="72" t="e">
        <f t="shared" ca="1" si="230"/>
        <v>#REF!</v>
      </c>
      <c r="X134" s="72" t="e">
        <f t="shared" ca="1" si="230"/>
        <v>#REF!</v>
      </c>
      <c r="Y134" s="72" t="e">
        <f t="shared" ca="1" si="230"/>
        <v>#REF!</v>
      </c>
      <c r="Z134" s="72" t="e">
        <f t="shared" ca="1" si="230"/>
        <v>#REF!</v>
      </c>
      <c r="AA134" s="72" t="e">
        <f t="shared" ca="1" si="230"/>
        <v>#REF!</v>
      </c>
      <c r="AB134" s="72" t="e">
        <f t="shared" ca="1" si="230"/>
        <v>#REF!</v>
      </c>
      <c r="AC134" s="72" t="e">
        <f t="shared" ca="1" si="230"/>
        <v>#REF!</v>
      </c>
      <c r="AD134" s="72" t="e">
        <f t="shared" ca="1" si="230"/>
        <v>#REF!</v>
      </c>
      <c r="AE134" s="72" t="e">
        <f t="shared" ca="1" si="230"/>
        <v>#REF!</v>
      </c>
      <c r="AF134" s="72" t="e">
        <f t="shared" ca="1" si="230"/>
        <v>#REF!</v>
      </c>
      <c r="AG134" s="72" t="e">
        <f t="shared" ca="1" si="230"/>
        <v>#REF!</v>
      </c>
      <c r="AH134" s="72" t="e">
        <f t="shared" ca="1" si="230"/>
        <v>#REF!</v>
      </c>
      <c r="AI134" s="72" t="e">
        <f t="shared" ca="1" si="230"/>
        <v>#REF!</v>
      </c>
      <c r="AJ134" s="72" t="e">
        <f t="shared" ca="1" si="230"/>
        <v>#REF!</v>
      </c>
    </row>
    <row r="135" spans="3:36" hidden="1">
      <c r="C135" s="27" t="s">
        <v>208</v>
      </c>
      <c r="D135" s="27" t="s">
        <v>2</v>
      </c>
      <c r="E135" s="74" t="e">
        <f ca="1">E134/E131*1000</f>
        <v>#REF!</v>
      </c>
    </row>
  </sheetData>
  <sheetProtection algorithmName="SHA-512" hashValue="oF2Mfb6lZEjhnQo6b3QQQZKfSarzP6gmi9K7L9fQ7uhH8OmdasPfA898xkaY5FWU/cY1TekfrtXigCHZZ+lxCA==" saltValue="T9ywfTk8CmpPnEEwoYPTrg==" spinCount="100000" sheet="1" objects="1" scenarios="1"/>
  <mergeCells count="4">
    <mergeCell ref="B1:C1"/>
    <mergeCell ref="B12:B21"/>
    <mergeCell ref="B3:C3"/>
    <mergeCell ref="B2:C2"/>
  </mergeCells>
  <conditionalFormatting sqref="F96:AE96">
    <cfRule type="cellIs" dxfId="2" priority="3" operator="lessThan">
      <formula>0</formula>
    </cfRule>
  </conditionalFormatting>
  <conditionalFormatting sqref="AF96">
    <cfRule type="cellIs" dxfId="1" priority="2" operator="lessThan">
      <formula>0</formula>
    </cfRule>
  </conditionalFormatting>
  <conditionalFormatting sqref="AG96:AO96">
    <cfRule type="cellIs" dxfId="0" priority="1" operator="lessThan">
      <formula>0</formula>
    </cfRule>
  </conditionalFormatting>
  <pageMargins left="0.23622047244094491" right="0.23622047244094491" top="0.74803149606299213" bottom="0.74803149606299213" header="0.11811023622047245" footer="0.11811023622047245"/>
  <pageSetup paperSize="8" scale="50" pageOrder="overThenDown" orientation="landscape" r:id="rId1"/>
  <headerFooter>
    <oddHeader>&amp;L&amp;10Windenergie Op Zee&amp;C&amp;10RVO.nl&amp;R&amp;10Exploitatieberekening
Berekeningen</oddHeader>
    <oddFooter>&amp;L&amp;8&amp;F &amp;C&amp;8v.20190215&amp;R&amp;8&amp;P van &amp;N</oddFooter>
  </headerFooter>
  <ignoredErrors>
    <ignoredError sqref="G88:G89" formula="1"/>
  </ignoredError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O47"/>
  <sheetViews>
    <sheetView workbookViewId="0">
      <selection activeCell="E44" sqref="E44"/>
    </sheetView>
  </sheetViews>
  <sheetFormatPr defaultColWidth="8.85546875" defaultRowHeight="12.75"/>
  <cols>
    <col min="1" max="1" width="5.85546875" style="27" customWidth="1"/>
    <col min="2" max="2" width="32" style="27" customWidth="1"/>
    <col min="3" max="3" width="40.85546875" style="27" customWidth="1"/>
    <col min="4" max="4" width="7.140625" style="27" customWidth="1"/>
    <col min="5" max="5" width="14" style="27" customWidth="1"/>
    <col min="6" max="7" width="8.85546875" style="27"/>
    <col min="8" max="8" width="9.28515625" style="27" customWidth="1"/>
    <col min="9" max="16384" width="8.85546875" style="27"/>
  </cols>
  <sheetData>
    <row r="1" spans="2:41" ht="33.75" customHeight="1">
      <c r="B1" s="387" t="s">
        <v>201</v>
      </c>
      <c r="C1" s="349"/>
    </row>
    <row r="2" spans="2:41" ht="21" customHeight="1">
      <c r="B2" s="361" t="str">
        <f>Instructies!B2</f>
        <v>Hollandse Kust (west) kavel VI - Versie 14 april 2022</v>
      </c>
      <c r="C2" s="361"/>
      <c r="D2" s="361"/>
    </row>
    <row r="3" spans="2:41">
      <c r="B3" s="28" t="s">
        <v>101</v>
      </c>
      <c r="C3" s="28" t="s">
        <v>56</v>
      </c>
    </row>
    <row r="4" spans="2:41">
      <c r="B4" s="27" t="str">
        <f>'Invoer Parameters'!B13</f>
        <v>Projectnaam</v>
      </c>
      <c r="C4" s="27">
        <f>'Invoer Parameters'!D13</f>
        <v>0</v>
      </c>
    </row>
    <row r="5" spans="2:41">
      <c r="B5" s="27" t="str">
        <f>'Invoer Parameters'!B14</f>
        <v>Naam aanvragende organisatie</v>
      </c>
      <c r="C5" s="27">
        <f>'Invoer Parameters'!D14</f>
        <v>0</v>
      </c>
    </row>
    <row r="6" spans="2:41">
      <c r="B6" s="27" t="s">
        <v>225</v>
      </c>
      <c r="C6" s="27" t="e">
        <f>OPEX!M1-OPEX!H1</f>
        <v>#VALUE!</v>
      </c>
      <c r="D6" s="27" t="s">
        <v>34</v>
      </c>
    </row>
    <row r="7" spans="2:41">
      <c r="B7" s="27" t="str">
        <f>'Invoer Parameters'!B16</f>
        <v>Jaarproductie Kavel VI</v>
      </c>
    </row>
    <row r="8" spans="2:41">
      <c r="B8" s="27" t="str">
        <f>'Invoer Parameters'!B17</f>
        <v>Geïnstalleerd vermogen windpark</v>
      </c>
      <c r="C8" s="27">
        <f>'Invoer Parameters'!D17</f>
        <v>0</v>
      </c>
      <c r="D8" s="27" t="str">
        <f>'Invoer Parameters'!E17</f>
        <v>MW</v>
      </c>
    </row>
    <row r="9" spans="2:41">
      <c r="B9" s="27" t="str">
        <f>'Invoer Parameters'!B18</f>
        <v>Netto P50 jaarproductie</v>
      </c>
      <c r="C9" s="29">
        <f>'Invoer Parameters'!D18</f>
        <v>0</v>
      </c>
      <c r="D9" s="27" t="str">
        <f>'Invoer Parameters'!E18</f>
        <v>MWh</v>
      </c>
    </row>
    <row r="10" spans="2:41" hidden="1">
      <c r="B10" s="27">
        <f>'Invoer Parameters'!B31</f>
        <v>0</v>
      </c>
      <c r="C10" s="29"/>
    </row>
    <row r="11" spans="2:41" hidden="1">
      <c r="B11" s="27" t="str">
        <f>'Invoer Parameters'!B32</f>
        <v>Geïnstalleerd vermogen windpark</v>
      </c>
      <c r="C11" s="27">
        <f>'Invoer Parameters'!D32</f>
        <v>1E-3</v>
      </c>
      <c r="D11" s="27" t="str">
        <f>'Invoer Parameters'!E32</f>
        <v>MW</v>
      </c>
    </row>
    <row r="12" spans="2:41" hidden="1">
      <c r="B12" s="27" t="str">
        <f>'Invoer Parameters'!B33</f>
        <v>Netto P50 jaarproductie</v>
      </c>
      <c r="C12" s="29">
        <f>'Invoer Parameters'!D33</f>
        <v>1E-3</v>
      </c>
      <c r="D12" s="27" t="str">
        <f>'Invoer Parameters'!E33</f>
        <v>MWh</v>
      </c>
    </row>
    <row r="13" spans="2:41">
      <c r="C13" s="62"/>
    </row>
    <row r="14" spans="2:41">
      <c r="B14" s="28" t="s">
        <v>102</v>
      </c>
      <c r="E14" s="28" t="str">
        <f>Berekeningen!E1</f>
        <v>Investerings-jaar</v>
      </c>
      <c r="F14" s="28">
        <f>Berekeningen!F1</f>
        <v>0</v>
      </c>
      <c r="G14" s="28">
        <f>Berekeningen!G1</f>
        <v>1</v>
      </c>
      <c r="H14" s="28">
        <f>Berekeningen!H1</f>
        <v>2</v>
      </c>
      <c r="I14" s="28">
        <f>Berekeningen!I1</f>
        <v>3</v>
      </c>
      <c r="J14" s="28">
        <f>Berekeningen!J1</f>
        <v>4</v>
      </c>
      <c r="K14" s="28">
        <f>Berekeningen!K1</f>
        <v>5</v>
      </c>
      <c r="L14" s="28">
        <f>Berekeningen!L1</f>
        <v>6</v>
      </c>
      <c r="M14" s="28">
        <f>Berekeningen!M1</f>
        <v>7</v>
      </c>
      <c r="N14" s="28">
        <f>Berekeningen!N1</f>
        <v>8</v>
      </c>
      <c r="O14" s="28">
        <f>Berekeningen!O1</f>
        <v>9</v>
      </c>
      <c r="P14" s="28">
        <f>Berekeningen!P1</f>
        <v>10</v>
      </c>
      <c r="Q14" s="28">
        <f>Berekeningen!Q1</f>
        <v>11</v>
      </c>
      <c r="R14" s="28">
        <f>Berekeningen!R1</f>
        <v>12</v>
      </c>
      <c r="S14" s="28">
        <f>Berekeningen!S1</f>
        <v>13</v>
      </c>
      <c r="T14" s="28">
        <f>Berekeningen!T1</f>
        <v>14</v>
      </c>
      <c r="U14" s="28">
        <f>Berekeningen!U1</f>
        <v>15</v>
      </c>
      <c r="V14" s="28">
        <f>Berekeningen!V1</f>
        <v>16</v>
      </c>
      <c r="W14" s="28">
        <f>Berekeningen!W1</f>
        <v>17</v>
      </c>
      <c r="X14" s="28">
        <f>Berekeningen!X1</f>
        <v>18</v>
      </c>
      <c r="Y14" s="28">
        <f>Berekeningen!Y1</f>
        <v>19</v>
      </c>
      <c r="Z14" s="28">
        <f>Berekeningen!Z1</f>
        <v>20</v>
      </c>
      <c r="AA14" s="28">
        <f>Berekeningen!AA1</f>
        <v>21</v>
      </c>
      <c r="AB14" s="28">
        <f>Berekeningen!AB1</f>
        <v>22</v>
      </c>
      <c r="AC14" s="28">
        <f>Berekeningen!AC1</f>
        <v>23</v>
      </c>
      <c r="AD14" s="28">
        <f>Berekeningen!AD1</f>
        <v>24</v>
      </c>
      <c r="AE14" s="28">
        <f>Berekeningen!AE1</f>
        <v>25</v>
      </c>
      <c r="AF14" s="28">
        <f>Berekeningen!AF1</f>
        <v>26</v>
      </c>
      <c r="AG14" s="28">
        <f>Berekeningen!AG1</f>
        <v>27</v>
      </c>
      <c r="AH14" s="28">
        <f>Berekeningen!AH1</f>
        <v>28</v>
      </c>
      <c r="AI14" s="28">
        <f>Berekeningen!AI1</f>
        <v>29</v>
      </c>
      <c r="AJ14" s="28">
        <f>Berekeningen!AJ1</f>
        <v>30</v>
      </c>
      <c r="AK14" s="28">
        <f>Berekeningen!AK1</f>
        <v>31</v>
      </c>
      <c r="AL14" s="28">
        <f>Berekeningen!AL1</f>
        <v>32</v>
      </c>
      <c r="AM14" s="28">
        <f>Berekeningen!AM1</f>
        <v>33</v>
      </c>
      <c r="AN14" s="28">
        <f>Berekeningen!AN1</f>
        <v>34</v>
      </c>
      <c r="AO14" s="28">
        <f>Berekeningen!AO1</f>
        <v>35</v>
      </c>
    </row>
    <row r="15" spans="2:41">
      <c r="E15" s="28" t="str">
        <f>Berekeningen!E2</f>
        <v>Jaarnr.</v>
      </c>
      <c r="F15" s="28">
        <f>Berekeningen!F2</f>
        <v>0</v>
      </c>
      <c r="G15" s="28">
        <f>Berekeningen!G2</f>
        <v>1</v>
      </c>
      <c r="H15" s="28">
        <f>Berekeningen!H2</f>
        <v>2</v>
      </c>
      <c r="I15" s="28">
        <f>Berekeningen!I2</f>
        <v>3</v>
      </c>
      <c r="J15" s="28">
        <f>Berekeningen!J2</f>
        <v>4</v>
      </c>
      <c r="K15" s="28">
        <f>Berekeningen!K2</f>
        <v>5</v>
      </c>
      <c r="L15" s="28">
        <f>Berekeningen!L2</f>
        <v>6</v>
      </c>
      <c r="M15" s="28">
        <f>Berekeningen!M2</f>
        <v>7</v>
      </c>
      <c r="N15" s="28">
        <f>Berekeningen!N2</f>
        <v>8</v>
      </c>
      <c r="O15" s="28">
        <f>Berekeningen!O2</f>
        <v>9</v>
      </c>
      <c r="P15" s="28">
        <f>Berekeningen!P2</f>
        <v>10</v>
      </c>
      <c r="Q15" s="28">
        <f>Berekeningen!Q2</f>
        <v>11</v>
      </c>
      <c r="R15" s="28">
        <f>Berekeningen!R2</f>
        <v>12</v>
      </c>
      <c r="S15" s="28">
        <f>Berekeningen!S2</f>
        <v>13</v>
      </c>
      <c r="T15" s="28">
        <f>Berekeningen!T2</f>
        <v>14</v>
      </c>
      <c r="U15" s="28">
        <f>Berekeningen!U2</f>
        <v>15</v>
      </c>
      <c r="V15" s="28">
        <f>Berekeningen!V2</f>
        <v>16</v>
      </c>
      <c r="W15" s="28">
        <f>Berekeningen!W2</f>
        <v>17</v>
      </c>
      <c r="X15" s="28">
        <f>Berekeningen!X2</f>
        <v>18</v>
      </c>
      <c r="Y15" s="28">
        <f>Berekeningen!Y2</f>
        <v>19</v>
      </c>
      <c r="Z15" s="28">
        <f>Berekeningen!Z2</f>
        <v>20</v>
      </c>
      <c r="AA15" s="28">
        <f>Berekeningen!AA2</f>
        <v>21</v>
      </c>
      <c r="AB15" s="28">
        <f>Berekeningen!AB2</f>
        <v>22</v>
      </c>
      <c r="AC15" s="28">
        <f>Berekeningen!AC2</f>
        <v>23</v>
      </c>
      <c r="AD15" s="28">
        <f>Berekeningen!AD2</f>
        <v>24</v>
      </c>
      <c r="AE15" s="28">
        <f>Berekeningen!AE2</f>
        <v>25</v>
      </c>
      <c r="AF15" s="28">
        <f>Berekeningen!AF2</f>
        <v>26</v>
      </c>
      <c r="AG15" s="28">
        <f>Berekeningen!AG2</f>
        <v>27</v>
      </c>
      <c r="AH15" s="28">
        <f>Berekeningen!AH2</f>
        <v>28</v>
      </c>
      <c r="AI15" s="28">
        <f>Berekeningen!AI2</f>
        <v>29</v>
      </c>
      <c r="AJ15" s="28">
        <f>Berekeningen!AJ2</f>
        <v>30</v>
      </c>
      <c r="AK15" s="28">
        <f>Berekeningen!AK2</f>
        <v>31</v>
      </c>
      <c r="AL15" s="28">
        <f>Berekeningen!AL2</f>
        <v>32</v>
      </c>
      <c r="AM15" s="28">
        <f>Berekeningen!AM2</f>
        <v>33</v>
      </c>
      <c r="AN15" s="28">
        <f>Berekeningen!AN2</f>
        <v>34</v>
      </c>
      <c r="AO15" s="28">
        <f>Berekeningen!AO2</f>
        <v>35</v>
      </c>
    </row>
    <row r="17" spans="1:41" ht="25.5">
      <c r="B17" s="31" t="s">
        <v>33</v>
      </c>
      <c r="C17" s="28" t="s">
        <v>15</v>
      </c>
      <c r="D17" s="28" t="s">
        <v>12</v>
      </c>
      <c r="E17" s="31" t="s">
        <v>61</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row>
    <row r="18" spans="1:41">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row>
    <row r="19" spans="1:41">
      <c r="B19" s="27" t="str">
        <f>Berekeningen!B24</f>
        <v>MIE</v>
      </c>
      <c r="C19" s="27" t="str">
        <f>Berekeningen!C24</f>
        <v>Markt Inkomsten Elektriciteit (Qtot*MP)</v>
      </c>
      <c r="D19" s="27" t="str">
        <f>Berekeningen!D24</f>
        <v>k€</v>
      </c>
      <c r="E19" s="29" t="e">
        <f ca="1">Berekeningen!E24</f>
        <v>#REF!</v>
      </c>
      <c r="F19" s="29" t="e">
        <f ca="1">Berekeningen!F24</f>
        <v>#REF!</v>
      </c>
      <c r="G19" s="29" t="e">
        <f ca="1">Berekeningen!G24</f>
        <v>#REF!</v>
      </c>
      <c r="H19" s="29" t="e">
        <f ca="1">Berekeningen!H24</f>
        <v>#REF!</v>
      </c>
      <c r="I19" s="29" t="e">
        <f ca="1">Berekeningen!I24</f>
        <v>#REF!</v>
      </c>
      <c r="J19" s="29" t="e">
        <f ca="1">Berekeningen!J24</f>
        <v>#REF!</v>
      </c>
      <c r="K19" s="29" t="e">
        <f ca="1">Berekeningen!K24</f>
        <v>#REF!</v>
      </c>
      <c r="L19" s="29" t="e">
        <f ca="1">Berekeningen!L24</f>
        <v>#REF!</v>
      </c>
      <c r="M19" s="29" t="e">
        <f ca="1">Berekeningen!M24</f>
        <v>#REF!</v>
      </c>
      <c r="N19" s="29" t="e">
        <f ca="1">Berekeningen!N24</f>
        <v>#REF!</v>
      </c>
      <c r="O19" s="29" t="e">
        <f ca="1">Berekeningen!O24</f>
        <v>#REF!</v>
      </c>
      <c r="P19" s="29" t="e">
        <f ca="1">Berekeningen!P24</f>
        <v>#REF!</v>
      </c>
      <c r="Q19" s="29" t="e">
        <f ca="1">Berekeningen!Q24</f>
        <v>#REF!</v>
      </c>
      <c r="R19" s="29" t="e">
        <f ca="1">Berekeningen!R24</f>
        <v>#REF!</v>
      </c>
      <c r="S19" s="29" t="e">
        <f ca="1">Berekeningen!S24</f>
        <v>#REF!</v>
      </c>
      <c r="T19" s="29" t="e">
        <f ca="1">Berekeningen!T24</f>
        <v>#REF!</v>
      </c>
      <c r="U19" s="29" t="e">
        <f ca="1">Berekeningen!U24</f>
        <v>#REF!</v>
      </c>
      <c r="V19" s="29" t="e">
        <f ca="1">Berekeningen!V24</f>
        <v>#REF!</v>
      </c>
      <c r="W19" s="29" t="e">
        <f ca="1">Berekeningen!W24</f>
        <v>#REF!</v>
      </c>
      <c r="X19" s="29" t="e">
        <f ca="1">Berekeningen!X24</f>
        <v>#REF!</v>
      </c>
      <c r="Y19" s="29" t="e">
        <f ca="1">Berekeningen!Y24</f>
        <v>#REF!</v>
      </c>
      <c r="Z19" s="29" t="e">
        <f ca="1">Berekeningen!Z24</f>
        <v>#REF!</v>
      </c>
      <c r="AA19" s="29" t="e">
        <f ca="1">Berekeningen!AA24</f>
        <v>#REF!</v>
      </c>
      <c r="AB19" s="29" t="e">
        <f ca="1">Berekeningen!AB24</f>
        <v>#REF!</v>
      </c>
      <c r="AC19" s="29" t="e">
        <f ca="1">Berekeningen!AC24</f>
        <v>#REF!</v>
      </c>
      <c r="AD19" s="29" t="e">
        <f ca="1">Berekeningen!AD24</f>
        <v>#REF!</v>
      </c>
      <c r="AE19" s="29" t="e">
        <f ca="1">Berekeningen!AE24</f>
        <v>#REF!</v>
      </c>
      <c r="AF19" s="29" t="e">
        <f ca="1">Berekeningen!AF24</f>
        <v>#REF!</v>
      </c>
      <c r="AG19" s="29" t="e">
        <f ca="1">Berekeningen!AG24</f>
        <v>#REF!</v>
      </c>
      <c r="AH19" s="29" t="e">
        <f ca="1">Berekeningen!AH24</f>
        <v>#REF!</v>
      </c>
      <c r="AI19" s="29" t="e">
        <f ca="1">Berekeningen!AI24</f>
        <v>#REF!</v>
      </c>
      <c r="AJ19" s="29" t="e">
        <f ca="1">Berekeningen!AJ24</f>
        <v>#REF!</v>
      </c>
      <c r="AK19" s="29" t="e">
        <f ca="1">Berekeningen!AK24</f>
        <v>#REF!</v>
      </c>
      <c r="AL19" s="29" t="e">
        <f ca="1">Berekeningen!AL24</f>
        <v>#REF!</v>
      </c>
      <c r="AM19" s="29" t="e">
        <f ca="1">Berekeningen!AM24</f>
        <v>#REF!</v>
      </c>
      <c r="AN19" s="29" t="e">
        <f ca="1">Berekeningen!AN24</f>
        <v>#REF!</v>
      </c>
      <c r="AO19" s="29" t="e">
        <f ca="1">Berekeningen!AO24</f>
        <v>#REF!</v>
      </c>
    </row>
    <row r="20" spans="1:41">
      <c r="A20" s="27" t="s">
        <v>234</v>
      </c>
      <c r="B20" s="309" t="str">
        <f>Berekeningen!B27</f>
        <v>GVO</v>
      </c>
      <c r="C20" s="27" t="str">
        <f>Berekeningen!C27</f>
        <v>Garanties van oorsprong</v>
      </c>
      <c r="D20" s="27" t="str">
        <f>Berekeningen!D27</f>
        <v>k€</v>
      </c>
      <c r="E20" s="29" t="e">
        <f ca="1">Berekeningen!E27</f>
        <v>#REF!</v>
      </c>
      <c r="F20" s="29" t="e">
        <f ca="1">Berekeningen!F27</f>
        <v>#REF!</v>
      </c>
      <c r="G20" s="29" t="e">
        <f ca="1">Berekeningen!G27</f>
        <v>#REF!</v>
      </c>
      <c r="H20" s="29" t="e">
        <f ca="1">Berekeningen!H27</f>
        <v>#REF!</v>
      </c>
      <c r="I20" s="29" t="e">
        <f ca="1">Berekeningen!I27</f>
        <v>#REF!</v>
      </c>
      <c r="J20" s="29" t="e">
        <f ca="1">Berekeningen!J27</f>
        <v>#REF!</v>
      </c>
      <c r="K20" s="29" t="e">
        <f ca="1">Berekeningen!K27</f>
        <v>#REF!</v>
      </c>
      <c r="L20" s="29" t="e">
        <f ca="1">Berekeningen!L27</f>
        <v>#REF!</v>
      </c>
      <c r="M20" s="29" t="e">
        <f ca="1">Berekeningen!M27</f>
        <v>#REF!</v>
      </c>
      <c r="N20" s="29" t="e">
        <f ca="1">Berekeningen!N27</f>
        <v>#REF!</v>
      </c>
      <c r="O20" s="29" t="e">
        <f ca="1">Berekeningen!O27</f>
        <v>#REF!</v>
      </c>
      <c r="P20" s="29" t="e">
        <f ca="1">Berekeningen!P27</f>
        <v>#REF!</v>
      </c>
      <c r="Q20" s="29" t="e">
        <f ca="1">Berekeningen!Q27</f>
        <v>#REF!</v>
      </c>
      <c r="R20" s="29" t="e">
        <f ca="1">Berekeningen!R27</f>
        <v>#REF!</v>
      </c>
      <c r="S20" s="29" t="e">
        <f ca="1">Berekeningen!S27</f>
        <v>#REF!</v>
      </c>
      <c r="T20" s="29" t="e">
        <f ca="1">Berekeningen!T27</f>
        <v>#REF!</v>
      </c>
      <c r="U20" s="29" t="e">
        <f ca="1">Berekeningen!U27</f>
        <v>#REF!</v>
      </c>
      <c r="V20" s="29" t="e">
        <f ca="1">Berekeningen!V27</f>
        <v>#REF!</v>
      </c>
      <c r="W20" s="29" t="e">
        <f ca="1">Berekeningen!W27</f>
        <v>#REF!</v>
      </c>
      <c r="X20" s="29" t="e">
        <f ca="1">Berekeningen!X27</f>
        <v>#REF!</v>
      </c>
      <c r="Y20" s="29" t="e">
        <f ca="1">Berekeningen!Y27</f>
        <v>#REF!</v>
      </c>
      <c r="Z20" s="29" t="e">
        <f ca="1">Berekeningen!Z27</f>
        <v>#REF!</v>
      </c>
      <c r="AA20" s="29" t="e">
        <f ca="1">Berekeningen!AA27</f>
        <v>#REF!</v>
      </c>
      <c r="AB20" s="29" t="e">
        <f ca="1">Berekeningen!AB27</f>
        <v>#REF!</v>
      </c>
      <c r="AC20" s="29" t="e">
        <f ca="1">Berekeningen!AC27</f>
        <v>#REF!</v>
      </c>
      <c r="AD20" s="29" t="e">
        <f ca="1">Berekeningen!AD27</f>
        <v>#REF!</v>
      </c>
      <c r="AE20" s="29" t="e">
        <f ca="1">Berekeningen!AE27</f>
        <v>#REF!</v>
      </c>
      <c r="AF20" s="29" t="e">
        <f ca="1">Berekeningen!AF27</f>
        <v>#REF!</v>
      </c>
      <c r="AG20" s="29" t="e">
        <f ca="1">Berekeningen!AG27</f>
        <v>#REF!</v>
      </c>
      <c r="AH20" s="29" t="e">
        <f ca="1">Berekeningen!AH27</f>
        <v>#REF!</v>
      </c>
      <c r="AI20" s="29" t="e">
        <f ca="1">Berekeningen!AI27</f>
        <v>#REF!</v>
      </c>
      <c r="AJ20" s="29" t="e">
        <f ca="1">Berekeningen!AJ27</f>
        <v>#REF!</v>
      </c>
      <c r="AK20" s="29" t="e">
        <f ca="1">Berekeningen!AK27</f>
        <v>#REF!</v>
      </c>
      <c r="AL20" s="29" t="e">
        <f ca="1">Berekeningen!AL27</f>
        <v>#REF!</v>
      </c>
      <c r="AM20" s="29" t="e">
        <f ca="1">Berekeningen!AM27</f>
        <v>#REF!</v>
      </c>
      <c r="AN20" s="29" t="e">
        <f ca="1">Berekeningen!AN27</f>
        <v>#REF!</v>
      </c>
      <c r="AO20" s="29" t="e">
        <f ca="1">Berekeningen!AO27</f>
        <v>#REF!</v>
      </c>
    </row>
    <row r="21" spans="1:41">
      <c r="B21" s="311" t="s">
        <v>350</v>
      </c>
      <c r="C21" s="27">
        <f>Berekeningen!C28</f>
        <v>0</v>
      </c>
      <c r="D21" s="27" t="str">
        <f>Berekeningen!D28</f>
        <v>k€</v>
      </c>
      <c r="E21" s="29" t="e">
        <f ca="1">Berekeningen!E28</f>
        <v>#REF!</v>
      </c>
      <c r="F21" s="29" t="e">
        <f ca="1">Berekeningen!F28</f>
        <v>#REF!</v>
      </c>
      <c r="G21" s="29" t="e">
        <f ca="1">Berekeningen!G28</f>
        <v>#REF!</v>
      </c>
      <c r="H21" s="29" t="e">
        <f ca="1">Berekeningen!H28</f>
        <v>#REF!</v>
      </c>
      <c r="I21" s="29" t="e">
        <f ca="1">Berekeningen!I28</f>
        <v>#REF!</v>
      </c>
      <c r="J21" s="29" t="e">
        <f ca="1">Berekeningen!J28</f>
        <v>#REF!</v>
      </c>
      <c r="K21" s="29" t="e">
        <f ca="1">Berekeningen!K28</f>
        <v>#REF!</v>
      </c>
      <c r="L21" s="29" t="e">
        <f ca="1">Berekeningen!L28</f>
        <v>#REF!</v>
      </c>
      <c r="M21" s="29" t="e">
        <f ca="1">Berekeningen!M28</f>
        <v>#REF!</v>
      </c>
      <c r="N21" s="29" t="e">
        <f ca="1">Berekeningen!N28</f>
        <v>#REF!</v>
      </c>
      <c r="O21" s="29" t="e">
        <f ca="1">Berekeningen!O28</f>
        <v>#REF!</v>
      </c>
      <c r="P21" s="29" t="e">
        <f ca="1">Berekeningen!P28</f>
        <v>#REF!</v>
      </c>
      <c r="Q21" s="29" t="e">
        <f ca="1">Berekeningen!Q28</f>
        <v>#REF!</v>
      </c>
      <c r="R21" s="29" t="e">
        <f ca="1">Berekeningen!R28</f>
        <v>#REF!</v>
      </c>
      <c r="S21" s="29" t="e">
        <f ca="1">Berekeningen!S28</f>
        <v>#REF!</v>
      </c>
      <c r="T21" s="29" t="e">
        <f ca="1">Berekeningen!T28</f>
        <v>#REF!</v>
      </c>
      <c r="U21" s="29" t="e">
        <f ca="1">Berekeningen!U28</f>
        <v>#REF!</v>
      </c>
      <c r="V21" s="29" t="e">
        <f ca="1">Berekeningen!V28</f>
        <v>#REF!</v>
      </c>
      <c r="W21" s="29" t="e">
        <f ca="1">Berekeningen!W28</f>
        <v>#REF!</v>
      </c>
      <c r="X21" s="29" t="e">
        <f ca="1">Berekeningen!X28</f>
        <v>#REF!</v>
      </c>
      <c r="Y21" s="29" t="e">
        <f ca="1">Berekeningen!Y28</f>
        <v>#REF!</v>
      </c>
      <c r="Z21" s="29" t="e">
        <f ca="1">Berekeningen!Z28</f>
        <v>#REF!</v>
      </c>
      <c r="AA21" s="29" t="e">
        <f ca="1">Berekeningen!AA28</f>
        <v>#REF!</v>
      </c>
      <c r="AB21" s="29" t="e">
        <f ca="1">Berekeningen!AB28</f>
        <v>#REF!</v>
      </c>
      <c r="AC21" s="29" t="e">
        <f ca="1">Berekeningen!AC28</f>
        <v>#REF!</v>
      </c>
      <c r="AD21" s="29" t="e">
        <f ca="1">Berekeningen!AD28</f>
        <v>#REF!</v>
      </c>
      <c r="AE21" s="29" t="e">
        <f ca="1">Berekeningen!AE28</f>
        <v>#REF!</v>
      </c>
      <c r="AF21" s="29" t="e">
        <f ca="1">Berekeningen!AF28</f>
        <v>#REF!</v>
      </c>
      <c r="AG21" s="29" t="e">
        <f ca="1">Berekeningen!AG28</f>
        <v>#REF!</v>
      </c>
      <c r="AH21" s="29" t="e">
        <f ca="1">Berekeningen!AH28</f>
        <v>#REF!</v>
      </c>
      <c r="AI21" s="29" t="e">
        <f ca="1">Berekeningen!AI28</f>
        <v>#REF!</v>
      </c>
      <c r="AJ21" s="29" t="e">
        <f ca="1">Berekeningen!AJ28</f>
        <v>#REF!</v>
      </c>
      <c r="AK21" s="29" t="e">
        <f ca="1">Berekeningen!AK28</f>
        <v>#REF!</v>
      </c>
      <c r="AL21" s="29" t="e">
        <f ca="1">Berekeningen!AL28</f>
        <v>#REF!</v>
      </c>
      <c r="AM21" s="29" t="e">
        <f ca="1">Berekeningen!AM28</f>
        <v>#REF!</v>
      </c>
      <c r="AN21" s="29" t="e">
        <f ca="1">Berekeningen!AN28</f>
        <v>#REF!</v>
      </c>
      <c r="AO21" s="29" t="e">
        <f ca="1">Berekeningen!AO28</f>
        <v>#REF!</v>
      </c>
    </row>
    <row r="22" spans="1:41">
      <c r="B22" s="310" t="str">
        <f>Berekeningen!B29</f>
        <v>TIE = MIE + GVO +EI</v>
      </c>
      <c r="C22" s="33" t="str">
        <f>Berekeningen!C29</f>
        <v>Totale Inkomsten Elektriciteitsproductie</v>
      </c>
      <c r="D22" s="33" t="str">
        <f>Berekeningen!D29</f>
        <v>k€</v>
      </c>
      <c r="E22" s="34" t="e">
        <f ca="1">Berekeningen!E29</f>
        <v>#REF!</v>
      </c>
      <c r="F22" s="34" t="e">
        <f ca="1">Berekeningen!F29</f>
        <v>#REF!</v>
      </c>
      <c r="G22" s="34" t="e">
        <f ca="1">Berekeningen!G29</f>
        <v>#REF!</v>
      </c>
      <c r="H22" s="34" t="e">
        <f ca="1">Berekeningen!H29</f>
        <v>#REF!</v>
      </c>
      <c r="I22" s="34" t="e">
        <f ca="1">Berekeningen!I29</f>
        <v>#REF!</v>
      </c>
      <c r="J22" s="34" t="e">
        <f ca="1">Berekeningen!J29</f>
        <v>#REF!</v>
      </c>
      <c r="K22" s="34" t="e">
        <f ca="1">Berekeningen!K29</f>
        <v>#REF!</v>
      </c>
      <c r="L22" s="34" t="e">
        <f ca="1">Berekeningen!L29</f>
        <v>#REF!</v>
      </c>
      <c r="M22" s="34" t="e">
        <f ca="1">Berekeningen!M29</f>
        <v>#REF!</v>
      </c>
      <c r="N22" s="34" t="e">
        <f ca="1">Berekeningen!N29</f>
        <v>#REF!</v>
      </c>
      <c r="O22" s="34" t="e">
        <f ca="1">Berekeningen!O29</f>
        <v>#REF!</v>
      </c>
      <c r="P22" s="34" t="e">
        <f ca="1">Berekeningen!P29</f>
        <v>#REF!</v>
      </c>
      <c r="Q22" s="34" t="e">
        <f ca="1">Berekeningen!Q29</f>
        <v>#REF!</v>
      </c>
      <c r="R22" s="34" t="e">
        <f ca="1">Berekeningen!R29</f>
        <v>#REF!</v>
      </c>
      <c r="S22" s="34" t="e">
        <f ca="1">Berekeningen!S29</f>
        <v>#REF!</v>
      </c>
      <c r="T22" s="34" t="e">
        <f ca="1">Berekeningen!T29</f>
        <v>#REF!</v>
      </c>
      <c r="U22" s="34" t="e">
        <f ca="1">Berekeningen!U29</f>
        <v>#REF!</v>
      </c>
      <c r="V22" s="34" t="e">
        <f ca="1">Berekeningen!V29</f>
        <v>#REF!</v>
      </c>
      <c r="W22" s="34" t="e">
        <f ca="1">Berekeningen!W29</f>
        <v>#REF!</v>
      </c>
      <c r="X22" s="34" t="e">
        <f ca="1">Berekeningen!X29</f>
        <v>#REF!</v>
      </c>
      <c r="Y22" s="34" t="e">
        <f ca="1">Berekeningen!Y29</f>
        <v>#REF!</v>
      </c>
      <c r="Z22" s="34" t="e">
        <f ca="1">Berekeningen!Z29</f>
        <v>#REF!</v>
      </c>
      <c r="AA22" s="34" t="e">
        <f ca="1">Berekeningen!AA29</f>
        <v>#REF!</v>
      </c>
      <c r="AB22" s="34" t="e">
        <f ca="1">Berekeningen!AB29</f>
        <v>#REF!</v>
      </c>
      <c r="AC22" s="34" t="e">
        <f ca="1">Berekeningen!AC29</f>
        <v>#REF!</v>
      </c>
      <c r="AD22" s="34" t="e">
        <f ca="1">Berekeningen!AD29</f>
        <v>#REF!</v>
      </c>
      <c r="AE22" s="34" t="e">
        <f ca="1">Berekeningen!AE29</f>
        <v>#REF!</v>
      </c>
      <c r="AF22" s="34" t="e">
        <f ca="1">Berekeningen!AF29</f>
        <v>#REF!</v>
      </c>
      <c r="AG22" s="34" t="e">
        <f ca="1">Berekeningen!AG29</f>
        <v>#REF!</v>
      </c>
      <c r="AH22" s="34" t="e">
        <f ca="1">Berekeningen!AH29</f>
        <v>#REF!</v>
      </c>
      <c r="AI22" s="34" t="e">
        <f ca="1">Berekeningen!AI29</f>
        <v>#REF!</v>
      </c>
      <c r="AJ22" s="34" t="e">
        <f ca="1">Berekeningen!AJ29</f>
        <v>#REF!</v>
      </c>
      <c r="AK22" s="34" t="e">
        <f ca="1">Berekeningen!AK29</f>
        <v>#REF!</v>
      </c>
      <c r="AL22" s="34" t="e">
        <f ca="1">Berekeningen!AL29</f>
        <v>#REF!</v>
      </c>
      <c r="AM22" s="34" t="e">
        <f ca="1">Berekeningen!AM29</f>
        <v>#REF!</v>
      </c>
      <c r="AN22" s="34" t="e">
        <f ca="1">Berekeningen!AN29</f>
        <v>#REF!</v>
      </c>
      <c r="AO22" s="34" t="e">
        <f ca="1">Berekeningen!AO29</f>
        <v>#REF!</v>
      </c>
    </row>
    <row r="23" spans="1:41">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row>
    <row r="24" spans="1:41">
      <c r="B24" s="27" t="str">
        <f>Berekeningen!B31</f>
        <v>TOK</v>
      </c>
      <c r="C24" s="27" t="str">
        <f>Berekeningen!C31</f>
        <v>Totale Operationele Kosten</v>
      </c>
      <c r="D24" s="27" t="str">
        <f>Berekeningen!D31</f>
        <v>k€</v>
      </c>
      <c r="E24" s="29" t="e">
        <f ca="1">Berekeningen!E31</f>
        <v>#REF!</v>
      </c>
      <c r="F24" s="29" t="e">
        <f ca="1">Berekeningen!F31</f>
        <v>#REF!</v>
      </c>
      <c r="G24" s="29" t="e">
        <f ca="1">Berekeningen!G31</f>
        <v>#REF!</v>
      </c>
      <c r="H24" s="29" t="e">
        <f ca="1">Berekeningen!H31</f>
        <v>#REF!</v>
      </c>
      <c r="I24" s="29" t="e">
        <f ca="1">Berekeningen!I31</f>
        <v>#REF!</v>
      </c>
      <c r="J24" s="29" t="e">
        <f ca="1">Berekeningen!J31</f>
        <v>#REF!</v>
      </c>
      <c r="K24" s="29" t="e">
        <f ca="1">Berekeningen!K31</f>
        <v>#REF!</v>
      </c>
      <c r="L24" s="29" t="e">
        <f ca="1">Berekeningen!L31</f>
        <v>#REF!</v>
      </c>
      <c r="M24" s="29" t="e">
        <f ca="1">Berekeningen!M31</f>
        <v>#REF!</v>
      </c>
      <c r="N24" s="29" t="e">
        <f ca="1">Berekeningen!N31</f>
        <v>#REF!</v>
      </c>
      <c r="O24" s="29" t="e">
        <f ca="1">Berekeningen!O31</f>
        <v>#REF!</v>
      </c>
      <c r="P24" s="29" t="e">
        <f ca="1">Berekeningen!P31</f>
        <v>#REF!</v>
      </c>
      <c r="Q24" s="29" t="e">
        <f ca="1">Berekeningen!Q31</f>
        <v>#REF!</v>
      </c>
      <c r="R24" s="29" t="e">
        <f ca="1">Berekeningen!R31</f>
        <v>#REF!</v>
      </c>
      <c r="S24" s="29" t="e">
        <f ca="1">Berekeningen!S31</f>
        <v>#REF!</v>
      </c>
      <c r="T24" s="29" t="e">
        <f ca="1">Berekeningen!T31</f>
        <v>#REF!</v>
      </c>
      <c r="U24" s="29" t="e">
        <f ca="1">Berekeningen!U31</f>
        <v>#REF!</v>
      </c>
      <c r="V24" s="29" t="e">
        <f ca="1">Berekeningen!V31</f>
        <v>#REF!</v>
      </c>
      <c r="W24" s="29" t="e">
        <f ca="1">Berekeningen!W31</f>
        <v>#REF!</v>
      </c>
      <c r="X24" s="29" t="e">
        <f ca="1">Berekeningen!X31</f>
        <v>#REF!</v>
      </c>
      <c r="Y24" s="29" t="e">
        <f ca="1">Berekeningen!Y31</f>
        <v>#REF!</v>
      </c>
      <c r="Z24" s="29" t="e">
        <f ca="1">Berekeningen!Z31</f>
        <v>#REF!</v>
      </c>
      <c r="AA24" s="29" t="e">
        <f ca="1">Berekeningen!AA31</f>
        <v>#REF!</v>
      </c>
      <c r="AB24" s="29" t="e">
        <f ca="1">Berekeningen!AB31</f>
        <v>#REF!</v>
      </c>
      <c r="AC24" s="29" t="e">
        <f ca="1">Berekeningen!AC31</f>
        <v>#REF!</v>
      </c>
      <c r="AD24" s="29" t="e">
        <f ca="1">Berekeningen!AD31</f>
        <v>#REF!</v>
      </c>
      <c r="AE24" s="29" t="e">
        <f ca="1">Berekeningen!AE31</f>
        <v>#REF!</v>
      </c>
      <c r="AF24" s="29" t="e">
        <f ca="1">Berekeningen!AF31</f>
        <v>#REF!</v>
      </c>
      <c r="AG24" s="29" t="e">
        <f ca="1">Berekeningen!AG31</f>
        <v>#REF!</v>
      </c>
      <c r="AH24" s="29" t="e">
        <f ca="1">Berekeningen!AH31</f>
        <v>#REF!</v>
      </c>
      <c r="AI24" s="29" t="e">
        <f ca="1">Berekeningen!AI31</f>
        <v>#REF!</v>
      </c>
      <c r="AJ24" s="29" t="e">
        <f ca="1">Berekeningen!AJ31</f>
        <v>#REF!</v>
      </c>
      <c r="AK24" s="29" t="e">
        <f ca="1">Berekeningen!AK31</f>
        <v>#REF!</v>
      </c>
      <c r="AL24" s="29" t="e">
        <f ca="1">Berekeningen!AL31</f>
        <v>#REF!</v>
      </c>
      <c r="AM24" s="29" t="e">
        <f ca="1">Berekeningen!AM31</f>
        <v>#REF!</v>
      </c>
      <c r="AN24" s="29" t="e">
        <f ca="1">Berekeningen!AN31</f>
        <v>#REF!</v>
      </c>
      <c r="AO24" s="29" t="e">
        <f ca="1">Berekeningen!AO31</f>
        <v>#REF!</v>
      </c>
    </row>
    <row r="25" spans="1:41">
      <c r="B25" s="309" t="str">
        <f>Berekeningen!B42</f>
        <v>TAfs</v>
      </c>
      <c r="C25" s="27" t="str">
        <f>Berekeningen!C42</f>
        <v>Totale Afschrijving k€</v>
      </c>
      <c r="D25" s="27" t="str">
        <f>Berekeningen!D42</f>
        <v>k€</v>
      </c>
      <c r="E25" s="29">
        <f>Berekeningen!E42</f>
        <v>0</v>
      </c>
      <c r="F25" s="29">
        <f>Berekeningen!F42</f>
        <v>0</v>
      </c>
      <c r="G25" s="29">
        <f>Berekeningen!G42</f>
        <v>0</v>
      </c>
      <c r="H25" s="29">
        <f>Berekeningen!H42</f>
        <v>0</v>
      </c>
      <c r="I25" s="29">
        <f>Berekeningen!I42</f>
        <v>0</v>
      </c>
      <c r="J25" s="29">
        <f>Berekeningen!J42</f>
        <v>0</v>
      </c>
      <c r="K25" s="29">
        <f>Berekeningen!K42</f>
        <v>0</v>
      </c>
      <c r="L25" s="29">
        <f>Berekeningen!L42</f>
        <v>0</v>
      </c>
      <c r="M25" s="29">
        <f>Berekeningen!M42</f>
        <v>0</v>
      </c>
      <c r="N25" s="29">
        <f>Berekeningen!N42</f>
        <v>0</v>
      </c>
      <c r="O25" s="29">
        <f>Berekeningen!O42</f>
        <v>0</v>
      </c>
      <c r="P25" s="29">
        <f>Berekeningen!P42</f>
        <v>0</v>
      </c>
      <c r="Q25" s="29">
        <f>Berekeningen!Q42</f>
        <v>0</v>
      </c>
      <c r="R25" s="29">
        <f>Berekeningen!R42</f>
        <v>0</v>
      </c>
      <c r="S25" s="29">
        <f>Berekeningen!S42</f>
        <v>0</v>
      </c>
      <c r="T25" s="29">
        <f>Berekeningen!T42</f>
        <v>0</v>
      </c>
      <c r="U25" s="29">
        <f>Berekeningen!U42</f>
        <v>0</v>
      </c>
      <c r="V25" s="29">
        <f>Berekeningen!V42</f>
        <v>0</v>
      </c>
      <c r="W25" s="29">
        <f>Berekeningen!W42</f>
        <v>0</v>
      </c>
      <c r="X25" s="29">
        <f>Berekeningen!X42</f>
        <v>0</v>
      </c>
      <c r="Y25" s="29">
        <f>Berekeningen!Y42</f>
        <v>0</v>
      </c>
      <c r="Z25" s="29">
        <f>Berekeningen!Z42</f>
        <v>0</v>
      </c>
      <c r="AA25" s="29">
        <f>Berekeningen!AA42</f>
        <v>0</v>
      </c>
      <c r="AB25" s="29">
        <f>Berekeningen!AB42</f>
        <v>0</v>
      </c>
      <c r="AC25" s="29">
        <f>Berekeningen!AC42</f>
        <v>0</v>
      </c>
      <c r="AD25" s="29">
        <f>Berekeningen!AD42</f>
        <v>0</v>
      </c>
      <c r="AE25" s="29">
        <f>Berekeningen!AE42</f>
        <v>0</v>
      </c>
      <c r="AF25" s="29">
        <f>Berekeningen!AF42</f>
        <v>0</v>
      </c>
      <c r="AG25" s="29">
        <f>Berekeningen!AG42</f>
        <v>0</v>
      </c>
      <c r="AH25" s="29">
        <f>Berekeningen!AH42</f>
        <v>0</v>
      </c>
      <c r="AI25" s="29">
        <f>Berekeningen!AI42</f>
        <v>0</v>
      </c>
      <c r="AJ25" s="29">
        <f>Berekeningen!AJ42</f>
        <v>0</v>
      </c>
      <c r="AK25" s="29">
        <f>Berekeningen!AK42</f>
        <v>0</v>
      </c>
      <c r="AL25" s="29">
        <f>Berekeningen!AL42</f>
        <v>0</v>
      </c>
      <c r="AM25" s="29">
        <f>Berekeningen!AM42</f>
        <v>0</v>
      </c>
      <c r="AN25" s="29">
        <f>Berekeningen!AN42</f>
        <v>0</v>
      </c>
      <c r="AO25" s="29">
        <f>Berekeningen!AO42</f>
        <v>0</v>
      </c>
    </row>
    <row r="26" spans="1:41">
      <c r="B26" s="27" t="str">
        <f>Berekeningen!B92</f>
        <v>TRe</v>
      </c>
      <c r="C26" s="27" t="str">
        <f>Berekeningen!C92</f>
        <v>Totale rente over VV investering</v>
      </c>
      <c r="D26" s="27" t="str">
        <f>Berekeningen!D92</f>
        <v>k€</v>
      </c>
      <c r="E26" s="29" t="e">
        <f>Berekeningen!E92</f>
        <v>#NUM!</v>
      </c>
      <c r="F26" s="29">
        <f>Berekeningen!F92</f>
        <v>0</v>
      </c>
      <c r="G26" s="29" t="e">
        <f>Berekeningen!G92</f>
        <v>#NUM!</v>
      </c>
      <c r="H26" s="29">
        <f>Berekeningen!H92</f>
        <v>0</v>
      </c>
      <c r="I26" s="29">
        <f>Berekeningen!I92</f>
        <v>0</v>
      </c>
      <c r="J26" s="29">
        <f>Berekeningen!J92</f>
        <v>0</v>
      </c>
      <c r="K26" s="29">
        <f>Berekeningen!K92</f>
        <v>0</v>
      </c>
      <c r="L26" s="29">
        <f>Berekeningen!L92</f>
        <v>0</v>
      </c>
      <c r="M26" s="29">
        <f>Berekeningen!M92</f>
        <v>0</v>
      </c>
      <c r="N26" s="29">
        <f>Berekeningen!N92</f>
        <v>0</v>
      </c>
      <c r="O26" s="29">
        <f>Berekeningen!O92</f>
        <v>0</v>
      </c>
      <c r="P26" s="29">
        <f>Berekeningen!P92</f>
        <v>0</v>
      </c>
      <c r="Q26" s="29">
        <f>Berekeningen!Q92</f>
        <v>0</v>
      </c>
      <c r="R26" s="29">
        <f>Berekeningen!R92</f>
        <v>0</v>
      </c>
      <c r="S26" s="29">
        <f>Berekeningen!S92</f>
        <v>0</v>
      </c>
      <c r="T26" s="29">
        <f>Berekeningen!T92</f>
        <v>0</v>
      </c>
      <c r="U26" s="29">
        <f>Berekeningen!U92</f>
        <v>0</v>
      </c>
      <c r="V26" s="29">
        <f>Berekeningen!V92</f>
        <v>0</v>
      </c>
      <c r="W26" s="29">
        <f>Berekeningen!W92</f>
        <v>0</v>
      </c>
      <c r="X26" s="29">
        <f>Berekeningen!X92</f>
        <v>0</v>
      </c>
      <c r="Y26" s="29">
        <f>Berekeningen!Y92</f>
        <v>0</v>
      </c>
      <c r="Z26" s="29">
        <f>Berekeningen!Z92</f>
        <v>0</v>
      </c>
      <c r="AA26" s="29">
        <f>Berekeningen!AA92</f>
        <v>0</v>
      </c>
      <c r="AB26" s="29">
        <f>Berekeningen!AB92</f>
        <v>0</v>
      </c>
      <c r="AC26" s="29">
        <f>Berekeningen!AC92</f>
        <v>0</v>
      </c>
      <c r="AD26" s="29">
        <f>Berekeningen!AD92</f>
        <v>0</v>
      </c>
      <c r="AE26" s="29">
        <f>Berekeningen!AE92</f>
        <v>0</v>
      </c>
      <c r="AF26" s="29">
        <f>Berekeningen!AF92</f>
        <v>0</v>
      </c>
      <c r="AG26" s="29">
        <f>Berekeningen!AG92</f>
        <v>0</v>
      </c>
      <c r="AH26" s="29">
        <f>Berekeningen!AH92</f>
        <v>0</v>
      </c>
      <c r="AI26" s="29">
        <f>Berekeningen!AI92</f>
        <v>0</v>
      </c>
      <c r="AJ26" s="29">
        <f>Berekeningen!AJ92</f>
        <v>0</v>
      </c>
      <c r="AK26" s="29">
        <f>Berekeningen!AK92</f>
        <v>0</v>
      </c>
      <c r="AL26" s="29">
        <f>Berekeningen!AL92</f>
        <v>0</v>
      </c>
      <c r="AM26" s="29">
        <f>Berekeningen!AM92</f>
        <v>0</v>
      </c>
      <c r="AN26" s="29">
        <f>Berekeningen!AN92</f>
        <v>0</v>
      </c>
      <c r="AO26" s="29">
        <f>Berekeningen!AO92</f>
        <v>0</v>
      </c>
    </row>
    <row r="27" spans="1:41">
      <c r="B27" s="36" t="str">
        <f>Berekeningen!B99</f>
        <v>TK = TOK + TAfs + TRe</v>
      </c>
      <c r="C27" s="36" t="str">
        <f>Berekeningen!C99</f>
        <v>Totale kosten</v>
      </c>
      <c r="D27" s="36" t="str">
        <f>Berekeningen!D99</f>
        <v>k€</v>
      </c>
      <c r="E27" s="37" t="e">
        <f ca="1">Berekeningen!E99</f>
        <v>#REF!</v>
      </c>
      <c r="F27" s="37" t="e">
        <f ca="1">Berekeningen!F99</f>
        <v>#REF!</v>
      </c>
      <c r="G27" s="37" t="e">
        <f ca="1">Berekeningen!G99</f>
        <v>#REF!</v>
      </c>
      <c r="H27" s="37" t="e">
        <f ca="1">Berekeningen!H99</f>
        <v>#REF!</v>
      </c>
      <c r="I27" s="37" t="e">
        <f ca="1">Berekeningen!I99</f>
        <v>#REF!</v>
      </c>
      <c r="J27" s="37" t="e">
        <f ca="1">Berekeningen!J99</f>
        <v>#REF!</v>
      </c>
      <c r="K27" s="37" t="e">
        <f ca="1">Berekeningen!K99</f>
        <v>#REF!</v>
      </c>
      <c r="L27" s="37" t="e">
        <f ca="1">Berekeningen!L99</f>
        <v>#REF!</v>
      </c>
      <c r="M27" s="37" t="e">
        <f ca="1">Berekeningen!M99</f>
        <v>#REF!</v>
      </c>
      <c r="N27" s="37" t="e">
        <f ca="1">Berekeningen!N99</f>
        <v>#REF!</v>
      </c>
      <c r="O27" s="37" t="e">
        <f ca="1">Berekeningen!O99</f>
        <v>#REF!</v>
      </c>
      <c r="P27" s="37" t="e">
        <f ca="1">Berekeningen!P99</f>
        <v>#REF!</v>
      </c>
      <c r="Q27" s="37" t="e">
        <f ca="1">Berekeningen!Q99</f>
        <v>#REF!</v>
      </c>
      <c r="R27" s="37" t="e">
        <f ca="1">Berekeningen!R99</f>
        <v>#REF!</v>
      </c>
      <c r="S27" s="37" t="e">
        <f ca="1">Berekeningen!S99</f>
        <v>#REF!</v>
      </c>
      <c r="T27" s="37" t="e">
        <f ca="1">Berekeningen!T99</f>
        <v>#REF!</v>
      </c>
      <c r="U27" s="37" t="e">
        <f ca="1">Berekeningen!U99</f>
        <v>#REF!</v>
      </c>
      <c r="V27" s="37" t="e">
        <f ca="1">Berekeningen!V99</f>
        <v>#REF!</v>
      </c>
      <c r="W27" s="37" t="e">
        <f ca="1">Berekeningen!W99</f>
        <v>#REF!</v>
      </c>
      <c r="X27" s="37" t="e">
        <f ca="1">Berekeningen!X99</f>
        <v>#REF!</v>
      </c>
      <c r="Y27" s="37" t="e">
        <f ca="1">Berekeningen!Y99</f>
        <v>#REF!</v>
      </c>
      <c r="Z27" s="37" t="e">
        <f ca="1">Berekeningen!Z99</f>
        <v>#REF!</v>
      </c>
      <c r="AA27" s="37" t="e">
        <f ca="1">Berekeningen!AA99</f>
        <v>#REF!</v>
      </c>
      <c r="AB27" s="37" t="e">
        <f ca="1">Berekeningen!AB99</f>
        <v>#REF!</v>
      </c>
      <c r="AC27" s="37" t="e">
        <f ca="1">Berekeningen!AC99</f>
        <v>#REF!</v>
      </c>
      <c r="AD27" s="37" t="e">
        <f ca="1">Berekeningen!AD99</f>
        <v>#REF!</v>
      </c>
      <c r="AE27" s="37" t="e">
        <f ca="1">Berekeningen!AE99</f>
        <v>#REF!</v>
      </c>
      <c r="AF27" s="37" t="e">
        <f ca="1">Berekeningen!AF99</f>
        <v>#REF!</v>
      </c>
      <c r="AG27" s="37" t="e">
        <f ca="1">Berekeningen!AG99</f>
        <v>#REF!</v>
      </c>
      <c r="AH27" s="37" t="e">
        <f ca="1">Berekeningen!AH99</f>
        <v>#REF!</v>
      </c>
      <c r="AI27" s="37" t="e">
        <f ca="1">Berekeningen!AI99</f>
        <v>#REF!</v>
      </c>
      <c r="AJ27" s="37" t="e">
        <f ca="1">Berekeningen!AJ99</f>
        <v>#REF!</v>
      </c>
      <c r="AK27" s="37" t="e">
        <f ca="1">Berekeningen!AK99</f>
        <v>#REF!</v>
      </c>
      <c r="AL27" s="37" t="e">
        <f ca="1">Berekeningen!AL99</f>
        <v>#REF!</v>
      </c>
      <c r="AM27" s="37" t="e">
        <f ca="1">Berekeningen!AM99</f>
        <v>#REF!</v>
      </c>
      <c r="AN27" s="37" t="e">
        <f ca="1">Berekeningen!AN99</f>
        <v>#REF!</v>
      </c>
      <c r="AO27" s="37" t="e">
        <f ca="1">Berekeningen!AO99</f>
        <v>#REF!</v>
      </c>
    </row>
    <row r="28" spans="1:41">
      <c r="B28" s="35"/>
      <c r="C28" s="35"/>
      <c r="D28" s="35"/>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row>
    <row r="29" spans="1:41">
      <c r="B29" s="33" t="str">
        <f>Berekeningen!B100</f>
        <v>WvB</v>
      </c>
      <c r="C29" s="33" t="str">
        <f>Berekeningen!C100</f>
        <v>Winst voor belasting</v>
      </c>
      <c r="D29" s="33" t="str">
        <f>Berekeningen!D100</f>
        <v>k€</v>
      </c>
      <c r="E29" s="34" t="e">
        <f ca="1">Berekeningen!E100</f>
        <v>#REF!</v>
      </c>
      <c r="F29" s="34" t="e">
        <f ca="1">Berekeningen!F100</f>
        <v>#REF!</v>
      </c>
      <c r="G29" s="34" t="e">
        <f ca="1">Berekeningen!G100</f>
        <v>#REF!</v>
      </c>
      <c r="H29" s="34" t="e">
        <f ca="1">Berekeningen!H100</f>
        <v>#REF!</v>
      </c>
      <c r="I29" s="34" t="e">
        <f ca="1">Berekeningen!I100</f>
        <v>#REF!</v>
      </c>
      <c r="J29" s="34" t="e">
        <f ca="1">Berekeningen!J100</f>
        <v>#REF!</v>
      </c>
      <c r="K29" s="34" t="e">
        <f ca="1">Berekeningen!K100</f>
        <v>#REF!</v>
      </c>
      <c r="L29" s="34" t="e">
        <f ca="1">Berekeningen!L100</f>
        <v>#REF!</v>
      </c>
      <c r="M29" s="34" t="e">
        <f ca="1">Berekeningen!M100</f>
        <v>#REF!</v>
      </c>
      <c r="N29" s="34" t="e">
        <f ca="1">Berekeningen!N100</f>
        <v>#REF!</v>
      </c>
      <c r="O29" s="34" t="e">
        <f ca="1">Berekeningen!O100</f>
        <v>#REF!</v>
      </c>
      <c r="P29" s="34" t="e">
        <f ca="1">Berekeningen!P100</f>
        <v>#REF!</v>
      </c>
      <c r="Q29" s="34" t="e">
        <f ca="1">Berekeningen!Q100</f>
        <v>#REF!</v>
      </c>
      <c r="R29" s="34" t="e">
        <f ca="1">Berekeningen!R100</f>
        <v>#REF!</v>
      </c>
      <c r="S29" s="34" t="e">
        <f ca="1">Berekeningen!S100</f>
        <v>#REF!</v>
      </c>
      <c r="T29" s="34" t="e">
        <f ca="1">Berekeningen!T100</f>
        <v>#REF!</v>
      </c>
      <c r="U29" s="34" t="e">
        <f ca="1">Berekeningen!U100</f>
        <v>#REF!</v>
      </c>
      <c r="V29" s="34" t="e">
        <f ca="1">Berekeningen!V100</f>
        <v>#REF!</v>
      </c>
      <c r="W29" s="34" t="e">
        <f ca="1">Berekeningen!W100</f>
        <v>#REF!</v>
      </c>
      <c r="X29" s="34" t="e">
        <f ca="1">Berekeningen!X100</f>
        <v>#REF!</v>
      </c>
      <c r="Y29" s="34" t="e">
        <f ca="1">Berekeningen!Y100</f>
        <v>#REF!</v>
      </c>
      <c r="Z29" s="34" t="e">
        <f ca="1">Berekeningen!Z100</f>
        <v>#REF!</v>
      </c>
      <c r="AA29" s="34" t="e">
        <f ca="1">Berekeningen!AA100</f>
        <v>#REF!</v>
      </c>
      <c r="AB29" s="34" t="e">
        <f ca="1">Berekeningen!AB100</f>
        <v>#REF!</v>
      </c>
      <c r="AC29" s="34" t="e">
        <f ca="1">Berekeningen!AC100</f>
        <v>#REF!</v>
      </c>
      <c r="AD29" s="34" t="e">
        <f ca="1">Berekeningen!AD100</f>
        <v>#REF!</v>
      </c>
      <c r="AE29" s="34" t="e">
        <f ca="1">Berekeningen!AE100</f>
        <v>#REF!</v>
      </c>
      <c r="AF29" s="34" t="e">
        <f ca="1">Berekeningen!AF100</f>
        <v>#REF!</v>
      </c>
      <c r="AG29" s="34" t="e">
        <f ca="1">Berekeningen!AG100</f>
        <v>#REF!</v>
      </c>
      <c r="AH29" s="34" t="e">
        <f ca="1">Berekeningen!AH100</f>
        <v>#REF!</v>
      </c>
      <c r="AI29" s="34" t="e">
        <f ca="1">Berekeningen!AI100</f>
        <v>#REF!</v>
      </c>
      <c r="AJ29" s="34" t="e">
        <f ca="1">Berekeningen!AJ100</f>
        <v>#REF!</v>
      </c>
      <c r="AK29" s="34" t="e">
        <f ca="1">Berekeningen!AK100</f>
        <v>#REF!</v>
      </c>
      <c r="AL29" s="34" t="e">
        <f ca="1">Berekeningen!AL100</f>
        <v>#REF!</v>
      </c>
      <c r="AM29" s="34" t="e">
        <f ca="1">Berekeningen!AM100</f>
        <v>#REF!</v>
      </c>
      <c r="AN29" s="34" t="e">
        <f ca="1">Berekeningen!AN100</f>
        <v>#REF!</v>
      </c>
      <c r="AO29" s="34" t="e">
        <f ca="1">Berekeningen!AO100</f>
        <v>#REF!</v>
      </c>
    </row>
    <row r="30" spans="1:41">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row>
    <row r="31" spans="1:41">
      <c r="B31" s="36" t="str">
        <f>Berekeningen!B102</f>
        <v>Verlies</v>
      </c>
      <c r="C31" s="36" t="str">
        <f>Berekeningen!C102</f>
        <v>Verliezen uit verleden</v>
      </c>
      <c r="D31" s="36" t="str">
        <f>Berekeningen!D102</f>
        <v>k€</v>
      </c>
      <c r="E31" s="37" t="e">
        <f ca="1">Berekeningen!E102</f>
        <v>#REF!</v>
      </c>
      <c r="F31" s="37">
        <f>Berekeningen!F102</f>
        <v>0</v>
      </c>
      <c r="G31" s="37" t="e">
        <f ca="1">Berekeningen!G102</f>
        <v>#REF!</v>
      </c>
      <c r="H31" s="37" t="e">
        <f ca="1">Berekeningen!H102</f>
        <v>#REF!</v>
      </c>
      <c r="I31" s="37" t="e">
        <f ca="1">Berekeningen!I102</f>
        <v>#REF!</v>
      </c>
      <c r="J31" s="37" t="e">
        <f ca="1">Berekeningen!J102</f>
        <v>#REF!</v>
      </c>
      <c r="K31" s="37" t="e">
        <f ca="1">Berekeningen!K102</f>
        <v>#REF!</v>
      </c>
      <c r="L31" s="37" t="e">
        <f ca="1">Berekeningen!L102</f>
        <v>#REF!</v>
      </c>
      <c r="M31" s="37" t="e">
        <f ca="1">Berekeningen!M102</f>
        <v>#REF!</v>
      </c>
      <c r="N31" s="37" t="e">
        <f ca="1">Berekeningen!N102</f>
        <v>#REF!</v>
      </c>
      <c r="O31" s="37" t="e">
        <f ca="1">Berekeningen!O102</f>
        <v>#REF!</v>
      </c>
      <c r="P31" s="37" t="e">
        <f ca="1">Berekeningen!P102</f>
        <v>#REF!</v>
      </c>
      <c r="Q31" s="37" t="e">
        <f ca="1">Berekeningen!Q102</f>
        <v>#REF!</v>
      </c>
      <c r="R31" s="37" t="e">
        <f ca="1">Berekeningen!R102</f>
        <v>#REF!</v>
      </c>
      <c r="S31" s="37" t="e">
        <f ca="1">Berekeningen!S102</f>
        <v>#REF!</v>
      </c>
      <c r="T31" s="37" t="e">
        <f ca="1">Berekeningen!T102</f>
        <v>#REF!</v>
      </c>
      <c r="U31" s="37" t="e">
        <f ca="1">Berekeningen!U102</f>
        <v>#REF!</v>
      </c>
      <c r="V31" s="37" t="e">
        <f ca="1">Berekeningen!V102</f>
        <v>#REF!</v>
      </c>
      <c r="W31" s="37" t="e">
        <f ca="1">Berekeningen!W102</f>
        <v>#REF!</v>
      </c>
      <c r="X31" s="37" t="e">
        <f ca="1">Berekeningen!X102</f>
        <v>#REF!</v>
      </c>
      <c r="Y31" s="37" t="e">
        <f ca="1">Berekeningen!Y102</f>
        <v>#REF!</v>
      </c>
      <c r="Z31" s="37" t="e">
        <f ca="1">Berekeningen!Z102</f>
        <v>#REF!</v>
      </c>
      <c r="AA31" s="37" t="e">
        <f ca="1">Berekeningen!AA102</f>
        <v>#REF!</v>
      </c>
      <c r="AB31" s="37" t="e">
        <f ca="1">Berekeningen!AB102</f>
        <v>#REF!</v>
      </c>
      <c r="AC31" s="37" t="e">
        <f ca="1">Berekeningen!AC102</f>
        <v>#REF!</v>
      </c>
      <c r="AD31" s="37" t="e">
        <f ca="1">Berekeningen!AD102</f>
        <v>#REF!</v>
      </c>
      <c r="AE31" s="37" t="e">
        <f ca="1">Berekeningen!AE102</f>
        <v>#REF!</v>
      </c>
      <c r="AF31" s="37" t="e">
        <f ca="1">Berekeningen!AF102</f>
        <v>#REF!</v>
      </c>
      <c r="AG31" s="37" t="e">
        <f ca="1">Berekeningen!AG102</f>
        <v>#REF!</v>
      </c>
      <c r="AH31" s="37" t="e">
        <f ca="1">Berekeningen!AH102</f>
        <v>#REF!</v>
      </c>
      <c r="AI31" s="37" t="e">
        <f ca="1">Berekeningen!AI102</f>
        <v>#REF!</v>
      </c>
      <c r="AJ31" s="37" t="e">
        <f ca="1">Berekeningen!AJ102</f>
        <v>#REF!</v>
      </c>
      <c r="AK31" s="37" t="e">
        <f ca="1">Berekeningen!AK102</f>
        <v>#REF!</v>
      </c>
      <c r="AL31" s="37" t="e">
        <f ca="1">Berekeningen!AL102</f>
        <v>#REF!</v>
      </c>
      <c r="AM31" s="37" t="e">
        <f ca="1">Berekeningen!AM102</f>
        <v>#REF!</v>
      </c>
      <c r="AN31" s="37" t="e">
        <f ca="1">Berekeningen!AN102</f>
        <v>#REF!</v>
      </c>
      <c r="AO31" s="37" t="e">
        <f ca="1">Berekeningen!AO102</f>
        <v>#REF!</v>
      </c>
    </row>
    <row r="33" spans="2:41">
      <c r="B33" s="33" t="str">
        <f>Berekeningen!B104</f>
        <v>BI = WvB - Verlies</v>
      </c>
      <c r="C33" s="33" t="str">
        <f>Berekeningen!C104</f>
        <v>Belastbaar inkomen</v>
      </c>
      <c r="D33" s="33" t="str">
        <f>Berekeningen!D104</f>
        <v>k€</v>
      </c>
      <c r="E33" s="34" t="e">
        <f ca="1">Berekeningen!E104</f>
        <v>#REF!</v>
      </c>
      <c r="F33" s="34" t="e">
        <f ca="1">Berekeningen!F104</f>
        <v>#REF!</v>
      </c>
      <c r="G33" s="34" t="e">
        <f ca="1">Berekeningen!G104</f>
        <v>#REF!</v>
      </c>
      <c r="H33" s="34" t="e">
        <f ca="1">Berekeningen!H104</f>
        <v>#REF!</v>
      </c>
      <c r="I33" s="34" t="e">
        <f ca="1">Berekeningen!I104</f>
        <v>#REF!</v>
      </c>
      <c r="J33" s="34" t="e">
        <f ca="1">Berekeningen!J104</f>
        <v>#REF!</v>
      </c>
      <c r="K33" s="34" t="e">
        <f ca="1">Berekeningen!K104</f>
        <v>#REF!</v>
      </c>
      <c r="L33" s="34" t="e">
        <f ca="1">Berekeningen!L104</f>
        <v>#REF!</v>
      </c>
      <c r="M33" s="34" t="e">
        <f ca="1">Berekeningen!M104</f>
        <v>#REF!</v>
      </c>
      <c r="N33" s="34" t="e">
        <f ca="1">Berekeningen!N104</f>
        <v>#REF!</v>
      </c>
      <c r="O33" s="34" t="e">
        <f ca="1">Berekeningen!O104</f>
        <v>#REF!</v>
      </c>
      <c r="P33" s="34" t="e">
        <f ca="1">Berekeningen!P104</f>
        <v>#REF!</v>
      </c>
      <c r="Q33" s="34" t="e">
        <f ca="1">Berekeningen!Q104</f>
        <v>#REF!</v>
      </c>
      <c r="R33" s="34" t="e">
        <f ca="1">Berekeningen!R104</f>
        <v>#REF!</v>
      </c>
      <c r="S33" s="34" t="e">
        <f ca="1">Berekeningen!S104</f>
        <v>#REF!</v>
      </c>
      <c r="T33" s="34" t="e">
        <f ca="1">Berekeningen!T104</f>
        <v>#REF!</v>
      </c>
      <c r="U33" s="34" t="e">
        <f ca="1">Berekeningen!U104</f>
        <v>#REF!</v>
      </c>
      <c r="V33" s="34" t="e">
        <f ca="1">Berekeningen!V104</f>
        <v>#REF!</v>
      </c>
      <c r="W33" s="34" t="e">
        <f ca="1">Berekeningen!W104</f>
        <v>#REF!</v>
      </c>
      <c r="X33" s="34" t="e">
        <f ca="1">Berekeningen!X104</f>
        <v>#REF!</v>
      </c>
      <c r="Y33" s="34" t="e">
        <f ca="1">Berekeningen!Y104</f>
        <v>#REF!</v>
      </c>
      <c r="Z33" s="34" t="e">
        <f ca="1">Berekeningen!Z104</f>
        <v>#REF!</v>
      </c>
      <c r="AA33" s="34" t="e">
        <f ca="1">Berekeningen!AA104</f>
        <v>#REF!</v>
      </c>
      <c r="AB33" s="34" t="e">
        <f ca="1">Berekeningen!AB104</f>
        <v>#REF!</v>
      </c>
      <c r="AC33" s="34" t="e">
        <f ca="1">Berekeningen!AC104</f>
        <v>#REF!</v>
      </c>
      <c r="AD33" s="34" t="e">
        <f ca="1">Berekeningen!AD104</f>
        <v>#REF!</v>
      </c>
      <c r="AE33" s="34" t="e">
        <f ca="1">Berekeningen!AE104</f>
        <v>#REF!</v>
      </c>
      <c r="AF33" s="34" t="e">
        <f ca="1">Berekeningen!AF104</f>
        <v>#REF!</v>
      </c>
      <c r="AG33" s="34" t="e">
        <f ca="1">Berekeningen!AG104</f>
        <v>#REF!</v>
      </c>
      <c r="AH33" s="34" t="e">
        <f ca="1">Berekeningen!AH104</f>
        <v>#REF!</v>
      </c>
      <c r="AI33" s="34" t="e">
        <f ca="1">Berekeningen!AI104</f>
        <v>#REF!</v>
      </c>
      <c r="AJ33" s="34" t="e">
        <f ca="1">Berekeningen!AJ104</f>
        <v>#REF!</v>
      </c>
      <c r="AK33" s="34" t="e">
        <f ca="1">Berekeningen!AK104</f>
        <v>#REF!</v>
      </c>
      <c r="AL33" s="34" t="e">
        <f ca="1">Berekeningen!AL104</f>
        <v>#REF!</v>
      </c>
      <c r="AM33" s="34" t="e">
        <f ca="1">Berekeningen!AM104</f>
        <v>#REF!</v>
      </c>
      <c r="AN33" s="34" t="e">
        <f ca="1">Berekeningen!AN104</f>
        <v>#REF!</v>
      </c>
      <c r="AO33" s="34" t="e">
        <f ca="1">Berekeningen!AO104</f>
        <v>#REF!</v>
      </c>
    </row>
    <row r="35" spans="2:41">
      <c r="B35" s="36" t="str">
        <f>Berekeningen!B106</f>
        <v>VpB</v>
      </c>
      <c r="C35" s="36" t="str">
        <f>Berekeningen!C106</f>
        <v>Vennootschapsbelasting (=WvB*belastingtarief)</v>
      </c>
      <c r="D35" s="36" t="str">
        <f>Berekeningen!D106</f>
        <v>k€</v>
      </c>
      <c r="E35" s="37" t="e">
        <f ca="1">Berekeningen!E106</f>
        <v>#REF!</v>
      </c>
      <c r="F35" s="37" t="e">
        <f ca="1">Berekeningen!F106</f>
        <v>#REF!</v>
      </c>
      <c r="G35" s="37" t="e">
        <f ca="1">Berekeningen!G106</f>
        <v>#REF!</v>
      </c>
      <c r="H35" s="37" t="e">
        <f ca="1">Berekeningen!H106</f>
        <v>#REF!</v>
      </c>
      <c r="I35" s="37" t="e">
        <f ca="1">Berekeningen!I106</f>
        <v>#REF!</v>
      </c>
      <c r="J35" s="37" t="e">
        <f ca="1">Berekeningen!J106</f>
        <v>#REF!</v>
      </c>
      <c r="K35" s="37" t="e">
        <f ca="1">Berekeningen!K106</f>
        <v>#REF!</v>
      </c>
      <c r="L35" s="37" t="e">
        <f ca="1">Berekeningen!L106</f>
        <v>#REF!</v>
      </c>
      <c r="M35" s="37" t="e">
        <f ca="1">Berekeningen!M106</f>
        <v>#REF!</v>
      </c>
      <c r="N35" s="37" t="e">
        <f ca="1">Berekeningen!N106</f>
        <v>#REF!</v>
      </c>
      <c r="O35" s="37" t="e">
        <f ca="1">Berekeningen!O106</f>
        <v>#REF!</v>
      </c>
      <c r="P35" s="37" t="e">
        <f ca="1">Berekeningen!P106</f>
        <v>#REF!</v>
      </c>
      <c r="Q35" s="37" t="e">
        <f ca="1">Berekeningen!Q106</f>
        <v>#REF!</v>
      </c>
      <c r="R35" s="37" t="e">
        <f ca="1">Berekeningen!R106</f>
        <v>#REF!</v>
      </c>
      <c r="S35" s="37" t="e">
        <f ca="1">Berekeningen!S106</f>
        <v>#REF!</v>
      </c>
      <c r="T35" s="37" t="e">
        <f ca="1">Berekeningen!T106</f>
        <v>#REF!</v>
      </c>
      <c r="U35" s="37" t="e">
        <f ca="1">Berekeningen!U106</f>
        <v>#REF!</v>
      </c>
      <c r="V35" s="37" t="e">
        <f ca="1">Berekeningen!V106</f>
        <v>#REF!</v>
      </c>
      <c r="W35" s="37" t="e">
        <f ca="1">Berekeningen!W106</f>
        <v>#REF!</v>
      </c>
      <c r="X35" s="37" t="e">
        <f ca="1">Berekeningen!X106</f>
        <v>#REF!</v>
      </c>
      <c r="Y35" s="37" t="e">
        <f ca="1">Berekeningen!Y106</f>
        <v>#REF!</v>
      </c>
      <c r="Z35" s="37" t="e">
        <f ca="1">Berekeningen!Z106</f>
        <v>#REF!</v>
      </c>
      <c r="AA35" s="37" t="e">
        <f ca="1">Berekeningen!AA106</f>
        <v>#REF!</v>
      </c>
      <c r="AB35" s="37" t="e">
        <f ca="1">Berekeningen!AB106</f>
        <v>#REF!</v>
      </c>
      <c r="AC35" s="37" t="e">
        <f ca="1">Berekeningen!AC106</f>
        <v>#REF!</v>
      </c>
      <c r="AD35" s="37" t="e">
        <f ca="1">Berekeningen!AD106</f>
        <v>#REF!</v>
      </c>
      <c r="AE35" s="37" t="e">
        <f ca="1">Berekeningen!AE106</f>
        <v>#REF!</v>
      </c>
      <c r="AF35" s="37" t="e">
        <f ca="1">Berekeningen!AF106</f>
        <v>#REF!</v>
      </c>
      <c r="AG35" s="37" t="e">
        <f ca="1">Berekeningen!AG106</f>
        <v>#REF!</v>
      </c>
      <c r="AH35" s="37" t="e">
        <f ca="1">Berekeningen!AH106</f>
        <v>#REF!</v>
      </c>
      <c r="AI35" s="37" t="e">
        <f ca="1">Berekeningen!AI106</f>
        <v>#REF!</v>
      </c>
      <c r="AJ35" s="37" t="e">
        <f ca="1">Berekeningen!AJ106</f>
        <v>#REF!</v>
      </c>
      <c r="AK35" s="37" t="e">
        <f ca="1">Berekeningen!AK106</f>
        <v>#REF!</v>
      </c>
      <c r="AL35" s="37" t="e">
        <f ca="1">Berekeningen!AL106</f>
        <v>#REF!</v>
      </c>
      <c r="AM35" s="37" t="e">
        <f ca="1">Berekeningen!AM106</f>
        <v>#REF!</v>
      </c>
      <c r="AN35" s="37" t="e">
        <f ca="1">Berekeningen!AN106</f>
        <v>#REF!</v>
      </c>
      <c r="AO35" s="37" t="e">
        <f ca="1">Berekeningen!AO106</f>
        <v>#REF!</v>
      </c>
    </row>
    <row r="37" spans="2:41">
      <c r="B37" s="33" t="str">
        <f>Berekeningen!B108</f>
        <v>NW=BI-VpB</v>
      </c>
      <c r="C37" s="33" t="str">
        <f>Berekeningen!C108</f>
        <v>Netto Winst</v>
      </c>
      <c r="D37" s="33" t="str">
        <f>Berekeningen!D108</f>
        <v>k€</v>
      </c>
      <c r="E37" s="34" t="e">
        <f ca="1">Berekeningen!E108</f>
        <v>#REF!</v>
      </c>
      <c r="F37" s="34" t="e">
        <f ca="1">Berekeningen!F108</f>
        <v>#REF!</v>
      </c>
      <c r="G37" s="34" t="e">
        <f ca="1">Berekeningen!G108</f>
        <v>#REF!</v>
      </c>
      <c r="H37" s="34" t="e">
        <f ca="1">Berekeningen!H108</f>
        <v>#REF!</v>
      </c>
      <c r="I37" s="34" t="e">
        <f ca="1">Berekeningen!I108</f>
        <v>#REF!</v>
      </c>
      <c r="J37" s="34" t="e">
        <f ca="1">Berekeningen!J108</f>
        <v>#REF!</v>
      </c>
      <c r="K37" s="34" t="e">
        <f ca="1">Berekeningen!K108</f>
        <v>#REF!</v>
      </c>
      <c r="L37" s="34" t="e">
        <f ca="1">Berekeningen!L108</f>
        <v>#REF!</v>
      </c>
      <c r="M37" s="34" t="e">
        <f ca="1">Berekeningen!M108</f>
        <v>#REF!</v>
      </c>
      <c r="N37" s="34" t="e">
        <f ca="1">Berekeningen!N108</f>
        <v>#REF!</v>
      </c>
      <c r="O37" s="34" t="e">
        <f ca="1">Berekeningen!O108</f>
        <v>#REF!</v>
      </c>
      <c r="P37" s="34" t="e">
        <f ca="1">Berekeningen!P108</f>
        <v>#REF!</v>
      </c>
      <c r="Q37" s="34" t="e">
        <f ca="1">Berekeningen!Q108</f>
        <v>#REF!</v>
      </c>
      <c r="R37" s="34" t="e">
        <f ca="1">Berekeningen!R108</f>
        <v>#REF!</v>
      </c>
      <c r="S37" s="34" t="e">
        <f ca="1">Berekeningen!S108</f>
        <v>#REF!</v>
      </c>
      <c r="T37" s="34" t="e">
        <f ca="1">Berekeningen!T108</f>
        <v>#REF!</v>
      </c>
      <c r="U37" s="34" t="e">
        <f ca="1">Berekeningen!U108</f>
        <v>#REF!</v>
      </c>
      <c r="V37" s="34" t="e">
        <f ca="1">Berekeningen!V108</f>
        <v>#REF!</v>
      </c>
      <c r="W37" s="34" t="e">
        <f ca="1">Berekeningen!W108</f>
        <v>#REF!</v>
      </c>
      <c r="X37" s="34" t="e">
        <f ca="1">Berekeningen!X108</f>
        <v>#REF!</v>
      </c>
      <c r="Y37" s="34" t="e">
        <f ca="1">Berekeningen!Y108</f>
        <v>#REF!</v>
      </c>
      <c r="Z37" s="34" t="e">
        <f ca="1">Berekeningen!Z108</f>
        <v>#REF!</v>
      </c>
      <c r="AA37" s="34" t="e">
        <f ca="1">Berekeningen!AA108</f>
        <v>#REF!</v>
      </c>
      <c r="AB37" s="34" t="e">
        <f ca="1">Berekeningen!AB108</f>
        <v>#REF!</v>
      </c>
      <c r="AC37" s="34" t="e">
        <f ca="1">Berekeningen!AC108</f>
        <v>#REF!</v>
      </c>
      <c r="AD37" s="34" t="e">
        <f ca="1">Berekeningen!AD108</f>
        <v>#REF!</v>
      </c>
      <c r="AE37" s="34" t="e">
        <f ca="1">Berekeningen!AE108</f>
        <v>#REF!</v>
      </c>
      <c r="AF37" s="34" t="e">
        <f ca="1">Berekeningen!AF108</f>
        <v>#REF!</v>
      </c>
      <c r="AG37" s="34" t="e">
        <f ca="1">Berekeningen!AG108</f>
        <v>#REF!</v>
      </c>
      <c r="AH37" s="34" t="e">
        <f ca="1">Berekeningen!AH108</f>
        <v>#REF!</v>
      </c>
      <c r="AI37" s="34" t="e">
        <f ca="1">Berekeningen!AI108</f>
        <v>#REF!</v>
      </c>
      <c r="AJ37" s="34" t="e">
        <f ca="1">Berekeningen!AJ108</f>
        <v>#REF!</v>
      </c>
      <c r="AK37" s="34" t="e">
        <f ca="1">Berekeningen!AK108</f>
        <v>#REF!</v>
      </c>
      <c r="AL37" s="34" t="e">
        <f ca="1">Berekeningen!AL108</f>
        <v>#REF!</v>
      </c>
      <c r="AM37" s="34" t="e">
        <f ca="1">Berekeningen!AM108</f>
        <v>#REF!</v>
      </c>
      <c r="AN37" s="34" t="e">
        <f ca="1">Berekeningen!AN108</f>
        <v>#REF!</v>
      </c>
      <c r="AO37" s="34" t="e">
        <f ca="1">Berekeningen!AO108</f>
        <v>#REF!</v>
      </c>
    </row>
    <row r="40" spans="2:41">
      <c r="B40" s="33" t="str">
        <f>Berekeningen!B111</f>
        <v>BCF = WnB + TAfs + Tre</v>
      </c>
      <c r="C40" s="33" t="str">
        <f>Berekeningen!C111</f>
        <v>Bruto cashflow na belasting exclusief rentelasten</v>
      </c>
      <c r="D40" s="33" t="str">
        <f>Berekeningen!D111</f>
        <v>k€</v>
      </c>
      <c r="E40" s="34" t="e">
        <f ca="1">Berekeningen!E111</f>
        <v>#REF!</v>
      </c>
      <c r="F40" s="34" t="e">
        <f ca="1">Berekeningen!F111</f>
        <v>#REF!</v>
      </c>
      <c r="G40" s="34" t="e">
        <f ca="1">Berekeningen!G111</f>
        <v>#REF!</v>
      </c>
      <c r="H40" s="34" t="e">
        <f ca="1">Berekeningen!H111</f>
        <v>#REF!</v>
      </c>
      <c r="I40" s="34" t="e">
        <f ca="1">Berekeningen!I111</f>
        <v>#REF!</v>
      </c>
      <c r="J40" s="34" t="e">
        <f ca="1">Berekeningen!J111</f>
        <v>#REF!</v>
      </c>
      <c r="K40" s="34" t="e">
        <f ca="1">Berekeningen!K111</f>
        <v>#REF!</v>
      </c>
      <c r="L40" s="34" t="e">
        <f ca="1">Berekeningen!L111</f>
        <v>#REF!</v>
      </c>
      <c r="M40" s="34" t="e">
        <f ca="1">Berekeningen!M111</f>
        <v>#REF!</v>
      </c>
      <c r="N40" s="34" t="e">
        <f ca="1">Berekeningen!N111</f>
        <v>#REF!</v>
      </c>
      <c r="O40" s="34" t="e">
        <f ca="1">Berekeningen!O111</f>
        <v>#REF!</v>
      </c>
      <c r="P40" s="34" t="e">
        <f ca="1">Berekeningen!P111</f>
        <v>#REF!</v>
      </c>
      <c r="Q40" s="34" t="e">
        <f ca="1">Berekeningen!Q111</f>
        <v>#REF!</v>
      </c>
      <c r="R40" s="34" t="e">
        <f ca="1">Berekeningen!R111</f>
        <v>#REF!</v>
      </c>
      <c r="S40" s="34" t="e">
        <f ca="1">Berekeningen!S111</f>
        <v>#REF!</v>
      </c>
      <c r="T40" s="34" t="e">
        <f ca="1">Berekeningen!T111</f>
        <v>#REF!</v>
      </c>
      <c r="U40" s="34" t="e">
        <f ca="1">Berekeningen!U111</f>
        <v>#REF!</v>
      </c>
      <c r="V40" s="34" t="e">
        <f ca="1">Berekeningen!V111</f>
        <v>#REF!</v>
      </c>
      <c r="W40" s="34" t="e">
        <f ca="1">Berekeningen!W111</f>
        <v>#REF!</v>
      </c>
      <c r="X40" s="34" t="e">
        <f ca="1">Berekeningen!X111</f>
        <v>#REF!</v>
      </c>
      <c r="Y40" s="34" t="e">
        <f ca="1">Berekeningen!Y111</f>
        <v>#REF!</v>
      </c>
      <c r="Z40" s="34" t="e">
        <f ca="1">Berekeningen!Z111</f>
        <v>#REF!</v>
      </c>
      <c r="AA40" s="34" t="e">
        <f ca="1">Berekeningen!AA111</f>
        <v>#REF!</v>
      </c>
      <c r="AB40" s="34" t="e">
        <f ca="1">Berekeningen!AB111</f>
        <v>#REF!</v>
      </c>
      <c r="AC40" s="34" t="e">
        <f ca="1">Berekeningen!AC111</f>
        <v>#REF!</v>
      </c>
      <c r="AD40" s="34" t="e">
        <f ca="1">Berekeningen!AD111</f>
        <v>#REF!</v>
      </c>
      <c r="AE40" s="34" t="e">
        <f ca="1">Berekeningen!AE111</f>
        <v>#REF!</v>
      </c>
      <c r="AF40" s="34" t="e">
        <f ca="1">Berekeningen!AF111</f>
        <v>#REF!</v>
      </c>
      <c r="AG40" s="34" t="e">
        <f ca="1">Berekeningen!AG111</f>
        <v>#REF!</v>
      </c>
      <c r="AH40" s="34" t="e">
        <f ca="1">Berekeningen!AH111</f>
        <v>#REF!</v>
      </c>
      <c r="AI40" s="34" t="e">
        <f ca="1">Berekeningen!AI111</f>
        <v>#REF!</v>
      </c>
      <c r="AJ40" s="34" t="e">
        <f ca="1">Berekeningen!AJ111</f>
        <v>#REF!</v>
      </c>
      <c r="AK40" s="34" t="e">
        <f ca="1">Berekeningen!AK111</f>
        <v>#REF!</v>
      </c>
      <c r="AL40" s="34" t="e">
        <f ca="1">Berekeningen!AL111</f>
        <v>#REF!</v>
      </c>
      <c r="AM40" s="34" t="e">
        <f ca="1">Berekeningen!AM111</f>
        <v>#REF!</v>
      </c>
      <c r="AN40" s="34" t="e">
        <f ca="1">Berekeningen!AN111</f>
        <v>#REF!</v>
      </c>
      <c r="AO40" s="34" t="e">
        <f ca="1">Berekeningen!AO111</f>
        <v>#REF!</v>
      </c>
    </row>
    <row r="41" spans="2:41">
      <c r="C41" s="56" t="str">
        <f>Berekeningen!C112</f>
        <v>Projectrentabiliteit over exploitatie</v>
      </c>
      <c r="D41" s="57"/>
      <c r="E41" s="63" t="e">
        <f ca="1">Berekeningen!E112</f>
        <v>#VALUE!</v>
      </c>
    </row>
    <row r="43" spans="2:41" ht="25.5">
      <c r="B43" s="36" t="str">
        <f>Berekeningen!B115</f>
        <v>NCF = WnB + TAfs - TAfl</v>
      </c>
      <c r="C43" s="64" t="str">
        <f>Berekeningen!C115</f>
        <v>Netto cashflow voor eigen vermogen verschaffer na belasting en na financieringslasten</v>
      </c>
      <c r="D43" s="36" t="str">
        <f>Berekeningen!D115</f>
        <v>k€</v>
      </c>
      <c r="E43" s="37" t="e">
        <f ca="1">Berekeningen!E115</f>
        <v>#REF!</v>
      </c>
      <c r="F43" s="37" t="e">
        <f ca="1">Berekeningen!F115</f>
        <v>#REF!</v>
      </c>
      <c r="G43" s="37" t="e">
        <f ca="1">Berekeningen!G115</f>
        <v>#REF!</v>
      </c>
      <c r="H43" s="37" t="e">
        <f ca="1">Berekeningen!H115</f>
        <v>#REF!</v>
      </c>
      <c r="I43" s="37" t="e">
        <f ca="1">Berekeningen!I115</f>
        <v>#REF!</v>
      </c>
      <c r="J43" s="37" t="e">
        <f ca="1">Berekeningen!J115</f>
        <v>#REF!</v>
      </c>
      <c r="K43" s="37" t="e">
        <f ca="1">Berekeningen!K115</f>
        <v>#REF!</v>
      </c>
      <c r="L43" s="37" t="e">
        <f ca="1">Berekeningen!L115</f>
        <v>#REF!</v>
      </c>
      <c r="M43" s="37" t="e">
        <f ca="1">Berekeningen!M115</f>
        <v>#REF!</v>
      </c>
      <c r="N43" s="37" t="e">
        <f ca="1">Berekeningen!N115</f>
        <v>#REF!</v>
      </c>
      <c r="O43" s="37" t="e">
        <f ca="1">Berekeningen!O115</f>
        <v>#REF!</v>
      </c>
      <c r="P43" s="37" t="e">
        <f ca="1">Berekeningen!P115</f>
        <v>#REF!</v>
      </c>
      <c r="Q43" s="37" t="e">
        <f ca="1">Berekeningen!Q115</f>
        <v>#REF!</v>
      </c>
      <c r="R43" s="37" t="e">
        <f ca="1">Berekeningen!R115</f>
        <v>#REF!</v>
      </c>
      <c r="S43" s="37" t="e">
        <f ca="1">Berekeningen!S115</f>
        <v>#REF!</v>
      </c>
      <c r="T43" s="37" t="e">
        <f ca="1">Berekeningen!T115</f>
        <v>#REF!</v>
      </c>
      <c r="U43" s="37" t="e">
        <f ca="1">Berekeningen!U115</f>
        <v>#REF!</v>
      </c>
      <c r="V43" s="37" t="e">
        <f ca="1">Berekeningen!V115</f>
        <v>#REF!</v>
      </c>
      <c r="W43" s="37" t="e">
        <f ca="1">Berekeningen!W115</f>
        <v>#REF!</v>
      </c>
      <c r="X43" s="37" t="e">
        <f ca="1">Berekeningen!X115</f>
        <v>#REF!</v>
      </c>
      <c r="Y43" s="37" t="e">
        <f ca="1">Berekeningen!Y115</f>
        <v>#REF!</v>
      </c>
      <c r="Z43" s="37" t="e">
        <f ca="1">Berekeningen!Z115</f>
        <v>#REF!</v>
      </c>
      <c r="AA43" s="37" t="e">
        <f ca="1">Berekeningen!AA115</f>
        <v>#REF!</v>
      </c>
      <c r="AB43" s="37" t="e">
        <f ca="1">Berekeningen!AB115</f>
        <v>#REF!</v>
      </c>
      <c r="AC43" s="37" t="e">
        <f ca="1">Berekeningen!AC115</f>
        <v>#REF!</v>
      </c>
      <c r="AD43" s="37" t="e">
        <f ca="1">Berekeningen!AD115</f>
        <v>#REF!</v>
      </c>
      <c r="AE43" s="37" t="e">
        <f ca="1">Berekeningen!AE115</f>
        <v>#REF!</v>
      </c>
      <c r="AF43" s="37" t="e">
        <f ca="1">Berekeningen!AF115</f>
        <v>#REF!</v>
      </c>
      <c r="AG43" s="37" t="e">
        <f ca="1">Berekeningen!AG115</f>
        <v>#REF!</v>
      </c>
      <c r="AH43" s="37" t="e">
        <f ca="1">Berekeningen!AH115</f>
        <v>#REF!</v>
      </c>
      <c r="AI43" s="37" t="e">
        <f ca="1">Berekeningen!AI115</f>
        <v>#REF!</v>
      </c>
      <c r="AJ43" s="37" t="e">
        <f ca="1">Berekeningen!AJ115</f>
        <v>#REF!</v>
      </c>
      <c r="AK43" s="37" t="e">
        <f ca="1">Berekeningen!AK115</f>
        <v>#REF!</v>
      </c>
      <c r="AL43" s="37" t="e">
        <f ca="1">Berekeningen!AL115</f>
        <v>#REF!</v>
      </c>
      <c r="AM43" s="37" t="e">
        <f ca="1">Berekeningen!AM115</f>
        <v>#REF!</v>
      </c>
      <c r="AN43" s="37" t="e">
        <f ca="1">Berekeningen!AN115</f>
        <v>#REF!</v>
      </c>
      <c r="AO43" s="37" t="e">
        <f ca="1">Berekeningen!AO115</f>
        <v>#REF!</v>
      </c>
    </row>
    <row r="44" spans="2:41">
      <c r="C44" s="56" t="str">
        <f>Berekeningen!C116</f>
        <v>Rendement EV over exploitatie</v>
      </c>
      <c r="D44" s="57"/>
      <c r="E44" s="63" t="str">
        <f>Berekeningen!E116</f>
        <v>geen EV</v>
      </c>
    </row>
    <row r="46" spans="2:41">
      <c r="B46" s="58" t="str">
        <f>Berekeningen!B118</f>
        <v>DCSR = BCF/FL</v>
      </c>
      <c r="C46" s="58" t="str">
        <f>Berekeningen!C118</f>
        <v>DSCR per jaar</v>
      </c>
      <c r="D46" s="33"/>
      <c r="E46" s="33"/>
      <c r="F46" s="65" t="str">
        <f>Berekeningen!F118</f>
        <v>n.v.t</v>
      </c>
      <c r="G46" s="65" t="e">
        <f>Berekeningen!G118</f>
        <v>#NUM!</v>
      </c>
      <c r="H46" s="65" t="str">
        <f>Berekeningen!H118</f>
        <v>n.v.t</v>
      </c>
      <c r="I46" s="65" t="str">
        <f>Berekeningen!I118</f>
        <v>n.v.t</v>
      </c>
      <c r="J46" s="65" t="str">
        <f>Berekeningen!J118</f>
        <v>n.v.t</v>
      </c>
      <c r="K46" s="65" t="str">
        <f>Berekeningen!K118</f>
        <v>n.v.t</v>
      </c>
      <c r="L46" s="65" t="str">
        <f>Berekeningen!L118</f>
        <v>n.v.t</v>
      </c>
      <c r="M46" s="65" t="str">
        <f>Berekeningen!M118</f>
        <v>n.v.t</v>
      </c>
      <c r="N46" s="65" t="str">
        <f>Berekeningen!N118</f>
        <v>n.v.t</v>
      </c>
      <c r="O46" s="65" t="str">
        <f>Berekeningen!O118</f>
        <v>n.v.t</v>
      </c>
      <c r="P46" s="65" t="str">
        <f>Berekeningen!P118</f>
        <v>n.v.t</v>
      </c>
      <c r="Q46" s="65" t="str">
        <f>Berekeningen!Q118</f>
        <v>n.v.t</v>
      </c>
      <c r="R46" s="65" t="str">
        <f>Berekeningen!R118</f>
        <v>n.v.t</v>
      </c>
      <c r="S46" s="65" t="str">
        <f>Berekeningen!S118</f>
        <v>n.v.t</v>
      </c>
      <c r="T46" s="65" t="str">
        <f>Berekeningen!T118</f>
        <v>n.v.t</v>
      </c>
      <c r="U46" s="65" t="str">
        <f>Berekeningen!U118</f>
        <v>n.v.t</v>
      </c>
      <c r="V46" s="65" t="str">
        <f>Berekeningen!V118</f>
        <v>n.v.t</v>
      </c>
      <c r="W46" s="65" t="str">
        <f>Berekeningen!W118</f>
        <v>n.v.t</v>
      </c>
      <c r="X46" s="65" t="str">
        <f>Berekeningen!X118</f>
        <v>n.v.t</v>
      </c>
      <c r="Y46" s="65" t="str">
        <f>Berekeningen!Y118</f>
        <v>n.v.t</v>
      </c>
      <c r="Z46" s="65" t="str">
        <f>Berekeningen!Z118</f>
        <v>n.v.t</v>
      </c>
      <c r="AA46" s="65" t="str">
        <f>Berekeningen!AA118</f>
        <v>n.v.t</v>
      </c>
      <c r="AB46" s="65" t="str">
        <f>Berekeningen!AB118</f>
        <v>n.v.t</v>
      </c>
      <c r="AC46" s="65" t="str">
        <f>Berekeningen!AC118</f>
        <v>n.v.t</v>
      </c>
      <c r="AD46" s="65" t="str">
        <f>Berekeningen!AD118</f>
        <v>n.v.t</v>
      </c>
      <c r="AE46" s="65" t="str">
        <f>Berekeningen!AE118</f>
        <v>n.v.t</v>
      </c>
      <c r="AF46" s="65" t="str">
        <f>Berekeningen!AF118</f>
        <v>n.v.t</v>
      </c>
      <c r="AG46" s="65" t="str">
        <f>Berekeningen!AG118</f>
        <v>n.v.t</v>
      </c>
      <c r="AH46" s="65" t="str">
        <f>Berekeningen!AH118</f>
        <v>n.v.t</v>
      </c>
      <c r="AI46" s="65" t="str">
        <f>Berekeningen!AI118</f>
        <v>n.v.t</v>
      </c>
      <c r="AJ46" s="65" t="str">
        <f>Berekeningen!AJ118</f>
        <v>n.v.t</v>
      </c>
      <c r="AK46" s="65" t="str">
        <f>Berekeningen!AK118</f>
        <v>n.v.t</v>
      </c>
      <c r="AL46" s="65" t="str">
        <f>Berekeningen!AL118</f>
        <v>n.v.t</v>
      </c>
      <c r="AM46" s="65" t="str">
        <f>Berekeningen!AM118</f>
        <v>n.v.t</v>
      </c>
      <c r="AN46" s="65" t="str">
        <f>Berekeningen!AN118</f>
        <v>n.v.t</v>
      </c>
      <c r="AO46" s="65" t="str">
        <f>Berekeningen!AO118</f>
        <v>n.v.t</v>
      </c>
    </row>
    <row r="47" spans="2:41">
      <c r="C47" s="56" t="str">
        <f>Berekeningen!C119</f>
        <v>DSCR totaal</v>
      </c>
      <c r="D47" s="60"/>
      <c r="E47" s="66" t="e">
        <f ca="1">Berekeningen!E119</f>
        <v>#REF!</v>
      </c>
    </row>
  </sheetData>
  <sheetProtection algorithmName="SHA-512" hashValue="17t7+dGJgn9i6+lFkqTGQSnBf2xQoKOIvC9yZalCOsDXuBJSsF1dlAMg1kW2enlyW4D+wMoJTrkxoTwg/mm+tw==" saltValue="CVIxa4ls1UNQodCa87/6CQ==" spinCount="100000" sheet="1" objects="1" scenarios="1"/>
  <mergeCells count="2">
    <mergeCell ref="B1:C1"/>
    <mergeCell ref="B2:D2"/>
  </mergeCells>
  <pageMargins left="0.23622047244094491" right="0.23622047244094491" top="0.74803149606299213" bottom="0.74803149606299213" header="0.11811023622047245" footer="0.11811023622047245"/>
  <pageSetup paperSize="8" scale="58" pageOrder="overThenDown" orientation="landscape" r:id="rId1"/>
  <headerFooter>
    <oddHeader>&amp;L&amp;10Windenergie Op Zee&amp;C&amp;10RVO.nl&amp;R&amp;10Exploitatieberekening
Resultaten</oddHeader>
    <oddFooter>&amp;L&amp;8&amp;F &amp;C&amp;8v.20190215&amp;R&amp;8&amp;P van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B1:AL67"/>
  <sheetViews>
    <sheetView showGridLines="0" workbookViewId="0">
      <selection activeCell="F41" sqref="F41"/>
    </sheetView>
  </sheetViews>
  <sheetFormatPr defaultColWidth="8.85546875" defaultRowHeight="12.75"/>
  <cols>
    <col min="1" max="1" width="8.85546875" style="1"/>
    <col min="2" max="2" width="21" style="1" bestFit="1" customWidth="1"/>
    <col min="3" max="3" width="11.42578125" style="1" customWidth="1"/>
    <col min="4" max="4" width="10.7109375" style="1" customWidth="1"/>
    <col min="5" max="6" width="8.85546875" style="1"/>
    <col min="7" max="7" width="10.42578125" style="1" bestFit="1" customWidth="1"/>
    <col min="8" max="16384" width="8.85546875" style="1"/>
  </cols>
  <sheetData>
    <row r="1" spans="2:38">
      <c r="E1" s="254"/>
      <c r="M1" s="255"/>
      <c r="N1" s="255"/>
      <c r="O1" s="255"/>
    </row>
    <row r="2" spans="2:38" hidden="1">
      <c r="B2" s="255" t="s">
        <v>312</v>
      </c>
      <c r="C2" s="256" t="s">
        <v>316</v>
      </c>
      <c r="D2" s="257"/>
      <c r="E2" s="257"/>
      <c r="F2" s="257"/>
      <c r="G2" s="257"/>
      <c r="H2" s="257"/>
      <c r="I2" s="257"/>
      <c r="J2" s="257"/>
      <c r="K2" s="257"/>
      <c r="L2" s="257"/>
      <c r="M2" s="257"/>
      <c r="N2" s="257"/>
      <c r="O2" s="257"/>
      <c r="P2" s="257"/>
      <c r="Q2" s="257"/>
      <c r="R2" s="257"/>
      <c r="S2" s="257"/>
      <c r="T2" s="257"/>
      <c r="U2" s="257"/>
      <c r="V2" s="257"/>
      <c r="W2" s="257"/>
      <c r="X2" s="257"/>
      <c r="Y2" s="258"/>
    </row>
    <row r="3" spans="2:38" hidden="1">
      <c r="B3" s="201" t="s">
        <v>313</v>
      </c>
      <c r="C3" s="259">
        <v>1</v>
      </c>
      <c r="D3" s="260">
        <v>2</v>
      </c>
      <c r="E3" s="260">
        <v>3</v>
      </c>
      <c r="F3" s="260">
        <v>4</v>
      </c>
      <c r="G3" s="260">
        <v>5</v>
      </c>
      <c r="H3" s="260">
        <v>6</v>
      </c>
      <c r="I3" s="260">
        <v>7</v>
      </c>
      <c r="J3" s="260">
        <v>8</v>
      </c>
      <c r="K3" s="260">
        <v>9</v>
      </c>
      <c r="L3" s="260">
        <v>10</v>
      </c>
      <c r="M3" s="260">
        <v>11</v>
      </c>
      <c r="N3" s="260">
        <v>12</v>
      </c>
      <c r="O3" s="260">
        <v>13</v>
      </c>
      <c r="P3" s="260">
        <v>14</v>
      </c>
      <c r="Q3" s="260">
        <v>15</v>
      </c>
      <c r="R3" s="260">
        <v>16</v>
      </c>
      <c r="S3" s="260">
        <v>17</v>
      </c>
      <c r="T3" s="260">
        <v>18</v>
      </c>
      <c r="U3" s="260">
        <v>19</v>
      </c>
      <c r="V3" s="260">
        <v>20</v>
      </c>
      <c r="W3" s="260">
        <v>21</v>
      </c>
      <c r="X3" s="260">
        <v>22</v>
      </c>
      <c r="Y3" s="261">
        <v>23</v>
      </c>
    </row>
    <row r="4" spans="2:38" hidden="1">
      <c r="B4" s="201" t="s">
        <v>34</v>
      </c>
      <c r="C4" s="262">
        <v>2020</v>
      </c>
      <c r="D4" s="263">
        <v>2021</v>
      </c>
      <c r="E4" s="263">
        <v>2022</v>
      </c>
      <c r="F4" s="263">
        <v>2023</v>
      </c>
      <c r="G4" s="263">
        <v>2024</v>
      </c>
      <c r="H4" s="263">
        <v>2025</v>
      </c>
      <c r="I4" s="263">
        <v>2026</v>
      </c>
      <c r="J4" s="263">
        <v>2027</v>
      </c>
      <c r="K4" s="263">
        <v>2028</v>
      </c>
      <c r="L4" s="263">
        <v>2029</v>
      </c>
      <c r="M4" s="263">
        <v>2030</v>
      </c>
      <c r="N4" s="263">
        <v>2031</v>
      </c>
      <c r="O4" s="263">
        <v>2032</v>
      </c>
      <c r="P4" s="263">
        <v>2033</v>
      </c>
      <c r="Q4" s="263">
        <v>2034</v>
      </c>
      <c r="R4" s="263">
        <v>2035</v>
      </c>
      <c r="S4" s="263">
        <v>2036</v>
      </c>
      <c r="T4" s="263">
        <v>2037</v>
      </c>
      <c r="U4" s="263">
        <v>2038</v>
      </c>
      <c r="V4" s="263">
        <v>2039</v>
      </c>
      <c r="W4" s="263">
        <v>2040</v>
      </c>
      <c r="X4" s="263">
        <v>2041</v>
      </c>
      <c r="Y4" s="264">
        <v>2042</v>
      </c>
      <c r="Z4" s="265">
        <v>2043</v>
      </c>
      <c r="AA4" s="266">
        <v>2044</v>
      </c>
      <c r="AB4" s="265">
        <v>2045</v>
      </c>
      <c r="AC4" s="266">
        <v>2046</v>
      </c>
      <c r="AD4" s="265">
        <v>2047</v>
      </c>
      <c r="AE4" s="266">
        <v>2048</v>
      </c>
      <c r="AF4" s="265">
        <v>2049</v>
      </c>
      <c r="AG4" s="266">
        <v>2050</v>
      </c>
    </row>
    <row r="5" spans="2:38" hidden="1">
      <c r="B5" s="201" t="s">
        <v>315</v>
      </c>
      <c r="C5" s="267">
        <v>37.240653487120959</v>
      </c>
      <c r="D5" s="268">
        <v>35.123222751811383</v>
      </c>
      <c r="E5" s="268">
        <v>38.659281495456781</v>
      </c>
      <c r="F5" s="268">
        <v>41.17962773251854</v>
      </c>
      <c r="G5" s="268">
        <v>42.960204374549519</v>
      </c>
      <c r="H5" s="268">
        <v>46.153548797129801</v>
      </c>
      <c r="I5" s="268">
        <v>46.452817013578773</v>
      </c>
      <c r="J5" s="268">
        <v>46.277164039949334</v>
      </c>
      <c r="K5" s="268">
        <v>46.128256185133651</v>
      </c>
      <c r="L5" s="268">
        <v>45.608839141607525</v>
      </c>
      <c r="M5" s="268">
        <v>46.564292112561091</v>
      </c>
      <c r="N5" s="268">
        <v>46.564292112561091</v>
      </c>
      <c r="O5" s="268">
        <v>46.564292112561091</v>
      </c>
      <c r="P5" s="268">
        <v>46.564292112561091</v>
      </c>
      <c r="Q5" s="268">
        <v>46.564292112561091</v>
      </c>
      <c r="R5" s="268">
        <v>46.564292112561091</v>
      </c>
      <c r="S5" s="268">
        <v>46.564292112561091</v>
      </c>
      <c r="T5" s="268">
        <v>46.564292112561091</v>
      </c>
      <c r="U5" s="268">
        <v>46.564292112561091</v>
      </c>
      <c r="V5" s="268">
        <v>46.564292112561091</v>
      </c>
      <c r="W5" s="268">
        <v>46.564292112561091</v>
      </c>
      <c r="X5" s="268">
        <v>46.564292112561091</v>
      </c>
      <c r="Y5" s="269">
        <v>46.564292112561091</v>
      </c>
    </row>
    <row r="6" spans="2:38" hidden="1">
      <c r="B6" s="201" t="s">
        <v>314</v>
      </c>
      <c r="C6" s="270">
        <v>37.79926328942777</v>
      </c>
      <c r="D6" s="271">
        <v>36.184822159484874</v>
      </c>
      <c r="E6" s="271">
        <v>40.425174652836802</v>
      </c>
      <c r="F6" s="271">
        <v>43.706555903601569</v>
      </c>
      <c r="G6" s="271">
        <v>46.280340976305716</v>
      </c>
      <c r="H6" s="271">
        <v>50.466287039269503</v>
      </c>
      <c r="I6" s="271">
        <v>51.555422652477617</v>
      </c>
      <c r="J6" s="271">
        <v>52.130882219657792</v>
      </c>
      <c r="K6" s="271">
        <v>52.742585704498943</v>
      </c>
      <c r="L6" s="271">
        <v>52.930919805840489</v>
      </c>
      <c r="M6" s="271">
        <v>54.850358414799011</v>
      </c>
      <c r="N6" s="271">
        <v>55.673113791020995</v>
      </c>
      <c r="O6" s="271">
        <v>56.50821049788631</v>
      </c>
      <c r="P6" s="271">
        <v>57.355833655354601</v>
      </c>
      <c r="Q6" s="271">
        <v>58.216171160184913</v>
      </c>
      <c r="R6" s="271">
        <v>59.089413727587676</v>
      </c>
      <c r="S6" s="271">
        <v>59.975754933501484</v>
      </c>
      <c r="T6" s="271">
        <v>60.875391257503999</v>
      </c>
      <c r="U6" s="271">
        <v>61.788522126366551</v>
      </c>
      <c r="V6" s="271">
        <v>62.715349958262046</v>
      </c>
      <c r="W6" s="271">
        <v>63.656080207635966</v>
      </c>
      <c r="X6" s="271">
        <v>64.610921410750507</v>
      </c>
      <c r="Y6" s="272">
        <v>65.580085231911752</v>
      </c>
      <c r="Z6" s="273">
        <f>Y6*1.015</f>
        <v>66.563786510390429</v>
      </c>
      <c r="AA6" s="273">
        <f t="shared" ref="AA6:AG6" si="0">Z6*1.015</f>
        <v>67.562243308046277</v>
      </c>
      <c r="AB6" s="273">
        <f t="shared" si="0"/>
        <v>68.575676957666971</v>
      </c>
      <c r="AC6" s="273">
        <f t="shared" si="0"/>
        <v>69.604312112031963</v>
      </c>
      <c r="AD6" s="273">
        <f t="shared" si="0"/>
        <v>70.64837679371243</v>
      </c>
      <c r="AE6" s="273">
        <f t="shared" si="0"/>
        <v>71.70810244561811</v>
      </c>
      <c r="AF6" s="273">
        <f t="shared" si="0"/>
        <v>72.783723982302376</v>
      </c>
      <c r="AG6" s="273">
        <f t="shared" si="0"/>
        <v>73.87547984203691</v>
      </c>
    </row>
    <row r="7" spans="2:38">
      <c r="E7" s="254"/>
      <c r="L7" s="274"/>
      <c r="M7" s="275"/>
      <c r="N7" s="276"/>
      <c r="O7" s="277"/>
    </row>
    <row r="8" spans="2:38">
      <c r="E8" s="254"/>
      <c r="L8" s="274"/>
      <c r="M8" s="275"/>
      <c r="N8" s="276"/>
      <c r="O8" s="277"/>
    </row>
    <row r="9" spans="2:38">
      <c r="B9" s="1" t="s">
        <v>344</v>
      </c>
      <c r="C9" s="397" t="s">
        <v>316</v>
      </c>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9"/>
    </row>
    <row r="10" spans="2:38">
      <c r="B10" s="201" t="s">
        <v>313</v>
      </c>
      <c r="C10" s="290">
        <v>1</v>
      </c>
      <c r="D10" s="291">
        <v>2</v>
      </c>
      <c r="E10" s="291">
        <v>3</v>
      </c>
      <c r="F10" s="291">
        <v>4</v>
      </c>
      <c r="G10" s="291">
        <v>5</v>
      </c>
      <c r="H10" s="291">
        <v>6</v>
      </c>
      <c r="I10" s="291">
        <v>7</v>
      </c>
      <c r="J10" s="291">
        <v>8</v>
      </c>
      <c r="K10" s="291">
        <v>9</v>
      </c>
      <c r="L10" s="291">
        <v>10</v>
      </c>
      <c r="M10" s="291">
        <v>11</v>
      </c>
      <c r="N10" s="291">
        <v>12</v>
      </c>
      <c r="O10" s="291">
        <v>13</v>
      </c>
      <c r="P10" s="291">
        <v>14</v>
      </c>
      <c r="Q10" s="291">
        <v>15</v>
      </c>
      <c r="R10" s="291">
        <v>16</v>
      </c>
      <c r="S10" s="291">
        <v>17</v>
      </c>
      <c r="T10" s="291">
        <v>18</v>
      </c>
      <c r="U10" s="291">
        <v>19</v>
      </c>
      <c r="V10" s="291">
        <v>20</v>
      </c>
      <c r="W10" s="291">
        <v>21</v>
      </c>
      <c r="X10" s="291">
        <v>22</v>
      </c>
      <c r="Y10" s="291">
        <v>23</v>
      </c>
      <c r="Z10" s="291">
        <v>24</v>
      </c>
      <c r="AA10" s="291">
        <v>25</v>
      </c>
      <c r="AB10" s="291">
        <v>26</v>
      </c>
      <c r="AC10" s="291">
        <v>27</v>
      </c>
      <c r="AD10" s="291">
        <v>28</v>
      </c>
      <c r="AE10" s="291">
        <v>29</v>
      </c>
      <c r="AF10" s="291">
        <v>30</v>
      </c>
      <c r="AG10" s="291">
        <v>31</v>
      </c>
      <c r="AH10" s="291">
        <v>32</v>
      </c>
      <c r="AI10" s="291">
        <v>33</v>
      </c>
      <c r="AJ10" s="291">
        <v>34</v>
      </c>
      <c r="AK10" s="291">
        <v>35</v>
      </c>
      <c r="AL10" s="292">
        <v>36</v>
      </c>
    </row>
    <row r="11" spans="2:38">
      <c r="B11" s="201" t="s">
        <v>34</v>
      </c>
      <c r="C11" s="293">
        <v>2022</v>
      </c>
      <c r="D11" s="294">
        <v>2023</v>
      </c>
      <c r="E11" s="294">
        <v>2024</v>
      </c>
      <c r="F11" s="294">
        <v>2025</v>
      </c>
      <c r="G11" s="294">
        <v>2026</v>
      </c>
      <c r="H11" s="294">
        <v>2027</v>
      </c>
      <c r="I11" s="294">
        <v>2028</v>
      </c>
      <c r="J11" s="294">
        <v>2029</v>
      </c>
      <c r="K11" s="294">
        <v>2030</v>
      </c>
      <c r="L11" s="294">
        <v>2031</v>
      </c>
      <c r="M11" s="294">
        <v>2032</v>
      </c>
      <c r="N11" s="294">
        <v>2033</v>
      </c>
      <c r="O11" s="294">
        <v>2034</v>
      </c>
      <c r="P11" s="294">
        <v>2035</v>
      </c>
      <c r="Q11" s="294">
        <v>2036</v>
      </c>
      <c r="R11" s="294">
        <v>2037</v>
      </c>
      <c r="S11" s="294">
        <v>2038</v>
      </c>
      <c r="T11" s="294">
        <v>2039</v>
      </c>
      <c r="U11" s="294">
        <v>2040</v>
      </c>
      <c r="V11" s="294">
        <v>2041</v>
      </c>
      <c r="W11" s="294">
        <v>2042</v>
      </c>
      <c r="X11" s="294">
        <v>2043</v>
      </c>
      <c r="Y11" s="294">
        <v>2044</v>
      </c>
      <c r="Z11" s="294">
        <v>2045</v>
      </c>
      <c r="AA11" s="294">
        <v>2046</v>
      </c>
      <c r="AB11" s="294">
        <v>2047</v>
      </c>
      <c r="AC11" s="294">
        <v>2048</v>
      </c>
      <c r="AD11" s="294">
        <v>2049</v>
      </c>
      <c r="AE11" s="294">
        <v>2050</v>
      </c>
      <c r="AF11" s="294">
        <v>2051</v>
      </c>
      <c r="AG11" s="294">
        <v>2052</v>
      </c>
      <c r="AH11" s="294">
        <v>2053</v>
      </c>
      <c r="AI11" s="294">
        <v>2054</v>
      </c>
      <c r="AJ11" s="294">
        <v>2055</v>
      </c>
      <c r="AK11" s="294">
        <v>2056</v>
      </c>
      <c r="AL11" s="295">
        <v>2057</v>
      </c>
    </row>
    <row r="12" spans="2:38">
      <c r="B12" s="201" t="s">
        <v>315</v>
      </c>
      <c r="C12" s="287">
        <v>89.13318610676194</v>
      </c>
      <c r="D12" s="288">
        <v>81.791326837164689</v>
      </c>
      <c r="E12" s="288">
        <v>75.833670504220478</v>
      </c>
      <c r="F12" s="288">
        <v>70.839833907708908</v>
      </c>
      <c r="G12" s="288">
        <v>65.189617002861226</v>
      </c>
      <c r="H12" s="288">
        <v>59.343474515215682</v>
      </c>
      <c r="I12" s="288">
        <v>53.572333381729166</v>
      </c>
      <c r="J12" s="288">
        <v>47.486497659969537</v>
      </c>
      <c r="K12" s="288">
        <v>42.101432146173984</v>
      </c>
      <c r="L12" s="288">
        <v>43.245920579874884</v>
      </c>
      <c r="M12" s="288">
        <v>44.490001410476154</v>
      </c>
      <c r="N12" s="288">
        <v>45.288761973251226</v>
      </c>
      <c r="O12" s="288">
        <v>47.224381065202031</v>
      </c>
      <c r="P12" s="288">
        <v>48.468459692300257</v>
      </c>
      <c r="Q12" s="288">
        <v>50.227985614103254</v>
      </c>
      <c r="R12" s="288">
        <v>50.981405398314799</v>
      </c>
      <c r="S12" s="288">
        <v>51.746126479289515</v>
      </c>
      <c r="T12" s="288">
        <v>52.52231837647885</v>
      </c>
      <c r="U12" s="288">
        <v>53.310153152126027</v>
      </c>
      <c r="V12" s="288">
        <v>54.109805449407901</v>
      </c>
      <c r="W12" s="288">
        <v>54.921452531149015</v>
      </c>
      <c r="X12" s="288">
        <v>55.745274319116241</v>
      </c>
      <c r="Y12" s="288">
        <v>56.581453433902986</v>
      </c>
      <c r="Z12" s="288">
        <v>57.430175235411511</v>
      </c>
      <c r="AA12" s="288">
        <v>58.291627863942686</v>
      </c>
      <c r="AB12" s="288">
        <v>59.166002281901825</v>
      </c>
      <c r="AC12" s="288">
        <v>60.05349231613036</v>
      </c>
      <c r="AD12" s="288">
        <v>60.95429470087231</v>
      </c>
      <c r="AE12" s="288">
        <v>61.86860912138539</v>
      </c>
      <c r="AF12" s="288">
        <v>62.796638258206166</v>
      </c>
      <c r="AG12" s="288">
        <v>63.738587832079268</v>
      </c>
      <c r="AH12" s="288">
        <v>64.694666649560446</v>
      </c>
      <c r="AI12" s="288">
        <v>65.665086649303845</v>
      </c>
      <c r="AJ12" s="288">
        <v>66.650062949043402</v>
      </c>
      <c r="AK12" s="288">
        <v>67.649813893279031</v>
      </c>
      <c r="AL12" s="289">
        <v>68.664561101678217</v>
      </c>
    </row>
    <row r="13" spans="2:38">
      <c r="B13" s="201"/>
      <c r="E13" s="254"/>
      <c r="F13" s="254"/>
      <c r="L13" s="274"/>
      <c r="M13" s="275"/>
      <c r="N13" s="276"/>
      <c r="O13" s="277"/>
    </row>
    <row r="14" spans="2:38">
      <c r="E14" s="254"/>
      <c r="F14" s="254"/>
      <c r="L14" s="274"/>
      <c r="M14" s="275"/>
      <c r="N14" s="276"/>
      <c r="O14" s="277"/>
    </row>
    <row r="15" spans="2:38" ht="12.75" customHeight="1">
      <c r="B15" s="388" t="s">
        <v>345</v>
      </c>
      <c r="C15" s="389"/>
      <c r="D15" s="389"/>
      <c r="E15" s="389"/>
      <c r="F15" s="389"/>
      <c r="G15" s="389"/>
      <c r="H15" s="389"/>
      <c r="I15" s="389"/>
      <c r="J15" s="390"/>
      <c r="K15" s="286"/>
      <c r="L15" s="286"/>
      <c r="M15" s="275"/>
      <c r="N15" s="276"/>
      <c r="O15" s="277"/>
    </row>
    <row r="16" spans="2:38" ht="12.75" customHeight="1">
      <c r="B16" s="391"/>
      <c r="C16" s="392"/>
      <c r="D16" s="392"/>
      <c r="E16" s="392"/>
      <c r="F16" s="392"/>
      <c r="G16" s="392"/>
      <c r="H16" s="392"/>
      <c r="I16" s="392"/>
      <c r="J16" s="393"/>
      <c r="K16" s="286"/>
      <c r="L16" s="286"/>
      <c r="M16" s="275"/>
      <c r="N16" s="276"/>
      <c r="O16" s="277"/>
    </row>
    <row r="17" spans="2:15" ht="12.75" customHeight="1">
      <c r="B17" s="391"/>
      <c r="C17" s="392"/>
      <c r="D17" s="392"/>
      <c r="E17" s="392"/>
      <c r="F17" s="392"/>
      <c r="G17" s="392"/>
      <c r="H17" s="392"/>
      <c r="I17" s="392"/>
      <c r="J17" s="393"/>
      <c r="K17" s="286"/>
      <c r="L17" s="286"/>
      <c r="M17" s="275"/>
      <c r="N17" s="276"/>
      <c r="O17" s="277"/>
    </row>
    <row r="18" spans="2:15" ht="12.75" customHeight="1">
      <c r="B18" s="391"/>
      <c r="C18" s="392"/>
      <c r="D18" s="392"/>
      <c r="E18" s="392"/>
      <c r="F18" s="392"/>
      <c r="G18" s="392"/>
      <c r="H18" s="392"/>
      <c r="I18" s="392"/>
      <c r="J18" s="393"/>
      <c r="K18" s="286"/>
      <c r="L18" s="286"/>
      <c r="M18" s="275"/>
      <c r="N18" s="276"/>
      <c r="O18" s="277"/>
    </row>
    <row r="19" spans="2:15" ht="12.75" customHeight="1">
      <c r="B19" s="391"/>
      <c r="C19" s="392"/>
      <c r="D19" s="392"/>
      <c r="E19" s="392"/>
      <c r="F19" s="392"/>
      <c r="G19" s="392"/>
      <c r="H19" s="392"/>
      <c r="I19" s="392"/>
      <c r="J19" s="393"/>
      <c r="K19" s="286"/>
      <c r="L19" s="286"/>
      <c r="M19" s="275"/>
      <c r="N19" s="276"/>
      <c r="O19" s="277"/>
    </row>
    <row r="20" spans="2:15" ht="12.75" customHeight="1">
      <c r="B20" s="391"/>
      <c r="C20" s="392"/>
      <c r="D20" s="392"/>
      <c r="E20" s="392"/>
      <c r="F20" s="392"/>
      <c r="G20" s="392"/>
      <c r="H20" s="392"/>
      <c r="I20" s="392"/>
      <c r="J20" s="393"/>
      <c r="K20" s="286"/>
      <c r="L20" s="286"/>
      <c r="M20" s="275"/>
      <c r="N20" s="276"/>
      <c r="O20" s="277"/>
    </row>
    <row r="21" spans="2:15" ht="12.75" customHeight="1">
      <c r="B21" s="391"/>
      <c r="C21" s="392"/>
      <c r="D21" s="392"/>
      <c r="E21" s="392"/>
      <c r="F21" s="392"/>
      <c r="G21" s="392"/>
      <c r="H21" s="392"/>
      <c r="I21" s="392"/>
      <c r="J21" s="393"/>
      <c r="K21" s="286"/>
      <c r="L21" s="286"/>
      <c r="M21" s="275"/>
      <c r="N21" s="276"/>
      <c r="O21" s="277"/>
    </row>
    <row r="22" spans="2:15" ht="12.75" customHeight="1">
      <c r="B22" s="391"/>
      <c r="C22" s="392"/>
      <c r="D22" s="392"/>
      <c r="E22" s="392"/>
      <c r="F22" s="392"/>
      <c r="G22" s="392"/>
      <c r="H22" s="392"/>
      <c r="I22" s="392"/>
      <c r="J22" s="393"/>
      <c r="K22" s="286"/>
      <c r="L22" s="286"/>
      <c r="M22" s="275"/>
      <c r="N22" s="276"/>
      <c r="O22" s="277"/>
    </row>
    <row r="23" spans="2:15" ht="12.75" customHeight="1">
      <c r="B23" s="391"/>
      <c r="C23" s="392"/>
      <c r="D23" s="392"/>
      <c r="E23" s="392"/>
      <c r="F23" s="392"/>
      <c r="G23" s="392"/>
      <c r="H23" s="392"/>
      <c r="I23" s="392"/>
      <c r="J23" s="393"/>
      <c r="K23" s="286"/>
      <c r="L23" s="286"/>
      <c r="M23" s="275"/>
      <c r="N23" s="276"/>
      <c r="O23" s="277"/>
    </row>
    <row r="24" spans="2:15" ht="12.75" customHeight="1">
      <c r="B24" s="391"/>
      <c r="C24" s="392"/>
      <c r="D24" s="392"/>
      <c r="E24" s="392"/>
      <c r="F24" s="392"/>
      <c r="G24" s="392"/>
      <c r="H24" s="392"/>
      <c r="I24" s="392"/>
      <c r="J24" s="393"/>
      <c r="K24" s="286"/>
      <c r="L24" s="286"/>
      <c r="M24" s="275"/>
      <c r="N24" s="276"/>
      <c r="O24" s="277"/>
    </row>
    <row r="25" spans="2:15" ht="12.75" customHeight="1">
      <c r="B25" s="391"/>
      <c r="C25" s="392"/>
      <c r="D25" s="392"/>
      <c r="E25" s="392"/>
      <c r="F25" s="392"/>
      <c r="G25" s="392"/>
      <c r="H25" s="392"/>
      <c r="I25" s="392"/>
      <c r="J25" s="393"/>
      <c r="L25" s="274"/>
      <c r="M25" s="275"/>
      <c r="N25" s="276"/>
      <c r="O25" s="277"/>
    </row>
    <row r="26" spans="2:15" ht="12.75" customHeight="1">
      <c r="B26" s="391"/>
      <c r="C26" s="392"/>
      <c r="D26" s="392"/>
      <c r="E26" s="392"/>
      <c r="F26" s="392"/>
      <c r="G26" s="392"/>
      <c r="H26" s="392"/>
      <c r="I26" s="392"/>
      <c r="J26" s="393"/>
      <c r="L26" s="274"/>
      <c r="M26" s="275"/>
      <c r="N26" s="276"/>
      <c r="O26" s="277"/>
    </row>
    <row r="27" spans="2:15" ht="12.75" customHeight="1">
      <c r="B27" s="391"/>
      <c r="C27" s="392"/>
      <c r="D27" s="392"/>
      <c r="E27" s="392"/>
      <c r="F27" s="392"/>
      <c r="G27" s="392"/>
      <c r="H27" s="392"/>
      <c r="I27" s="392"/>
      <c r="J27" s="393"/>
      <c r="L27" s="274"/>
      <c r="M27" s="275"/>
      <c r="N27" s="276"/>
      <c r="O27" s="277"/>
    </row>
    <row r="28" spans="2:15" ht="12.75" customHeight="1">
      <c r="B28" s="391"/>
      <c r="C28" s="392"/>
      <c r="D28" s="392"/>
      <c r="E28" s="392"/>
      <c r="F28" s="392"/>
      <c r="G28" s="392"/>
      <c r="H28" s="392"/>
      <c r="I28" s="392"/>
      <c r="J28" s="393"/>
      <c r="L28" s="274"/>
      <c r="M28" s="275"/>
      <c r="N28" s="276"/>
      <c r="O28" s="277"/>
    </row>
    <row r="29" spans="2:15" ht="12.75" customHeight="1">
      <c r="B29" s="391"/>
      <c r="C29" s="392"/>
      <c r="D29" s="392"/>
      <c r="E29" s="392"/>
      <c r="F29" s="392"/>
      <c r="G29" s="392"/>
      <c r="H29" s="392"/>
      <c r="I29" s="392"/>
      <c r="J29" s="393"/>
    </row>
    <row r="30" spans="2:15" ht="12.75" customHeight="1">
      <c r="B30" s="394"/>
      <c r="C30" s="395"/>
      <c r="D30" s="395"/>
      <c r="E30" s="395"/>
      <c r="F30" s="395"/>
      <c r="G30" s="395"/>
      <c r="H30" s="395"/>
      <c r="I30" s="395"/>
      <c r="J30" s="396"/>
    </row>
    <row r="31" spans="2:15" ht="12.75" customHeight="1">
      <c r="B31" s="286"/>
      <c r="C31" s="286"/>
      <c r="D31" s="286"/>
      <c r="E31" s="286"/>
      <c r="F31" s="286"/>
      <c r="G31" s="286"/>
      <c r="H31" s="286"/>
      <c r="I31" s="286"/>
      <c r="J31" s="286"/>
    </row>
    <row r="32" spans="2:15" ht="12.75" customHeight="1">
      <c r="B32" s="286"/>
      <c r="C32" s="286"/>
      <c r="D32" s="286"/>
      <c r="E32" s="286"/>
      <c r="F32" s="286"/>
      <c r="G32" s="286"/>
      <c r="H32" s="286"/>
      <c r="I32" s="286"/>
      <c r="J32" s="286"/>
    </row>
    <row r="33" spans="2:12" ht="12.75" customHeight="1">
      <c r="B33" s="286"/>
      <c r="C33" s="286"/>
      <c r="D33" s="286"/>
      <c r="E33" s="286"/>
      <c r="F33" s="286"/>
      <c r="G33" s="286"/>
      <c r="H33" s="286"/>
      <c r="I33" s="286"/>
      <c r="J33" s="286"/>
    </row>
    <row r="34" spans="2:12" ht="12.75" customHeight="1">
      <c r="B34" s="286"/>
      <c r="C34" s="286"/>
      <c r="D34" s="286"/>
      <c r="E34" s="286"/>
      <c r="F34" s="286"/>
      <c r="G34" s="286"/>
      <c r="H34" s="286"/>
      <c r="I34" s="286"/>
      <c r="J34" s="286"/>
    </row>
    <row r="35" spans="2:12" ht="12.75" customHeight="1">
      <c r="B35" s="286"/>
      <c r="C35" s="286"/>
      <c r="D35" s="286"/>
      <c r="E35" s="286"/>
      <c r="F35" s="286"/>
      <c r="G35" s="286"/>
      <c r="H35" s="286"/>
      <c r="I35" s="286"/>
      <c r="J35" s="286"/>
    </row>
    <row r="36" spans="2:12" ht="12.75" customHeight="1">
      <c r="B36" s="286"/>
      <c r="C36" s="286"/>
      <c r="D36" s="286"/>
      <c r="E36" s="286"/>
      <c r="F36" s="286"/>
      <c r="G36" s="286"/>
      <c r="H36" s="286"/>
      <c r="I36" s="286"/>
      <c r="J36" s="286"/>
    </row>
    <row r="37" spans="2:12" ht="12.75" customHeight="1">
      <c r="B37" s="286"/>
      <c r="C37" s="286"/>
      <c r="D37" s="286"/>
      <c r="E37" s="286"/>
      <c r="F37" s="286"/>
      <c r="G37" s="286"/>
      <c r="H37" s="286"/>
      <c r="I37" s="286"/>
      <c r="J37" s="286"/>
    </row>
    <row r="38" spans="2:12" ht="12.75" customHeight="1">
      <c r="B38" s="286"/>
      <c r="C38" s="286"/>
      <c r="D38" s="286"/>
      <c r="E38" s="286"/>
      <c r="F38" s="286"/>
      <c r="G38" s="286"/>
      <c r="H38" s="286"/>
      <c r="I38" s="286"/>
      <c r="J38" s="286"/>
    </row>
    <row r="39" spans="2:12" ht="12.75" customHeight="1">
      <c r="B39" s="286"/>
      <c r="C39" s="286"/>
      <c r="D39" s="286"/>
      <c r="E39" s="286"/>
      <c r="F39" s="286"/>
      <c r="G39" s="286"/>
      <c r="H39" s="286"/>
      <c r="I39" s="286"/>
      <c r="J39" s="286"/>
    </row>
    <row r="40" spans="2:12" ht="12.75" customHeight="1">
      <c r="B40" s="286"/>
      <c r="C40" s="286"/>
      <c r="D40" s="286"/>
      <c r="E40" s="286"/>
      <c r="F40" s="286"/>
      <c r="G40" s="286"/>
      <c r="H40" s="286"/>
      <c r="I40" s="286"/>
      <c r="J40" s="286"/>
    </row>
    <row r="41" spans="2:12" ht="12.75" customHeight="1">
      <c r="B41" s="286"/>
      <c r="C41" s="286"/>
      <c r="D41" s="286"/>
      <c r="E41" s="286"/>
      <c r="F41" s="286"/>
      <c r="G41" s="286"/>
      <c r="H41" s="286"/>
      <c r="I41" s="286"/>
      <c r="J41" s="286"/>
    </row>
    <row r="44" spans="2:12">
      <c r="C44" s="2"/>
      <c r="D44" s="2"/>
      <c r="E44" s="2"/>
      <c r="F44" s="2"/>
      <c r="G44" s="2"/>
      <c r="H44" s="2"/>
      <c r="I44" s="2"/>
      <c r="J44" s="2"/>
      <c r="K44" s="2"/>
      <c r="L44" s="2"/>
    </row>
    <row r="45" spans="2:12">
      <c r="C45" s="2"/>
      <c r="D45" s="2"/>
      <c r="E45" s="2"/>
      <c r="F45" s="2"/>
      <c r="G45" s="2"/>
      <c r="H45" s="2"/>
      <c r="I45" s="2"/>
      <c r="J45" s="2"/>
      <c r="K45" s="2"/>
      <c r="L45" s="2"/>
    </row>
    <row r="46" spans="2:12">
      <c r="C46" s="2"/>
      <c r="D46" s="2"/>
      <c r="E46" s="2"/>
      <c r="F46" s="2"/>
      <c r="G46" s="2"/>
      <c r="H46" s="2"/>
      <c r="I46" s="2"/>
      <c r="J46" s="2"/>
      <c r="K46" s="278"/>
      <c r="L46" s="2"/>
    </row>
    <row r="47" spans="2:12">
      <c r="C47" s="2"/>
      <c r="D47" s="2"/>
      <c r="E47" s="2"/>
      <c r="F47" s="2"/>
      <c r="G47" s="2"/>
      <c r="H47" s="2"/>
      <c r="I47" s="2"/>
      <c r="J47" s="2"/>
      <c r="K47" s="278"/>
      <c r="L47" s="2"/>
    </row>
    <row r="48" spans="2:12">
      <c r="C48" s="2"/>
      <c r="D48" s="2"/>
      <c r="E48" s="2"/>
      <c r="F48" s="2"/>
      <c r="G48" s="2"/>
      <c r="H48" s="2"/>
      <c r="I48" s="2"/>
      <c r="J48" s="2"/>
      <c r="K48" s="278"/>
      <c r="L48" s="2"/>
    </row>
    <row r="49" spans="3:12">
      <c r="C49" s="2"/>
      <c r="D49" s="2"/>
      <c r="E49" s="2"/>
      <c r="F49" s="2"/>
      <c r="G49" s="2"/>
      <c r="H49" s="2"/>
      <c r="I49" s="2"/>
      <c r="J49" s="2"/>
      <c r="K49" s="279"/>
      <c r="L49" s="2"/>
    </row>
    <row r="50" spans="3:12">
      <c r="C50" s="2"/>
      <c r="D50" s="2"/>
      <c r="E50" s="2"/>
      <c r="F50" s="2"/>
      <c r="G50" s="2"/>
      <c r="H50" s="2"/>
      <c r="I50" s="2"/>
      <c r="J50" s="2"/>
      <c r="K50" s="279"/>
      <c r="L50" s="2"/>
    </row>
    <row r="51" spans="3:12">
      <c r="C51" s="2"/>
      <c r="D51" s="2"/>
      <c r="E51" s="2"/>
      <c r="F51" s="2"/>
      <c r="G51" s="2"/>
      <c r="H51" s="2"/>
      <c r="I51" s="2"/>
      <c r="J51" s="2"/>
      <c r="K51" s="278"/>
      <c r="L51" s="2"/>
    </row>
    <row r="52" spans="3:12">
      <c r="C52" s="2"/>
      <c r="D52" s="2"/>
      <c r="E52" s="2"/>
      <c r="F52" s="2"/>
      <c r="G52" s="2"/>
      <c r="H52" s="2"/>
      <c r="I52" s="2"/>
      <c r="J52" s="2"/>
      <c r="K52" s="279"/>
      <c r="L52" s="2"/>
    </row>
    <row r="53" spans="3:12">
      <c r="C53" s="2"/>
      <c r="D53" s="2"/>
      <c r="E53" s="2"/>
      <c r="F53" s="2"/>
      <c r="G53" s="2"/>
      <c r="H53" s="2"/>
      <c r="I53" s="2"/>
      <c r="J53" s="2"/>
      <c r="K53" s="278"/>
      <c r="L53" s="2"/>
    </row>
    <row r="54" spans="3:12">
      <c r="C54" s="2"/>
      <c r="D54" s="2"/>
      <c r="E54" s="2"/>
      <c r="F54" s="2"/>
      <c r="G54" s="2"/>
      <c r="H54" s="2"/>
      <c r="I54" s="2"/>
      <c r="J54" s="2"/>
      <c r="K54" s="279"/>
      <c r="L54" s="2"/>
    </row>
    <row r="55" spans="3:12">
      <c r="C55" s="2"/>
      <c r="D55" s="2"/>
      <c r="E55" s="2"/>
      <c r="F55" s="2"/>
      <c r="G55" s="2"/>
      <c r="H55" s="2"/>
      <c r="I55" s="2"/>
      <c r="J55" s="2"/>
      <c r="K55" s="278"/>
      <c r="L55" s="2"/>
    </row>
    <row r="56" spans="3:12">
      <c r="C56" s="2"/>
      <c r="D56" s="2"/>
      <c r="E56" s="2"/>
      <c r="F56" s="2"/>
      <c r="G56" s="2"/>
      <c r="H56" s="2"/>
      <c r="I56" s="2"/>
      <c r="J56" s="2"/>
      <c r="K56" s="279"/>
      <c r="L56" s="2"/>
    </row>
    <row r="57" spans="3:12">
      <c r="C57" s="2"/>
      <c r="D57" s="2"/>
      <c r="E57" s="2"/>
      <c r="F57" s="2"/>
      <c r="G57" s="2"/>
      <c r="H57" s="2"/>
      <c r="I57" s="2"/>
      <c r="J57" s="2"/>
      <c r="K57" s="279"/>
      <c r="L57" s="2"/>
    </row>
    <row r="58" spans="3:12">
      <c r="C58" s="2"/>
      <c r="D58" s="2"/>
      <c r="E58" s="2"/>
      <c r="F58" s="2"/>
      <c r="G58" s="2"/>
      <c r="H58" s="2"/>
      <c r="I58" s="2"/>
      <c r="J58" s="2"/>
      <c r="K58" s="278"/>
      <c r="L58" s="2"/>
    </row>
    <row r="59" spans="3:12">
      <c r="C59" s="2"/>
      <c r="D59" s="2"/>
      <c r="E59" s="2"/>
      <c r="F59" s="2"/>
      <c r="G59" s="2"/>
      <c r="H59" s="2"/>
      <c r="I59" s="2"/>
      <c r="J59" s="2"/>
      <c r="K59" s="279"/>
      <c r="L59" s="2"/>
    </row>
    <row r="60" spans="3:12">
      <c r="C60" s="2"/>
      <c r="D60" s="2"/>
      <c r="E60" s="2"/>
      <c r="F60" s="2"/>
      <c r="G60" s="2"/>
      <c r="H60" s="2"/>
      <c r="I60" s="2"/>
      <c r="J60" s="2"/>
      <c r="K60" s="279"/>
      <c r="L60" s="2"/>
    </row>
    <row r="61" spans="3:12">
      <c r="C61" s="2"/>
      <c r="D61" s="2"/>
      <c r="E61" s="2"/>
      <c r="F61" s="2"/>
      <c r="G61" s="2"/>
      <c r="H61" s="2"/>
      <c r="I61" s="2"/>
      <c r="J61" s="2"/>
      <c r="K61" s="279"/>
      <c r="L61" s="2"/>
    </row>
    <row r="62" spans="3:12">
      <c r="C62" s="2"/>
      <c r="D62" s="2"/>
      <c r="E62" s="2"/>
      <c r="F62" s="2"/>
      <c r="G62" s="2"/>
      <c r="H62" s="2"/>
      <c r="I62" s="2"/>
      <c r="J62" s="2"/>
      <c r="K62" s="279"/>
      <c r="L62" s="2"/>
    </row>
    <row r="63" spans="3:12">
      <c r="C63" s="2"/>
      <c r="D63" s="2"/>
      <c r="E63" s="2"/>
      <c r="F63" s="2"/>
      <c r="G63" s="2"/>
      <c r="H63" s="2"/>
      <c r="I63" s="2"/>
      <c r="J63" s="2"/>
      <c r="K63" s="278"/>
      <c r="L63" s="2"/>
    </row>
    <row r="64" spans="3:12">
      <c r="C64" s="2"/>
      <c r="D64" s="2"/>
      <c r="E64" s="2"/>
      <c r="F64" s="2"/>
      <c r="G64" s="2"/>
      <c r="H64" s="2"/>
      <c r="I64" s="2"/>
      <c r="J64" s="2"/>
      <c r="K64" s="279"/>
      <c r="L64" s="2"/>
    </row>
    <row r="65" spans="3:12">
      <c r="C65" s="2"/>
      <c r="D65" s="2"/>
      <c r="E65" s="2"/>
      <c r="F65" s="2"/>
      <c r="G65" s="2"/>
      <c r="H65" s="2"/>
      <c r="I65" s="2"/>
      <c r="J65" s="2"/>
      <c r="K65" s="279"/>
      <c r="L65" s="2"/>
    </row>
    <row r="66" spans="3:12">
      <c r="C66" s="2"/>
      <c r="D66" s="2"/>
      <c r="E66" s="2"/>
      <c r="F66" s="2"/>
      <c r="G66" s="2"/>
      <c r="H66" s="2"/>
      <c r="I66" s="2"/>
      <c r="J66" s="2"/>
      <c r="K66" s="279"/>
      <c r="L66" s="2"/>
    </row>
    <row r="67" spans="3:12">
      <c r="C67" s="2"/>
      <c r="D67" s="2"/>
      <c r="E67" s="2"/>
      <c r="F67" s="2"/>
      <c r="G67" s="2"/>
      <c r="H67" s="2"/>
      <c r="I67" s="2"/>
      <c r="J67" s="2"/>
      <c r="K67" s="279"/>
      <c r="L67" s="2"/>
    </row>
  </sheetData>
  <sheetProtection algorithmName="SHA-512" hashValue="Gl57t2UIgQzKWsMvwAXb8PZrxSwxy7P8Pg3jxSiz3+TZPPzssS+h5ab/z3gUl7xAIiH+NwEUpC52YXRoZjNj3w==" saltValue="FJuuJkou+FuSi+DFuHFANw==" spinCount="100000" sheet="1" objects="1" scenarios="1"/>
  <mergeCells count="2">
    <mergeCell ref="B15:J30"/>
    <mergeCell ref="C9:AL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7</vt:i4>
      </vt:variant>
    </vt:vector>
  </HeadingPairs>
  <TitlesOfParts>
    <vt:vector size="16" baseType="lpstr">
      <vt:lpstr>Instructies</vt:lpstr>
      <vt:lpstr>Invoer Parameters</vt:lpstr>
      <vt:lpstr>CAPEX</vt:lpstr>
      <vt:lpstr>OPEX</vt:lpstr>
      <vt:lpstr>OPEXberekening</vt:lpstr>
      <vt:lpstr>MP en GVO</vt:lpstr>
      <vt:lpstr>Berekeningen</vt:lpstr>
      <vt:lpstr>Resultaten</vt:lpstr>
      <vt:lpstr>PBL2021</vt:lpstr>
      <vt:lpstr>Berekeningen!Afdrukbereik</vt:lpstr>
      <vt:lpstr>CAPEX!Afdrukbereik</vt:lpstr>
      <vt:lpstr>Instructies!Afdrukbereik</vt:lpstr>
      <vt:lpstr>'Invoer Parameters'!Afdrukbereik</vt:lpstr>
      <vt:lpstr>'MP en GVO'!Afdrukbereik</vt:lpstr>
      <vt:lpstr>OPEX!Afdrukbereik</vt:lpstr>
      <vt:lpstr>Resultaten!Afdrukbereik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Marel, A.P. van der (Paul)</dc:creator>
  <cp:lastModifiedBy>Heideveld - Prins, L. (Laura)</cp:lastModifiedBy>
  <cp:lastPrinted>2019-11-29T10:41:39Z</cp:lastPrinted>
  <dcterms:created xsi:type="dcterms:W3CDTF">2019-10-30T07:54:21Z</dcterms:created>
  <dcterms:modified xsi:type="dcterms:W3CDTF">2022-04-14T10:17:14Z</dcterms:modified>
</cp:coreProperties>
</file>