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onedrive.ez.cloud-wp.nl/personal/hagedoornc/Documents/Downloads/"/>
    </mc:Choice>
  </mc:AlternateContent>
  <xr:revisionPtr revIDLastSave="0" documentId="13_ncr:1_{678F5685-1AEF-4B15-821C-F6232DC337DE}" xr6:coauthVersionLast="47" xr6:coauthVersionMax="47" xr10:uidLastSave="{00000000-0000-0000-0000-000000000000}"/>
  <workbookProtection workbookAlgorithmName="SHA-512" workbookHashValue="Rkg69JTnKGy1kz6vu0tSuMOvxIV0TowEEmTxovKTnCA5dgYyuGfnzfs8IJXirh6v15MsnXn4ubkPXKkKRdEIvA==" workbookSaltValue="oV79yR8ifH6nj46mwTvaOQ==" workbookSpinCount="100000" lockStructure="1"/>
  <bookViews>
    <workbookView xWindow="-120" yWindow="-120" windowWidth="27540" windowHeight="20160" xr2:uid="{7CBB362F-7DE5-4E1C-9A4C-B3D5316A02A7}"/>
  </bookViews>
  <sheets>
    <sheet name="Toelichting" sheetId="1" r:id="rId1"/>
    <sheet name="Back-end" sheetId="2" state="hidden" r:id="rId2"/>
    <sheet name="Subsidieberekening 1 locatie" sheetId="3" r:id="rId3"/>
    <sheet name="Subsidieberekening 2 locaties" sheetId="4" r:id="rId4"/>
    <sheet name="Subsidieberekening 3 locaties" sheetId="5" r:id="rId5"/>
    <sheet name="Subsidieberekening 5 locaties" sheetId="6" r:id="rId6"/>
    <sheet name="Subsidieberekening 7 locaties" sheetId="7" r:id="rId7"/>
    <sheet name="Subsidieberekening 10 locaties" sheetId="8" r:id="rId8"/>
  </sheets>
  <definedNames>
    <definedName name="Z_5FB49330_F000_4995_AA03_040D0255BA2F_.wvu.Rows" localSheetId="2" hidden="1">'Subsidieberekening 1 locatie'!#REF!,'Subsidieberekening 1 locatie'!$19:$19,'Subsidieberekening 1 locatie'!$25:$25</definedName>
    <definedName name="Z_5FB49330_F000_4995_AA03_040D0255BA2F_.wvu.Rows" localSheetId="7" hidden="1">'Subsidieberekening 10 locaties'!$19:$19,'Subsidieberekening 10 locaties'!$25:$25,'Subsidieberekening 10 locaties'!$31:$31</definedName>
    <definedName name="Z_5FB49330_F000_4995_AA03_040D0255BA2F_.wvu.Rows" localSheetId="3" hidden="1">'Subsidieberekening 2 locaties'!$19:$19,'Subsidieberekening 2 locaties'!$25:$25,'Subsidieberekening 2 locaties'!$31:$31</definedName>
    <definedName name="Z_5FB49330_F000_4995_AA03_040D0255BA2F_.wvu.Rows" localSheetId="4" hidden="1">'Subsidieberekening 3 locaties'!$19:$19,'Subsidieberekening 3 locaties'!$25:$25,'Subsidieberekening 3 locaties'!$31:$31</definedName>
    <definedName name="Z_5FB49330_F000_4995_AA03_040D0255BA2F_.wvu.Rows" localSheetId="5" hidden="1">'Subsidieberekening 5 locaties'!$19:$19,'Subsidieberekening 5 locaties'!$26:$26,'Subsidieberekening 5 locaties'!$33:$33</definedName>
    <definedName name="Z_5FB49330_F000_4995_AA03_040D0255BA2F_.wvu.Rows" localSheetId="6" hidden="1">'Subsidieberekening 7 locaties'!$19:$19,'Subsidieberekening 7 locaties'!$25:$25,'Subsidieberekening 7 locaties'!$31:$31</definedName>
    <definedName name="Z_74C3F7F2_11C3_4BEE_A17A_EC26271A1FD3_.wvu.Rows" localSheetId="2" hidden="1">'Subsidieberekening 1 locatie'!#REF!,'Subsidieberekening 1 locatie'!$19:$19,'Subsidieberekening 1 locatie'!$25:$25</definedName>
    <definedName name="Z_74C3F7F2_11C3_4BEE_A17A_EC26271A1FD3_.wvu.Rows" localSheetId="7" hidden="1">'Subsidieberekening 10 locaties'!$19:$19,'Subsidieberekening 10 locaties'!$25:$25,'Subsidieberekening 10 locaties'!$31:$31</definedName>
    <definedName name="Z_74C3F7F2_11C3_4BEE_A17A_EC26271A1FD3_.wvu.Rows" localSheetId="3" hidden="1">'Subsidieberekening 2 locaties'!$19:$19,'Subsidieberekening 2 locaties'!$25:$25,'Subsidieberekening 2 locaties'!$31:$31</definedName>
    <definedName name="Z_74C3F7F2_11C3_4BEE_A17A_EC26271A1FD3_.wvu.Rows" localSheetId="4" hidden="1">'Subsidieberekening 3 locaties'!$19:$19,'Subsidieberekening 3 locaties'!$25:$25,'Subsidieberekening 3 locaties'!$31:$31</definedName>
    <definedName name="Z_74C3F7F2_11C3_4BEE_A17A_EC26271A1FD3_.wvu.Rows" localSheetId="5" hidden="1">'Subsidieberekening 5 locaties'!$19:$19,'Subsidieberekening 5 locaties'!$26:$26,'Subsidieberekening 5 locaties'!$33:$33</definedName>
    <definedName name="Z_74C3F7F2_11C3_4BEE_A17A_EC26271A1FD3_.wvu.Rows" localSheetId="6" hidden="1">'Subsidieberekening 7 locaties'!$19:$19,'Subsidieberekening 7 locaties'!$25:$25,'Subsidieberekening 7 locaties'!$31:$31</definedName>
    <definedName name="Z_F27EB6E8_FED0_4C1D_8E78_AE6ECD142044_.wvu.Rows" localSheetId="2" hidden="1">'Subsidieberekening 1 locatie'!#REF!,'Subsidieberekening 1 locatie'!$19:$19,'Subsidieberekening 1 locatie'!$25:$25</definedName>
    <definedName name="Z_F27EB6E8_FED0_4C1D_8E78_AE6ECD142044_.wvu.Rows" localSheetId="7" hidden="1">'Subsidieberekening 10 locaties'!$19:$19,'Subsidieberekening 10 locaties'!$25:$25,'Subsidieberekening 10 locaties'!$31:$31</definedName>
    <definedName name="Z_F27EB6E8_FED0_4C1D_8E78_AE6ECD142044_.wvu.Rows" localSheetId="3" hidden="1">'Subsidieberekening 2 locaties'!$19:$19,'Subsidieberekening 2 locaties'!$25:$25,'Subsidieberekening 2 locaties'!$31:$31</definedName>
    <definedName name="Z_F27EB6E8_FED0_4C1D_8E78_AE6ECD142044_.wvu.Rows" localSheetId="4" hidden="1">'Subsidieberekening 3 locaties'!$19:$19,'Subsidieberekening 3 locaties'!$25:$25,'Subsidieberekening 3 locaties'!$31:$31</definedName>
    <definedName name="Z_F27EB6E8_FED0_4C1D_8E78_AE6ECD142044_.wvu.Rows" localSheetId="5" hidden="1">'Subsidieberekening 5 locaties'!$19:$19,'Subsidieberekening 5 locaties'!$26:$26,'Subsidieberekening 5 locaties'!$33:$33</definedName>
    <definedName name="Z_F27EB6E8_FED0_4C1D_8E78_AE6ECD142044_.wvu.Rows" localSheetId="6" hidden="1">'Subsidieberekening 7 locaties'!$19:$19,'Subsidieberekening 7 locaties'!$25:$25,'Subsidieberekening 7 locaties'!$31:$31</definedName>
  </definedNames>
  <calcPr calcId="191029"/>
  <customWorkbookViews>
    <customWorkbookView name="Boer, D. de (Djurre) - Persoonlijke weergave" guid="{5FB49330-F000-4995-AA03-040D0255BA2F}" mergeInterval="0" personalView="1" maximized="1" xWindow="-8" yWindow="-8" windowWidth="1936" windowHeight="1056" activeSheetId="3"/>
    <customWorkbookView name="Roeleveld, L.A.A. (Lindsey) - Persoonlijke weergave" guid="{74C3F7F2-11C3-4BEE-A17A-EC26271A1FD3}" mergeInterval="0" personalView="1" maximized="1" xWindow="-8" yWindow="-8" windowWidth="1936" windowHeight="1056" activeSheetId="3"/>
    <customWorkbookView name="Hagedoorn, C. (Christiaan) - Persoonlijke weergave" guid="{F27EB6E8-FED0-4C1D-8E78-AE6ECD142044}" mergeInterval="0" personalView="1" maximized="1" xWindow="-8" yWindow="-8" windowWidth="1830" windowHeight="1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4" i="2" l="1"/>
  <c r="J24" i="2"/>
  <c r="K24" i="2"/>
  <c r="L24" i="2"/>
  <c r="M24" i="2"/>
  <c r="N24" i="2"/>
  <c r="O24" i="2"/>
  <c r="P24" i="2"/>
  <c r="Q24" i="2"/>
  <c r="H30" i="2"/>
  <c r="H29" i="2"/>
  <c r="H28" i="2"/>
  <c r="C38" i="8"/>
  <c r="C31" i="8"/>
  <c r="C24" i="8"/>
  <c r="B15" i="8"/>
  <c r="C38" i="7"/>
  <c r="C31" i="7"/>
  <c r="C24" i="7"/>
  <c r="B15" i="7"/>
  <c r="C38" i="5"/>
  <c r="C31" i="5"/>
  <c r="C24" i="5"/>
  <c r="B15" i="5"/>
  <c r="C38" i="4"/>
  <c r="C31" i="4"/>
  <c r="C24" i="4"/>
  <c r="B15" i="4"/>
  <c r="B15" i="3"/>
  <c r="C38" i="3"/>
  <c r="C31" i="3"/>
  <c r="C24" i="3"/>
  <c r="M30" i="2"/>
  <c r="N30" i="2"/>
  <c r="O30" i="2"/>
  <c r="P30" i="2"/>
  <c r="M29" i="2"/>
  <c r="N29" i="2"/>
  <c r="O29" i="2"/>
  <c r="P29" i="2"/>
  <c r="M28" i="2"/>
  <c r="N28" i="2"/>
  <c r="O28" i="2"/>
  <c r="P28" i="2"/>
  <c r="Q19" i="2" l="1"/>
  <c r="P19" i="2"/>
  <c r="O19" i="2"/>
  <c r="N19" i="2"/>
  <c r="M19" i="2"/>
  <c r="L19" i="2"/>
  <c r="K19" i="2"/>
  <c r="J19" i="2"/>
  <c r="I19" i="2"/>
  <c r="H19" i="2"/>
  <c r="Q18" i="2"/>
  <c r="P18" i="2"/>
  <c r="O18" i="2"/>
  <c r="N18" i="2"/>
  <c r="M18" i="2"/>
  <c r="L18" i="2"/>
  <c r="K18" i="2"/>
  <c r="J18" i="2"/>
  <c r="I18" i="2"/>
  <c r="H18" i="2"/>
  <c r="M15" i="2"/>
  <c r="N15" i="2"/>
  <c r="O15" i="2"/>
  <c r="P15" i="2"/>
  <c r="Q15" i="2"/>
  <c r="M16" i="2"/>
  <c r="N16" i="2"/>
  <c r="O16" i="2"/>
  <c r="P16" i="2"/>
  <c r="Q16" i="2"/>
  <c r="H3" i="2"/>
  <c r="C38" i="6"/>
  <c r="B15" i="6"/>
  <c r="C35" i="8" l="1"/>
  <c r="C35" i="6"/>
  <c r="C35" i="4"/>
  <c r="C35" i="7"/>
  <c r="C35" i="5"/>
  <c r="C35" i="3"/>
  <c r="H24" i="2"/>
  <c r="C28" i="4"/>
  <c r="C28" i="8"/>
  <c r="C28" i="5"/>
  <c r="C28" i="7"/>
  <c r="C21" i="7"/>
  <c r="C21" i="8"/>
  <c r="C21" i="5"/>
  <c r="C21" i="4"/>
  <c r="C28" i="6"/>
  <c r="C28" i="3"/>
  <c r="C21" i="3"/>
  <c r="C21" i="6"/>
  <c r="N23" i="2"/>
  <c r="P23" i="2"/>
  <c r="M23" i="2"/>
  <c r="O23" i="2"/>
  <c r="P22" i="2"/>
  <c r="N22" i="2"/>
  <c r="O22" i="2"/>
  <c r="M22" i="2"/>
  <c r="C31" i="6"/>
  <c r="I3" i="2"/>
  <c r="J3" i="2"/>
  <c r="K3" i="2"/>
  <c r="L3" i="2"/>
  <c r="M3" i="2"/>
  <c r="N3" i="2"/>
  <c r="P3" i="2"/>
  <c r="H9" i="3"/>
  <c r="H8" i="3"/>
  <c r="H7" i="3"/>
  <c r="H6" i="3"/>
  <c r="J9" i="4"/>
  <c r="H9" i="4"/>
  <c r="J8" i="4"/>
  <c r="H8" i="4"/>
  <c r="J7" i="4"/>
  <c r="H7" i="4"/>
  <c r="J6" i="4"/>
  <c r="H6" i="4"/>
  <c r="L9" i="5"/>
  <c r="J9" i="5"/>
  <c r="H9" i="5"/>
  <c r="L8" i="5"/>
  <c r="J8" i="5"/>
  <c r="H8" i="5"/>
  <c r="L7" i="5"/>
  <c r="J7" i="5"/>
  <c r="H7" i="5"/>
  <c r="L6" i="5"/>
  <c r="J6" i="5"/>
  <c r="H6" i="5"/>
  <c r="C24" i="6"/>
  <c r="P9" i="6"/>
  <c r="L16" i="2" s="1"/>
  <c r="N9" i="6"/>
  <c r="K16" i="2" s="1"/>
  <c r="L9" i="6"/>
  <c r="J16" i="2" s="1"/>
  <c r="J9" i="6"/>
  <c r="I16" i="2" s="1"/>
  <c r="H9" i="6"/>
  <c r="P8" i="6"/>
  <c r="N8" i="6"/>
  <c r="L8" i="6"/>
  <c r="J8" i="6"/>
  <c r="H8" i="6"/>
  <c r="P7" i="6"/>
  <c r="N7" i="6"/>
  <c r="L7" i="6"/>
  <c r="J7" i="6"/>
  <c r="H7" i="6"/>
  <c r="P6" i="6"/>
  <c r="N6" i="6"/>
  <c r="L6" i="6"/>
  <c r="J6" i="6"/>
  <c r="H6" i="6"/>
  <c r="T9" i="7"/>
  <c r="R9" i="7"/>
  <c r="P9" i="7"/>
  <c r="N9" i="7"/>
  <c r="L9" i="7"/>
  <c r="J9" i="7"/>
  <c r="H9" i="7"/>
  <c r="T8" i="7"/>
  <c r="R8" i="7"/>
  <c r="P8" i="7"/>
  <c r="N8" i="7"/>
  <c r="L8" i="7"/>
  <c r="J8" i="7"/>
  <c r="H8" i="7"/>
  <c r="T7" i="7"/>
  <c r="R7" i="7"/>
  <c r="P7" i="7"/>
  <c r="N7" i="7"/>
  <c r="L7" i="7"/>
  <c r="J7" i="7"/>
  <c r="H7" i="7"/>
  <c r="T6" i="7"/>
  <c r="R6" i="7"/>
  <c r="P6" i="7"/>
  <c r="N6" i="7"/>
  <c r="L6" i="7"/>
  <c r="J6" i="7"/>
  <c r="H6" i="7"/>
  <c r="R6" i="8"/>
  <c r="J15" i="2" l="1"/>
  <c r="L15" i="2"/>
  <c r="H15" i="2"/>
  <c r="I15" i="2"/>
  <c r="K15" i="2"/>
  <c r="N6" i="2"/>
  <c r="N8" i="2"/>
  <c r="N10" i="2"/>
  <c r="J7" i="2"/>
  <c r="J9" i="2"/>
  <c r="J10" i="2"/>
  <c r="J11" i="2"/>
  <c r="Q3" i="2"/>
  <c r="Q8" i="2" s="1"/>
  <c r="P6" i="2"/>
  <c r="O3" i="2"/>
  <c r="O6" i="2" s="1"/>
  <c r="N7" i="2"/>
  <c r="M7" i="2"/>
  <c r="L9" i="2"/>
  <c r="K6" i="2"/>
  <c r="J8" i="2"/>
  <c r="J6" i="2"/>
  <c r="Z9" i="8"/>
  <c r="Z8" i="8"/>
  <c r="Z7" i="8"/>
  <c r="Z6" i="8"/>
  <c r="X9" i="8"/>
  <c r="X8" i="8"/>
  <c r="X7" i="8"/>
  <c r="X6" i="8"/>
  <c r="V9" i="8"/>
  <c r="V8" i="8"/>
  <c r="V7" i="8"/>
  <c r="V6" i="8"/>
  <c r="T9" i="8"/>
  <c r="T8" i="8"/>
  <c r="T7" i="8"/>
  <c r="T6" i="8"/>
  <c r="R9" i="8"/>
  <c r="R8" i="8"/>
  <c r="R7" i="8"/>
  <c r="P9" i="8"/>
  <c r="P8" i="8"/>
  <c r="P7" i="8"/>
  <c r="P6" i="8"/>
  <c r="N9" i="8"/>
  <c r="N8" i="8"/>
  <c r="N7" i="8"/>
  <c r="N6" i="8"/>
  <c r="L9" i="8"/>
  <c r="L8" i="8"/>
  <c r="L7" i="8"/>
  <c r="L6" i="8"/>
  <c r="J13" i="2" l="1"/>
  <c r="P11" i="2"/>
  <c r="P9" i="2"/>
  <c r="P7" i="2"/>
  <c r="L7" i="2"/>
  <c r="O11" i="2"/>
  <c r="K11" i="2"/>
  <c r="M10" i="2"/>
  <c r="O9" i="2"/>
  <c r="K9" i="2"/>
  <c r="M8" i="2"/>
  <c r="O7" i="2"/>
  <c r="K7" i="2"/>
  <c r="M6" i="2"/>
  <c r="N11" i="2"/>
  <c r="P10" i="2"/>
  <c r="L10" i="2"/>
  <c r="N9" i="2"/>
  <c r="P8" i="2"/>
  <c r="L8" i="2"/>
  <c r="L6" i="2"/>
  <c r="L11" i="2"/>
  <c r="M11" i="2"/>
  <c r="O10" i="2"/>
  <c r="K10" i="2"/>
  <c r="M9" i="2"/>
  <c r="O8" i="2"/>
  <c r="K8" i="2"/>
  <c r="Q10" i="2"/>
  <c r="Q11" i="2"/>
  <c r="Q6" i="2"/>
  <c r="Q9" i="2"/>
  <c r="Q7" i="2"/>
  <c r="J23" i="2" l="1"/>
  <c r="J30" i="2"/>
  <c r="J29" i="2"/>
  <c r="J28" i="2"/>
  <c r="J22" i="2"/>
  <c r="O13" i="2"/>
  <c r="N13" i="2"/>
  <c r="L13" i="2"/>
  <c r="K13" i="2"/>
  <c r="M13" i="2"/>
  <c r="P13" i="2"/>
  <c r="Q13" i="2"/>
  <c r="Q30" i="2" l="1"/>
  <c r="Q28" i="2"/>
  <c r="Q29" i="2"/>
  <c r="Q22" i="2"/>
  <c r="Q23" i="2"/>
  <c r="K23" i="2"/>
  <c r="K30" i="2"/>
  <c r="K29" i="2"/>
  <c r="K28" i="2"/>
  <c r="L23" i="2"/>
  <c r="L30" i="2"/>
  <c r="L29" i="2"/>
  <c r="L28" i="2"/>
  <c r="L22" i="2"/>
  <c r="K22" i="2"/>
  <c r="C22" i="8" l="1"/>
  <c r="C22" i="5"/>
  <c r="C22" i="7"/>
  <c r="C29" i="8"/>
  <c r="C29" i="7"/>
  <c r="C29" i="5"/>
  <c r="C36" i="8"/>
  <c r="C36" i="5"/>
  <c r="C36" i="7"/>
  <c r="J7" i="8"/>
  <c r="H7" i="8"/>
  <c r="J8" i="8"/>
  <c r="H8" i="8"/>
  <c r="J6" i="8"/>
  <c r="H6" i="8"/>
  <c r="J9" i="8"/>
  <c r="H9" i="8"/>
  <c r="H16" i="2" s="1"/>
  <c r="I8" i="2" l="1"/>
  <c r="I9" i="2"/>
  <c r="I10" i="2"/>
  <c r="I11" i="2"/>
  <c r="I7" i="2"/>
  <c r="I6" i="2"/>
  <c r="I13" i="2" l="1"/>
  <c r="I23" i="2" l="1"/>
  <c r="I30" i="2"/>
  <c r="I29" i="2"/>
  <c r="I28" i="2"/>
  <c r="I22" i="2"/>
  <c r="D10" i="2"/>
  <c r="H11" i="2" l="1"/>
  <c r="H8" i="2"/>
  <c r="H9" i="2"/>
  <c r="H10" i="2"/>
  <c r="H6" i="2"/>
  <c r="H7" i="2"/>
  <c r="H13" i="2" l="1"/>
  <c r="H23" i="2" l="1"/>
  <c r="C36" i="4"/>
  <c r="C29" i="4"/>
  <c r="C22" i="4"/>
  <c r="H22" i="2"/>
  <c r="C37" i="7" l="1"/>
  <c r="C16" i="7" s="1"/>
  <c r="C17" i="7" s="1"/>
  <c r="C37" i="8"/>
  <c r="C37" i="5"/>
  <c r="C16" i="5" s="1"/>
  <c r="C17" i="5" s="1"/>
  <c r="C23" i="4"/>
  <c r="C23" i="5"/>
  <c r="C23" i="7"/>
  <c r="C23" i="8"/>
  <c r="C30" i="4"/>
  <c r="C30" i="8"/>
  <c r="C30" i="7"/>
  <c r="C30" i="5"/>
  <c r="C37" i="3"/>
  <c r="C37" i="4"/>
  <c r="C16" i="4" s="1"/>
  <c r="C17" i="4" s="1"/>
  <c r="C22" i="6"/>
  <c r="C22" i="3"/>
  <c r="C36" i="6"/>
  <c r="C36" i="3"/>
  <c r="C29" i="6"/>
  <c r="C29" i="3"/>
  <c r="C30" i="6"/>
  <c r="C30" i="3"/>
  <c r="C23" i="6"/>
  <c r="C23" i="3"/>
  <c r="C37" i="6"/>
  <c r="C16" i="6" s="1"/>
  <c r="C17" i="6" s="1"/>
  <c r="C16" i="8" l="1"/>
  <c r="C17" i="8" s="1"/>
  <c r="C16" i="3"/>
  <c r="C17" i="3" s="1"/>
</calcChain>
</file>

<file path=xl/sharedStrings.xml><?xml version="1.0" encoding="utf-8"?>
<sst xmlns="http://schemas.openxmlformats.org/spreadsheetml/2006/main" count="317" uniqueCount="60">
  <si>
    <t>Kosten sloop</t>
  </si>
  <si>
    <t>Kosten ombouw</t>
  </si>
  <si>
    <t>Staffeling</t>
  </si>
  <si>
    <t>Ingevuld aantal</t>
  </si>
  <si>
    <t>box</t>
  </si>
  <si>
    <t>van</t>
  </si>
  <si>
    <t>tot en met</t>
  </si>
  <si>
    <t>bedrag</t>
  </si>
  <si>
    <t>Bedrag box 1</t>
  </si>
  <si>
    <t>Bedrag box 2</t>
  </si>
  <si>
    <t>Bedrag box 3</t>
  </si>
  <si>
    <t>Bedrag box 4</t>
  </si>
  <si>
    <t>Bedrag box 5</t>
  </si>
  <si>
    <t>Bedrag box 6</t>
  </si>
  <si>
    <t>Locatie 1</t>
  </si>
  <si>
    <t>Locatie 2</t>
  </si>
  <si>
    <t>Maximering sloop</t>
  </si>
  <si>
    <t>Feitelijke kosten</t>
  </si>
  <si>
    <t>Onderneming</t>
  </si>
  <si>
    <t>Maximering ombouw</t>
  </si>
  <si>
    <t>Maximering sloop en ombouw</t>
  </si>
  <si>
    <t>Niet agrarisch</t>
  </si>
  <si>
    <t>Aantal fokteven vergund</t>
  </si>
  <si>
    <t>Dossiernummer</t>
  </si>
  <si>
    <t>Naam aanvrager</t>
  </si>
  <si>
    <t>Waarvan sloop asbesthoudende daken, dakgoten of gevelplaten</t>
  </si>
  <si>
    <t>Waarvan sloop en afvoer van omheining met asbest</t>
  </si>
  <si>
    <t>Waarvan sloop andere asbesthoudende delen</t>
  </si>
  <si>
    <t>Waarvan sloop bouwwerken met staalconstructie in het dak</t>
  </si>
  <si>
    <t>Kosten</t>
  </si>
  <si>
    <t>Ombouw naar niet-agrarisch?</t>
  </si>
  <si>
    <t>TVL ontvangen [€]</t>
  </si>
  <si>
    <t>De-minimissteun ontvangen [€]</t>
  </si>
  <si>
    <t>Locatie 3</t>
  </si>
  <si>
    <t>Locatie 4</t>
  </si>
  <si>
    <t>Locatie 5</t>
  </si>
  <si>
    <t>Locatie 6</t>
  </si>
  <si>
    <t>Locatie 7</t>
  </si>
  <si>
    <t>Locatie 8</t>
  </si>
  <si>
    <t>Locatie 9</t>
  </si>
  <si>
    <t>Locatie 10</t>
  </si>
  <si>
    <t>Aantal m/m²</t>
  </si>
  <si>
    <r>
      <t>Aantal m/m</t>
    </r>
    <r>
      <rPr>
        <sz val="11"/>
        <rFont val="Calibri"/>
        <family val="2"/>
      </rPr>
      <t>²</t>
    </r>
  </si>
  <si>
    <t>Kies..</t>
  </si>
  <si>
    <t>Fokteefplaatsen</t>
  </si>
  <si>
    <t>Maximaal subsidiebedrag</t>
  </si>
  <si>
    <t>Waarvan de-minimissteun</t>
  </si>
  <si>
    <t>Eerdere sloopaanvraag</t>
  </si>
  <si>
    <t>Verleend subsidiebedrag</t>
  </si>
  <si>
    <t>Totaal asbest</t>
  </si>
  <si>
    <t>Totaal staal</t>
  </si>
  <si>
    <t>Maximering O</t>
  </si>
  <si>
    <t>Maximering S</t>
  </si>
  <si>
    <t>Totaal bedrag fokteven</t>
  </si>
  <si>
    <t>Maximering S&amp;O</t>
  </si>
  <si>
    <t>Locaties</t>
  </si>
  <si>
    <t>Maximering locaties</t>
  </si>
  <si>
    <t>Maximering locaties/fokteven</t>
  </si>
  <si>
    <t>Fokteefplaatsen/€ 120.000</t>
  </si>
  <si>
    <t>Locatie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</si>
</sst>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4" x14ac:knownFonts="1">
    <font>
      <sz val="11"/>
      <color theme="1"/>
      <name val="Calibri"/>
      <family val="2"/>
      <scheme val="minor"/>
    </font>
    <font>
      <sz val="11"/>
      <color rgb="FF3F3F76"/>
      <name val="Calibri"/>
      <family val="2"/>
      <scheme val="minor"/>
    </font>
    <font>
      <b/>
      <sz val="11"/>
      <color theme="0"/>
      <name val="Calibri"/>
      <family val="2"/>
      <scheme val="minor"/>
    </font>
    <font>
      <b/>
      <sz val="11"/>
      <color theme="1"/>
      <name val="Calibri"/>
      <family val="2"/>
      <scheme val="minor"/>
    </font>
    <font>
      <sz val="8"/>
      <name val="Calibri"/>
      <family val="2"/>
      <scheme val="minor"/>
    </font>
    <font>
      <sz val="11"/>
      <color rgb="FFFA7D00"/>
      <name val="Calibri"/>
      <family val="2"/>
      <scheme val="minor"/>
    </font>
    <font>
      <sz val="9"/>
      <name val="Verdana"/>
      <family val="2"/>
    </font>
    <font>
      <sz val="10"/>
      <name val="Verdana"/>
      <family val="2"/>
    </font>
    <font>
      <b/>
      <sz val="10"/>
      <name val="Verdana"/>
      <family val="2"/>
    </font>
    <font>
      <sz val="11"/>
      <name val="Calibri"/>
      <family val="2"/>
    </font>
    <font>
      <b/>
      <sz val="10"/>
      <color theme="4" tint="-0.24994659260841701"/>
      <name val="Verdana"/>
      <family val="2"/>
    </font>
    <font>
      <b/>
      <sz val="10"/>
      <color theme="1"/>
      <name val="Verdana"/>
      <family val="2"/>
    </font>
    <font>
      <sz val="10"/>
      <color rgb="FF3F3F76"/>
      <name val="Verdana"/>
      <family val="2"/>
    </font>
    <font>
      <b/>
      <u/>
      <sz val="11"/>
      <color theme="1"/>
      <name val="Calibri"/>
      <family val="2"/>
      <scheme val="minor"/>
    </font>
  </fonts>
  <fills count="8">
    <fill>
      <patternFill patternType="none"/>
    </fill>
    <fill>
      <patternFill patternType="gray125"/>
    </fill>
    <fill>
      <patternFill patternType="solid">
        <fgColor rgb="FFFFCC99"/>
      </patternFill>
    </fill>
    <fill>
      <patternFill patternType="solid">
        <fgColor rgb="FFA5A5A5"/>
      </patternFill>
    </fill>
    <fill>
      <patternFill patternType="solid">
        <fgColor theme="0" tint="-4.9989318521683403E-2"/>
        <bgColor indexed="64"/>
      </patternFill>
    </fill>
    <fill>
      <patternFill patternType="solid">
        <fgColor rgb="FFD6E5FE"/>
        <bgColor indexed="64"/>
      </patternFill>
    </fill>
    <fill>
      <patternFill patternType="solid">
        <fgColor theme="9" tint="0.79998168889431442"/>
        <bgColor indexed="64"/>
      </patternFill>
    </fill>
    <fill>
      <patternFill patternType="solid">
        <fgColor theme="8" tint="0.79998168889431442"/>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
      <left style="thin">
        <color theme="1"/>
      </left>
      <right style="thin">
        <color theme="1"/>
      </right>
      <top/>
      <bottom style="thin">
        <color theme="1"/>
      </bottom>
      <diagonal/>
    </border>
    <border>
      <left/>
      <right style="thin">
        <color rgb="FF7F7F7F"/>
      </right>
      <top/>
      <bottom style="thin">
        <color rgb="FF7F7F7F"/>
      </bottom>
      <diagonal/>
    </border>
    <border>
      <left/>
      <right style="thin">
        <color rgb="FF7F7F7F"/>
      </right>
      <top style="thin">
        <color rgb="FF7F7F7F"/>
      </top>
      <bottom style="thin">
        <color rgb="FF7F7F7F"/>
      </bottom>
      <diagonal/>
    </border>
    <border>
      <left/>
      <right/>
      <top style="thin">
        <color rgb="FF3F3F3F"/>
      </top>
      <bottom style="thin">
        <color rgb="FF3F3F3F"/>
      </bottom>
      <diagonal/>
    </border>
    <border>
      <left style="thin">
        <color rgb="FF3F3F3F"/>
      </left>
      <right style="thin">
        <color rgb="FF3F3F3F"/>
      </right>
      <top style="thin">
        <color rgb="FF3F3F3F"/>
      </top>
      <bottom/>
      <diagonal/>
    </border>
    <border>
      <left/>
      <right style="thin">
        <color rgb="FF7F7F7F"/>
      </right>
      <top style="thin">
        <color rgb="FF7F7F7F"/>
      </top>
      <bottom/>
      <diagonal/>
    </border>
    <border>
      <left style="thin">
        <color rgb="FF3F3F3F"/>
      </left>
      <right style="thin">
        <color rgb="FF3F3F3F"/>
      </right>
      <top/>
      <bottom style="thin">
        <color rgb="FF3F3F3F"/>
      </bottom>
      <diagonal/>
    </border>
    <border>
      <left style="thin">
        <color rgb="FF3F3F3F"/>
      </left>
      <right style="thin">
        <color rgb="FF3F3F3F"/>
      </right>
      <top/>
      <bottom/>
      <diagonal/>
    </border>
    <border>
      <left style="thin">
        <color rgb="FF7F7F7F"/>
      </left>
      <right style="thin">
        <color theme="1"/>
      </right>
      <top style="thin">
        <color theme="1"/>
      </top>
      <bottom style="thin">
        <color rgb="FF7F7F7F"/>
      </bottom>
      <diagonal/>
    </border>
    <border>
      <left style="thin">
        <color rgb="FF7F7F7F"/>
      </left>
      <right style="thin">
        <color theme="1"/>
      </right>
      <top style="thin">
        <color rgb="FF7F7F7F"/>
      </top>
      <bottom style="thin">
        <color rgb="FF7F7F7F"/>
      </bottom>
      <diagonal/>
    </border>
    <border>
      <left style="thin">
        <color rgb="FF7F7F7F"/>
      </left>
      <right style="thin">
        <color theme="1"/>
      </right>
      <top style="thin">
        <color rgb="FF7F7F7F"/>
      </top>
      <bottom style="thin">
        <color rgb="FF3F3F3F"/>
      </bottom>
      <diagonal/>
    </border>
    <border>
      <left style="thin">
        <color rgb="FF7F7F7F"/>
      </left>
      <right style="thin">
        <color theme="1"/>
      </right>
      <top style="thin">
        <color theme="1"/>
      </top>
      <bottom style="thin">
        <color theme="1"/>
      </bottom>
      <diagonal/>
    </border>
    <border>
      <left/>
      <right/>
      <top/>
      <bottom style="thin">
        <color rgb="FF3F3F3F"/>
      </bottom>
      <diagonal/>
    </border>
    <border>
      <left style="thin">
        <color rgb="FF3F3F3F"/>
      </left>
      <right style="thin">
        <color theme="1"/>
      </right>
      <top style="thin">
        <color rgb="FF3F3F3F"/>
      </top>
      <bottom style="thin">
        <color rgb="FF3F3F3F"/>
      </bottom>
      <diagonal/>
    </border>
    <border>
      <left style="thin">
        <color theme="1"/>
      </left>
      <right style="thin">
        <color theme="1"/>
      </right>
      <top style="thin">
        <color rgb="FF3F3F3F"/>
      </top>
      <bottom style="thin">
        <color rgb="FF3F3F3F"/>
      </bottom>
      <diagonal/>
    </border>
    <border>
      <left style="thin">
        <color rgb="FF3F3F3F"/>
      </left>
      <right style="thin">
        <color theme="1"/>
      </right>
      <top style="thin">
        <color rgb="FF3F3F3F"/>
      </top>
      <bottom style="thin">
        <color theme="1"/>
      </bottom>
      <diagonal/>
    </border>
    <border>
      <left style="thin">
        <color theme="1"/>
      </left>
      <right style="thin">
        <color theme="1"/>
      </right>
      <top style="thin">
        <color rgb="FF3F3F3F"/>
      </top>
      <bottom style="thin">
        <color theme="1"/>
      </bottom>
      <diagonal/>
    </border>
    <border>
      <left style="thin">
        <color rgb="FF3F3F3F"/>
      </left>
      <right style="thin">
        <color rgb="FF3F3F3F"/>
      </right>
      <top style="thin">
        <color rgb="FF3F3F3F"/>
      </top>
      <bottom style="thin">
        <color indexed="64"/>
      </bottom>
      <diagonal/>
    </border>
    <border>
      <left style="thin">
        <color rgb="FF3F3F3F"/>
      </left>
      <right/>
      <top style="thin">
        <color rgb="FF3F3F3F"/>
      </top>
      <bottom style="thin">
        <color rgb="FF3F3F3F"/>
      </bottom>
      <diagonal/>
    </border>
    <border>
      <left/>
      <right style="thin">
        <color rgb="FF3F3F3F"/>
      </right>
      <top style="thin">
        <color rgb="FF3F3F3F"/>
      </top>
      <bottom style="thin">
        <color rgb="FF3F3F3F"/>
      </bottom>
      <diagonal/>
    </border>
    <border>
      <left/>
      <right style="thin">
        <color theme="1"/>
      </right>
      <top style="thin">
        <color rgb="FF3F3F3F"/>
      </top>
      <bottom style="thin">
        <color rgb="FF3F3F3F"/>
      </bottom>
      <diagonal/>
    </border>
  </borders>
  <cellStyleXfs count="4">
    <xf numFmtId="0" fontId="0" fillId="0" borderId="0"/>
    <xf numFmtId="0" fontId="1" fillId="2" borderId="1" applyNumberFormat="0" applyAlignment="0" applyProtection="0"/>
    <xf numFmtId="0" fontId="2" fillId="3" borderId="2" applyNumberFormat="0" applyAlignment="0" applyProtection="0"/>
    <xf numFmtId="0" fontId="5" fillId="0" borderId="4" applyNumberFormat="0" applyFill="0" applyAlignment="0" applyProtection="0"/>
  </cellStyleXfs>
  <cellXfs count="49">
    <xf numFmtId="0" fontId="0" fillId="0" borderId="0" xfId="0"/>
    <xf numFmtId="164" fontId="0" fillId="0" borderId="0" xfId="0" applyNumberFormat="1"/>
    <xf numFmtId="0" fontId="0" fillId="0" borderId="3" xfId="0" applyBorder="1"/>
    <xf numFmtId="164" fontId="0" fillId="0" borderId="3" xfId="0" applyNumberFormat="1" applyBorder="1"/>
    <xf numFmtId="3" fontId="0" fillId="0" borderId="0" xfId="0" applyNumberFormat="1"/>
    <xf numFmtId="0" fontId="7" fillId="4" borderId="5" xfId="2" applyFont="1" applyFill="1" applyBorder="1"/>
    <xf numFmtId="0" fontId="6" fillId="0" borderId="8" xfId="3" applyFont="1" applyBorder="1" applyAlignment="1">
      <alignment horizontal="center"/>
    </xf>
    <xf numFmtId="0" fontId="0" fillId="0" borderId="7" xfId="0" applyBorder="1"/>
    <xf numFmtId="0" fontId="0" fillId="0" borderId="5" xfId="0" applyBorder="1"/>
    <xf numFmtId="0" fontId="7" fillId="4" borderId="12" xfId="2" applyFont="1" applyFill="1" applyBorder="1"/>
    <xf numFmtId="0" fontId="7" fillId="4" borderId="14" xfId="2" applyFont="1" applyFill="1" applyBorder="1"/>
    <xf numFmtId="0" fontId="0" fillId="0" borderId="11" xfId="0" applyBorder="1"/>
    <xf numFmtId="0" fontId="7" fillId="4" borderId="15" xfId="2" applyFont="1" applyFill="1" applyBorder="1"/>
    <xf numFmtId="164" fontId="1" fillId="5" borderId="16" xfId="1" applyNumberFormat="1" applyFill="1" applyBorder="1"/>
    <xf numFmtId="164" fontId="1" fillId="5" borderId="17" xfId="1" applyNumberFormat="1" applyFill="1" applyBorder="1"/>
    <xf numFmtId="164" fontId="1" fillId="5" borderId="18" xfId="1" applyNumberFormat="1" applyFill="1" applyBorder="1"/>
    <xf numFmtId="0" fontId="0" fillId="0" borderId="20" xfId="0" applyBorder="1"/>
    <xf numFmtId="164" fontId="1" fillId="5" borderId="19" xfId="1" applyNumberFormat="1" applyFill="1" applyBorder="1"/>
    <xf numFmtId="164" fontId="1" fillId="5" borderId="6" xfId="1" applyNumberFormat="1" applyFill="1" applyBorder="1"/>
    <xf numFmtId="0" fontId="0" fillId="0" borderId="0" xfId="0" applyBorder="1" applyProtection="1">
      <protection locked="0"/>
    </xf>
    <xf numFmtId="164" fontId="1" fillId="5" borderId="10" xfId="1" applyNumberFormat="1" applyFill="1" applyBorder="1" applyProtection="1">
      <protection locked="0"/>
    </xf>
    <xf numFmtId="0" fontId="0" fillId="0" borderId="0" xfId="0" applyProtection="1">
      <protection locked="0"/>
    </xf>
    <xf numFmtId="3" fontId="1" fillId="5" borderId="9" xfId="1" applyNumberFormat="1" applyFill="1" applyBorder="1" applyProtection="1">
      <protection locked="0"/>
    </xf>
    <xf numFmtId="3" fontId="1" fillId="5" borderId="10" xfId="1" applyNumberFormat="1" applyFill="1" applyBorder="1" applyProtection="1">
      <protection locked="0"/>
    </xf>
    <xf numFmtId="3" fontId="1" fillId="5" borderId="13" xfId="1" applyNumberFormat="1" applyFill="1" applyBorder="1" applyProtection="1">
      <protection locked="0"/>
    </xf>
    <xf numFmtId="0" fontId="0" fillId="0" borderId="11" xfId="0" applyBorder="1" applyProtection="1"/>
    <xf numFmtId="164" fontId="11" fillId="5" borderId="27" xfId="0" applyNumberFormat="1" applyFont="1" applyFill="1" applyBorder="1"/>
    <xf numFmtId="3" fontId="1" fillId="5" borderId="6" xfId="1" applyNumberFormat="1" applyFill="1" applyBorder="1" applyProtection="1">
      <protection locked="0"/>
    </xf>
    <xf numFmtId="0" fontId="12" fillId="5" borderId="10" xfId="1" applyFont="1" applyFill="1" applyBorder="1" applyProtection="1">
      <protection locked="0"/>
    </xf>
    <xf numFmtId="164" fontId="11" fillId="7" borderId="27" xfId="0" applyNumberFormat="1" applyFont="1" applyFill="1" applyBorder="1"/>
    <xf numFmtId="0" fontId="11" fillId="5" borderId="27" xfId="0" applyNumberFormat="1" applyFont="1" applyFill="1" applyBorder="1"/>
    <xf numFmtId="0" fontId="13" fillId="0" borderId="0" xfId="0" applyFont="1"/>
    <xf numFmtId="0" fontId="10" fillId="6" borderId="26" xfId="2" applyFont="1" applyFill="1" applyBorder="1" applyAlignment="1">
      <alignment horizontal="center" vertical="center"/>
    </xf>
    <xf numFmtId="0" fontId="0" fillId="6" borderId="27" xfId="0" applyFill="1" applyBorder="1" applyAlignment="1">
      <alignment horizontal="center" vertical="center"/>
    </xf>
    <xf numFmtId="0" fontId="10" fillId="6" borderId="27" xfId="2" applyFont="1" applyFill="1" applyBorder="1" applyAlignment="1">
      <alignment horizontal="center" vertical="center"/>
    </xf>
    <xf numFmtId="0" fontId="0" fillId="0" borderId="0" xfId="0" applyAlignment="1"/>
    <xf numFmtId="0" fontId="8" fillId="4" borderId="26" xfId="2" applyFont="1" applyFill="1" applyBorder="1" applyAlignment="1" applyProtection="1">
      <alignment horizontal="center"/>
      <protection locked="0"/>
    </xf>
    <xf numFmtId="0" fontId="0" fillId="4" borderId="27" xfId="0" applyFill="1" applyBorder="1" applyAlignment="1" applyProtection="1">
      <alignment horizontal="center"/>
      <protection locked="0"/>
    </xf>
    <xf numFmtId="0" fontId="10" fillId="6" borderId="26" xfId="2" applyFont="1" applyFill="1" applyBorder="1" applyAlignment="1">
      <alignment horizontal="left" vertical="center"/>
    </xf>
    <xf numFmtId="0" fontId="10" fillId="6" borderId="27" xfId="2" applyFont="1" applyFill="1" applyBorder="1" applyAlignment="1">
      <alignment horizontal="left" vertical="center"/>
    </xf>
    <xf numFmtId="0" fontId="10" fillId="6" borderId="26" xfId="2" applyFont="1" applyFill="1" applyBorder="1" applyAlignment="1">
      <alignment horizontal="left" vertical="top"/>
    </xf>
    <xf numFmtId="0" fontId="3" fillId="0" borderId="0" xfId="0" applyFont="1" applyAlignment="1">
      <alignment horizontal="center"/>
    </xf>
    <xf numFmtId="164" fontId="1" fillId="5" borderId="25" xfId="1" applyNumberFormat="1" applyFill="1" applyBorder="1" applyAlignment="1" applyProtection="1">
      <protection locked="0"/>
    </xf>
    <xf numFmtId="164" fontId="1" fillId="5" borderId="26" xfId="1" applyNumberFormat="1" applyFill="1" applyBorder="1" applyAlignment="1" applyProtection="1">
      <protection locked="0"/>
    </xf>
    <xf numFmtId="164" fontId="1" fillId="5" borderId="28" xfId="1" applyNumberFormat="1" applyFill="1" applyBorder="1" applyAlignment="1" applyProtection="1">
      <protection locked="0"/>
    </xf>
    <xf numFmtId="3" fontId="1" fillId="5" borderId="23" xfId="1" applyNumberFormat="1" applyFill="1" applyBorder="1" applyAlignment="1" applyProtection="1">
      <protection locked="0"/>
    </xf>
    <xf numFmtId="3" fontId="1" fillId="5" borderId="24" xfId="1" applyNumberFormat="1" applyFill="1" applyBorder="1" applyAlignment="1" applyProtection="1">
      <protection locked="0"/>
    </xf>
    <xf numFmtId="164" fontId="1" fillId="5" borderId="21" xfId="1" applyNumberFormat="1" applyFill="1" applyBorder="1" applyAlignment="1" applyProtection="1">
      <protection locked="0"/>
    </xf>
    <xf numFmtId="164" fontId="1" fillId="5" borderId="22" xfId="1" applyNumberFormat="1" applyFill="1" applyBorder="1" applyAlignment="1" applyProtection="1">
      <protection locked="0"/>
    </xf>
  </cellXfs>
  <cellStyles count="4">
    <cellStyle name="Controlecel" xfId="2" builtinId="23"/>
    <cellStyle name="Gekoppelde cel" xfId="3" builtinId="24"/>
    <cellStyle name="Invoer" xfId="1" builtinId="20"/>
    <cellStyle name="Standaard" xfId="0" builtinId="0"/>
  </cellStyles>
  <dxfs count="6">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s>
  <tableStyles count="0" defaultTableStyle="TableStyleMedium2" defaultPivotStyle="PivotStyleLight16"/>
  <colors>
    <mruColors>
      <color rgb="FFD6E5FE"/>
      <color rgb="FF85C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332636</xdr:colOff>
      <xdr:row>0</xdr:row>
      <xdr:rowOff>31397</xdr:rowOff>
    </xdr:from>
    <xdr:to>
      <xdr:col>13</xdr:col>
      <xdr:colOff>9719</xdr:colOff>
      <xdr:row>52</xdr:row>
      <xdr:rowOff>105475</xdr:rowOff>
    </xdr:to>
    <xdr:sp macro="" textlink="">
      <xdr:nvSpPr>
        <xdr:cNvPr id="2" name="Tekstvak 1">
          <a:extLst>
            <a:ext uri="{FF2B5EF4-FFF2-40B4-BE49-F238E27FC236}">
              <a16:creationId xmlns:a16="http://schemas.microsoft.com/office/drawing/2014/main" id="{429FC2DD-46BB-4DFD-BE71-3A61E40CF9D9}"/>
            </a:ext>
          </a:extLst>
        </xdr:cNvPr>
        <xdr:cNvSpPr txBox="1"/>
      </xdr:nvSpPr>
      <xdr:spPr>
        <a:xfrm>
          <a:off x="332636" y="31397"/>
          <a:ext cx="7904249" cy="1019982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07000"/>
            </a:lnSpc>
            <a:spcBef>
              <a:spcPts val="1200"/>
            </a:spcBef>
          </a:pPr>
          <a:endParaRPr lang="nl-NL" sz="2800" b="1" kern="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07000"/>
            </a:lnSpc>
            <a:spcBef>
              <a:spcPts val="1200"/>
            </a:spcBef>
          </a:pPr>
          <a:endParaRPr lang="nl-NL" sz="2800" b="1" kern="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07000"/>
            </a:lnSpc>
            <a:spcBef>
              <a:spcPts val="1200"/>
            </a:spcBef>
          </a:pPr>
          <a:endParaRPr lang="nl-NL" sz="2800" b="1" kern="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endParaRPr>
        </a:p>
        <a:p>
          <a:pPr>
            <a:lnSpc>
              <a:spcPct val="107000"/>
            </a:lnSpc>
            <a:spcBef>
              <a:spcPts val="1200"/>
            </a:spcBef>
          </a:pPr>
          <a:r>
            <a:rPr lang="nl-NL" sz="2000" b="1" kern="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Toelichting</a:t>
          </a:r>
          <a:endParaRPr lang="nl-NL" sz="2000" b="1" kern="0">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endParaRPr>
        </a:p>
        <a:p>
          <a:pPr>
            <a:lnSpc>
              <a:spcPct val="107000"/>
            </a:lnSpc>
            <a:spcBef>
              <a:spcPts val="1200"/>
            </a:spcBef>
          </a:pPr>
          <a:r>
            <a:rPr lang="nl-NL" sz="1600" b="1" kern="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Subsidieberekening Pelsdierhouderij slopen en ombouwen</a:t>
          </a:r>
          <a:endParaRPr lang="nl-NL" sz="1600" b="1" kern="0">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endParaRPr>
        </a:p>
        <a:p>
          <a:pPr>
            <a:lnSpc>
              <a:spcPct val="107000"/>
            </a:lnSpc>
            <a:spcBef>
              <a:spcPts val="200"/>
            </a:spcBef>
          </a:pPr>
          <a:r>
            <a:rPr lang="nl-NL" sz="1600" b="1" i="1">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 </a:t>
          </a:r>
          <a:endParaRPr lang="nl-NL" sz="1600" b="1" i="1">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endParaRPr>
        </a:p>
        <a:p>
          <a:pPr>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Uitleg Subsidieberekening</a:t>
          </a:r>
          <a:endParaRPr lang="nl-NL" sz="1400" b="0">
            <a:solidFill>
              <a:srgbClr val="2F5496"/>
            </a:solidFill>
            <a:effectLst/>
            <a:latin typeface="Calibri Light" panose="020F0302020204030204" pitchFamily="34" charset="0"/>
            <a:ea typeface="Times New Roman" panose="02020603050405020304" pitchFamily="18" charset="0"/>
            <a:cs typeface="Times New Roman" panose="02020603050405020304" pitchFamily="18" charset="0"/>
          </a:endParaRPr>
        </a:p>
        <a:p>
          <a:r>
            <a:rPr lang="nl-NL" sz="1100">
              <a:effectLst/>
              <a:latin typeface="Verdana" panose="020B0604030504040204" pitchFamily="34" charset="0"/>
              <a:ea typeface="Calibri" panose="020F0502020204030204" pitchFamily="34" charset="0"/>
              <a:cs typeface="Times New Roman" panose="02020603050405020304" pitchFamily="18" charset="0"/>
            </a:rPr>
            <a:t>In dit document vult u alleen de onderdelen in die op uw bedrijf van toepassing zijn. De rest laat u leeg. </a:t>
          </a:r>
          <a:r>
            <a:rPr lang="nl-NL" sz="1100" i="0">
              <a:solidFill>
                <a:schemeClr val="dk1"/>
              </a:solidFill>
              <a:effectLst/>
              <a:latin typeface="Verdana" panose="020B0604030504040204" pitchFamily="34" charset="0"/>
              <a:ea typeface="Verdana" panose="020B0604030504040204" pitchFamily="34" charset="0"/>
              <a:cs typeface="+mn-cs"/>
            </a:rPr>
            <a:t>In de tabbladen kiest u hoeveel locaties u heeft. Heeft u bijvoorbeeld 4 locaties? Kies dan Subsidieberekening 5 locaties. U laat dan de gegevens voor locatie 5 leeg.  </a:t>
          </a:r>
          <a:r>
            <a:rPr lang="nl-NL" sz="1100">
              <a:effectLst/>
              <a:latin typeface="Verdana" panose="020B0604030504040204" pitchFamily="34" charset="0"/>
              <a:ea typeface="Verdana" panose="020B0604030504040204" pitchFamily="34" charset="0"/>
              <a:cs typeface="Times New Roman" panose="02020603050405020304" pitchFamily="18" charset="0"/>
            </a:rPr>
            <a:t> </a:t>
          </a:r>
        </a:p>
        <a:p>
          <a:r>
            <a:rPr lang="nl-NL" sz="1100">
              <a:effectLst/>
              <a:latin typeface="Verdana" panose="020B0604030504040204" pitchFamily="34" charset="0"/>
              <a:ea typeface="Calibri" panose="020F0502020204030204" pitchFamily="34" charset="0"/>
              <a:cs typeface="Times New Roman" panose="02020603050405020304" pitchFamily="18" charset="0"/>
            </a:rPr>
            <a:t>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Algemene informatie</a:t>
          </a:r>
        </a:p>
        <a:p>
          <a:r>
            <a:rPr lang="nl-NL" sz="1100">
              <a:effectLst/>
              <a:latin typeface="Verdana" panose="020B0604030504040204" pitchFamily="34" charset="0"/>
              <a:ea typeface="Calibri" panose="020F0502020204030204" pitchFamily="34" charset="0"/>
              <a:cs typeface="Times New Roman" panose="02020603050405020304" pitchFamily="18" charset="0"/>
            </a:rPr>
            <a:t>Eerst vult u algemene informatie in over uw bedrijf. Zoals hoeveel Tegemoetkoming Vaste Lasten (TVL) u heeft gekregen. Heeft u dit niet gekregen? Laat dit veld dan leeg. Ditzelfde doet u bij De-minimissteun. Heeft u nog nooit De-minimissteun gekregen? Dan laat u dit veld ook leeg. Daarna geeft u aan of u uw bedrijf gaat ombouwen naar een niet-agrarisch bedrijf.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r>
            <a:rPr lang="nl-NL" sz="1100">
              <a:effectLst/>
              <a:latin typeface="Verdana" panose="020B0604030504040204" pitchFamily="34" charset="0"/>
              <a:ea typeface="Calibri" panose="020F0502020204030204" pitchFamily="34" charset="0"/>
              <a:cs typeface="Times New Roman" panose="02020603050405020304" pitchFamily="18" charset="0"/>
            </a:rPr>
            <a:t>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Pelsdierhouderij slopen</a:t>
          </a:r>
        </a:p>
        <a:p>
          <a:r>
            <a:rPr lang="nl-NL" sz="1100">
              <a:effectLst/>
              <a:latin typeface="Verdana" panose="020B0604030504040204" pitchFamily="34" charset="0"/>
              <a:ea typeface="Calibri" panose="020F0502020204030204" pitchFamily="34" charset="0"/>
              <a:cs typeface="Times New Roman" panose="02020603050405020304" pitchFamily="18" charset="0"/>
            </a:rPr>
            <a:t>Gaat u uw pelsdierhouderij slopen of slopen en ombouwen? Dan vult u eerst de totale kosten van het slopen per locatie in. Daarna vult u het aantal vierkante meters per onderdeel in dat u gaat slopen. Als u het aantal vierkante meters invult, komt er automatisch een bedrag uit. Dit mag niet meer zijn dan de totale kosten van het slopen per locatie.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r>
            <a:rPr lang="nl-NL" sz="1100">
              <a:effectLst/>
              <a:latin typeface="Verdana" panose="020B0604030504040204" pitchFamily="34" charset="0"/>
              <a:ea typeface="Calibri" panose="020F0502020204030204" pitchFamily="34" charset="0"/>
              <a:cs typeface="Times New Roman" panose="02020603050405020304" pitchFamily="18" charset="0"/>
            </a:rPr>
            <a:t>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Pelsdierhouderij ombouwen</a:t>
          </a:r>
        </a:p>
        <a:p>
          <a:r>
            <a:rPr lang="nl-NL" sz="1100">
              <a:effectLst/>
              <a:latin typeface="Verdana" panose="020B0604030504040204" pitchFamily="34" charset="0"/>
              <a:ea typeface="Calibri" panose="020F0502020204030204" pitchFamily="34" charset="0"/>
              <a:cs typeface="Times New Roman" panose="02020603050405020304" pitchFamily="18" charset="0"/>
            </a:rPr>
            <a:t>Gaat u uw pelsdierhouderij ombouwen of slopen en ombouwen? Dan vult u hier de totale kosten van het ombouwen in.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r>
            <a:rPr lang="nl-NL" sz="1100">
              <a:effectLst/>
              <a:latin typeface="Verdana" panose="020B0604030504040204" pitchFamily="34" charset="0"/>
              <a:ea typeface="Calibri" panose="020F0502020204030204" pitchFamily="34" charset="0"/>
              <a:cs typeface="Times New Roman" panose="02020603050405020304" pitchFamily="18" charset="0"/>
            </a:rPr>
            <a:t>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Aantal fokteven</a:t>
          </a:r>
        </a:p>
        <a:p>
          <a:r>
            <a:rPr lang="nl-NL" sz="1100">
              <a:effectLst/>
              <a:latin typeface="Verdana" panose="020B0604030504040204" pitchFamily="34" charset="0"/>
              <a:ea typeface="Calibri" panose="020F0502020204030204" pitchFamily="34" charset="0"/>
              <a:cs typeface="Times New Roman" panose="02020603050405020304" pitchFamily="18" charset="0"/>
            </a:rPr>
            <a:t>U vult hier het aantal huisvestingsplaatsen van fokteven in op uw locatie. Dit aantal gaf u op in 2013 bij de Gecombineerde Opgave. Heeft u in 2013 het aantal huisvestingsplaatsen niet opgegeven? Of is dit aantal onvoldoende herleidbaar naar het aantal fokteven per locatie? Dan kijken wij naar het aantal fokteefplaatsen dat in uw milieuvergunning van 2013 staat. Wij berekenen uw subsidie met het laagste aantal fokteven dat u volgens uw milieuvergunning mag houden.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r>
            <a:rPr lang="nl-NL" sz="1100">
              <a:effectLst/>
              <a:latin typeface="Verdana" panose="020B0604030504040204" pitchFamily="34" charset="0"/>
              <a:ea typeface="Calibri" panose="020F0502020204030204" pitchFamily="34" charset="0"/>
              <a:cs typeface="Times New Roman" panose="02020603050405020304" pitchFamily="18" charset="0"/>
            </a:rPr>
            <a:t> </a:t>
          </a:r>
          <a:endParaRPr lang="nl-NL" sz="1600">
            <a:effectLst/>
            <a:latin typeface="Calibri" panose="020F0502020204030204" pitchFamily="34" charset="0"/>
            <a:ea typeface="Calibri" panose="020F0502020204030204" pitchFamily="34" charset="0"/>
            <a:cs typeface="Times New Roman" panose="02020603050405020304" pitchFamily="18" charset="0"/>
          </a:endParaRPr>
        </a:p>
        <a:p>
          <a:pPr marL="0" indent="0">
            <a:lnSpc>
              <a:spcPct val="107000"/>
            </a:lnSpc>
            <a:spcBef>
              <a:spcPts val="200"/>
            </a:spcBef>
          </a:pPr>
          <a:r>
            <a:rPr lang="nl-NL" sz="1400" b="0">
              <a:solidFill>
                <a:srgbClr val="2F5496"/>
              </a:solidFill>
              <a:effectLst/>
              <a:latin typeface="Verdana" panose="020B0604030504040204" pitchFamily="34" charset="0"/>
              <a:ea typeface="Times New Roman" panose="02020603050405020304" pitchFamily="18" charset="0"/>
              <a:cs typeface="Times New Roman" panose="02020603050405020304" pitchFamily="18" charset="0"/>
            </a:rPr>
            <a:t>Uitkomsten</a:t>
          </a:r>
        </a:p>
        <a:p>
          <a:r>
            <a:rPr lang="nl-NL" sz="1100">
              <a:effectLst/>
              <a:latin typeface="Verdana" panose="020B0604030504040204" pitchFamily="34" charset="0"/>
              <a:ea typeface="Calibri" panose="020F0502020204030204" pitchFamily="34" charset="0"/>
              <a:cs typeface="Times New Roman" panose="02020603050405020304" pitchFamily="18" charset="0"/>
            </a:rPr>
            <a:t>U leest de uitkomsten van de maximale subsidiebedragen links onderin het formulier. </a:t>
          </a:r>
          <a:r>
            <a:rPr lang="nl-NL" sz="1100">
              <a:solidFill>
                <a:schemeClr val="dk1"/>
              </a:solidFill>
              <a:effectLst/>
              <a:latin typeface="Verdana" panose="020B0604030504040204" pitchFamily="34" charset="0"/>
              <a:ea typeface="Verdana" panose="020B0604030504040204" pitchFamily="34" charset="0"/>
              <a:cs typeface="+mn-cs"/>
            </a:rPr>
            <a:t>Onder ieder kopje komen</a:t>
          </a:r>
          <a:r>
            <a:rPr lang="nl-NL" sz="1100" baseline="0">
              <a:solidFill>
                <a:schemeClr val="dk1"/>
              </a:solidFill>
              <a:effectLst/>
              <a:latin typeface="Verdana" panose="020B0604030504040204" pitchFamily="34" charset="0"/>
              <a:ea typeface="Verdana" panose="020B0604030504040204" pitchFamily="34" charset="0"/>
              <a:cs typeface="+mn-cs"/>
            </a:rPr>
            <a:t> er bedragen uit. Wij gebruiken het laagste bedrag dat uit de berekening komt als subsidiebedrag. </a:t>
          </a:r>
          <a:endParaRPr lang="nl-NL" sz="1600">
            <a:effectLst/>
            <a:latin typeface="Verdana" panose="020B0604030504040204" pitchFamily="34" charset="0"/>
            <a:ea typeface="Verdana" panose="020B0604030504040204" pitchFamily="34" charset="0"/>
            <a:cs typeface="Times New Roman" panose="02020603050405020304" pitchFamily="18" charset="0"/>
          </a:endParaRPr>
        </a:p>
        <a:p>
          <a:endParaRPr lang="nl-NL" sz="1100"/>
        </a:p>
        <a:p>
          <a:endParaRPr lang="nl-NL" sz="1100"/>
        </a:p>
        <a:p>
          <a:r>
            <a:rPr lang="nl-NL" sz="800">
              <a:latin typeface="Verdana" panose="020B0604030504040204" pitchFamily="34" charset="0"/>
              <a:ea typeface="Verdana" panose="020B0604030504040204" pitchFamily="34" charset="0"/>
            </a:rPr>
            <a:t>Versie:</a:t>
          </a:r>
          <a:r>
            <a:rPr lang="nl-NL" sz="800" baseline="0">
              <a:latin typeface="Verdana" panose="020B0604030504040204" pitchFamily="34" charset="0"/>
              <a:ea typeface="Verdana" panose="020B0604030504040204" pitchFamily="34" charset="0"/>
            </a:rPr>
            <a:t> 01-09-2022</a:t>
          </a:r>
          <a:endParaRPr lang="nl-NL" sz="800">
            <a:latin typeface="Verdana" panose="020B0604030504040204" pitchFamily="34" charset="0"/>
            <a:ea typeface="Verdana" panose="020B0604030504040204" pitchFamily="34" charset="0"/>
          </a:endParaRPr>
        </a:p>
      </xdr:txBody>
    </xdr:sp>
    <xdr:clientData/>
  </xdr:twoCellAnchor>
  <xdr:twoCellAnchor editAs="oneCell">
    <xdr:from>
      <xdr:col>2</xdr:col>
      <xdr:colOff>16228</xdr:colOff>
      <xdr:row>0</xdr:row>
      <xdr:rowOff>16227</xdr:rowOff>
    </xdr:from>
    <xdr:to>
      <xdr:col>10</xdr:col>
      <xdr:colOff>353661</xdr:colOff>
      <xdr:row>9</xdr:row>
      <xdr:rowOff>137456</xdr:rowOff>
    </xdr:to>
    <xdr:pic>
      <xdr:nvPicPr>
        <xdr:cNvPr id="6" name="Afbeelding 5" descr="Rijkslogo Rijksdienst voor Ondernemend Nederland">
          <a:extLst>
            <a:ext uri="{FF2B5EF4-FFF2-40B4-BE49-F238E27FC236}">
              <a16:creationId xmlns:a16="http://schemas.microsoft.com/office/drawing/2014/main" id="{87D3D23C-8098-440A-A6F9-9B5DE823BA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1945" y="16227"/>
          <a:ext cx="5400305" cy="1873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6B1972DE-24F9-4E1A-A460-4CC320FA7937}"/>
            </a:ext>
          </a:extLst>
        </xdr:cNvPr>
        <xdr:cNvSpPr txBox="1"/>
      </xdr:nvSpPr>
      <xdr:spPr>
        <a:xfrm>
          <a:off x="294198" y="1009817"/>
          <a:ext cx="10148515"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11</xdr:col>
      <xdr:colOff>583592</xdr:colOff>
      <xdr:row>0</xdr:row>
      <xdr:rowOff>1348976</xdr:rowOff>
    </xdr:to>
    <xdr:pic>
      <xdr:nvPicPr>
        <xdr:cNvPr id="3" name="Afbeelding 2" descr="Rijkslogo Rijksdienst voor Ondernemend Nederland">
          <a:extLst>
            <a:ext uri="{FF2B5EF4-FFF2-40B4-BE49-F238E27FC236}">
              <a16:creationId xmlns:a16="http://schemas.microsoft.com/office/drawing/2014/main" id="{8C995AC8-5F2D-4F39-8D8B-4D4CE6D5D01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015785" y="0"/>
          <a:ext cx="4798032" cy="1348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2D02388E-E6EF-481C-AA87-839E0DF2082B}"/>
            </a:ext>
          </a:extLst>
        </xdr:cNvPr>
        <xdr:cNvSpPr txBox="1"/>
      </xdr:nvSpPr>
      <xdr:spPr>
        <a:xfrm>
          <a:off x="294198" y="1009817"/>
          <a:ext cx="10148515"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10</xdr:col>
      <xdr:colOff>564542</xdr:colOff>
      <xdr:row>0</xdr:row>
      <xdr:rowOff>1348976</xdr:rowOff>
    </xdr:to>
    <xdr:pic>
      <xdr:nvPicPr>
        <xdr:cNvPr id="3" name="Afbeelding 2" descr="Rijkslogo Rijksdienst voor Ondernemend Nederland">
          <a:extLst>
            <a:ext uri="{FF2B5EF4-FFF2-40B4-BE49-F238E27FC236}">
              <a16:creationId xmlns:a16="http://schemas.microsoft.com/office/drawing/2014/main" id="{8491F343-1CD8-4B84-9D3C-5A69912EED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015785" y="0"/>
          <a:ext cx="4798032" cy="1348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0C3920C6-CEC8-495C-A9BE-1F11E1214857}"/>
            </a:ext>
          </a:extLst>
        </xdr:cNvPr>
        <xdr:cNvSpPr txBox="1"/>
      </xdr:nvSpPr>
      <xdr:spPr>
        <a:xfrm>
          <a:off x="294198" y="1009817"/>
          <a:ext cx="10148515"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10</xdr:col>
      <xdr:colOff>564542</xdr:colOff>
      <xdr:row>0</xdr:row>
      <xdr:rowOff>1348976</xdr:rowOff>
    </xdr:to>
    <xdr:pic>
      <xdr:nvPicPr>
        <xdr:cNvPr id="3" name="Afbeelding 2" descr="Rijkslogo Rijksdienst voor Ondernemend Nederland">
          <a:extLst>
            <a:ext uri="{FF2B5EF4-FFF2-40B4-BE49-F238E27FC236}">
              <a16:creationId xmlns:a16="http://schemas.microsoft.com/office/drawing/2014/main" id="{8E0441D6-3FEA-402B-A948-3AD693B8EBE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015785" y="0"/>
          <a:ext cx="4798032" cy="13489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D25B2D61-0F12-4DF3-B8A8-951541B0EA49}"/>
            </a:ext>
          </a:extLst>
        </xdr:cNvPr>
        <xdr:cNvSpPr txBox="1"/>
      </xdr:nvSpPr>
      <xdr:spPr>
        <a:xfrm>
          <a:off x="294198" y="1009817"/>
          <a:ext cx="10148515"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10</xdr:col>
      <xdr:colOff>564542</xdr:colOff>
      <xdr:row>0</xdr:row>
      <xdr:rowOff>1348976</xdr:rowOff>
    </xdr:to>
    <xdr:pic>
      <xdr:nvPicPr>
        <xdr:cNvPr id="3" name="Afbeelding 2" descr="Rijkslogo Rijksdienst voor Ondernemend Nederland">
          <a:extLst>
            <a:ext uri="{FF2B5EF4-FFF2-40B4-BE49-F238E27FC236}">
              <a16:creationId xmlns:a16="http://schemas.microsoft.com/office/drawing/2014/main" id="{3664A39D-CD7B-4CC4-9D6E-A4AD8087CA6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015785" y="0"/>
          <a:ext cx="4798032" cy="13489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946773FB-6DD7-4C52-9BB1-18B801211664}"/>
            </a:ext>
          </a:extLst>
        </xdr:cNvPr>
        <xdr:cNvSpPr txBox="1"/>
      </xdr:nvSpPr>
      <xdr:spPr>
        <a:xfrm>
          <a:off x="294198" y="1009817"/>
          <a:ext cx="10148515"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10</xdr:col>
      <xdr:colOff>564542</xdr:colOff>
      <xdr:row>0</xdr:row>
      <xdr:rowOff>1348976</xdr:rowOff>
    </xdr:to>
    <xdr:pic>
      <xdr:nvPicPr>
        <xdr:cNvPr id="3" name="Afbeelding 2" descr="Rijkslogo Rijksdienst voor Ondernemend Nederland">
          <a:extLst>
            <a:ext uri="{FF2B5EF4-FFF2-40B4-BE49-F238E27FC236}">
              <a16:creationId xmlns:a16="http://schemas.microsoft.com/office/drawing/2014/main" id="{7E8AE05F-F11C-4D4A-97D9-72AE22AE8B6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015785" y="0"/>
          <a:ext cx="4798032" cy="13489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294198</xdr:colOff>
      <xdr:row>0</xdr:row>
      <xdr:rowOff>1009817</xdr:rowOff>
    </xdr:from>
    <xdr:to>
      <xdr:col>7</xdr:col>
      <xdr:colOff>79513</xdr:colOff>
      <xdr:row>0</xdr:row>
      <xdr:rowOff>1550505</xdr:rowOff>
    </xdr:to>
    <xdr:sp macro="" textlink="">
      <xdr:nvSpPr>
        <xdr:cNvPr id="2" name="Tekstvak 1">
          <a:extLst>
            <a:ext uri="{FF2B5EF4-FFF2-40B4-BE49-F238E27FC236}">
              <a16:creationId xmlns:a16="http://schemas.microsoft.com/office/drawing/2014/main" id="{25333CD0-CE6C-47C2-BCDE-9E3ACDAB1F85}"/>
            </a:ext>
          </a:extLst>
        </xdr:cNvPr>
        <xdr:cNvSpPr txBox="1"/>
      </xdr:nvSpPr>
      <xdr:spPr>
        <a:xfrm>
          <a:off x="294198" y="1009817"/>
          <a:ext cx="10901238" cy="540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nl-NL" sz="1800" b="1" baseline="0">
              <a:solidFill>
                <a:schemeClr val="accent1">
                  <a:lumMod val="75000"/>
                </a:schemeClr>
              </a:solidFill>
              <a:effectLst/>
              <a:latin typeface="Verdana" panose="020B0604030504040204" pitchFamily="34" charset="0"/>
              <a:ea typeface="+mn-ea"/>
              <a:cs typeface="+mn-cs"/>
            </a:rPr>
            <a:t>Subsidieberekening Pelsdierhouderij slopen en ombouwen</a:t>
          </a:r>
        </a:p>
        <a:p>
          <a:endParaRPr lang="nl-NL" sz="1100"/>
        </a:p>
      </xdr:txBody>
    </xdr:sp>
    <xdr:clientData/>
  </xdr:twoCellAnchor>
  <xdr:twoCellAnchor editAs="oneCell">
    <xdr:from>
      <xdr:col>5</xdr:col>
      <xdr:colOff>3872285</xdr:colOff>
      <xdr:row>0</xdr:row>
      <xdr:rowOff>0</xdr:rowOff>
    </xdr:from>
    <xdr:to>
      <xdr:col>10</xdr:col>
      <xdr:colOff>564542</xdr:colOff>
      <xdr:row>0</xdr:row>
      <xdr:rowOff>1348976</xdr:rowOff>
    </xdr:to>
    <xdr:pic>
      <xdr:nvPicPr>
        <xdr:cNvPr id="6" name="Afbeelding 5" descr="Rijkslogo Rijksdienst voor Ondernemend Nederland">
          <a:extLst>
            <a:ext uri="{FF2B5EF4-FFF2-40B4-BE49-F238E27FC236}">
              <a16:creationId xmlns:a16="http://schemas.microsoft.com/office/drawing/2014/main" id="{A88C32CF-900F-487D-9371-D07B3F4E7E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25" t="28008" r="1644" b="-1"/>
        <a:stretch/>
      </xdr:blipFill>
      <xdr:spPr>
        <a:xfrm>
          <a:off x="9390490" y="0"/>
          <a:ext cx="5383033" cy="1348976"/>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2.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5" Type="http://schemas.openxmlformats.org/officeDocument/2006/relationships/drawing" Target="../drawings/drawing3.xml"/><Relationship Id="rId4"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5" Type="http://schemas.openxmlformats.org/officeDocument/2006/relationships/drawing" Target="../drawings/drawing4.xml"/><Relationship Id="rId4"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5" Type="http://schemas.openxmlformats.org/officeDocument/2006/relationships/drawing" Target="../drawings/drawing5.xml"/><Relationship Id="rId4"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E301E-3F5C-4185-9EB0-2E6012A76B26}">
  <dimension ref="A1"/>
  <sheetViews>
    <sheetView showGridLines="0" showRowColHeaders="0" tabSelected="1" zoomScale="70" zoomScaleNormal="70" workbookViewId="0">
      <selection activeCell="R38" sqref="R38"/>
    </sheetView>
  </sheetViews>
  <sheetFormatPr defaultRowHeight="15" x14ac:dyDescent="0.25"/>
  <sheetData/>
  <sheetProtection algorithmName="SHA-512" hashValue="3iqrsrtXCu8CawI3NgEl9zQUyvqb+WGHDc9Dg8dAbgn8nmClWThCoLhpaiqp+aK2JknZnn+pnE40qeDC2UF4nw==" saltValue="I4ZWFzcUHIfEnxcy/OYNaA==" spinCount="100000" sheet="1" objects="1" scenarios="1"/>
  <customSheetViews>
    <customSheetView guid="{5FB49330-F000-4995-AA03-040D0255BA2F}" scale="98" showGridLines="0" showRowCol="0">
      <selection activeCell="R38" sqref="R38"/>
      <pageMargins left="0.23622047244094491" right="0.23622047244094491" top="0" bottom="0" header="0.11811023622047245" footer="0.31496062992125984"/>
      <pageSetup paperSize="9" scale="70" fitToWidth="0" orientation="landscape" r:id="rId1"/>
    </customSheetView>
    <customSheetView guid="{74C3F7F2-11C3-4BEE-A17A-EC26271A1FD3}" scale="98" showGridLines="0" showRowCol="0">
      <selection activeCell="R38" sqref="R38"/>
      <pageMargins left="0.23622047244094491" right="0.23622047244094491" top="0" bottom="0" header="0.11811023622047245" footer="0.31496062992125984"/>
      <pageSetup paperSize="9" scale="70" fitToWidth="0" orientation="landscape" r:id="rId2"/>
    </customSheetView>
    <customSheetView guid="{F27EB6E8-FED0-4C1D-8E78-AE6ECD142044}" scale="98" showGridLines="0" showRowCol="0">
      <selection activeCell="R38" sqref="R38"/>
      <pageMargins left="0.23622047244094491" right="0.23622047244094491" top="0" bottom="0" header="0.11811023622047245" footer="0.31496062992125984"/>
      <pageSetup paperSize="9" scale="70" fitToWidth="0" orientation="landscape" r:id="rId3"/>
    </customSheetView>
  </customSheetViews>
  <pageMargins left="0.23622047244094491" right="0.23622047244094491" top="0" bottom="0" header="0.11811023622047245" footer="0.31496062992125984"/>
  <pageSetup paperSize="9" scale="70" fitToWidth="0"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6EF28-31B5-40FA-8997-5D89B7EB7EE8}">
  <dimension ref="B3:Q30"/>
  <sheetViews>
    <sheetView workbookViewId="0">
      <selection activeCell="H39" sqref="H39"/>
    </sheetView>
  </sheetViews>
  <sheetFormatPr defaultRowHeight="15" x14ac:dyDescent="0.25"/>
  <cols>
    <col min="7" max="7" width="28.42578125" bestFit="1" customWidth="1"/>
    <col min="8" max="17" width="13.7109375" customWidth="1"/>
  </cols>
  <sheetData>
    <row r="3" spans="2:17" x14ac:dyDescent="0.25">
      <c r="B3" s="41" t="s">
        <v>2</v>
      </c>
      <c r="C3" s="41"/>
      <c r="D3" s="41"/>
      <c r="E3" s="41"/>
      <c r="G3" t="s">
        <v>3</v>
      </c>
      <c r="H3" s="4">
        <f>MAX('Subsidieberekening 10 locaties'!G13,'Subsidieberekening 7 locaties'!G13,'Subsidieberekening 5 locaties'!G13,'Subsidieberekening 3 locaties'!G13,'Subsidieberekening 2 locaties'!G13,'Subsidieberekening 1 locatie'!G13)</f>
        <v>0</v>
      </c>
      <c r="I3" s="4">
        <f>MAX('Subsidieberekening 10 locaties'!I13,'Subsidieberekening 7 locaties'!I13,'Subsidieberekening 5 locaties'!I13,'Subsidieberekening 3 locaties'!I13,'Subsidieberekening 2 locaties'!I13)</f>
        <v>0</v>
      </c>
      <c r="J3" s="4">
        <f>MAX('Subsidieberekening 10 locaties'!K13,'Subsidieberekening 7 locaties'!K13,'Subsidieberekening 5 locaties'!K13,'Subsidieberekening 3 locaties'!K13)</f>
        <v>0</v>
      </c>
      <c r="K3" s="4">
        <f>MAX('Subsidieberekening 10 locaties'!M13,'Subsidieberekening 7 locaties'!M13,'Subsidieberekening 5 locaties'!M13)</f>
        <v>0</v>
      </c>
      <c r="L3" s="4">
        <f>MAX('Subsidieberekening 10 locaties'!O13,'Subsidieberekening 7 locaties'!O13,'Subsidieberekening 5 locaties'!O13)</f>
        <v>0</v>
      </c>
      <c r="M3" s="4">
        <f>MAX('Subsidieberekening 10 locaties'!Q13,'Subsidieberekening 7 locaties'!Q13)</f>
        <v>0</v>
      </c>
      <c r="N3" s="4">
        <f>MAX('Subsidieberekening 10 locaties'!S13,'Subsidieberekening 7 locaties'!S13)</f>
        <v>0</v>
      </c>
      <c r="O3" s="4">
        <f>'Subsidieberekening 10 locaties'!U13</f>
        <v>0</v>
      </c>
      <c r="P3" s="4">
        <f>'Subsidieberekening 10 locaties'!W13</f>
        <v>0</v>
      </c>
      <c r="Q3" s="4">
        <f>'Subsidieberekening 10 locaties'!Y13</f>
        <v>0</v>
      </c>
    </row>
    <row r="4" spans="2:17" x14ac:dyDescent="0.25">
      <c r="B4" s="2" t="s">
        <v>4</v>
      </c>
      <c r="C4" s="2" t="s">
        <v>5</v>
      </c>
      <c r="D4" s="2" t="s">
        <v>6</v>
      </c>
      <c r="E4" s="2" t="s">
        <v>7</v>
      </c>
    </row>
    <row r="5" spans="2:17" x14ac:dyDescent="0.25">
      <c r="B5" s="2">
        <v>1</v>
      </c>
      <c r="C5" s="2">
        <v>0</v>
      </c>
      <c r="D5" s="2">
        <v>2000</v>
      </c>
      <c r="E5" s="3">
        <v>38</v>
      </c>
      <c r="H5" t="s">
        <v>14</v>
      </c>
      <c r="I5" t="s">
        <v>15</v>
      </c>
      <c r="J5" t="s">
        <v>33</v>
      </c>
      <c r="K5" t="s">
        <v>34</v>
      </c>
      <c r="L5" t="s">
        <v>35</v>
      </c>
      <c r="M5" t="s">
        <v>36</v>
      </c>
      <c r="N5" t="s">
        <v>37</v>
      </c>
      <c r="O5" t="s">
        <v>38</v>
      </c>
      <c r="P5" t="s">
        <v>39</v>
      </c>
      <c r="Q5" t="s">
        <v>40</v>
      </c>
    </row>
    <row r="6" spans="2:17" x14ac:dyDescent="0.25">
      <c r="B6" s="2">
        <v>2</v>
      </c>
      <c r="C6" s="2">
        <v>2001</v>
      </c>
      <c r="D6" s="2">
        <v>4000</v>
      </c>
      <c r="E6" s="3">
        <v>35</v>
      </c>
      <c r="G6" t="s">
        <v>8</v>
      </c>
      <c r="H6" s="1">
        <f>IF(H3&gt;=$D$5,$D$5*$E$5,H3*$E$5)</f>
        <v>0</v>
      </c>
      <c r="I6" s="1">
        <f>IF(I3&gt;=$D$5,$D$5*$E$5,I3*$E$5)</f>
        <v>0</v>
      </c>
      <c r="J6" s="1">
        <f>IF(J3&gt;=$D$5,$D$5*$E$5,J3*$E$5)</f>
        <v>0</v>
      </c>
      <c r="K6" s="1">
        <f t="shared" ref="K6:Q6" si="0">IF(K3&gt;=$D$5,$D$5*$E$5,K3*$E$5)</f>
        <v>0</v>
      </c>
      <c r="L6" s="1">
        <f t="shared" si="0"/>
        <v>0</v>
      </c>
      <c r="M6" s="1">
        <f t="shared" si="0"/>
        <v>0</v>
      </c>
      <c r="N6" s="1">
        <f t="shared" si="0"/>
        <v>0</v>
      </c>
      <c r="O6" s="1">
        <f t="shared" si="0"/>
        <v>0</v>
      </c>
      <c r="P6" s="1">
        <f t="shared" si="0"/>
        <v>0</v>
      </c>
      <c r="Q6" s="1">
        <f t="shared" si="0"/>
        <v>0</v>
      </c>
    </row>
    <row r="7" spans="2:17" x14ac:dyDescent="0.25">
      <c r="B7" s="2">
        <v>3</v>
      </c>
      <c r="C7" s="2">
        <v>4001</v>
      </c>
      <c r="D7" s="2">
        <v>6000</v>
      </c>
      <c r="E7" s="3">
        <v>32</v>
      </c>
      <c r="G7" t="s">
        <v>9</v>
      </c>
      <c r="H7" s="1">
        <f>IF(H$3&gt;=$D6,($D6-$D5)*$E6,IF(H$3&gt;=$C6,((H$3-$C6+1)*$E6),0))</f>
        <v>0</v>
      </c>
      <c r="I7" s="1">
        <f>IF(I$3&gt;=$D6,($D6-$D5)*$E6,IF(I$3&gt;=$C6,((I$3-$C6+1)*$E6),0))</f>
        <v>0</v>
      </c>
      <c r="J7" s="1">
        <f>IF(J$3&gt;=$D6,($D6-$D5)*$E6,IF(J$3&gt;=$C6,((J$3-$C6+1)*$E6),0))</f>
        <v>0</v>
      </c>
      <c r="K7" s="1">
        <f t="shared" ref="K7:Q7" si="1">IF(K$3&gt;=$D6,($D6-$D5)*$E6,IF(K$3&gt;=$C6,((K$3-$C6+1)*$E6),0))</f>
        <v>0</v>
      </c>
      <c r="L7" s="1">
        <f t="shared" si="1"/>
        <v>0</v>
      </c>
      <c r="M7" s="1">
        <f t="shared" si="1"/>
        <v>0</v>
      </c>
      <c r="N7" s="1">
        <f t="shared" si="1"/>
        <v>0</v>
      </c>
      <c r="O7" s="1">
        <f t="shared" si="1"/>
        <v>0</v>
      </c>
      <c r="P7" s="1">
        <f t="shared" si="1"/>
        <v>0</v>
      </c>
      <c r="Q7" s="1">
        <f t="shared" si="1"/>
        <v>0</v>
      </c>
    </row>
    <row r="8" spans="2:17" x14ac:dyDescent="0.25">
      <c r="B8" s="2">
        <v>4</v>
      </c>
      <c r="C8" s="2">
        <v>6001</v>
      </c>
      <c r="D8" s="2">
        <v>8000</v>
      </c>
      <c r="E8" s="3">
        <v>29</v>
      </c>
      <c r="G8" t="s">
        <v>10</v>
      </c>
      <c r="H8" s="1">
        <f>IF(H$3&gt;=$D7,($D7-$D6)*$E7,IF(H$3&gt;=$C7,((H$3-$C7+1)*$E7),0))</f>
        <v>0</v>
      </c>
      <c r="I8" s="1">
        <f t="shared" ref="I8:J11" si="2">IF(I$3&gt;=$D7,($D7-$D6)*$E7,IF(I$3&gt;=$C7,((I$3-$C7+1)*$E7),0))</f>
        <v>0</v>
      </c>
      <c r="J8" s="1">
        <f t="shared" si="2"/>
        <v>0</v>
      </c>
      <c r="K8" s="1">
        <f t="shared" ref="K8:Q8" si="3">IF(K$3&gt;=$D7,($D7-$D6)*$E7,IF(K$3&gt;=$C7,((K$3-$C7+1)*$E7),0))</f>
        <v>0</v>
      </c>
      <c r="L8" s="1">
        <f t="shared" si="3"/>
        <v>0</v>
      </c>
      <c r="M8" s="1">
        <f t="shared" si="3"/>
        <v>0</v>
      </c>
      <c r="N8" s="1">
        <f t="shared" si="3"/>
        <v>0</v>
      </c>
      <c r="O8" s="1">
        <f t="shared" si="3"/>
        <v>0</v>
      </c>
      <c r="P8" s="1">
        <f t="shared" si="3"/>
        <v>0</v>
      </c>
      <c r="Q8" s="1">
        <f t="shared" si="3"/>
        <v>0</v>
      </c>
    </row>
    <row r="9" spans="2:17" x14ac:dyDescent="0.25">
      <c r="B9" s="2">
        <v>5</v>
      </c>
      <c r="C9" s="2">
        <v>8001</v>
      </c>
      <c r="D9" s="2">
        <v>10000</v>
      </c>
      <c r="E9" s="3">
        <v>26</v>
      </c>
      <c r="G9" t="s">
        <v>11</v>
      </c>
      <c r="H9" s="1">
        <f t="shared" ref="H9:H11" si="4">IF(H$3&gt;=$D8,($D8-$D7)*$E8,IF(H$3&gt;=$C8,((H$3-$C8+1)*$E8),0))</f>
        <v>0</v>
      </c>
      <c r="I9" s="1">
        <f t="shared" si="2"/>
        <v>0</v>
      </c>
      <c r="J9" s="1">
        <f t="shared" si="2"/>
        <v>0</v>
      </c>
      <c r="K9" s="1">
        <f t="shared" ref="K9:Q9" si="5">IF(K$3&gt;=$D8,($D8-$D7)*$E8,IF(K$3&gt;=$C8,((K$3-$C8+1)*$E8),0))</f>
        <v>0</v>
      </c>
      <c r="L9" s="1">
        <f t="shared" si="5"/>
        <v>0</v>
      </c>
      <c r="M9" s="1">
        <f t="shared" si="5"/>
        <v>0</v>
      </c>
      <c r="N9" s="1">
        <f t="shared" si="5"/>
        <v>0</v>
      </c>
      <c r="O9" s="1">
        <f t="shared" si="5"/>
        <v>0</v>
      </c>
      <c r="P9" s="1">
        <f t="shared" si="5"/>
        <v>0</v>
      </c>
      <c r="Q9" s="1">
        <f t="shared" si="5"/>
        <v>0</v>
      </c>
    </row>
    <row r="10" spans="2:17" x14ac:dyDescent="0.25">
      <c r="B10" s="2">
        <v>6</v>
      </c>
      <c r="C10" s="2">
        <v>10001</v>
      </c>
      <c r="D10" s="2">
        <f>10^99</f>
        <v>9.9999999999999997E+98</v>
      </c>
      <c r="E10" s="3">
        <v>23</v>
      </c>
      <c r="G10" t="s">
        <v>12</v>
      </c>
      <c r="H10" s="1">
        <f t="shared" si="4"/>
        <v>0</v>
      </c>
      <c r="I10" s="1">
        <f t="shared" si="2"/>
        <v>0</v>
      </c>
      <c r="J10" s="1">
        <f t="shared" si="2"/>
        <v>0</v>
      </c>
      <c r="K10" s="1">
        <f t="shared" ref="K10:Q10" si="6">IF(K$3&gt;=$D9,($D9-$D8)*$E9,IF(K$3&gt;=$C9,((K$3-$C9+1)*$E9),0))</f>
        <v>0</v>
      </c>
      <c r="L10" s="1">
        <f t="shared" si="6"/>
        <v>0</v>
      </c>
      <c r="M10" s="1">
        <f t="shared" si="6"/>
        <v>0</v>
      </c>
      <c r="N10" s="1">
        <f t="shared" si="6"/>
        <v>0</v>
      </c>
      <c r="O10" s="1">
        <f t="shared" si="6"/>
        <v>0</v>
      </c>
      <c r="P10" s="1">
        <f t="shared" si="6"/>
        <v>0</v>
      </c>
      <c r="Q10" s="1">
        <f t="shared" si="6"/>
        <v>0</v>
      </c>
    </row>
    <row r="11" spans="2:17" x14ac:dyDescent="0.25">
      <c r="G11" t="s">
        <v>13</v>
      </c>
      <c r="H11" s="1">
        <f t="shared" si="4"/>
        <v>0</v>
      </c>
      <c r="I11" s="1">
        <f t="shared" si="2"/>
        <v>0</v>
      </c>
      <c r="J11" s="1">
        <f t="shared" si="2"/>
        <v>0</v>
      </c>
      <c r="K11" s="1">
        <f t="shared" ref="K11:Q11" si="7">IF(K$3&gt;=$D10,($D10-$D9)*$E10,IF(K$3&gt;=$C10,((K$3-$C10+1)*$E10),0))</f>
        <v>0</v>
      </c>
      <c r="L11" s="1">
        <f t="shared" si="7"/>
        <v>0</v>
      </c>
      <c r="M11" s="1">
        <f t="shared" si="7"/>
        <v>0</v>
      </c>
      <c r="N11" s="1">
        <f t="shared" si="7"/>
        <v>0</v>
      </c>
      <c r="O11" s="1">
        <f t="shared" si="7"/>
        <v>0</v>
      </c>
      <c r="P11" s="1">
        <f t="shared" si="7"/>
        <v>0</v>
      </c>
      <c r="Q11" s="1">
        <f t="shared" si="7"/>
        <v>0</v>
      </c>
    </row>
    <row r="13" spans="2:17" x14ac:dyDescent="0.25">
      <c r="G13" t="s">
        <v>53</v>
      </c>
      <c r="H13" s="1">
        <f>SUM(H6:H11)</f>
        <v>0</v>
      </c>
      <c r="I13" s="1">
        <f>SUM(I6:I11)</f>
        <v>0</v>
      </c>
      <c r="J13" s="1">
        <f t="shared" ref="J13:Q13" si="8">SUM(J6:J11)</f>
        <v>0</v>
      </c>
      <c r="K13" s="1">
        <f t="shared" si="8"/>
        <v>0</v>
      </c>
      <c r="L13" s="1">
        <f t="shared" si="8"/>
        <v>0</v>
      </c>
      <c r="M13" s="1">
        <f t="shared" si="8"/>
        <v>0</v>
      </c>
      <c r="N13" s="1">
        <f t="shared" si="8"/>
        <v>0</v>
      </c>
      <c r="O13" s="1">
        <f t="shared" si="8"/>
        <v>0</v>
      </c>
      <c r="P13" s="1">
        <f t="shared" si="8"/>
        <v>0</v>
      </c>
      <c r="Q13" s="1">
        <f t="shared" si="8"/>
        <v>0</v>
      </c>
    </row>
    <row r="15" spans="2:17" x14ac:dyDescent="0.25">
      <c r="G15" t="s">
        <v>49</v>
      </c>
      <c r="H15" s="1">
        <f>MAX(SUM('Subsidieberekening 1 locatie'!H6:H8),SUM('Subsidieberekening 2 locaties'!H6:H8),SUM('Subsidieberekening 3 locaties'!H6:H8),SUM('Subsidieberekening 5 locaties'!H6:H8),SUM('Subsidieberekening 7 locaties'!H6:H8),SUM('Subsidieberekening 10 locaties'!H6:H8))</f>
        <v>0</v>
      </c>
      <c r="I15" s="1">
        <f>MAX(SUM('Subsidieberekening 1 locatie'!J6:J8),SUM('Subsidieberekening 2 locaties'!J6:J8),SUM('Subsidieberekening 3 locaties'!J6:J8),SUM('Subsidieberekening 5 locaties'!J6:J8),SUM('Subsidieberekening 7 locaties'!J6:J8),SUM('Subsidieberekening 10 locaties'!J6:J8))</f>
        <v>0</v>
      </c>
      <c r="J15" s="1">
        <f>MAX(SUM('Subsidieberekening 1 locatie'!L6:L8),SUM('Subsidieberekening 2 locaties'!L6:L8),SUM('Subsidieberekening 3 locaties'!L6:L8),SUM('Subsidieberekening 5 locaties'!L6:L8),SUM('Subsidieberekening 7 locaties'!L6:L8),SUM('Subsidieberekening 10 locaties'!L6:L8))</f>
        <v>0</v>
      </c>
      <c r="K15" s="1">
        <f>MAX(SUM('Subsidieberekening 1 locatie'!N6:N8),SUM('Subsidieberekening 2 locaties'!N6:N8),SUM('Subsidieberekening 3 locaties'!N6:N8),SUM('Subsidieberekening 5 locaties'!N6:N8),SUM('Subsidieberekening 7 locaties'!N6:N8),SUM('Subsidieberekening 10 locaties'!N6:N8))</f>
        <v>0</v>
      </c>
      <c r="L15" s="1">
        <f>MAX(SUM('Subsidieberekening 1 locatie'!P6:P8),SUM('Subsidieberekening 2 locaties'!P6:P8),SUM('Subsidieberekening 3 locaties'!P6:P8),SUM('Subsidieberekening 5 locaties'!P6:P8),SUM('Subsidieberekening 7 locaties'!P6:P8),SUM('Subsidieberekening 10 locaties'!P6:P8))</f>
        <v>0</v>
      </c>
      <c r="M15" s="1">
        <f>MAX(SUM('Subsidieberekening 1 locatie'!R6:R8),SUM('Subsidieberekening 2 locaties'!R6:R8),SUM('Subsidieberekening 3 locaties'!R6:R8),SUM('Subsidieberekening 5 locaties'!R6:R8),SUM('Subsidieberekening 7 locaties'!R6:R8),SUM('Subsidieberekening 10 locaties'!R6:R8))</f>
        <v>0</v>
      </c>
      <c r="N15" s="1">
        <f>MAX(SUM('Subsidieberekening 1 locatie'!T6:T8),SUM('Subsidieberekening 2 locaties'!T6:T8),SUM('Subsidieberekening 3 locaties'!T6:T8),SUM('Subsidieberekening 5 locaties'!T6:T8),SUM('Subsidieberekening 7 locaties'!T6:T8),SUM('Subsidieberekening 10 locaties'!T6:T8))</f>
        <v>0</v>
      </c>
      <c r="O15" s="1">
        <f>MAX(SUM('Subsidieberekening 1 locatie'!V6:V8),SUM('Subsidieberekening 2 locaties'!V6:V8),SUM('Subsidieberekening 3 locaties'!V6:V8),SUM('Subsidieberekening 5 locaties'!V6:V8),SUM('Subsidieberekening 7 locaties'!V6:V8),SUM('Subsidieberekening 10 locaties'!V6:V8))</f>
        <v>0</v>
      </c>
      <c r="P15" s="1">
        <f>MAX(SUM('Subsidieberekening 1 locatie'!X6:X8),SUM('Subsidieberekening 2 locaties'!X6:X8),SUM('Subsidieberekening 3 locaties'!X6:X8),SUM('Subsidieberekening 5 locaties'!X6:X8),SUM('Subsidieberekening 7 locaties'!X6:X8),SUM('Subsidieberekening 10 locaties'!X6:X8))</f>
        <v>0</v>
      </c>
      <c r="Q15" s="1">
        <f>MAX(SUM('Subsidieberekening 1 locatie'!Z6:Z8),SUM('Subsidieberekening 2 locaties'!Z6:Z8),SUM('Subsidieberekening 3 locaties'!Z6:Z8),SUM('Subsidieberekening 5 locaties'!Z6:Z8),SUM('Subsidieberekening 7 locaties'!Z6:Z8),SUM('Subsidieberekening 10 locaties'!Z6:Z8))</f>
        <v>0</v>
      </c>
    </row>
    <row r="16" spans="2:17" x14ac:dyDescent="0.25">
      <c r="G16" t="s">
        <v>50</v>
      </c>
      <c r="H16" s="1">
        <f>MAX('Subsidieberekening 10 locaties'!H9,'Subsidieberekening 7 locaties'!H9,'Subsidieberekening 5 locaties'!H9,'Subsidieberekening 3 locaties'!H9,'Subsidieberekening 2 locaties'!H9,'Subsidieberekening 1 locatie'!H9)</f>
        <v>0</v>
      </c>
      <c r="I16" s="1">
        <f>MAX('Subsidieberekening 10 locaties'!J9,'Subsidieberekening 7 locaties'!J9,'Subsidieberekening 5 locaties'!J9,'Subsidieberekening 3 locaties'!J9,'Subsidieberekening 2 locaties'!J9,'Subsidieberekening 1 locatie'!J9)</f>
        <v>0</v>
      </c>
      <c r="J16" s="1">
        <f>MAX('Subsidieberekening 10 locaties'!L9,'Subsidieberekening 7 locaties'!L9,'Subsidieberekening 5 locaties'!L9,'Subsidieberekening 3 locaties'!L9,'Subsidieberekening 2 locaties'!L9,'Subsidieberekening 1 locatie'!L9)</f>
        <v>0</v>
      </c>
      <c r="K16" s="1">
        <f>MAX('Subsidieberekening 10 locaties'!N9,'Subsidieberekening 7 locaties'!N9,'Subsidieberekening 5 locaties'!N9,'Subsidieberekening 3 locaties'!N9,'Subsidieberekening 2 locaties'!N9,'Subsidieberekening 1 locatie'!N9)</f>
        <v>0</v>
      </c>
      <c r="L16" s="1">
        <f>MAX('Subsidieberekening 10 locaties'!P9,'Subsidieberekening 7 locaties'!P9,'Subsidieberekening 5 locaties'!P9,'Subsidieberekening 3 locaties'!P9,'Subsidieberekening 2 locaties'!P9,'Subsidieberekening 1 locatie'!P9)</f>
        <v>0</v>
      </c>
      <c r="M16" s="1">
        <f>MAX('Subsidieberekening 10 locaties'!R9,'Subsidieberekening 7 locaties'!R9,'Subsidieberekening 5 locaties'!R9,'Subsidieberekening 3 locaties'!R9,'Subsidieberekening 2 locaties'!R9,'Subsidieberekening 1 locatie'!R9)</f>
        <v>0</v>
      </c>
      <c r="N16" s="1">
        <f>MAX('Subsidieberekening 10 locaties'!T9,'Subsidieberekening 7 locaties'!T9,'Subsidieberekening 5 locaties'!T9,'Subsidieberekening 3 locaties'!T9,'Subsidieberekening 2 locaties'!T9,'Subsidieberekening 1 locatie'!T9)</f>
        <v>0</v>
      </c>
      <c r="O16" s="1">
        <f>MAX('Subsidieberekening 10 locaties'!V9,'Subsidieberekening 7 locaties'!V9,'Subsidieberekening 5 locaties'!V9,'Subsidieberekening 3 locaties'!V9,'Subsidieberekening 2 locaties'!V9,'Subsidieberekening 1 locatie'!V9)</f>
        <v>0</v>
      </c>
      <c r="P16" s="1">
        <f>MAX('Subsidieberekening 10 locaties'!X9,'Subsidieberekening 7 locaties'!X9,'Subsidieberekening 5 locaties'!X9,'Subsidieberekening 3 locaties'!X9,'Subsidieberekening 2 locaties'!X9,'Subsidieberekening 1 locatie'!X9)</f>
        <v>0</v>
      </c>
      <c r="Q16" s="1">
        <f>MAX('Subsidieberekening 10 locaties'!Z9,'Subsidieberekening 7 locaties'!Z9,'Subsidieberekening 5 locaties'!Z9,'Subsidieberekening 3 locaties'!Z9,'Subsidieberekening 2 locaties'!Z9,'Subsidieberekening 1 locatie'!Z9)</f>
        <v>0</v>
      </c>
    </row>
    <row r="18" spans="7:17" x14ac:dyDescent="0.25">
      <c r="G18" t="s">
        <v>0</v>
      </c>
      <c r="H18" s="1">
        <f>MAX('Subsidieberekening 10 locaties'!G3,'Subsidieberekening 7 locaties'!G3,'Subsidieberekening 5 locaties'!G3,'Subsidieberekening 3 locaties'!G3,'Subsidieberekening 2 locaties'!G3,'Subsidieberekening 1 locatie'!G3)</f>
        <v>0</v>
      </c>
      <c r="I18" s="1">
        <f>MAX('Subsidieberekening 10 locaties'!I3,'Subsidieberekening 7 locaties'!I3,'Subsidieberekening 5 locaties'!I3,'Subsidieberekening 3 locaties'!I3,'Subsidieberekening 2 locaties'!I3)</f>
        <v>0</v>
      </c>
      <c r="J18" s="1">
        <f>MAX('Subsidieberekening 10 locaties'!K3,'Subsidieberekening 7 locaties'!K3,'Subsidieberekening 5 locaties'!K3,'Subsidieberekening 3 locaties'!K3)</f>
        <v>0</v>
      </c>
      <c r="K18" s="1">
        <f>MAX('Subsidieberekening 10 locaties'!M3,'Subsidieberekening 7 locaties'!M3,'Subsidieberekening 5 locaties'!M3)</f>
        <v>0</v>
      </c>
      <c r="L18" s="1">
        <f>MAX('Subsidieberekening 10 locaties'!O3,'Subsidieberekening 7 locaties'!O3,'Subsidieberekening 5 locaties'!O3)</f>
        <v>0</v>
      </c>
      <c r="M18" s="1">
        <f>MAX('Subsidieberekening 10 locaties'!Q3,'Subsidieberekening 7 locaties'!Q3)</f>
        <v>0</v>
      </c>
      <c r="N18" s="1">
        <f>MAX('Subsidieberekening 10 locaties'!S3,'Subsidieberekening 7 locaties'!S3)</f>
        <v>0</v>
      </c>
      <c r="O18" s="1">
        <f>'Subsidieberekening 10 locaties'!U3</f>
        <v>0</v>
      </c>
      <c r="P18" s="1">
        <f>'Subsidieberekening 10 locaties'!W3</f>
        <v>0</v>
      </c>
      <c r="Q18" s="1">
        <f>'Subsidieberekening 10 locaties'!Y3</f>
        <v>0</v>
      </c>
    </row>
    <row r="19" spans="7:17" x14ac:dyDescent="0.25">
      <c r="G19" t="s">
        <v>1</v>
      </c>
      <c r="H19" s="1">
        <f>MAX('Subsidieberekening 10 locaties'!G11,'Subsidieberekening 7 locaties'!G11,'Subsidieberekening 5 locaties'!G11,'Subsidieberekening 3 locaties'!G11,'Subsidieberekening 2 locaties'!G11,'Subsidieberekening 1 locatie'!G11)</f>
        <v>0</v>
      </c>
      <c r="I19" s="1">
        <f>MAX('Subsidieberekening 10 locaties'!I11,'Subsidieberekening 7 locaties'!I11,'Subsidieberekening 5 locaties'!I11,'Subsidieberekening 3 locaties'!I11,'Subsidieberekening 2 locaties'!I11)</f>
        <v>0</v>
      </c>
      <c r="J19" s="1">
        <f>MAX('Subsidieberekening 10 locaties'!K11,'Subsidieberekening 7 locaties'!K11,'Subsidieberekening 5 locaties'!K11,'Subsidieberekening 3 locaties'!K11)</f>
        <v>0</v>
      </c>
      <c r="K19" s="1">
        <f>MAX('Subsidieberekening 10 locaties'!M11,'Subsidieberekening 7 locaties'!M11,'Subsidieberekening 5 locaties'!M11)</f>
        <v>0</v>
      </c>
      <c r="L19" s="1">
        <f>MAX('Subsidieberekening 10 locaties'!O11,'Subsidieberekening 7 locaties'!O11,'Subsidieberekening 5 locaties'!O11)</f>
        <v>0</v>
      </c>
      <c r="M19" s="1">
        <f>MAX('Subsidieberekening 10 locaties'!Q11,'Subsidieberekening 7 locaties'!Q11)</f>
        <v>0</v>
      </c>
      <c r="N19" s="1">
        <f>MAX('Subsidieberekening 10 locaties'!S11,'Subsidieberekening 7 locaties'!S11)</f>
        <v>0</v>
      </c>
      <c r="O19" s="1">
        <f>'Subsidieberekening 10 locaties'!U11</f>
        <v>0</v>
      </c>
      <c r="P19" s="1">
        <f>'Subsidieberekening 10 locaties'!W11</f>
        <v>0</v>
      </c>
      <c r="Q19" s="1">
        <f>'Subsidieberekening 10 locaties'!Y11</f>
        <v>0</v>
      </c>
    </row>
    <row r="21" spans="7:17" x14ac:dyDescent="0.25">
      <c r="G21" s="31" t="s">
        <v>56</v>
      </c>
    </row>
    <row r="22" spans="7:17" x14ac:dyDescent="0.25">
      <c r="G22" t="s">
        <v>52</v>
      </c>
      <c r="H22" s="1">
        <f>MIN(H18,H13+H15-H16)</f>
        <v>0</v>
      </c>
      <c r="I22" s="1">
        <f t="shared" ref="I22:Q22" si="9">MIN(I18,I13+I15-I16)</f>
        <v>0</v>
      </c>
      <c r="J22" s="1">
        <f t="shared" si="9"/>
        <v>0</v>
      </c>
      <c r="K22" s="1">
        <f t="shared" si="9"/>
        <v>0</v>
      </c>
      <c r="L22" s="1">
        <f t="shared" si="9"/>
        <v>0</v>
      </c>
      <c r="M22" s="1">
        <f t="shared" si="9"/>
        <v>0</v>
      </c>
      <c r="N22" s="1">
        <f t="shared" si="9"/>
        <v>0</v>
      </c>
      <c r="O22" s="1">
        <f t="shared" si="9"/>
        <v>0</v>
      </c>
      <c r="P22" s="1">
        <f t="shared" si="9"/>
        <v>0</v>
      </c>
      <c r="Q22" s="1">
        <f t="shared" si="9"/>
        <v>0</v>
      </c>
    </row>
    <row r="23" spans="7:17" x14ac:dyDescent="0.25">
      <c r="G23" t="s">
        <v>51</v>
      </c>
      <c r="H23" s="1">
        <f>MIN(H19*0.4,(MAX(H13+H15-H16,120000)))</f>
        <v>0</v>
      </c>
      <c r="I23" s="1">
        <f>MIN(I19*0.4,(MAX(I13+I15-I16,120000)))</f>
        <v>0</v>
      </c>
      <c r="J23" s="1">
        <f t="shared" ref="J23:Q23" si="10">MIN(J19*0.4,(MAX(J13+J15-J16,120000)))</f>
        <v>0</v>
      </c>
      <c r="K23" s="1">
        <f t="shared" si="10"/>
        <v>0</v>
      </c>
      <c r="L23" s="1">
        <f t="shared" si="10"/>
        <v>0</v>
      </c>
      <c r="M23" s="1">
        <f t="shared" si="10"/>
        <v>0</v>
      </c>
      <c r="N23" s="1">
        <f t="shared" si="10"/>
        <v>0</v>
      </c>
      <c r="O23" s="1">
        <f t="shared" si="10"/>
        <v>0</v>
      </c>
      <c r="P23" s="1">
        <f t="shared" si="10"/>
        <v>0</v>
      </c>
      <c r="Q23" s="1">
        <f t="shared" si="10"/>
        <v>0</v>
      </c>
    </row>
    <row r="24" spans="7:17" x14ac:dyDescent="0.25">
      <c r="G24" t="s">
        <v>54</v>
      </c>
      <c r="H24" s="1">
        <f>MIN(MIN(245000,H18)+H19*0.4,(MAX(H13+H15-H16,120000)))</f>
        <v>0</v>
      </c>
      <c r="I24" s="1">
        <f t="shared" ref="I24:Q24" si="11">MIN(MIN(245000,I18)+I19*0.4,(MAX(I13+I15-I16,120000)))</f>
        <v>0</v>
      </c>
      <c r="J24" s="1">
        <f t="shared" si="11"/>
        <v>0</v>
      </c>
      <c r="K24" s="1">
        <f t="shared" si="11"/>
        <v>0</v>
      </c>
      <c r="L24" s="1">
        <f t="shared" si="11"/>
        <v>0</v>
      </c>
      <c r="M24" s="1">
        <f t="shared" si="11"/>
        <v>0</v>
      </c>
      <c r="N24" s="1">
        <f t="shared" si="11"/>
        <v>0</v>
      </c>
      <c r="O24" s="1">
        <f t="shared" si="11"/>
        <v>0</v>
      </c>
      <c r="P24" s="1">
        <f t="shared" si="11"/>
        <v>0</v>
      </c>
      <c r="Q24" s="1">
        <f t="shared" si="11"/>
        <v>0</v>
      </c>
    </row>
    <row r="27" spans="7:17" x14ac:dyDescent="0.25">
      <c r="G27" s="31" t="s">
        <v>57</v>
      </c>
    </row>
    <row r="28" spans="7:17" x14ac:dyDescent="0.25">
      <c r="G28" t="s">
        <v>52</v>
      </c>
      <c r="H28" s="1">
        <f>H13+H15-H16</f>
        <v>0</v>
      </c>
      <c r="I28" s="1">
        <f t="shared" ref="I28:Q28" si="12">I13</f>
        <v>0</v>
      </c>
      <c r="J28" s="1">
        <f t="shared" si="12"/>
        <v>0</v>
      </c>
      <c r="K28" s="1">
        <f t="shared" si="12"/>
        <v>0</v>
      </c>
      <c r="L28" s="1">
        <f t="shared" si="12"/>
        <v>0</v>
      </c>
      <c r="M28" s="1">
        <f t="shared" si="12"/>
        <v>0</v>
      </c>
      <c r="N28" s="1">
        <f t="shared" si="12"/>
        <v>0</v>
      </c>
      <c r="O28" s="1">
        <f t="shared" si="12"/>
        <v>0</v>
      </c>
      <c r="P28" s="1">
        <f t="shared" si="12"/>
        <v>0</v>
      </c>
      <c r="Q28" s="1">
        <f t="shared" si="12"/>
        <v>0</v>
      </c>
    </row>
    <row r="29" spans="7:17" x14ac:dyDescent="0.25">
      <c r="G29" t="s">
        <v>51</v>
      </c>
      <c r="H29" s="1">
        <f>IF(H13=0,0,MAX(120000,H13+H15-H16))</f>
        <v>0</v>
      </c>
      <c r="I29" s="1">
        <f t="shared" ref="I29:Q29" si="13">IF(I13=0,0,MAX(120000,I13))</f>
        <v>0</v>
      </c>
      <c r="J29" s="1">
        <f t="shared" si="13"/>
        <v>0</v>
      </c>
      <c r="K29" s="1">
        <f t="shared" si="13"/>
        <v>0</v>
      </c>
      <c r="L29" s="1">
        <f t="shared" si="13"/>
        <v>0</v>
      </c>
      <c r="M29" s="1">
        <f t="shared" si="13"/>
        <v>0</v>
      </c>
      <c r="N29" s="1">
        <f t="shared" si="13"/>
        <v>0</v>
      </c>
      <c r="O29" s="1">
        <f t="shared" si="13"/>
        <v>0</v>
      </c>
      <c r="P29" s="1">
        <f t="shared" si="13"/>
        <v>0</v>
      </c>
      <c r="Q29" s="1">
        <f t="shared" si="13"/>
        <v>0</v>
      </c>
    </row>
    <row r="30" spans="7:17" x14ac:dyDescent="0.25">
      <c r="G30" t="s">
        <v>54</v>
      </c>
      <c r="H30" s="1">
        <f>IF(H13=0,0,MAX(120000,H13+H15-H16))</f>
        <v>0</v>
      </c>
      <c r="I30" s="1">
        <f t="shared" ref="I30:Q30" si="14">IF(I13=0,0,MAX(120000,I13))</f>
        <v>0</v>
      </c>
      <c r="J30" s="1">
        <f t="shared" si="14"/>
        <v>0</v>
      </c>
      <c r="K30" s="1">
        <f t="shared" si="14"/>
        <v>0</v>
      </c>
      <c r="L30" s="1">
        <f t="shared" si="14"/>
        <v>0</v>
      </c>
      <c r="M30" s="1">
        <f t="shared" si="14"/>
        <v>0</v>
      </c>
      <c r="N30" s="1">
        <f t="shared" si="14"/>
        <v>0</v>
      </c>
      <c r="O30" s="1">
        <f t="shared" si="14"/>
        <v>0</v>
      </c>
      <c r="P30" s="1">
        <f t="shared" si="14"/>
        <v>0</v>
      </c>
      <c r="Q30" s="1">
        <f t="shared" si="14"/>
        <v>0</v>
      </c>
    </row>
  </sheetData>
  <customSheetViews>
    <customSheetView guid="{5FB49330-F000-4995-AA03-040D0255BA2F}" state="hidden">
      <selection activeCell="H3" sqref="H3"/>
      <pageMargins left="0.7" right="0.7" top="0.75" bottom="0.75" header="0.3" footer="0.3"/>
    </customSheetView>
    <customSheetView guid="{74C3F7F2-11C3-4BEE-A17A-EC26271A1FD3}" state="hidden">
      <selection activeCell="H3" sqref="H3"/>
      <pageMargins left="0.7" right="0.7" top="0.75" bottom="0.75" header="0.3" footer="0.3"/>
    </customSheetView>
    <customSheetView guid="{F27EB6E8-FED0-4C1D-8E78-AE6ECD142044}" state="hidden">
      <selection activeCell="H3" sqref="H3"/>
      <pageMargins left="0.7" right="0.7" top="0.75" bottom="0.75" header="0.3" footer="0.3"/>
    </customSheetView>
  </customSheetViews>
  <mergeCells count="1">
    <mergeCell ref="B3:E3"/>
  </mergeCells>
  <phoneticPr fontId="4"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2C55C-AF08-45C0-B69F-0ECC3871D78D}">
  <dimension ref="B1:H39"/>
  <sheetViews>
    <sheetView showGridLines="0" zoomScale="70" zoomScaleNormal="70" workbookViewId="0">
      <selection activeCell="F32" sqref="F32"/>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s>
  <sheetData>
    <row r="1" spans="2:8" ht="131.44999999999999" customHeight="1" x14ac:dyDescent="0.25"/>
    <row r="2" spans="2:8" x14ac:dyDescent="0.25">
      <c r="G2" s="36" t="s">
        <v>14</v>
      </c>
      <c r="H2" s="37"/>
    </row>
    <row r="3" spans="2:8" x14ac:dyDescent="0.25">
      <c r="B3" s="5" t="s">
        <v>23</v>
      </c>
      <c r="C3" s="28"/>
      <c r="F3" s="5" t="s">
        <v>0</v>
      </c>
      <c r="G3" s="42"/>
      <c r="H3" s="42"/>
    </row>
    <row r="4" spans="2:8" x14ac:dyDescent="0.25">
      <c r="B4" s="5" t="s">
        <v>24</v>
      </c>
      <c r="C4" s="28"/>
      <c r="G4" s="7"/>
      <c r="H4" s="7"/>
    </row>
    <row r="5" spans="2:8" x14ac:dyDescent="0.25">
      <c r="B5" s="11"/>
      <c r="C5" s="19"/>
      <c r="G5" s="6" t="s">
        <v>41</v>
      </c>
      <c r="H5" s="6" t="s">
        <v>29</v>
      </c>
    </row>
    <row r="6" spans="2:8" x14ac:dyDescent="0.25">
      <c r="B6" s="5" t="s">
        <v>31</v>
      </c>
      <c r="C6" s="20"/>
      <c r="F6" s="5" t="s">
        <v>25</v>
      </c>
      <c r="G6" s="22"/>
      <c r="H6" s="13">
        <f>G6*10.4</f>
        <v>0</v>
      </c>
    </row>
    <row r="7" spans="2:8" x14ac:dyDescent="0.25">
      <c r="B7" s="5" t="s">
        <v>32</v>
      </c>
      <c r="C7" s="20"/>
      <c r="F7" s="5" t="s">
        <v>26</v>
      </c>
      <c r="G7" s="23"/>
      <c r="H7" s="14">
        <f>G7*11.2</f>
        <v>0</v>
      </c>
    </row>
    <row r="8" spans="2:8" x14ac:dyDescent="0.25">
      <c r="B8" s="8"/>
      <c r="C8" s="21"/>
      <c r="F8" s="5" t="s">
        <v>27</v>
      </c>
      <c r="G8" s="23"/>
      <c r="H8" s="14">
        <f>G8*18.4</f>
        <v>0</v>
      </c>
    </row>
    <row r="9" spans="2:8" x14ac:dyDescent="0.25">
      <c r="B9" s="5" t="s">
        <v>30</v>
      </c>
      <c r="C9" s="28" t="s">
        <v>43</v>
      </c>
      <c r="F9" s="9" t="s">
        <v>28</v>
      </c>
      <c r="G9" s="24"/>
      <c r="H9" s="15">
        <f>G9*2.6</f>
        <v>0</v>
      </c>
    </row>
    <row r="10" spans="2:8" x14ac:dyDescent="0.25">
      <c r="F10" s="11"/>
      <c r="G10" s="11"/>
      <c r="H10" s="11"/>
    </row>
    <row r="11" spans="2:8" ht="22.15" customHeight="1" x14ac:dyDescent="0.25">
      <c r="B11" s="38" t="s">
        <v>47</v>
      </c>
      <c r="C11" s="34"/>
      <c r="F11" s="12" t="s">
        <v>1</v>
      </c>
      <c r="G11" s="43"/>
      <c r="H11" s="44"/>
    </row>
    <row r="12" spans="2:8" x14ac:dyDescent="0.25">
      <c r="B12" s="5" t="s">
        <v>23</v>
      </c>
      <c r="C12" s="30"/>
      <c r="F12" s="11"/>
      <c r="G12" s="25"/>
      <c r="H12" s="25"/>
    </row>
    <row r="13" spans="2:8" x14ac:dyDescent="0.25">
      <c r="B13" s="5" t="s">
        <v>48</v>
      </c>
      <c r="C13" s="26"/>
      <c r="F13" s="10" t="s">
        <v>22</v>
      </c>
      <c r="G13" s="45"/>
      <c r="H13" s="46"/>
    </row>
    <row r="15" spans="2:8" ht="22.15" customHeight="1" x14ac:dyDescent="0.25">
      <c r="B15" s="32" t="str">
        <f>IF(AND(COUNTA(G3)&gt;0,OR(COUNTA(G11)=0,G11=0)),B20,IF(AND(OR(COUNTA(G3)=0,G3=0),COUNTA(G11)&gt;0),B27,B34))</f>
        <v>Maximering sloop en ombouw</v>
      </c>
      <c r="C15" s="33"/>
    </row>
    <row r="16" spans="2:8" x14ac:dyDescent="0.25">
      <c r="B16" s="5" t="s">
        <v>45</v>
      </c>
      <c r="C16" s="29">
        <f>IF(AND(B15=B34,NOT(C13="")),MIN(C35:C38)-C13,IF(B15=B20,MIN(C21:C24),IF(B15=B27,MIN(C28:C31),MIN(C35:C38))))</f>
        <v>0</v>
      </c>
    </row>
    <row r="17" spans="2:3" ht="13.5" customHeight="1" x14ac:dyDescent="0.25">
      <c r="B17" s="5" t="s">
        <v>46</v>
      </c>
      <c r="C17" s="26">
        <f>IF(C9="Ja",C16,IF(AND(B15=B20,C16&gt;225000),C16-225000+C6,0))</f>
        <v>0</v>
      </c>
    </row>
    <row r="20" spans="2:3" ht="22.15" customHeight="1" x14ac:dyDescent="0.25">
      <c r="B20" s="38" t="s">
        <v>16</v>
      </c>
      <c r="C20" s="33"/>
    </row>
    <row r="21" spans="2:3" x14ac:dyDescent="0.25">
      <c r="B21" s="5" t="s">
        <v>17</v>
      </c>
      <c r="C21" s="26">
        <f>SUM('Back-end'!H18:Q18)</f>
        <v>0</v>
      </c>
    </row>
    <row r="22" spans="2:3" x14ac:dyDescent="0.25">
      <c r="B22" s="5" t="s">
        <v>44</v>
      </c>
      <c r="C22" s="26">
        <f>SUM('Back-end'!H28:Q28)</f>
        <v>0</v>
      </c>
    </row>
    <row r="23" spans="2:3" x14ac:dyDescent="0.25">
      <c r="B23" s="5" t="s">
        <v>59</v>
      </c>
      <c r="C23" s="26">
        <f>SUM('Back-end'!H22:Q22)</f>
        <v>0</v>
      </c>
    </row>
    <row r="24" spans="2:3" x14ac:dyDescent="0.25">
      <c r="B24" s="5" t="s">
        <v>18</v>
      </c>
      <c r="C24" s="26">
        <f>225000-C6+IF(OR(C7="",C7=0),20000,IF(20000-C7&lt;=0,0,20000-C7))</f>
        <v>245000</v>
      </c>
    </row>
    <row r="25" spans="2:3" ht="15" customHeight="1" x14ac:dyDescent="0.25"/>
    <row r="27" spans="2:3" s="35" customFormat="1" ht="22.15" customHeight="1" x14ac:dyDescent="0.25">
      <c r="B27" s="38" t="s">
        <v>19</v>
      </c>
      <c r="C27" s="33"/>
    </row>
    <row r="28" spans="2:3" x14ac:dyDescent="0.25">
      <c r="B28" s="5" t="s">
        <v>17</v>
      </c>
      <c r="C28" s="26">
        <f>SUM('Back-end'!H19:Q19)*0.4</f>
        <v>0</v>
      </c>
    </row>
    <row r="29" spans="2:3" x14ac:dyDescent="0.25">
      <c r="B29" s="5" t="s">
        <v>58</v>
      </c>
      <c r="C29" s="26">
        <f>SUM('Back-end'!H29:Q29)</f>
        <v>0</v>
      </c>
    </row>
    <row r="30" spans="2:3" x14ac:dyDescent="0.25">
      <c r="B30" s="5" t="s">
        <v>59</v>
      </c>
      <c r="C30" s="26">
        <f>SUM('Back-end'!H23:Q23)</f>
        <v>0</v>
      </c>
    </row>
    <row r="31" spans="2:3" x14ac:dyDescent="0.25">
      <c r="B31" s="5" t="s">
        <v>21</v>
      </c>
      <c r="C31" s="26" t="str">
        <f>IF(C9="Ja",MAX(0,200000-C6-C7),"")</f>
        <v/>
      </c>
    </row>
    <row r="34" spans="2:3" ht="22.15" customHeight="1" x14ac:dyDescent="0.25">
      <c r="B34" s="32"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59</v>
      </c>
      <c r="C37" s="26">
        <f>SUM('Back-end'!H24:Q24)</f>
        <v>0</v>
      </c>
    </row>
    <row r="38" spans="2:3" x14ac:dyDescent="0.25">
      <c r="B38" s="5" t="s">
        <v>21</v>
      </c>
      <c r="C38" s="26" t="str">
        <f>IF(C9="Ja",425000-C6-IF(C7="",0,MIN(C7,200000)),"")</f>
        <v/>
      </c>
    </row>
    <row r="39" spans="2:3" ht="22.5" customHeight="1" x14ac:dyDescent="0.25"/>
  </sheetData>
  <sheetProtection algorithmName="SHA-512" hashValue="eBzQNt52zx/zbpolQUBplb/iJ77MZZbjkMRLgaQkEerizs5n3K2rHhWWBTlk4AXWrsleEkGCb51lzy8Qs4X0XA==" saltValue="z8ujfy3xccY9vGhB0Zmj+A==" spinCount="100000" sheet="1" formatCells="0" formatRows="0" insertColumns="0"/>
  <customSheetViews>
    <customSheetView guid="{5FB49330-F000-4995-AA03-040D0255BA2F}" showGridLines="0" hiddenRows="1">
      <selection activeCell="F19" sqref="F19"/>
      <pageMargins left="0.23622047244094491" right="0.23622047244094491" top="0" bottom="0.74803149606299213" header="0" footer="0.31496062992125984"/>
      <pageSetup paperSize="9" scale="50" orientation="landscape" r:id="rId1"/>
    </customSheetView>
    <customSheetView guid="{74C3F7F2-11C3-4BEE-A17A-EC26271A1FD3}" showGridLines="0" hiddenRows="1">
      <selection activeCell="C31" sqref="C31"/>
      <pageMargins left="0.23622047244094491" right="0.23622047244094491" top="0" bottom="0.74803149606299213" header="0" footer="0.31496062992125984"/>
      <pageSetup paperSize="9" scale="50" orientation="landscape" r:id="rId2"/>
    </customSheetView>
    <customSheetView guid="{F27EB6E8-FED0-4C1D-8E78-AE6ECD142044}" showGridLines="0" hiddenRows="1">
      <selection activeCell="G2" sqref="G2:H2"/>
      <pageMargins left="0.23622047244094491" right="0.23622047244094491" top="0" bottom="0.74803149606299213" header="0" footer="0.31496062992125984"/>
      <pageSetup paperSize="9" scale="50" orientation="landscape" r:id="rId3"/>
    </customSheetView>
  </customSheetViews>
  <mergeCells count="3">
    <mergeCell ref="G3:H3"/>
    <mergeCell ref="G11:H11"/>
    <mergeCell ref="G13:H13"/>
  </mergeCells>
  <conditionalFormatting sqref="B11:C13">
    <cfRule type="expression" dxfId="5" priority="2">
      <formula>NOT($B$15=$B$34)</formula>
    </cfRule>
  </conditionalFormatting>
  <dataValidations disablePrompts="1" count="1">
    <dataValidation type="list" allowBlank="1" showInputMessage="1" showErrorMessage="1" sqref="C9" xr:uid="{8DEBA720-1002-4AAF-9469-9249B9724C7C}">
      <formula1>"Kies..,Ja, Nee"</formula1>
    </dataValidation>
  </dataValidations>
  <pageMargins left="0.23622047244094491" right="0.23622047244094491" top="0" bottom="0.74803149606299213" header="0" footer="0.31496062992125984"/>
  <pageSetup paperSize="9" scale="50" orientation="landscape" r:id="rId4"/>
  <headerFooter>
    <oddFooter>&amp;L&amp;"Verdana,Standaard"&amp;8Versie: 16-08-2022</oddFooter>
  </headerFooter>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A01ED-BA77-467C-8400-1EEE078F96B4}">
  <dimension ref="B1:J38"/>
  <sheetViews>
    <sheetView showGridLines="0" zoomScale="70" zoomScaleNormal="70" workbookViewId="0">
      <selection activeCell="C36" sqref="C36"/>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 min="9" max="9" width="12.140625" bestFit="1" customWidth="1"/>
    <col min="10" max="10" width="15.5703125" customWidth="1"/>
  </cols>
  <sheetData>
    <row r="1" spans="2:10" ht="131.44999999999999" customHeight="1" x14ac:dyDescent="0.25"/>
    <row r="2" spans="2:10" x14ac:dyDescent="0.25">
      <c r="G2" s="36" t="s">
        <v>14</v>
      </c>
      <c r="H2" s="37"/>
      <c r="I2" s="36" t="s">
        <v>15</v>
      </c>
      <c r="J2" s="37"/>
    </row>
    <row r="3" spans="2:10" x14ac:dyDescent="0.25">
      <c r="B3" s="5" t="s">
        <v>23</v>
      </c>
      <c r="C3" s="28"/>
      <c r="F3" s="5" t="s">
        <v>0</v>
      </c>
      <c r="G3" s="42"/>
      <c r="H3" s="42"/>
      <c r="I3" s="42"/>
      <c r="J3" s="42"/>
    </row>
    <row r="4" spans="2:10" x14ac:dyDescent="0.25">
      <c r="B4" s="5" t="s">
        <v>24</v>
      </c>
      <c r="C4" s="28"/>
      <c r="G4" s="7"/>
      <c r="H4" s="7"/>
      <c r="I4" s="7"/>
      <c r="J4" s="7"/>
    </row>
    <row r="5" spans="2:10" x14ac:dyDescent="0.25">
      <c r="B5" s="11"/>
      <c r="C5" s="19"/>
      <c r="G5" s="6" t="s">
        <v>41</v>
      </c>
      <c r="H5" s="6" t="s">
        <v>29</v>
      </c>
      <c r="I5" s="6" t="s">
        <v>42</v>
      </c>
      <c r="J5" s="6" t="s">
        <v>29</v>
      </c>
    </row>
    <row r="6" spans="2:10" x14ac:dyDescent="0.25">
      <c r="B6" s="5" t="s">
        <v>31</v>
      </c>
      <c r="C6" s="20"/>
      <c r="F6" s="5" t="s">
        <v>25</v>
      </c>
      <c r="G6" s="22"/>
      <c r="H6" s="13">
        <f>G6*10.4</f>
        <v>0</v>
      </c>
      <c r="I6" s="22"/>
      <c r="J6" s="13">
        <f>I6*10.4</f>
        <v>0</v>
      </c>
    </row>
    <row r="7" spans="2:10" x14ac:dyDescent="0.25">
      <c r="B7" s="5" t="s">
        <v>32</v>
      </c>
      <c r="C7" s="20"/>
      <c r="F7" s="5" t="s">
        <v>26</v>
      </c>
      <c r="G7" s="23"/>
      <c r="H7" s="14">
        <f>G7*11.2</f>
        <v>0</v>
      </c>
      <c r="I7" s="23"/>
      <c r="J7" s="14">
        <f>I7*11.2</f>
        <v>0</v>
      </c>
    </row>
    <row r="8" spans="2:10" x14ac:dyDescent="0.25">
      <c r="B8" s="8"/>
      <c r="C8" s="21"/>
      <c r="F8" s="5" t="s">
        <v>27</v>
      </c>
      <c r="G8" s="23"/>
      <c r="H8" s="14">
        <f>G8*18.4</f>
        <v>0</v>
      </c>
      <c r="I8" s="23"/>
      <c r="J8" s="14">
        <f>I8*18.4</f>
        <v>0</v>
      </c>
    </row>
    <row r="9" spans="2:10" x14ac:dyDescent="0.25">
      <c r="B9" s="5" t="s">
        <v>30</v>
      </c>
      <c r="C9" s="28" t="s">
        <v>43</v>
      </c>
      <c r="F9" s="9" t="s">
        <v>28</v>
      </c>
      <c r="G9" s="24"/>
      <c r="H9" s="15">
        <f>G9*2.6</f>
        <v>0</v>
      </c>
      <c r="I9" s="24"/>
      <c r="J9" s="15">
        <f>I9*2.6</f>
        <v>0</v>
      </c>
    </row>
    <row r="10" spans="2:10" x14ac:dyDescent="0.25">
      <c r="F10" s="11"/>
      <c r="G10" s="11"/>
      <c r="H10" s="11"/>
      <c r="I10" s="11"/>
      <c r="J10" s="11"/>
    </row>
    <row r="11" spans="2:10" ht="22.15" customHeight="1" x14ac:dyDescent="0.25">
      <c r="B11" s="38" t="s">
        <v>47</v>
      </c>
      <c r="C11" s="34"/>
      <c r="F11" s="12" t="s">
        <v>1</v>
      </c>
      <c r="G11" s="47"/>
      <c r="H11" s="48"/>
      <c r="I11" s="48"/>
      <c r="J11" s="48"/>
    </row>
    <row r="12" spans="2:10" x14ac:dyDescent="0.25">
      <c r="B12" s="5" t="s">
        <v>23</v>
      </c>
      <c r="C12" s="30"/>
      <c r="F12" s="11"/>
      <c r="G12" s="25"/>
      <c r="H12" s="25"/>
      <c r="I12" s="25"/>
      <c r="J12" s="25"/>
    </row>
    <row r="13" spans="2:10" x14ac:dyDescent="0.25">
      <c r="B13" s="5" t="s">
        <v>48</v>
      </c>
      <c r="C13" s="26"/>
      <c r="F13" s="10" t="s">
        <v>22</v>
      </c>
      <c r="G13" s="45"/>
      <c r="H13" s="46"/>
      <c r="I13" s="46"/>
      <c r="J13" s="46"/>
    </row>
    <row r="15" spans="2:10" ht="22.15" customHeight="1" x14ac:dyDescent="0.25">
      <c r="B15" s="38" t="str">
        <f>IF(AND(COUNTA(G3)&gt;0,OR(COUNTA(G11)=0,G11=0)),B20,IF(AND(OR(COUNTA(G3)=0,G3=0),COUNTA(G11)&gt;0),B27,B34))</f>
        <v>Maximering sloop en ombouw</v>
      </c>
      <c r="C15" s="33"/>
    </row>
    <row r="16" spans="2:10" x14ac:dyDescent="0.25">
      <c r="B16" s="5" t="s">
        <v>45</v>
      </c>
      <c r="C16" s="29">
        <f>IF(AND(B15=B34,NOT(C13="")),MIN(C35:C38)-C13,IF(B15=B20,MIN(C21:C24),IF(B15=B27,MIN(C28:C31),MIN(C35:C38))))</f>
        <v>0</v>
      </c>
    </row>
    <row r="17" spans="2:5" x14ac:dyDescent="0.25">
      <c r="B17" s="5" t="s">
        <v>46</v>
      </c>
      <c r="C17" s="26">
        <f>IF(C9="Ja",C16,IF(AND(B15=B20,C16&gt;225000),C16-225000+C6,0))</f>
        <v>0</v>
      </c>
    </row>
    <row r="20" spans="2:5" ht="22.15" customHeight="1" x14ac:dyDescent="0.25">
      <c r="B20" s="38" t="s">
        <v>16</v>
      </c>
      <c r="C20" s="33"/>
    </row>
    <row r="21" spans="2:5" x14ac:dyDescent="0.25">
      <c r="B21" s="5" t="s">
        <v>17</v>
      </c>
      <c r="C21" s="26">
        <f>SUM('Back-end'!H18:Q18)</f>
        <v>0</v>
      </c>
    </row>
    <row r="22" spans="2:5" x14ac:dyDescent="0.25">
      <c r="B22" s="5" t="s">
        <v>44</v>
      </c>
      <c r="C22" s="26">
        <f>SUM('Back-end'!H28:Q28)</f>
        <v>0</v>
      </c>
    </row>
    <row r="23" spans="2:5" x14ac:dyDescent="0.25">
      <c r="B23" s="5" t="s">
        <v>55</v>
      </c>
      <c r="C23" s="26">
        <f>SUM('Back-end'!H22:Q22)</f>
        <v>0</v>
      </c>
    </row>
    <row r="24" spans="2:5" x14ac:dyDescent="0.25">
      <c r="B24" s="5" t="s">
        <v>18</v>
      </c>
      <c r="C24" s="26">
        <f>225000-C6+IF(OR(C7="",C7=0),20000,IF(20000-C7&lt;=0,0,20000-C7))</f>
        <v>245000</v>
      </c>
    </row>
    <row r="27" spans="2:5" ht="22.15" customHeight="1" x14ac:dyDescent="0.25">
      <c r="B27" s="38" t="s">
        <v>19</v>
      </c>
      <c r="C27" s="33"/>
    </row>
    <row r="28" spans="2:5" x14ac:dyDescent="0.25">
      <c r="B28" s="5" t="s">
        <v>17</v>
      </c>
      <c r="C28" s="26">
        <f>SUM('Back-end'!H19:Q19)*0.4</f>
        <v>0</v>
      </c>
    </row>
    <row r="29" spans="2:5" x14ac:dyDescent="0.25">
      <c r="B29" s="5" t="s">
        <v>58</v>
      </c>
      <c r="C29" s="26">
        <f>SUM('Back-end'!H29:Q29)</f>
        <v>0</v>
      </c>
      <c r="E29" s="1"/>
    </row>
    <row r="30" spans="2:5" x14ac:dyDescent="0.25">
      <c r="B30" s="5" t="s">
        <v>55</v>
      </c>
      <c r="C30" s="26">
        <f>SUM('Back-end'!H23:Q23)</f>
        <v>0</v>
      </c>
    </row>
    <row r="31" spans="2:5" x14ac:dyDescent="0.25">
      <c r="B31" s="5" t="s">
        <v>21</v>
      </c>
      <c r="C31" s="26" t="str">
        <f>IF(C9="Ja",MAX(0,200000-C6-C7),"")</f>
        <v/>
      </c>
    </row>
    <row r="34" spans="2:3" ht="22.15" customHeight="1" x14ac:dyDescent="0.25">
      <c r="B34" s="38"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55</v>
      </c>
      <c r="C37" s="26">
        <f>SUM('Back-end'!H24:Q24)</f>
        <v>0</v>
      </c>
    </row>
    <row r="38" spans="2:3" x14ac:dyDescent="0.25">
      <c r="B38" s="5" t="s">
        <v>21</v>
      </c>
      <c r="C38" s="26" t="str">
        <f>IF(C9="Ja",425000-C6-IF(C7="",0,MIN(C7,200000)),"")</f>
        <v/>
      </c>
    </row>
  </sheetData>
  <sheetProtection algorithmName="SHA-512" hashValue="I2DyzsAi1UYmRGGhFzFap13PjC4l/dGjdzZQEVkjKJ/kUqeWL2ThOk28K8M0StxOkWK+h78AGuG85+Ax5a8fEw==" saltValue="jXF1wPaqcRVX9XwuknPSKg==" spinCount="100000" sheet="1" formatRows="0" insertColumns="0"/>
  <customSheetViews>
    <customSheetView guid="{5FB49330-F000-4995-AA03-040D0255BA2F}" showGridLines="0" hiddenRows="1">
      <selection activeCell="F20" sqref="F20"/>
      <pageMargins left="0.23622047244094491" right="0.23622047244094491" top="0" bottom="0.74803149606299213" header="0" footer="0.31496062992125984"/>
      <pageSetup paperSize="9" scale="50" orientation="landscape" r:id="rId1"/>
    </customSheetView>
    <customSheetView guid="{74C3F7F2-11C3-4BEE-A17A-EC26271A1FD3}" showGridLines="0" hiddenRows="1">
      <selection activeCell="F20" sqref="F20"/>
      <pageMargins left="0.23622047244094491" right="0.23622047244094491" top="0" bottom="0.74803149606299213" header="0" footer="0.31496062992125984"/>
      <pageSetup paperSize="9" scale="50" orientation="landscape" r:id="rId2"/>
    </customSheetView>
    <customSheetView guid="{F27EB6E8-FED0-4C1D-8E78-AE6ECD142044}" showGridLines="0" hiddenRows="1">
      <selection activeCell="F20" sqref="F20"/>
      <pageMargins left="0.23622047244094491" right="0.23622047244094491" top="0" bottom="0.74803149606299213" header="0" footer="0.31496062992125984"/>
      <pageSetup paperSize="9" scale="50" orientation="landscape" r:id="rId3"/>
    </customSheetView>
  </customSheetViews>
  <mergeCells count="6">
    <mergeCell ref="G11:H11"/>
    <mergeCell ref="I11:J11"/>
    <mergeCell ref="G13:H13"/>
    <mergeCell ref="I13:J13"/>
    <mergeCell ref="G3:H3"/>
    <mergeCell ref="I3:J3"/>
  </mergeCells>
  <conditionalFormatting sqref="B11:C13">
    <cfRule type="expression" dxfId="4" priority="1">
      <formula>NOT($B$15=$B$34)</formula>
    </cfRule>
  </conditionalFormatting>
  <dataValidations count="1">
    <dataValidation type="list" allowBlank="1" showInputMessage="1" showErrorMessage="1" sqref="C9" xr:uid="{A8A3AA2F-EF53-49FF-BA8F-237E3A05C7DC}">
      <formula1>"Kies..,Ja, Nee"</formula1>
    </dataValidation>
  </dataValidations>
  <pageMargins left="0.23622047244094491" right="0.23622047244094491" top="0" bottom="0.74803149606299213" header="0" footer="0.31496062992125984"/>
  <pageSetup paperSize="9" scale="50" orientation="landscape" r:id="rId4"/>
  <headerFooter>
    <oddFooter xml:space="preserve">&amp;L&amp;"Verdana,Standaard"&amp;8Versie: 16-08-2022&amp;"-,Standaard"&amp;11
</oddFooter>
  </headerFooter>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DB07D5-E4C7-4A4E-84F7-5547C143E589}">
  <dimension ref="B1:L38"/>
  <sheetViews>
    <sheetView showGridLines="0" zoomScale="70" zoomScaleNormal="70" workbookViewId="0">
      <selection activeCell="C35" sqref="C35"/>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 min="9" max="9" width="12.140625" bestFit="1" customWidth="1"/>
    <col min="10" max="10" width="15.5703125" customWidth="1"/>
    <col min="11" max="11" width="12.140625" bestFit="1" customWidth="1"/>
    <col min="12" max="12" width="15.5703125" customWidth="1"/>
  </cols>
  <sheetData>
    <row r="1" spans="2:12" ht="131.44999999999999" customHeight="1" x14ac:dyDescent="0.25"/>
    <row r="2" spans="2:12" x14ac:dyDescent="0.25">
      <c r="G2" s="36" t="s">
        <v>14</v>
      </c>
      <c r="H2" s="37"/>
      <c r="I2" s="36" t="s">
        <v>15</v>
      </c>
      <c r="J2" s="37"/>
      <c r="K2" s="36" t="s">
        <v>33</v>
      </c>
      <c r="L2" s="37"/>
    </row>
    <row r="3" spans="2:12" x14ac:dyDescent="0.25">
      <c r="B3" s="5" t="s">
        <v>23</v>
      </c>
      <c r="C3" s="28"/>
      <c r="F3" s="5" t="s">
        <v>0</v>
      </c>
      <c r="G3" s="42"/>
      <c r="H3" s="42"/>
      <c r="I3" s="42"/>
      <c r="J3" s="42"/>
      <c r="K3" s="42"/>
      <c r="L3" s="42"/>
    </row>
    <row r="4" spans="2:12" x14ac:dyDescent="0.25">
      <c r="B4" s="5" t="s">
        <v>24</v>
      </c>
      <c r="C4" s="28"/>
      <c r="G4" s="7"/>
      <c r="H4" s="7"/>
      <c r="I4" s="7"/>
      <c r="J4" s="7"/>
      <c r="K4" s="7"/>
      <c r="L4" s="7"/>
    </row>
    <row r="5" spans="2:12" x14ac:dyDescent="0.25">
      <c r="B5" s="11"/>
      <c r="C5" s="19"/>
      <c r="G5" s="6" t="s">
        <v>41</v>
      </c>
      <c r="H5" s="6" t="s">
        <v>29</v>
      </c>
      <c r="I5" s="6" t="s">
        <v>42</v>
      </c>
      <c r="J5" s="6" t="s">
        <v>29</v>
      </c>
      <c r="K5" s="6" t="s">
        <v>41</v>
      </c>
      <c r="L5" s="6" t="s">
        <v>29</v>
      </c>
    </row>
    <row r="6" spans="2:12" x14ac:dyDescent="0.25">
      <c r="B6" s="5" t="s">
        <v>31</v>
      </c>
      <c r="C6" s="20"/>
      <c r="F6" s="5" t="s">
        <v>25</v>
      </c>
      <c r="G6" s="22"/>
      <c r="H6" s="13">
        <f>G6*10.4</f>
        <v>0</v>
      </c>
      <c r="I6" s="22"/>
      <c r="J6" s="13">
        <f>I6*10.4</f>
        <v>0</v>
      </c>
      <c r="K6" s="22"/>
      <c r="L6" s="17">
        <f>K6*10.4</f>
        <v>0</v>
      </c>
    </row>
    <row r="7" spans="2:12" x14ac:dyDescent="0.25">
      <c r="B7" s="5" t="s">
        <v>32</v>
      </c>
      <c r="C7" s="20"/>
      <c r="F7" s="5" t="s">
        <v>26</v>
      </c>
      <c r="G7" s="23"/>
      <c r="H7" s="14">
        <f>G7*11.2</f>
        <v>0</v>
      </c>
      <c r="I7" s="23"/>
      <c r="J7" s="14">
        <f>I7*11.2</f>
        <v>0</v>
      </c>
      <c r="K7" s="23"/>
      <c r="L7" s="17">
        <f>K7*11.2</f>
        <v>0</v>
      </c>
    </row>
    <row r="8" spans="2:12" x14ac:dyDescent="0.25">
      <c r="B8" s="8"/>
      <c r="C8" s="21"/>
      <c r="F8" s="5" t="s">
        <v>27</v>
      </c>
      <c r="G8" s="23"/>
      <c r="H8" s="14">
        <f>G8*18.4</f>
        <v>0</v>
      </c>
      <c r="I8" s="23"/>
      <c r="J8" s="14">
        <f>I8*18.4</f>
        <v>0</v>
      </c>
      <c r="K8" s="23"/>
      <c r="L8" s="17">
        <f>K8*18.4</f>
        <v>0</v>
      </c>
    </row>
    <row r="9" spans="2:12" x14ac:dyDescent="0.25">
      <c r="B9" s="5" t="s">
        <v>30</v>
      </c>
      <c r="C9" s="28" t="s">
        <v>43</v>
      </c>
      <c r="F9" s="9" t="s">
        <v>28</v>
      </c>
      <c r="G9" s="24"/>
      <c r="H9" s="15">
        <f>G9*2.6</f>
        <v>0</v>
      </c>
      <c r="I9" s="24"/>
      <c r="J9" s="15">
        <f>I9*2.6</f>
        <v>0</v>
      </c>
      <c r="K9" s="24"/>
      <c r="L9" s="17">
        <f>K9*2.6</f>
        <v>0</v>
      </c>
    </row>
    <row r="10" spans="2:12" x14ac:dyDescent="0.25">
      <c r="F10" s="11"/>
      <c r="G10" s="11"/>
      <c r="H10" s="11"/>
      <c r="I10" s="11"/>
      <c r="J10" s="11"/>
      <c r="K10" s="11"/>
      <c r="L10" s="16"/>
    </row>
    <row r="11" spans="2:12" ht="22.15" customHeight="1" x14ac:dyDescent="0.25">
      <c r="B11" s="38" t="s">
        <v>47</v>
      </c>
      <c r="C11" s="34"/>
      <c r="F11" s="12" t="s">
        <v>1</v>
      </c>
      <c r="G11" s="47"/>
      <c r="H11" s="48"/>
      <c r="I11" s="48"/>
      <c r="J11" s="48"/>
      <c r="K11" s="48"/>
      <c r="L11" s="48"/>
    </row>
    <row r="12" spans="2:12" x14ac:dyDescent="0.25">
      <c r="B12" s="5" t="s">
        <v>23</v>
      </c>
      <c r="C12" s="30"/>
      <c r="F12" s="11"/>
      <c r="G12" s="25"/>
      <c r="H12" s="25"/>
      <c r="I12" s="25"/>
      <c r="J12" s="25"/>
      <c r="K12" s="25"/>
      <c r="L12" s="25"/>
    </row>
    <row r="13" spans="2:12" x14ac:dyDescent="0.25">
      <c r="B13" s="5" t="s">
        <v>48</v>
      </c>
      <c r="C13" s="26"/>
      <c r="F13" s="10" t="s">
        <v>22</v>
      </c>
      <c r="G13" s="45"/>
      <c r="H13" s="46"/>
      <c r="I13" s="46"/>
      <c r="J13" s="46"/>
      <c r="K13" s="46"/>
      <c r="L13" s="46"/>
    </row>
    <row r="15" spans="2:12" ht="22.15" customHeight="1" x14ac:dyDescent="0.25">
      <c r="B15" s="38" t="str">
        <f>IF(AND(COUNTA(G3)&gt;0,OR(COUNTA(G11)=0,G11=0)),B20,IF(AND(OR(COUNTA(G3)=0,G3=0),COUNTA(G11)&gt;0),B27,B34))</f>
        <v>Maximering sloop en ombouw</v>
      </c>
      <c r="C15" s="33"/>
    </row>
    <row r="16" spans="2:12" x14ac:dyDescent="0.25">
      <c r="B16" s="5" t="s">
        <v>45</v>
      </c>
      <c r="C16" s="29">
        <f>IF(AND(B15=B34,NOT(C13="")),MIN(C35:C38)-C13,IF(B15=B20,MIN(C21:C24),IF(B15=B27,MIN(C28:C31),MIN(C35:C38))))</f>
        <v>0</v>
      </c>
    </row>
    <row r="17" spans="2:5" x14ac:dyDescent="0.25">
      <c r="B17" s="5" t="s">
        <v>46</v>
      </c>
      <c r="C17" s="26">
        <f>IF(C9="Ja",C16,IF(AND(B15=B20,C16&gt;225000),C16-225000+C6,0))</f>
        <v>0</v>
      </c>
    </row>
    <row r="20" spans="2:5" ht="22.5" customHeight="1" x14ac:dyDescent="0.25">
      <c r="B20" s="40" t="s">
        <v>16</v>
      </c>
      <c r="C20" s="33"/>
    </row>
    <row r="21" spans="2:5" x14ac:dyDescent="0.25">
      <c r="B21" s="5" t="s">
        <v>17</v>
      </c>
      <c r="C21" s="26">
        <f>SUM('Back-end'!H18:Q18)</f>
        <v>0</v>
      </c>
    </row>
    <row r="22" spans="2:5" x14ac:dyDescent="0.25">
      <c r="B22" s="5" t="s">
        <v>44</v>
      </c>
      <c r="C22" s="26">
        <f>SUM('Back-end'!H28:Q28)</f>
        <v>0</v>
      </c>
    </row>
    <row r="23" spans="2:5" x14ac:dyDescent="0.25">
      <c r="B23" s="5" t="s">
        <v>55</v>
      </c>
      <c r="C23" s="26">
        <f>SUM('Back-end'!H22:Q22)</f>
        <v>0</v>
      </c>
    </row>
    <row r="24" spans="2:5" x14ac:dyDescent="0.25">
      <c r="B24" s="5" t="s">
        <v>18</v>
      </c>
      <c r="C24" s="26">
        <f>225000-C6+IF(OR(C7="",C7=0),20000,IF(20000-C7&lt;=0,0,20000-C7))</f>
        <v>245000</v>
      </c>
    </row>
    <row r="27" spans="2:5" ht="22.5" customHeight="1" x14ac:dyDescent="0.25">
      <c r="B27" s="38" t="s">
        <v>19</v>
      </c>
      <c r="C27" s="33"/>
    </row>
    <row r="28" spans="2:5" x14ac:dyDescent="0.25">
      <c r="B28" s="5" t="s">
        <v>17</v>
      </c>
      <c r="C28" s="26">
        <f>SUM('Back-end'!H19:Q19)*0.4</f>
        <v>0</v>
      </c>
    </row>
    <row r="29" spans="2:5" x14ac:dyDescent="0.25">
      <c r="B29" s="5" t="s">
        <v>58</v>
      </c>
      <c r="C29" s="26">
        <f>SUM('Back-end'!H29:Q29)</f>
        <v>0</v>
      </c>
      <c r="E29" s="1"/>
    </row>
    <row r="30" spans="2:5" x14ac:dyDescent="0.25">
      <c r="B30" s="5" t="s">
        <v>55</v>
      </c>
      <c r="C30" s="26">
        <f>SUM('Back-end'!H23:Q23)</f>
        <v>0</v>
      </c>
    </row>
    <row r="31" spans="2:5" x14ac:dyDescent="0.25">
      <c r="B31" s="5" t="s">
        <v>21</v>
      </c>
      <c r="C31" s="26" t="str">
        <f>IF(C9="Ja",MAX(0,200000-C6-C7),"")</f>
        <v/>
      </c>
    </row>
    <row r="34" spans="2:3" ht="22.5" customHeight="1" x14ac:dyDescent="0.25">
      <c r="B34" s="38"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55</v>
      </c>
      <c r="C37" s="26">
        <f>SUM('Back-end'!H24:Q24)</f>
        <v>0</v>
      </c>
    </row>
    <row r="38" spans="2:3" x14ac:dyDescent="0.25">
      <c r="B38" s="5" t="s">
        <v>21</v>
      </c>
      <c r="C38" s="26" t="str">
        <f>IF(C9="Ja",425000-C6-IF(C7="",0,MIN(C7,200000)),"")</f>
        <v/>
      </c>
    </row>
  </sheetData>
  <sheetProtection algorithmName="SHA-512" hashValue="OIch8+ayoRbNJU355wUN1ix9seND8y2Xw6HsO+JJNmQ2Od4m9zHRcBfqANVCSwgPXY3qDlrkJiUnIAmbGPUDFg==" saltValue="Cwq5h/kfUSeWIDJ6UxcaNg==" spinCount="100000" sheet="1" formatRows="0" insertColumns="0"/>
  <customSheetViews>
    <customSheetView guid="{5FB49330-F000-4995-AA03-040D0255BA2F}" showGridLines="0" hiddenRows="1">
      <selection activeCell="F22" sqref="F22"/>
      <pageMargins left="0.23622047244094491" right="0.23622047244094491" top="0" bottom="0.74803149606299213" header="0" footer="0.31496062992125984"/>
      <pageSetup paperSize="9" scale="50" orientation="landscape" r:id="rId1"/>
    </customSheetView>
    <customSheetView guid="{74C3F7F2-11C3-4BEE-A17A-EC26271A1FD3}" showGridLines="0" hiddenRows="1">
      <selection activeCell="F22" sqref="F22"/>
      <pageMargins left="0.23622047244094491" right="0.23622047244094491" top="0" bottom="0.74803149606299213" header="0" footer="0.31496062992125984"/>
      <pageSetup paperSize="9" scale="50" orientation="landscape" r:id="rId2"/>
    </customSheetView>
    <customSheetView guid="{F27EB6E8-FED0-4C1D-8E78-AE6ECD142044}" showGridLines="0" hiddenRows="1">
      <selection activeCell="F22" sqref="F22"/>
      <pageMargins left="0.23622047244094491" right="0.23622047244094491" top="0" bottom="0.74803149606299213" header="0" footer="0.31496062992125984"/>
      <pageSetup paperSize="9" scale="50" orientation="landscape" r:id="rId3"/>
    </customSheetView>
  </customSheetViews>
  <mergeCells count="9">
    <mergeCell ref="G3:H3"/>
    <mergeCell ref="I3:J3"/>
    <mergeCell ref="K3:L3"/>
    <mergeCell ref="G11:H11"/>
    <mergeCell ref="I11:J11"/>
    <mergeCell ref="K11:L11"/>
    <mergeCell ref="G13:H13"/>
    <mergeCell ref="I13:J13"/>
    <mergeCell ref="K13:L13"/>
  </mergeCells>
  <conditionalFormatting sqref="B11:C13">
    <cfRule type="expression" dxfId="3" priority="1">
      <formula>NOT($B$15=$B$34)</formula>
    </cfRule>
  </conditionalFormatting>
  <dataValidations disablePrompts="1" count="1">
    <dataValidation type="list" allowBlank="1" showInputMessage="1" showErrorMessage="1" sqref="C9" xr:uid="{D08C737E-5898-44A5-9670-075A65DA3897}">
      <formula1>"Kies..,Ja, Nee"</formula1>
    </dataValidation>
  </dataValidations>
  <pageMargins left="0.23622047244094491" right="0.23622047244094491" top="0" bottom="0.74803149606299213" header="0" footer="0.31496062992125984"/>
  <pageSetup paperSize="9" scale="50" orientation="landscape" r:id="rId4"/>
  <headerFooter>
    <oddFooter>&amp;L&amp;"Verdana,Standaard"&amp;8Versie: 16-08-2022</oddFooter>
  </headerFooter>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62156-1939-43F0-82E0-A197997C04B3}">
  <dimension ref="B1:P38"/>
  <sheetViews>
    <sheetView showGridLines="0" zoomScale="70" zoomScaleNormal="70" workbookViewId="0">
      <selection activeCell="C36" sqref="C36"/>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 min="9" max="9" width="12.140625" bestFit="1" customWidth="1"/>
    <col min="10" max="10" width="15.5703125" customWidth="1"/>
    <col min="11" max="11" width="12.140625" bestFit="1" customWidth="1"/>
    <col min="12" max="12" width="15.5703125" customWidth="1"/>
    <col min="13" max="13" width="12.140625" bestFit="1" customWidth="1"/>
    <col min="14" max="14" width="15.5703125" customWidth="1"/>
    <col min="15" max="15" width="12.140625" bestFit="1" customWidth="1"/>
    <col min="16" max="16" width="15.5703125" customWidth="1"/>
  </cols>
  <sheetData>
    <row r="1" spans="2:16" ht="131.44999999999999" customHeight="1" x14ac:dyDescent="0.25"/>
    <row r="2" spans="2:16" x14ac:dyDescent="0.25">
      <c r="G2" s="36" t="s">
        <v>14</v>
      </c>
      <c r="H2" s="37"/>
      <c r="I2" s="36" t="s">
        <v>15</v>
      </c>
      <c r="J2" s="37"/>
      <c r="K2" s="36" t="s">
        <v>33</v>
      </c>
      <c r="L2" s="37"/>
      <c r="M2" s="36" t="s">
        <v>34</v>
      </c>
      <c r="N2" s="37"/>
      <c r="O2" s="36" t="s">
        <v>35</v>
      </c>
      <c r="P2" s="37"/>
    </row>
    <row r="3" spans="2:16" x14ac:dyDescent="0.25">
      <c r="B3" s="5" t="s">
        <v>23</v>
      </c>
      <c r="C3" s="28"/>
      <c r="F3" s="5" t="s">
        <v>0</v>
      </c>
      <c r="G3" s="42"/>
      <c r="H3" s="42"/>
      <c r="I3" s="42"/>
      <c r="J3" s="42"/>
      <c r="K3" s="42"/>
      <c r="L3" s="42"/>
      <c r="M3" s="42"/>
      <c r="N3" s="42"/>
      <c r="O3" s="42"/>
      <c r="P3" s="42"/>
    </row>
    <row r="4" spans="2:16" x14ac:dyDescent="0.25">
      <c r="B4" s="5" t="s">
        <v>24</v>
      </c>
      <c r="C4" s="28"/>
      <c r="G4" s="7"/>
      <c r="H4" s="7"/>
      <c r="I4" s="7"/>
      <c r="J4" s="7"/>
      <c r="K4" s="7"/>
      <c r="L4" s="7"/>
      <c r="M4" s="7"/>
      <c r="N4" s="7"/>
      <c r="O4" s="7"/>
      <c r="P4" s="7"/>
    </row>
    <row r="5" spans="2:16" x14ac:dyDescent="0.25">
      <c r="B5" s="11"/>
      <c r="C5" s="19"/>
      <c r="G5" s="6" t="s">
        <v>41</v>
      </c>
      <c r="H5" s="6" t="s">
        <v>29</v>
      </c>
      <c r="I5" s="6" t="s">
        <v>42</v>
      </c>
      <c r="J5" s="6" t="s">
        <v>29</v>
      </c>
      <c r="K5" s="6" t="s">
        <v>41</v>
      </c>
      <c r="L5" s="6" t="s">
        <v>29</v>
      </c>
      <c r="M5" s="6" t="s">
        <v>41</v>
      </c>
      <c r="N5" s="6" t="s">
        <v>29</v>
      </c>
      <c r="O5" s="6" t="s">
        <v>42</v>
      </c>
      <c r="P5" s="6" t="s">
        <v>29</v>
      </c>
    </row>
    <row r="6" spans="2:16" x14ac:dyDescent="0.25">
      <c r="B6" s="5" t="s">
        <v>31</v>
      </c>
      <c r="C6" s="20"/>
      <c r="F6" s="5" t="s">
        <v>25</v>
      </c>
      <c r="G6" s="22"/>
      <c r="H6" s="13">
        <f>G6*10.4</f>
        <v>0</v>
      </c>
      <c r="I6" s="22"/>
      <c r="J6" s="13">
        <f>I6*10.4</f>
        <v>0</v>
      </c>
      <c r="K6" s="22"/>
      <c r="L6" s="17">
        <f>K6*10.4</f>
        <v>0</v>
      </c>
      <c r="M6" s="27"/>
      <c r="N6" s="18">
        <f>M6*10.4</f>
        <v>0</v>
      </c>
      <c r="O6" s="27"/>
      <c r="P6" s="18">
        <f>O6*10.4</f>
        <v>0</v>
      </c>
    </row>
    <row r="7" spans="2:16" x14ac:dyDescent="0.25">
      <c r="B7" s="5" t="s">
        <v>32</v>
      </c>
      <c r="C7" s="20"/>
      <c r="F7" s="5" t="s">
        <v>26</v>
      </c>
      <c r="G7" s="23"/>
      <c r="H7" s="14">
        <f>G7*11.2</f>
        <v>0</v>
      </c>
      <c r="I7" s="23"/>
      <c r="J7" s="14">
        <f>I7*11.2</f>
        <v>0</v>
      </c>
      <c r="K7" s="23"/>
      <c r="L7" s="17">
        <f>K7*11.2</f>
        <v>0</v>
      </c>
      <c r="M7" s="27"/>
      <c r="N7" s="18">
        <f>M7*11.2</f>
        <v>0</v>
      </c>
      <c r="O7" s="27"/>
      <c r="P7" s="18">
        <f>O7*11.2</f>
        <v>0</v>
      </c>
    </row>
    <row r="8" spans="2:16" x14ac:dyDescent="0.25">
      <c r="B8" s="8"/>
      <c r="C8" s="21"/>
      <c r="F8" s="5" t="s">
        <v>27</v>
      </c>
      <c r="G8" s="23"/>
      <c r="H8" s="14">
        <f>G8*18.4</f>
        <v>0</v>
      </c>
      <c r="I8" s="23"/>
      <c r="J8" s="14">
        <f>I8*18.4</f>
        <v>0</v>
      </c>
      <c r="K8" s="23"/>
      <c r="L8" s="17">
        <f>K8*18.4</f>
        <v>0</v>
      </c>
      <c r="M8" s="27"/>
      <c r="N8" s="18">
        <f>M8*18.4</f>
        <v>0</v>
      </c>
      <c r="O8" s="27"/>
      <c r="P8" s="18">
        <f>O8*18.4</f>
        <v>0</v>
      </c>
    </row>
    <row r="9" spans="2:16" x14ac:dyDescent="0.25">
      <c r="B9" s="5" t="s">
        <v>30</v>
      </c>
      <c r="C9" s="28" t="s">
        <v>43</v>
      </c>
      <c r="F9" s="9" t="s">
        <v>28</v>
      </c>
      <c r="G9" s="24"/>
      <c r="H9" s="15">
        <f>G9*2.6</f>
        <v>0</v>
      </c>
      <c r="I9" s="24"/>
      <c r="J9" s="15">
        <f>I9*2.6</f>
        <v>0</v>
      </c>
      <c r="K9" s="24"/>
      <c r="L9" s="17">
        <f>K9*2.6</f>
        <v>0</v>
      </c>
      <c r="M9" s="27"/>
      <c r="N9" s="18">
        <f>M9*2.6</f>
        <v>0</v>
      </c>
      <c r="O9" s="27"/>
      <c r="P9" s="18">
        <f>O9*2.6</f>
        <v>0</v>
      </c>
    </row>
    <row r="10" spans="2:16" x14ac:dyDescent="0.25">
      <c r="F10" s="11"/>
      <c r="G10" s="11"/>
      <c r="H10" s="11"/>
      <c r="I10" s="11"/>
      <c r="J10" s="11"/>
      <c r="K10" s="11"/>
      <c r="L10" s="16"/>
      <c r="M10" s="16"/>
      <c r="N10" s="16"/>
      <c r="O10" s="16"/>
      <c r="P10" s="16"/>
    </row>
    <row r="11" spans="2:16" ht="22.15" customHeight="1" x14ac:dyDescent="0.25">
      <c r="B11" s="38" t="s">
        <v>47</v>
      </c>
      <c r="C11" s="34"/>
      <c r="F11" s="12" t="s">
        <v>1</v>
      </c>
      <c r="G11" s="47"/>
      <c r="H11" s="48"/>
      <c r="I11" s="48"/>
      <c r="J11" s="48"/>
      <c r="K11" s="48"/>
      <c r="L11" s="48"/>
      <c r="M11" s="48"/>
      <c r="N11" s="48"/>
      <c r="O11" s="48"/>
      <c r="P11" s="48"/>
    </row>
    <row r="12" spans="2:16" x14ac:dyDescent="0.25">
      <c r="B12" s="5" t="s">
        <v>23</v>
      </c>
      <c r="C12" s="30"/>
      <c r="F12" s="11"/>
      <c r="G12" s="25"/>
      <c r="H12" s="25"/>
      <c r="I12" s="25"/>
      <c r="J12" s="25"/>
      <c r="K12" s="25"/>
      <c r="L12" s="25"/>
      <c r="M12" s="25"/>
      <c r="N12" s="25"/>
      <c r="O12" s="25"/>
      <c r="P12" s="25"/>
    </row>
    <row r="13" spans="2:16" x14ac:dyDescent="0.25">
      <c r="B13" s="5" t="s">
        <v>48</v>
      </c>
      <c r="C13" s="26"/>
      <c r="F13" s="10" t="s">
        <v>22</v>
      </c>
      <c r="G13" s="45"/>
      <c r="H13" s="46"/>
      <c r="I13" s="46"/>
      <c r="J13" s="46"/>
      <c r="K13" s="46"/>
      <c r="L13" s="46"/>
      <c r="M13" s="46"/>
      <c r="N13" s="46"/>
      <c r="O13" s="46"/>
      <c r="P13" s="46"/>
    </row>
    <row r="15" spans="2:16" ht="22.15" customHeight="1" x14ac:dyDescent="0.25">
      <c r="B15" s="38" t="str">
        <f>IF(AND(COUNTA(G3,I3,K3,M3,O3)&gt;0,OR(COUNTA(G11,I11,K11,M11,O11)=0,SUM(G11:P11)=0)),B20,IF(AND(OR(COUNTA(G3,I3,K3,M3,O3)=0,SUM(G3:P3)=0),COUNTA(G11,I11,K11,M11,O11)&gt;0),B27,B34))</f>
        <v>Maximering sloop en ombouw</v>
      </c>
      <c r="C15" s="34"/>
    </row>
    <row r="16" spans="2:16" x14ac:dyDescent="0.25">
      <c r="B16" s="5" t="s">
        <v>45</v>
      </c>
      <c r="C16" s="26">
        <f>IF(AND(B15=B34,NOT(C13="")),MIN(C35:C38)-C13,IF(B15=B20,MIN(C21:C24),IF(B15=B27,MIN(C28:C31),MIN(C35:C38))))</f>
        <v>0</v>
      </c>
    </row>
    <row r="17" spans="2:5" x14ac:dyDescent="0.25">
      <c r="B17" s="5" t="s">
        <v>46</v>
      </c>
      <c r="C17" s="26">
        <f>IF(C9="Ja",C16,IF(AND(B15=B20,C16&gt;225000),C16-225000+C6,0))</f>
        <v>0</v>
      </c>
    </row>
    <row r="20" spans="2:5" ht="22.15" customHeight="1" x14ac:dyDescent="0.25">
      <c r="B20" s="38" t="s">
        <v>16</v>
      </c>
      <c r="C20" s="33"/>
    </row>
    <row r="21" spans="2:5" x14ac:dyDescent="0.25">
      <c r="B21" s="5" t="s">
        <v>17</v>
      </c>
      <c r="C21" s="26">
        <f>SUM('Back-end'!H18:Q18)</f>
        <v>0</v>
      </c>
    </row>
    <row r="22" spans="2:5" x14ac:dyDescent="0.25">
      <c r="B22" s="5" t="s">
        <v>44</v>
      </c>
      <c r="C22" s="26">
        <f>SUM('Back-end'!H28:Q28)</f>
        <v>0</v>
      </c>
    </row>
    <row r="23" spans="2:5" x14ac:dyDescent="0.25">
      <c r="B23" s="5" t="s">
        <v>55</v>
      </c>
      <c r="C23" s="26">
        <f>SUM('Back-end'!H22:Q22)</f>
        <v>0</v>
      </c>
    </row>
    <row r="24" spans="2:5" x14ac:dyDescent="0.25">
      <c r="B24" s="5" t="s">
        <v>18</v>
      </c>
      <c r="C24" s="26">
        <f>225000-C6+IF(OR(C7="",C7=0),20000,IF(20000-C7&lt;=0,0,20000-C7))</f>
        <v>245000</v>
      </c>
    </row>
    <row r="27" spans="2:5" ht="22.15" customHeight="1" x14ac:dyDescent="0.25">
      <c r="B27" s="38" t="s">
        <v>19</v>
      </c>
      <c r="C27" s="33"/>
    </row>
    <row r="28" spans="2:5" x14ac:dyDescent="0.25">
      <c r="B28" s="5" t="s">
        <v>17</v>
      </c>
      <c r="C28" s="26">
        <f>SUM('Back-end'!H19:Q19)*0.4</f>
        <v>0</v>
      </c>
    </row>
    <row r="29" spans="2:5" x14ac:dyDescent="0.25">
      <c r="B29" s="5" t="s">
        <v>58</v>
      </c>
      <c r="C29" s="26">
        <f>SUM('Back-end'!H29:Q29)</f>
        <v>0</v>
      </c>
    </row>
    <row r="30" spans="2:5" x14ac:dyDescent="0.25">
      <c r="B30" s="5" t="s">
        <v>55</v>
      </c>
      <c r="C30" s="26">
        <f>SUM('Back-end'!H23:Q23)</f>
        <v>0</v>
      </c>
    </row>
    <row r="31" spans="2:5" x14ac:dyDescent="0.25">
      <c r="B31" s="5" t="s">
        <v>21</v>
      </c>
      <c r="C31" s="26" t="str">
        <f>IF(C9="Ja",MAX(0,200000-C6-C7),"")</f>
        <v/>
      </c>
      <c r="E31" s="1"/>
    </row>
    <row r="34" spans="2:3" ht="22.15" customHeight="1" x14ac:dyDescent="0.25">
      <c r="B34" s="38"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55</v>
      </c>
      <c r="C37" s="26">
        <f>SUM('Back-end'!H24:Q24)</f>
        <v>0</v>
      </c>
    </row>
    <row r="38" spans="2:3" x14ac:dyDescent="0.25">
      <c r="B38" s="5" t="s">
        <v>21</v>
      </c>
      <c r="C38" s="26" t="str">
        <f>IF(C9="Ja",425000-C6-IF(C7="",0,MIN(C7,200000)),"")</f>
        <v/>
      </c>
    </row>
  </sheetData>
  <sheetProtection algorithmName="SHA-512" hashValue="+cTBGSyXiHMVlgfFynja5gadd5zQ0ys+BL1kZG9d6XtqiroJDURyPJZgbyAetiqJYucHhwVWIO18H0qqoUvfaQ==" saltValue="BFvSHxq1u+7vVmCbPiUjPw==" spinCount="100000" sheet="1" formatRows="0" insertColumns="0"/>
  <customSheetViews>
    <customSheetView guid="{5FB49330-F000-4995-AA03-040D0255BA2F}" showGridLines="0" hiddenRows="1" topLeftCell="C1">
      <selection activeCell="G2" sqref="G2:H2"/>
      <pageMargins left="0.23622047244094491" right="0.23622047244094491" top="0" bottom="0.74803149606299213" header="0" footer="0.31496062992125984"/>
      <pageSetup paperSize="9" scale="50" orientation="landscape" r:id="rId1"/>
    </customSheetView>
    <customSheetView guid="{74C3F7F2-11C3-4BEE-A17A-EC26271A1FD3}" showGridLines="0" hiddenRows="1" topLeftCell="C1">
      <selection activeCell="G2" sqref="G2:H2"/>
      <pageMargins left="0.23622047244094491" right="0.23622047244094491" top="0" bottom="0.74803149606299213" header="0" footer="0.31496062992125984"/>
      <pageSetup paperSize="9" scale="50" orientation="landscape" r:id="rId2"/>
    </customSheetView>
    <customSheetView guid="{F27EB6E8-FED0-4C1D-8E78-AE6ECD142044}" showGridLines="0" hiddenRows="1" topLeftCell="C1">
      <selection activeCell="G2" sqref="G2:H2"/>
      <pageMargins left="0.23622047244094491" right="0.23622047244094491" top="0" bottom="0.74803149606299213" header="0" footer="0.31496062992125984"/>
      <pageSetup paperSize="9" scale="50" orientation="landscape" r:id="rId3"/>
    </customSheetView>
  </customSheetViews>
  <mergeCells count="15">
    <mergeCell ref="G3:H3"/>
    <mergeCell ref="I3:J3"/>
    <mergeCell ref="K3:L3"/>
    <mergeCell ref="M3:N3"/>
    <mergeCell ref="O3:P3"/>
    <mergeCell ref="G11:H11"/>
    <mergeCell ref="I11:J11"/>
    <mergeCell ref="K11:L11"/>
    <mergeCell ref="M11:N11"/>
    <mergeCell ref="O11:P11"/>
    <mergeCell ref="G13:H13"/>
    <mergeCell ref="I13:J13"/>
    <mergeCell ref="K13:L13"/>
    <mergeCell ref="M13:N13"/>
    <mergeCell ref="O13:P13"/>
  </mergeCells>
  <conditionalFormatting sqref="B11:C13">
    <cfRule type="expression" dxfId="2" priority="5">
      <formula>NOT($B$15=$B$34)</formula>
    </cfRule>
  </conditionalFormatting>
  <dataValidations count="1">
    <dataValidation type="list" allowBlank="1" showInputMessage="1" showErrorMessage="1" sqref="C9" xr:uid="{0E7FF7FC-B51B-4112-B838-4A5C32EBDCB2}">
      <formula1>"Kies..,Ja, Nee"</formula1>
    </dataValidation>
  </dataValidations>
  <pageMargins left="0.23622047244094491" right="0.23622047244094491" top="0" bottom="0.74803149606299213" header="0" footer="0.31496062992125984"/>
  <pageSetup paperSize="9" scale="50" orientation="landscape" r:id="rId4"/>
  <headerFooter>
    <oddFooter>&amp;LVersie: 16-08-2022</oddFooter>
  </headerFooter>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D82E7-55F4-48D4-B927-F740D1B9E6F1}">
  <dimension ref="B1:T38"/>
  <sheetViews>
    <sheetView showGridLines="0" zoomScale="70" zoomScaleNormal="70" workbookViewId="0">
      <selection activeCell="C36" sqref="C36"/>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 min="9" max="9" width="12.140625" bestFit="1" customWidth="1"/>
    <col min="10" max="10" width="15.5703125" customWidth="1"/>
    <col min="11" max="11" width="12.140625" bestFit="1" customWidth="1"/>
    <col min="12" max="12" width="15.5703125" customWidth="1"/>
    <col min="13" max="13" width="12.140625" bestFit="1" customWidth="1"/>
    <col min="14" max="14" width="15.5703125" customWidth="1"/>
    <col min="15" max="15" width="12.140625" bestFit="1" customWidth="1"/>
    <col min="16" max="16" width="15.5703125" customWidth="1"/>
    <col min="17" max="17" width="12.140625" bestFit="1" customWidth="1"/>
    <col min="18" max="18" width="15.5703125" customWidth="1"/>
    <col min="19" max="19" width="12.140625" bestFit="1" customWidth="1"/>
    <col min="20" max="20" width="15.5703125" customWidth="1"/>
  </cols>
  <sheetData>
    <row r="1" spans="2:20" ht="131.44999999999999" customHeight="1" x14ac:dyDescent="0.25"/>
    <row r="2" spans="2:20" x14ac:dyDescent="0.25">
      <c r="G2" s="36" t="s">
        <v>14</v>
      </c>
      <c r="H2" s="37"/>
      <c r="I2" s="36" t="s">
        <v>15</v>
      </c>
      <c r="J2" s="37"/>
      <c r="K2" s="36" t="s">
        <v>33</v>
      </c>
      <c r="L2" s="37"/>
      <c r="M2" s="36" t="s">
        <v>34</v>
      </c>
      <c r="N2" s="37"/>
      <c r="O2" s="36" t="s">
        <v>35</v>
      </c>
      <c r="P2" s="37"/>
      <c r="Q2" s="36" t="s">
        <v>36</v>
      </c>
      <c r="R2" s="37"/>
      <c r="S2" s="36" t="s">
        <v>37</v>
      </c>
      <c r="T2" s="37"/>
    </row>
    <row r="3" spans="2:20" x14ac:dyDescent="0.25">
      <c r="B3" s="5" t="s">
        <v>23</v>
      </c>
      <c r="C3" s="28"/>
      <c r="F3" s="5" t="s">
        <v>0</v>
      </c>
      <c r="G3" s="42"/>
      <c r="H3" s="42"/>
      <c r="I3" s="42"/>
      <c r="J3" s="42"/>
      <c r="K3" s="42"/>
      <c r="L3" s="42"/>
      <c r="M3" s="42"/>
      <c r="N3" s="42"/>
      <c r="O3" s="42"/>
      <c r="P3" s="42"/>
      <c r="Q3" s="42"/>
      <c r="R3" s="42"/>
      <c r="S3" s="42"/>
      <c r="T3" s="42"/>
    </row>
    <row r="4" spans="2:20" x14ac:dyDescent="0.25">
      <c r="B4" s="5" t="s">
        <v>24</v>
      </c>
      <c r="C4" s="28"/>
      <c r="G4" s="7"/>
      <c r="H4" s="7"/>
      <c r="I4" s="7"/>
      <c r="J4" s="7"/>
      <c r="K4" s="7"/>
      <c r="L4" s="7"/>
      <c r="M4" s="7"/>
      <c r="N4" s="7"/>
      <c r="O4" s="7"/>
      <c r="P4" s="7"/>
      <c r="Q4" s="7"/>
      <c r="R4" s="7"/>
      <c r="S4" s="7"/>
      <c r="T4" s="7"/>
    </row>
    <row r="5" spans="2:20" x14ac:dyDescent="0.25">
      <c r="B5" s="11"/>
      <c r="C5" s="19"/>
      <c r="G5" s="6" t="s">
        <v>41</v>
      </c>
      <c r="H5" s="6" t="s">
        <v>29</v>
      </c>
      <c r="I5" s="6" t="s">
        <v>42</v>
      </c>
      <c r="J5" s="6" t="s">
        <v>29</v>
      </c>
      <c r="K5" s="6" t="s">
        <v>41</v>
      </c>
      <c r="L5" s="6" t="s">
        <v>29</v>
      </c>
      <c r="M5" s="6" t="s">
        <v>41</v>
      </c>
      <c r="N5" s="6" t="s">
        <v>29</v>
      </c>
      <c r="O5" s="6" t="s">
        <v>42</v>
      </c>
      <c r="P5" s="6" t="s">
        <v>29</v>
      </c>
      <c r="Q5" s="6" t="s">
        <v>42</v>
      </c>
      <c r="R5" s="6" t="s">
        <v>29</v>
      </c>
      <c r="S5" s="6" t="s">
        <v>42</v>
      </c>
      <c r="T5" s="6" t="s">
        <v>29</v>
      </c>
    </row>
    <row r="6" spans="2:20" x14ac:dyDescent="0.25">
      <c r="B6" s="5" t="s">
        <v>31</v>
      </c>
      <c r="C6" s="20"/>
      <c r="F6" s="5" t="s">
        <v>25</v>
      </c>
      <c r="G6" s="22"/>
      <c r="H6" s="13">
        <f>G6*10.4</f>
        <v>0</v>
      </c>
      <c r="I6" s="22"/>
      <c r="J6" s="13">
        <f>I6*10.4</f>
        <v>0</v>
      </c>
      <c r="K6" s="22"/>
      <c r="L6" s="17">
        <f>K6*10.4</f>
        <v>0</v>
      </c>
      <c r="M6" s="27"/>
      <c r="N6" s="18">
        <f>M6*10.4</f>
        <v>0</v>
      </c>
      <c r="O6" s="27"/>
      <c r="P6" s="18">
        <f>O6*10.4</f>
        <v>0</v>
      </c>
      <c r="Q6" s="27"/>
      <c r="R6" s="18">
        <f>Q6*R22</f>
        <v>0</v>
      </c>
      <c r="S6" s="27"/>
      <c r="T6" s="18">
        <f>S6*10.4</f>
        <v>0</v>
      </c>
    </row>
    <row r="7" spans="2:20" x14ac:dyDescent="0.25">
      <c r="B7" s="5" t="s">
        <v>32</v>
      </c>
      <c r="C7" s="20"/>
      <c r="F7" s="5" t="s">
        <v>26</v>
      </c>
      <c r="G7" s="23"/>
      <c r="H7" s="14">
        <f>G7*11.2</f>
        <v>0</v>
      </c>
      <c r="I7" s="23"/>
      <c r="J7" s="14">
        <f>I7*11.2</f>
        <v>0</v>
      </c>
      <c r="K7" s="23"/>
      <c r="L7" s="17">
        <f>K7*11.2</f>
        <v>0</v>
      </c>
      <c r="M7" s="27"/>
      <c r="N7" s="18">
        <f>M7*11.2</f>
        <v>0</v>
      </c>
      <c r="O7" s="27"/>
      <c r="P7" s="18">
        <f>O7*11.2</f>
        <v>0</v>
      </c>
      <c r="Q7" s="27"/>
      <c r="R7" s="18">
        <f>Q7*11.2</f>
        <v>0</v>
      </c>
      <c r="S7" s="27"/>
      <c r="T7" s="18">
        <f>S7*11.2</f>
        <v>0</v>
      </c>
    </row>
    <row r="8" spans="2:20" x14ac:dyDescent="0.25">
      <c r="B8" s="8"/>
      <c r="C8" s="21"/>
      <c r="F8" s="5" t="s">
        <v>27</v>
      </c>
      <c r="G8" s="23"/>
      <c r="H8" s="14">
        <f>G8*18.4</f>
        <v>0</v>
      </c>
      <c r="I8" s="23"/>
      <c r="J8" s="14">
        <f>I8*18.4</f>
        <v>0</v>
      </c>
      <c r="K8" s="23"/>
      <c r="L8" s="17">
        <f>K8*18.4</f>
        <v>0</v>
      </c>
      <c r="M8" s="27"/>
      <c r="N8" s="18">
        <f>M8*18.4</f>
        <v>0</v>
      </c>
      <c r="O8" s="27"/>
      <c r="P8" s="18">
        <f>O8*18.4</f>
        <v>0</v>
      </c>
      <c r="Q8" s="27"/>
      <c r="R8" s="18">
        <f>Q8*18.4</f>
        <v>0</v>
      </c>
      <c r="S8" s="27"/>
      <c r="T8" s="18">
        <f>S8*18.4</f>
        <v>0</v>
      </c>
    </row>
    <row r="9" spans="2:20" x14ac:dyDescent="0.25">
      <c r="B9" s="5" t="s">
        <v>30</v>
      </c>
      <c r="C9" s="28" t="s">
        <v>43</v>
      </c>
      <c r="F9" s="9" t="s">
        <v>28</v>
      </c>
      <c r="G9" s="24"/>
      <c r="H9" s="15">
        <f>G9*2.6</f>
        <v>0</v>
      </c>
      <c r="I9" s="24"/>
      <c r="J9" s="15">
        <f>I9*2.6</f>
        <v>0</v>
      </c>
      <c r="K9" s="24"/>
      <c r="L9" s="17">
        <f>K9*2.6</f>
        <v>0</v>
      </c>
      <c r="M9" s="27"/>
      <c r="N9" s="18">
        <f>M9*2.6</f>
        <v>0</v>
      </c>
      <c r="O9" s="27"/>
      <c r="P9" s="18">
        <f>O9*2.6</f>
        <v>0</v>
      </c>
      <c r="Q9" s="27"/>
      <c r="R9" s="18">
        <f>Q9*2.6</f>
        <v>0</v>
      </c>
      <c r="S9" s="27"/>
      <c r="T9" s="18">
        <f>S9*2.6</f>
        <v>0</v>
      </c>
    </row>
    <row r="10" spans="2:20" x14ac:dyDescent="0.25">
      <c r="F10" s="11"/>
      <c r="G10" s="11"/>
      <c r="H10" s="11"/>
      <c r="I10" s="11"/>
      <c r="J10" s="11"/>
      <c r="K10" s="11"/>
      <c r="L10" s="16"/>
      <c r="M10" s="16"/>
      <c r="N10" s="16"/>
      <c r="O10" s="16"/>
      <c r="P10" s="16"/>
      <c r="Q10" s="16"/>
      <c r="R10" s="16"/>
      <c r="S10" s="16"/>
      <c r="T10" s="16"/>
    </row>
    <row r="11" spans="2:20" ht="22.15" customHeight="1" x14ac:dyDescent="0.25">
      <c r="B11" s="38" t="s">
        <v>47</v>
      </c>
      <c r="C11" s="34"/>
      <c r="F11" s="12" t="s">
        <v>1</v>
      </c>
      <c r="G11" s="47"/>
      <c r="H11" s="48"/>
      <c r="I11" s="48"/>
      <c r="J11" s="48"/>
      <c r="K11" s="48"/>
      <c r="L11" s="48"/>
      <c r="M11" s="48"/>
      <c r="N11" s="48"/>
      <c r="O11" s="48"/>
      <c r="P11" s="48"/>
      <c r="Q11" s="48"/>
      <c r="R11" s="48"/>
      <c r="S11" s="48"/>
      <c r="T11" s="48"/>
    </row>
    <row r="12" spans="2:20" x14ac:dyDescent="0.25">
      <c r="B12" s="5" t="s">
        <v>23</v>
      </c>
      <c r="C12" s="30"/>
      <c r="F12" s="11"/>
      <c r="G12" s="25"/>
      <c r="H12" s="25"/>
      <c r="I12" s="25"/>
      <c r="J12" s="25"/>
      <c r="K12" s="25"/>
      <c r="L12" s="25"/>
      <c r="M12" s="25"/>
      <c r="N12" s="25"/>
      <c r="O12" s="25"/>
      <c r="P12" s="25"/>
      <c r="Q12" s="25"/>
      <c r="R12" s="25"/>
      <c r="S12" s="25"/>
      <c r="T12" s="25"/>
    </row>
    <row r="13" spans="2:20" x14ac:dyDescent="0.25">
      <c r="B13" s="5" t="s">
        <v>48</v>
      </c>
      <c r="C13" s="26"/>
      <c r="F13" s="10" t="s">
        <v>22</v>
      </c>
      <c r="G13" s="45"/>
      <c r="H13" s="46"/>
      <c r="I13" s="46"/>
      <c r="J13" s="46"/>
      <c r="K13" s="46"/>
      <c r="L13" s="46"/>
      <c r="M13" s="46"/>
      <c r="N13" s="46"/>
      <c r="O13" s="46"/>
      <c r="P13" s="46"/>
      <c r="Q13" s="46"/>
      <c r="R13" s="46"/>
      <c r="S13" s="46"/>
      <c r="T13" s="46"/>
    </row>
    <row r="15" spans="2:20" ht="22.15" customHeight="1" x14ac:dyDescent="0.25">
      <c r="B15" s="38" t="str">
        <f>IF(AND(COUNTA(G3,I3,K3,M3,O3)&gt;0,OR(COUNTA(G11,I11,K11,M11,O11)=0,SUM(G11:P11)=0)),B20,IF(AND(OR(COUNTA(G3,I3,K3,M3,O3)=0,SUM(G3:P3)=0),COUNTA(G11,I11,K11,M11,O11)&gt;0),B27,B34))</f>
        <v>Maximering sloop en ombouw</v>
      </c>
      <c r="C15" s="34"/>
    </row>
    <row r="16" spans="2:20" x14ac:dyDescent="0.25">
      <c r="B16" s="5" t="s">
        <v>45</v>
      </c>
      <c r="C16" s="26">
        <f>IF(AND(B15=B34,NOT(C13="")),MIN(C35:C38)-C13,IF(B15=B20,MIN(C21:C24),IF(B15=B27,MIN(C28:C31),MIN(C35:C38))))</f>
        <v>0</v>
      </c>
    </row>
    <row r="17" spans="2:5" x14ac:dyDescent="0.25">
      <c r="B17" s="5" t="s">
        <v>46</v>
      </c>
      <c r="C17" s="26">
        <f>IF(C9="Ja",C16,IF(AND(B15=B20,C16&gt;225000),C16-225000+C6,0))</f>
        <v>0</v>
      </c>
    </row>
    <row r="20" spans="2:5" ht="22.15" customHeight="1" x14ac:dyDescent="0.25">
      <c r="B20" s="38" t="s">
        <v>16</v>
      </c>
      <c r="C20" s="33"/>
    </row>
    <row r="21" spans="2:5" x14ac:dyDescent="0.25">
      <c r="B21" s="5" t="s">
        <v>17</v>
      </c>
      <c r="C21" s="26">
        <f>SUM('Back-end'!H18:Q18)</f>
        <v>0</v>
      </c>
    </row>
    <row r="22" spans="2:5" x14ac:dyDescent="0.25">
      <c r="B22" s="5" t="s">
        <v>44</v>
      </c>
      <c r="C22" s="26">
        <f>SUM('Back-end'!H28:Q28)</f>
        <v>0</v>
      </c>
    </row>
    <row r="23" spans="2:5" x14ac:dyDescent="0.25">
      <c r="B23" s="5" t="s">
        <v>55</v>
      </c>
      <c r="C23" s="26">
        <f>SUM('Back-end'!H22:Q22)</f>
        <v>0</v>
      </c>
    </row>
    <row r="24" spans="2:5" x14ac:dyDescent="0.25">
      <c r="B24" s="5" t="s">
        <v>18</v>
      </c>
      <c r="C24" s="26">
        <f>225000-C6+IF(OR(C7="",C7=0),20000,IF(20000-C7&lt;=0,0,20000-C7))</f>
        <v>245000</v>
      </c>
    </row>
    <row r="27" spans="2:5" ht="22.15" customHeight="1" x14ac:dyDescent="0.25">
      <c r="B27" s="38" t="s">
        <v>19</v>
      </c>
      <c r="C27" s="33"/>
    </row>
    <row r="28" spans="2:5" x14ac:dyDescent="0.25">
      <c r="B28" s="5" t="s">
        <v>17</v>
      </c>
      <c r="C28" s="26">
        <f>SUM('Back-end'!H19:Q19)*0.4</f>
        <v>0</v>
      </c>
    </row>
    <row r="29" spans="2:5" x14ac:dyDescent="0.25">
      <c r="B29" s="5" t="s">
        <v>58</v>
      </c>
      <c r="C29" s="26">
        <f>SUM('Back-end'!H29:Q29)</f>
        <v>0</v>
      </c>
      <c r="E29" s="1"/>
    </row>
    <row r="30" spans="2:5" x14ac:dyDescent="0.25">
      <c r="B30" s="5" t="s">
        <v>55</v>
      </c>
      <c r="C30" s="26">
        <f>SUM('Back-end'!H23:Q23)</f>
        <v>0</v>
      </c>
    </row>
    <row r="31" spans="2:5" x14ac:dyDescent="0.25">
      <c r="B31" s="5" t="s">
        <v>21</v>
      </c>
      <c r="C31" s="26" t="str">
        <f>IF(C9="Ja",MAX(0,200000-C6-C7),"")</f>
        <v/>
      </c>
    </row>
    <row r="34" spans="2:3" ht="22.15" customHeight="1" x14ac:dyDescent="0.25">
      <c r="B34" s="38"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55</v>
      </c>
      <c r="C37" s="26">
        <f>SUM('Back-end'!H24:Q24)</f>
        <v>0</v>
      </c>
    </row>
    <row r="38" spans="2:3" x14ac:dyDescent="0.25">
      <c r="B38" s="5" t="s">
        <v>21</v>
      </c>
      <c r="C38" s="26" t="str">
        <f>IF(C9="Ja",425000-C6-IF(C7="",0,MIN(C7,200000)),"")</f>
        <v/>
      </c>
    </row>
  </sheetData>
  <sheetProtection algorithmName="SHA-512" hashValue="1tX4xyN/gSkXvPGFRS4NClENq9MVLtnKcjKTD4vbF7um93xYAKP3NGeYhNvl7MXH0WxJfZf+jAs7SoiLE3FGcA==" saltValue="O0PZ0N2Mm3kQfW5738C+xQ==" spinCount="100000" sheet="1" formatRows="0" insertColumns="0"/>
  <customSheetViews>
    <customSheetView guid="{5FB49330-F000-4995-AA03-040D0255BA2F}" showGridLines="0" hiddenRows="1" topLeftCell="G1">
      <selection activeCell="P31" sqref="P31"/>
      <pageMargins left="0.23622047244094491" right="0.23622047244094491" top="0" bottom="0.74803149606299213" header="0" footer="0.31496062992125984"/>
      <pageSetup paperSize="9" scale="50" orientation="landscape" r:id="rId1"/>
    </customSheetView>
    <customSheetView guid="{74C3F7F2-11C3-4BEE-A17A-EC26271A1FD3}" showGridLines="0" hiddenRows="1" topLeftCell="G1">
      <selection activeCell="P31" sqref="P31"/>
      <pageMargins left="0.23622047244094491" right="0.23622047244094491" top="0" bottom="0.74803149606299213" header="0" footer="0.31496062992125984"/>
      <pageSetup paperSize="9" scale="50" orientation="landscape" r:id="rId2"/>
    </customSheetView>
    <customSheetView guid="{F27EB6E8-FED0-4C1D-8E78-AE6ECD142044}" showGridLines="0" hiddenRows="1" topLeftCell="G1">
      <selection activeCell="P31" sqref="P31"/>
      <pageMargins left="0.23622047244094491" right="0.23622047244094491" top="0" bottom="0.74803149606299213" header="0" footer="0.31496062992125984"/>
      <pageSetup paperSize="9" scale="50" orientation="landscape" r:id="rId3"/>
    </customSheetView>
  </customSheetViews>
  <mergeCells count="21">
    <mergeCell ref="O3:P3"/>
    <mergeCell ref="Q3:R3"/>
    <mergeCell ref="M11:N11"/>
    <mergeCell ref="Q11:R11"/>
    <mergeCell ref="O11:P11"/>
    <mergeCell ref="S3:T3"/>
    <mergeCell ref="S13:T13"/>
    <mergeCell ref="S11:T11"/>
    <mergeCell ref="G13:H13"/>
    <mergeCell ref="I13:J13"/>
    <mergeCell ref="K13:L13"/>
    <mergeCell ref="M13:N13"/>
    <mergeCell ref="O13:P13"/>
    <mergeCell ref="Q13:R13"/>
    <mergeCell ref="G11:H11"/>
    <mergeCell ref="I11:J11"/>
    <mergeCell ref="K11:L11"/>
    <mergeCell ref="G3:H3"/>
    <mergeCell ref="I3:J3"/>
    <mergeCell ref="K3:L3"/>
    <mergeCell ref="M3:N3"/>
  </mergeCells>
  <conditionalFormatting sqref="B11:C13">
    <cfRule type="expression" dxfId="1" priority="1">
      <formula>NOT($B$15=$B$34)</formula>
    </cfRule>
  </conditionalFormatting>
  <dataValidations count="1">
    <dataValidation type="list" allowBlank="1" showInputMessage="1" showErrorMessage="1" sqref="C9" xr:uid="{1FCC396A-BCCE-4F4E-8BAE-0B45C9D3C96F}">
      <formula1>"Kies..,Ja, Nee"</formula1>
    </dataValidation>
  </dataValidations>
  <pageMargins left="0.23622047244094491" right="0.23622047244094491" top="0" bottom="0.74803149606299213" header="0" footer="0.31496062992125984"/>
  <pageSetup paperSize="9" scale="50" orientation="landscape" r:id="rId4"/>
  <headerFooter>
    <oddFooter>&amp;LVersie: 16-08-2022</oddFooter>
  </headerFooter>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A1EF-6B5C-4347-B496-E230B979AF5E}">
  <dimension ref="B1:Z38"/>
  <sheetViews>
    <sheetView showGridLines="0" zoomScale="70" zoomScaleNormal="70" workbookViewId="0">
      <selection activeCell="C21" sqref="C21"/>
    </sheetView>
  </sheetViews>
  <sheetFormatPr defaultRowHeight="15" x14ac:dyDescent="0.25"/>
  <cols>
    <col min="1" max="1" width="5.140625" customWidth="1"/>
    <col min="2" max="2" width="32.140625" customWidth="1"/>
    <col min="3" max="3" width="34.28515625" customWidth="1"/>
    <col min="4" max="4" width="2" customWidth="1"/>
    <col min="5" max="5" width="3.5703125" customWidth="1"/>
    <col min="6" max="6" width="66.140625" bestFit="1" customWidth="1"/>
    <col min="7" max="7" width="12.140625" bestFit="1" customWidth="1"/>
    <col min="8" max="8" width="15.5703125" customWidth="1"/>
    <col min="9" max="9" width="12.140625" bestFit="1" customWidth="1"/>
    <col min="10" max="10" width="15.5703125" customWidth="1"/>
    <col min="11" max="11" width="12.140625" bestFit="1" customWidth="1"/>
    <col min="12" max="12" width="15.5703125" customWidth="1"/>
    <col min="13" max="13" width="12.140625" bestFit="1" customWidth="1"/>
    <col min="14" max="14" width="15.5703125" customWidth="1"/>
    <col min="15" max="15" width="12.140625" bestFit="1" customWidth="1"/>
    <col min="16" max="16" width="15.5703125" customWidth="1"/>
    <col min="17" max="17" width="12.140625" bestFit="1" customWidth="1"/>
    <col min="18" max="18" width="15.5703125" customWidth="1"/>
    <col min="19" max="19" width="12.140625" bestFit="1" customWidth="1"/>
    <col min="20" max="20" width="15.5703125" customWidth="1"/>
    <col min="21" max="21" width="12.140625" bestFit="1" customWidth="1"/>
    <col min="22" max="22" width="15.5703125" customWidth="1"/>
    <col min="23" max="23" width="12.140625" bestFit="1" customWidth="1"/>
    <col min="24" max="24" width="15.5703125" customWidth="1"/>
    <col min="25" max="25" width="12.140625" bestFit="1" customWidth="1"/>
    <col min="26" max="26" width="15.5703125" customWidth="1"/>
  </cols>
  <sheetData>
    <row r="1" spans="2:26" ht="131.44999999999999" customHeight="1" x14ac:dyDescent="0.25"/>
    <row r="2" spans="2:26" x14ac:dyDescent="0.25">
      <c r="G2" s="36" t="s">
        <v>14</v>
      </c>
      <c r="H2" s="37"/>
      <c r="I2" s="36" t="s">
        <v>15</v>
      </c>
      <c r="J2" s="37"/>
      <c r="K2" s="36" t="s">
        <v>33</v>
      </c>
      <c r="L2" s="37"/>
      <c r="M2" s="36" t="s">
        <v>34</v>
      </c>
      <c r="N2" s="37"/>
      <c r="O2" s="36" t="s">
        <v>35</v>
      </c>
      <c r="P2" s="37"/>
      <c r="Q2" s="36" t="s">
        <v>36</v>
      </c>
      <c r="R2" s="37"/>
      <c r="S2" s="36" t="s">
        <v>37</v>
      </c>
      <c r="T2" s="37"/>
      <c r="U2" s="36" t="s">
        <v>38</v>
      </c>
      <c r="V2" s="37"/>
      <c r="W2" s="36" t="s">
        <v>39</v>
      </c>
      <c r="X2" s="37"/>
      <c r="Y2" s="36" t="s">
        <v>40</v>
      </c>
      <c r="Z2" s="37"/>
    </row>
    <row r="3" spans="2:26" x14ac:dyDescent="0.25">
      <c r="B3" s="5" t="s">
        <v>23</v>
      </c>
      <c r="C3" s="28"/>
      <c r="F3" s="5" t="s">
        <v>0</v>
      </c>
      <c r="G3" s="42"/>
      <c r="H3" s="42"/>
      <c r="I3" s="42"/>
      <c r="J3" s="42"/>
      <c r="K3" s="42"/>
      <c r="L3" s="42"/>
      <c r="M3" s="42"/>
      <c r="N3" s="42"/>
      <c r="O3" s="42"/>
      <c r="P3" s="42"/>
      <c r="Q3" s="42"/>
      <c r="R3" s="42"/>
      <c r="S3" s="42"/>
      <c r="T3" s="42"/>
      <c r="U3" s="42"/>
      <c r="V3" s="42"/>
      <c r="W3" s="42"/>
      <c r="X3" s="42"/>
      <c r="Y3" s="42"/>
      <c r="Z3" s="42"/>
    </row>
    <row r="4" spans="2:26" x14ac:dyDescent="0.25">
      <c r="B4" s="5" t="s">
        <v>24</v>
      </c>
      <c r="C4" s="28"/>
      <c r="G4" s="7"/>
      <c r="H4" s="7"/>
      <c r="I4" s="7"/>
      <c r="J4" s="7"/>
      <c r="K4" s="7"/>
      <c r="L4" s="7"/>
      <c r="M4" s="7"/>
      <c r="N4" s="7"/>
      <c r="O4" s="7"/>
      <c r="P4" s="7"/>
      <c r="Q4" s="7"/>
      <c r="R4" s="7"/>
      <c r="S4" s="7"/>
      <c r="T4" s="7"/>
      <c r="U4" s="7"/>
      <c r="V4" s="7"/>
      <c r="W4" s="7"/>
      <c r="X4" s="7"/>
      <c r="Y4" s="7"/>
      <c r="Z4" s="7"/>
    </row>
    <row r="5" spans="2:26" x14ac:dyDescent="0.25">
      <c r="B5" s="11"/>
      <c r="C5" s="19"/>
      <c r="G5" s="6" t="s">
        <v>41</v>
      </c>
      <c r="H5" s="6" t="s">
        <v>29</v>
      </c>
      <c r="I5" s="6" t="s">
        <v>42</v>
      </c>
      <c r="J5" s="6" t="s">
        <v>29</v>
      </c>
      <c r="K5" s="6" t="s">
        <v>41</v>
      </c>
      <c r="L5" s="6" t="s">
        <v>29</v>
      </c>
      <c r="M5" s="6" t="s">
        <v>41</v>
      </c>
      <c r="N5" s="6" t="s">
        <v>29</v>
      </c>
      <c r="O5" s="6" t="s">
        <v>42</v>
      </c>
      <c r="P5" s="6" t="s">
        <v>29</v>
      </c>
      <c r="Q5" s="6" t="s">
        <v>42</v>
      </c>
      <c r="R5" s="6" t="s">
        <v>29</v>
      </c>
      <c r="S5" s="6" t="s">
        <v>42</v>
      </c>
      <c r="T5" s="6" t="s">
        <v>29</v>
      </c>
      <c r="U5" s="6" t="s">
        <v>42</v>
      </c>
      <c r="V5" s="6" t="s">
        <v>29</v>
      </c>
      <c r="W5" s="6" t="s">
        <v>42</v>
      </c>
      <c r="X5" s="6" t="s">
        <v>29</v>
      </c>
      <c r="Y5" s="6" t="s">
        <v>42</v>
      </c>
      <c r="Z5" s="6" t="s">
        <v>29</v>
      </c>
    </row>
    <row r="6" spans="2:26" x14ac:dyDescent="0.25">
      <c r="B6" s="5" t="s">
        <v>31</v>
      </c>
      <c r="C6" s="20"/>
      <c r="F6" s="5" t="s">
        <v>25</v>
      </c>
      <c r="G6" s="22"/>
      <c r="H6" s="13">
        <f>G6*10.4</f>
        <v>0</v>
      </c>
      <c r="I6" s="22"/>
      <c r="J6" s="13">
        <f>I6*10.4</f>
        <v>0</v>
      </c>
      <c r="K6" s="22"/>
      <c r="L6" s="17">
        <f>K6*10.4</f>
        <v>0</v>
      </c>
      <c r="M6" s="27"/>
      <c r="N6" s="18">
        <f>M6*10.4</f>
        <v>0</v>
      </c>
      <c r="O6" s="27"/>
      <c r="P6" s="18">
        <f>O6*10.4</f>
        <v>0</v>
      </c>
      <c r="Q6" s="27"/>
      <c r="R6" s="18">
        <f>Q6*R22</f>
        <v>0</v>
      </c>
      <c r="S6" s="27"/>
      <c r="T6" s="18">
        <f>S6*10.4</f>
        <v>0</v>
      </c>
      <c r="U6" s="27"/>
      <c r="V6" s="18">
        <f>U6*10.4</f>
        <v>0</v>
      </c>
      <c r="W6" s="27"/>
      <c r="X6" s="18">
        <f>W6*10.4</f>
        <v>0</v>
      </c>
      <c r="Y6" s="27"/>
      <c r="Z6" s="18">
        <f>Y6*10.4</f>
        <v>0</v>
      </c>
    </row>
    <row r="7" spans="2:26" x14ac:dyDescent="0.25">
      <c r="B7" s="5" t="s">
        <v>32</v>
      </c>
      <c r="C7" s="20"/>
      <c r="F7" s="5" t="s">
        <v>26</v>
      </c>
      <c r="G7" s="23"/>
      <c r="H7" s="14">
        <f>G7*11.2</f>
        <v>0</v>
      </c>
      <c r="I7" s="23"/>
      <c r="J7" s="14">
        <f>I7*11.2</f>
        <v>0</v>
      </c>
      <c r="K7" s="23"/>
      <c r="L7" s="17">
        <f>K7*11.2</f>
        <v>0</v>
      </c>
      <c r="M7" s="27"/>
      <c r="N7" s="18">
        <f>M7*11.2</f>
        <v>0</v>
      </c>
      <c r="O7" s="27"/>
      <c r="P7" s="18">
        <f>O7*11.2</f>
        <v>0</v>
      </c>
      <c r="Q7" s="27"/>
      <c r="R7" s="18">
        <f>Q7*11.2</f>
        <v>0</v>
      </c>
      <c r="S7" s="27"/>
      <c r="T7" s="18">
        <f>S7*11.2</f>
        <v>0</v>
      </c>
      <c r="U7" s="27"/>
      <c r="V7" s="18">
        <f>U7*11.2</f>
        <v>0</v>
      </c>
      <c r="W7" s="27"/>
      <c r="X7" s="18">
        <f>W7*11.2</f>
        <v>0</v>
      </c>
      <c r="Y7" s="27"/>
      <c r="Z7" s="18">
        <f>Y7*11.2</f>
        <v>0</v>
      </c>
    </row>
    <row r="8" spans="2:26" x14ac:dyDescent="0.25">
      <c r="B8" s="8"/>
      <c r="C8" s="21"/>
      <c r="F8" s="5" t="s">
        <v>27</v>
      </c>
      <c r="G8" s="23"/>
      <c r="H8" s="14">
        <f>G8*18.4</f>
        <v>0</v>
      </c>
      <c r="I8" s="23"/>
      <c r="J8" s="14">
        <f>I8*18.4</f>
        <v>0</v>
      </c>
      <c r="K8" s="23"/>
      <c r="L8" s="17">
        <f>K8*18.4</f>
        <v>0</v>
      </c>
      <c r="M8" s="27"/>
      <c r="N8" s="18">
        <f>M8*18.4</f>
        <v>0</v>
      </c>
      <c r="O8" s="27"/>
      <c r="P8" s="18">
        <f>O8*18.4</f>
        <v>0</v>
      </c>
      <c r="Q8" s="27"/>
      <c r="R8" s="18">
        <f>Q8*18.4</f>
        <v>0</v>
      </c>
      <c r="S8" s="27"/>
      <c r="T8" s="18">
        <f>S8*18.4</f>
        <v>0</v>
      </c>
      <c r="U8" s="27"/>
      <c r="V8" s="18">
        <f>U8*18.4</f>
        <v>0</v>
      </c>
      <c r="W8" s="27"/>
      <c r="X8" s="18">
        <f>W8*18.4</f>
        <v>0</v>
      </c>
      <c r="Y8" s="27"/>
      <c r="Z8" s="18">
        <f>Y8*18.4</f>
        <v>0</v>
      </c>
    </row>
    <row r="9" spans="2:26" x14ac:dyDescent="0.25">
      <c r="B9" s="5" t="s">
        <v>30</v>
      </c>
      <c r="C9" s="28" t="s">
        <v>43</v>
      </c>
      <c r="F9" s="9" t="s">
        <v>28</v>
      </c>
      <c r="G9" s="24"/>
      <c r="H9" s="15">
        <f>G9*2.6</f>
        <v>0</v>
      </c>
      <c r="I9" s="24"/>
      <c r="J9" s="15">
        <f>I9*2.6</f>
        <v>0</v>
      </c>
      <c r="K9" s="24"/>
      <c r="L9" s="17">
        <f>K9*2.6</f>
        <v>0</v>
      </c>
      <c r="M9" s="27"/>
      <c r="N9" s="18">
        <f>M9*2.6</f>
        <v>0</v>
      </c>
      <c r="O9" s="27"/>
      <c r="P9" s="18">
        <f>O9*2.6</f>
        <v>0</v>
      </c>
      <c r="Q9" s="27"/>
      <c r="R9" s="18">
        <f>Q9*2.6</f>
        <v>0</v>
      </c>
      <c r="S9" s="27"/>
      <c r="T9" s="18">
        <f>S9*2.6</f>
        <v>0</v>
      </c>
      <c r="U9" s="27"/>
      <c r="V9" s="18">
        <f>U9*2.6</f>
        <v>0</v>
      </c>
      <c r="W9" s="27"/>
      <c r="X9" s="18">
        <f>W9*2.6</f>
        <v>0</v>
      </c>
      <c r="Y9" s="27"/>
      <c r="Z9" s="18">
        <f>Y9*2.6</f>
        <v>0</v>
      </c>
    </row>
    <row r="10" spans="2:26" x14ac:dyDescent="0.25">
      <c r="F10" s="11"/>
      <c r="G10" s="11"/>
      <c r="H10" s="11"/>
      <c r="I10" s="11"/>
      <c r="J10" s="11"/>
      <c r="K10" s="11"/>
      <c r="L10" s="16"/>
      <c r="M10" s="16"/>
      <c r="N10" s="16"/>
      <c r="O10" s="16"/>
      <c r="P10" s="16"/>
      <c r="Q10" s="16"/>
      <c r="R10" s="16"/>
      <c r="S10" s="16"/>
      <c r="T10" s="16"/>
      <c r="U10" s="16"/>
      <c r="V10" s="16"/>
      <c r="W10" s="16"/>
      <c r="X10" s="16"/>
      <c r="Y10" s="16"/>
      <c r="Z10" s="16"/>
    </row>
    <row r="11" spans="2:26" ht="22.15" customHeight="1" x14ac:dyDescent="0.25">
      <c r="B11" s="38" t="s">
        <v>47</v>
      </c>
      <c r="C11" s="39"/>
      <c r="F11" s="12" t="s">
        <v>1</v>
      </c>
      <c r="G11" s="47"/>
      <c r="H11" s="48"/>
      <c r="I11" s="48"/>
      <c r="J11" s="48"/>
      <c r="K11" s="48"/>
      <c r="L11" s="48"/>
      <c r="M11" s="48"/>
      <c r="N11" s="48"/>
      <c r="O11" s="48"/>
      <c r="P11" s="48"/>
      <c r="Q11" s="48"/>
      <c r="R11" s="48"/>
      <c r="S11" s="48"/>
      <c r="T11" s="48"/>
      <c r="U11" s="48"/>
      <c r="V11" s="48"/>
      <c r="W11" s="48"/>
      <c r="X11" s="48"/>
      <c r="Y11" s="48"/>
      <c r="Z11" s="48"/>
    </row>
    <row r="12" spans="2:26" x14ac:dyDescent="0.25">
      <c r="B12" s="5" t="s">
        <v>23</v>
      </c>
      <c r="C12" s="30"/>
      <c r="F12" s="11"/>
      <c r="G12" s="25"/>
      <c r="H12" s="25"/>
      <c r="I12" s="25"/>
      <c r="J12" s="25"/>
      <c r="K12" s="25"/>
      <c r="L12" s="25"/>
      <c r="M12" s="25"/>
      <c r="N12" s="25"/>
      <c r="O12" s="25"/>
      <c r="P12" s="25"/>
      <c r="Q12" s="25"/>
      <c r="R12" s="25"/>
      <c r="S12" s="25"/>
      <c r="T12" s="25"/>
      <c r="U12" s="25"/>
      <c r="V12" s="25"/>
      <c r="W12" s="25"/>
      <c r="X12" s="25"/>
      <c r="Y12" s="25"/>
      <c r="Z12" s="25"/>
    </row>
    <row r="13" spans="2:26" x14ac:dyDescent="0.25">
      <c r="B13" s="5" t="s">
        <v>48</v>
      </c>
      <c r="C13" s="26"/>
      <c r="F13" s="10" t="s">
        <v>22</v>
      </c>
      <c r="G13" s="45"/>
      <c r="H13" s="46"/>
      <c r="I13" s="46"/>
      <c r="J13" s="46"/>
      <c r="K13" s="46"/>
      <c r="L13" s="46"/>
      <c r="M13" s="46"/>
      <c r="N13" s="46"/>
      <c r="O13" s="46"/>
      <c r="P13" s="46"/>
      <c r="Q13" s="46"/>
      <c r="R13" s="46"/>
      <c r="S13" s="46"/>
      <c r="T13" s="46"/>
      <c r="U13" s="46"/>
      <c r="V13" s="46"/>
      <c r="W13" s="46"/>
      <c r="X13" s="46"/>
      <c r="Y13" s="46"/>
      <c r="Z13" s="46"/>
    </row>
    <row r="15" spans="2:26" ht="22.15" customHeight="1" x14ac:dyDescent="0.25">
      <c r="B15" s="38" t="str">
        <f>IF(AND(COUNTA(G3,I3,K3,M3,O3)&gt;0,OR(COUNTA(G11,I11,K11,M11,O11)=0,SUM(G11:P11)=0)),B20,IF(AND(OR(COUNTA(G3,I3,K3,M3,O3)=0,SUM(G3:P3)=0),COUNTA(G11,I11,K11,M11,O11)&gt;0),B27,B34))</f>
        <v>Maximering sloop en ombouw</v>
      </c>
      <c r="C15" s="39"/>
    </row>
    <row r="16" spans="2:26" x14ac:dyDescent="0.25">
      <c r="B16" s="5" t="s">
        <v>45</v>
      </c>
      <c r="C16" s="26">
        <f>IF(AND(B15=B34,NOT(C13="")),MIN(C35:C38)-C13,IF(B15=B20,MIN(C21:C24),IF(B15=B27,MIN(C28:C31),MIN(C35:C38))))</f>
        <v>0</v>
      </c>
    </row>
    <row r="17" spans="2:5" x14ac:dyDescent="0.25">
      <c r="B17" s="5" t="s">
        <v>46</v>
      </c>
      <c r="C17" s="26">
        <f>IF(C9="Ja",C16,IF(AND(B15=B20,C16&gt;225000),C16-225000+C6,0))</f>
        <v>0</v>
      </c>
    </row>
    <row r="20" spans="2:5" ht="22.15" customHeight="1" x14ac:dyDescent="0.25">
      <c r="B20" s="38" t="s">
        <v>16</v>
      </c>
      <c r="C20" s="33"/>
    </row>
    <row r="21" spans="2:5" x14ac:dyDescent="0.25">
      <c r="B21" s="5" t="s">
        <v>17</v>
      </c>
      <c r="C21" s="26">
        <f>SUM('Back-end'!H18:Q18)</f>
        <v>0</v>
      </c>
    </row>
    <row r="22" spans="2:5" x14ac:dyDescent="0.25">
      <c r="B22" s="5" t="s">
        <v>44</v>
      </c>
      <c r="C22" s="26">
        <f>SUM('Back-end'!H28:Q28)</f>
        <v>0</v>
      </c>
    </row>
    <row r="23" spans="2:5" x14ac:dyDescent="0.25">
      <c r="B23" s="5" t="s">
        <v>55</v>
      </c>
      <c r="C23" s="26">
        <f>SUM('Back-end'!H22:Q22)</f>
        <v>0</v>
      </c>
    </row>
    <row r="24" spans="2:5" x14ac:dyDescent="0.25">
      <c r="B24" s="5" t="s">
        <v>18</v>
      </c>
      <c r="C24" s="26">
        <f>225000-C6+IF(OR(C7="",C7=0),20000,IF(20000-C7&lt;=0,0,20000-C7))</f>
        <v>245000</v>
      </c>
    </row>
    <row r="27" spans="2:5" ht="22.15" customHeight="1" x14ac:dyDescent="0.25">
      <c r="B27" s="38" t="s">
        <v>19</v>
      </c>
      <c r="C27" s="33"/>
    </row>
    <row r="28" spans="2:5" x14ac:dyDescent="0.25">
      <c r="B28" s="5" t="s">
        <v>17</v>
      </c>
      <c r="C28" s="26">
        <f>SUM('Back-end'!H19:Q19)*0.4</f>
        <v>0</v>
      </c>
    </row>
    <row r="29" spans="2:5" x14ac:dyDescent="0.25">
      <c r="B29" s="5" t="s">
        <v>58</v>
      </c>
      <c r="C29" s="26">
        <f>SUM('Back-end'!H29:Q29)</f>
        <v>0</v>
      </c>
      <c r="E29" s="1"/>
    </row>
    <row r="30" spans="2:5" x14ac:dyDescent="0.25">
      <c r="B30" s="5" t="s">
        <v>55</v>
      </c>
      <c r="C30" s="26">
        <f>SUM('Back-end'!H23:Q23)</f>
        <v>0</v>
      </c>
    </row>
    <row r="31" spans="2:5" x14ac:dyDescent="0.25">
      <c r="B31" s="5" t="s">
        <v>21</v>
      </c>
      <c r="C31" s="26" t="str">
        <f>IF(C9="Ja",MAX(0,200000-C6-C7),"")</f>
        <v/>
      </c>
    </row>
    <row r="34" spans="2:3" ht="22.15" customHeight="1" x14ac:dyDescent="0.25">
      <c r="B34" s="38" t="s">
        <v>20</v>
      </c>
      <c r="C34" s="33"/>
    </row>
    <row r="35" spans="2:3" x14ac:dyDescent="0.25">
      <c r="B35" s="5" t="s">
        <v>17</v>
      </c>
      <c r="C35" s="26">
        <f>MIN(C24,SUM('Back-end'!H18:Q18))+SUM('Back-end'!H19:Q19)*0.4</f>
        <v>0</v>
      </c>
    </row>
    <row r="36" spans="2:3" x14ac:dyDescent="0.25">
      <c r="B36" s="5" t="s">
        <v>58</v>
      </c>
      <c r="C36" s="26">
        <f>SUM('Back-end'!H30:Q30)</f>
        <v>0</v>
      </c>
    </row>
    <row r="37" spans="2:3" x14ac:dyDescent="0.25">
      <c r="B37" s="5" t="s">
        <v>55</v>
      </c>
      <c r="C37" s="26">
        <f>SUM('Back-end'!H24:Q24)</f>
        <v>0</v>
      </c>
    </row>
    <row r="38" spans="2:3" x14ac:dyDescent="0.25">
      <c r="B38" s="5" t="s">
        <v>21</v>
      </c>
      <c r="C38" s="26" t="str">
        <f>IF(C9="Ja",425000-C6-IF(C7="",0,MIN(C7,200000)),"")</f>
        <v/>
      </c>
    </row>
  </sheetData>
  <sheetProtection algorithmName="SHA-512" hashValue="2+OBt3OPtXAIQlr51fYxdRJHuWqiurgkEXSAxRAK4oW1ZKjD8H2lwdYsUweMcITxyBVqHImXFpZqnnPD1NyVFw==" saltValue="fGGV5fAD2ZKRH5WSFsC/ew==" spinCount="100000" sheet="1" formatRows="0" insertColumns="0"/>
  <customSheetViews>
    <customSheetView guid="{5FB49330-F000-4995-AA03-040D0255BA2F}" showGridLines="0" hiddenRows="1" topLeftCell="C1">
      <selection activeCell="I20" sqref="I20"/>
      <pageMargins left="0.23622047244094491" right="0.23622047244094491" top="0" bottom="0.74803149606299213" header="0" footer="0.31496062992125984"/>
      <pageSetup paperSize="9" scale="50" orientation="landscape" r:id="rId1"/>
    </customSheetView>
    <customSheetView guid="{74C3F7F2-11C3-4BEE-A17A-EC26271A1FD3}" showGridLines="0" hiddenRows="1" topLeftCell="C1">
      <selection activeCell="I20" sqref="I20"/>
      <pageMargins left="0.23622047244094491" right="0.23622047244094491" top="0" bottom="0.74803149606299213" header="0" footer="0.31496062992125984"/>
      <pageSetup paperSize="9" scale="50" orientation="landscape" r:id="rId2"/>
    </customSheetView>
    <customSheetView guid="{F27EB6E8-FED0-4C1D-8E78-AE6ECD142044}" showGridLines="0" hiddenRows="1" topLeftCell="C1">
      <selection activeCell="I20" sqref="I20"/>
      <pageMargins left="0.23622047244094491" right="0.23622047244094491" top="0" bottom="0.74803149606299213" header="0" footer="0.31496062992125984"/>
      <pageSetup paperSize="9" scale="50" orientation="landscape" r:id="rId3"/>
    </customSheetView>
  </customSheetViews>
  <mergeCells count="30">
    <mergeCell ref="W3:X3"/>
    <mergeCell ref="W11:X11"/>
    <mergeCell ref="W13:X13"/>
    <mergeCell ref="Y3:Z3"/>
    <mergeCell ref="Y11:Z11"/>
    <mergeCell ref="Y13:Z13"/>
    <mergeCell ref="S3:T3"/>
    <mergeCell ref="S11:T11"/>
    <mergeCell ref="S13:T13"/>
    <mergeCell ref="U3:V3"/>
    <mergeCell ref="U11:V11"/>
    <mergeCell ref="U13:V13"/>
    <mergeCell ref="O3:P3"/>
    <mergeCell ref="O11:P11"/>
    <mergeCell ref="O13:P13"/>
    <mergeCell ref="Q3:R3"/>
    <mergeCell ref="Q11:R11"/>
    <mergeCell ref="Q13:R13"/>
    <mergeCell ref="K3:L3"/>
    <mergeCell ref="K11:L11"/>
    <mergeCell ref="K13:L13"/>
    <mergeCell ref="M3:N3"/>
    <mergeCell ref="M11:N11"/>
    <mergeCell ref="M13:N13"/>
    <mergeCell ref="G3:H3"/>
    <mergeCell ref="G11:H11"/>
    <mergeCell ref="G13:H13"/>
    <mergeCell ref="I3:J3"/>
    <mergeCell ref="I11:J11"/>
    <mergeCell ref="I13:J13"/>
  </mergeCells>
  <phoneticPr fontId="4" type="noConversion"/>
  <conditionalFormatting sqref="B11:C13">
    <cfRule type="expression" dxfId="0" priority="1">
      <formula>NOT($B$15=$B$34)</formula>
    </cfRule>
  </conditionalFormatting>
  <dataValidations disablePrompts="1" count="1">
    <dataValidation type="list" allowBlank="1" showInputMessage="1" showErrorMessage="1" sqref="C9" xr:uid="{A7FAFE1D-E350-473C-83C8-2C0AC58C8CDF}">
      <formula1>"Kies..,Ja, Nee"</formula1>
    </dataValidation>
  </dataValidations>
  <pageMargins left="0.23622047244094491" right="0.23622047244094491" top="0" bottom="0.74803149606299213" header="0" footer="0.31496062992125984"/>
  <pageSetup paperSize="9" scale="50" orientation="landscape" r:id="rId4"/>
  <headerFooter>
    <oddFooter>&amp;LVersie: 16-08-2022</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8</vt:i4>
      </vt:variant>
    </vt:vector>
  </HeadingPairs>
  <TitlesOfParts>
    <vt:vector size="8" baseType="lpstr">
      <vt:lpstr>Toelichting</vt:lpstr>
      <vt:lpstr>Back-end</vt:lpstr>
      <vt:lpstr>Subsidieberekening 1 locatie</vt:lpstr>
      <vt:lpstr>Subsidieberekening 2 locaties</vt:lpstr>
      <vt:lpstr>Subsidieberekening 3 locaties</vt:lpstr>
      <vt:lpstr>Subsidieberekening 5 locaties</vt:lpstr>
      <vt:lpstr>Subsidieberekening 7 locaties</vt:lpstr>
      <vt:lpstr>Subsidieberekening 10 locaties</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Rekenhulp subsidieberekening Pelsdierhouderij slopen en ombouwen</dc:title>
  <dc:creator>Rijksdienst voor Ondernemend Nederland</dc:creator>
  <cp:keywords>Rekenhulp subsidieberekening Pelsdierhouderij slopen en ombouwen</cp:keywords>
  <cp:lastModifiedBy>Hagedoorn, ir. C. (Christiaan)</cp:lastModifiedBy>
  <cp:lastPrinted>2022-08-16T08:03:52Z</cp:lastPrinted>
  <dcterms:created xsi:type="dcterms:W3CDTF">2021-06-10T13:06:39Z</dcterms:created>
  <dcterms:modified xsi:type="dcterms:W3CDTF">2022-09-01T14:12:12Z</dcterms:modified>
  <cp:category>Rekenhulp subsidieberekening Pelsdierhouderij slopen en ombouwen</cp:category>
</cp:coreProperties>
</file>