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R\Contentmanagement\Opdrachten 2022\Opmaak pdf\SABE projectsubsidies\"/>
    </mc:Choice>
  </mc:AlternateContent>
  <xr:revisionPtr revIDLastSave="0" documentId="13_ncr:1_{CFA4A2F8-62C6-42BB-94FD-C1AEE25DCDE7}" xr6:coauthVersionLast="47" xr6:coauthVersionMax="47" xr10:uidLastSave="{00000000-0000-0000-0000-000000000000}"/>
  <bookViews>
    <workbookView xWindow="-113" yWindow="-113" windowWidth="24042" windowHeight="12247" xr2:uid="{BAE519E6-6C39-4908-9CF0-6328985DC3FB}"/>
  </bookViews>
  <sheets>
    <sheet name="Voorblad" sheetId="6" r:id="rId1"/>
    <sheet name="Loonkosten" sheetId="5" r:id="rId2"/>
    <sheet name="Apparatuur" sheetId="4" r:id="rId3"/>
    <sheet name="Materialen en hulpmiddelen" sheetId="3" r:id="rId4"/>
    <sheet name="Kosten derden" sheetId="2" r:id="rId5"/>
    <sheet name="Totaalbedrag subsidie" sheetId="1" r:id="rId6"/>
  </sheets>
  <definedNames>
    <definedName name="_xlnm.Print_Area" localSheetId="2">Apparatuur!$B$1:$R$66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5" l="1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4" i="5"/>
  <c r="D22" i="5"/>
  <c r="D20" i="5"/>
  <c r="D19" i="5"/>
  <c r="D18" i="5"/>
  <c r="D17" i="5"/>
  <c r="D16" i="5"/>
  <c r="D15" i="5"/>
  <c r="D14" i="5"/>
  <c r="D13" i="5"/>
  <c r="D12" i="5"/>
  <c r="D11" i="5"/>
  <c r="D10" i="5"/>
  <c r="D9" i="5"/>
  <c r="D25" i="5"/>
  <c r="D23" i="5"/>
  <c r="D21" i="5"/>
  <c r="C13" i="6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J15" i="4"/>
  <c r="K15" i="4" s="1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K39" i="4" s="1"/>
  <c r="J40" i="4"/>
  <c r="J41" i="4"/>
  <c r="K41" i="4" s="1"/>
  <c r="J42" i="4"/>
  <c r="J43" i="4"/>
  <c r="K43" i="4" s="1"/>
  <c r="J44" i="4"/>
  <c r="J45" i="4"/>
  <c r="K45" i="4" s="1"/>
  <c r="J46" i="4"/>
  <c r="J47" i="4"/>
  <c r="K47" i="4" s="1"/>
  <c r="P47" i="4" s="1"/>
  <c r="J48" i="4"/>
  <c r="J49" i="4"/>
  <c r="K49" i="4" s="1"/>
  <c r="J50" i="4"/>
  <c r="J51" i="4"/>
  <c r="K51" i="4" s="1"/>
  <c r="J52" i="4"/>
  <c r="J53" i="4"/>
  <c r="K53" i="4" s="1"/>
  <c r="J54" i="4"/>
  <c r="J55" i="4"/>
  <c r="K55" i="4" s="1"/>
  <c r="J56" i="4"/>
  <c r="J57" i="4"/>
  <c r="K57" i="4" s="1"/>
  <c r="J58" i="4"/>
  <c r="J59" i="4"/>
  <c r="K59" i="4" s="1"/>
  <c r="J60" i="4"/>
  <c r="J61" i="4"/>
  <c r="K61" i="4" s="1"/>
  <c r="J62" i="4"/>
  <c r="J63" i="4"/>
  <c r="K63" i="4" s="1"/>
  <c r="J64" i="4"/>
  <c r="K16" i="4"/>
  <c r="K18" i="4"/>
  <c r="K20" i="4"/>
  <c r="K22" i="4"/>
  <c r="K24" i="4"/>
  <c r="K26" i="4"/>
  <c r="K28" i="4"/>
  <c r="K30" i="4"/>
  <c r="K32" i="4"/>
  <c r="K34" i="4"/>
  <c r="K36" i="4"/>
  <c r="K38" i="4"/>
  <c r="K40" i="4"/>
  <c r="K42" i="4"/>
  <c r="K44" i="4"/>
  <c r="K46" i="4"/>
  <c r="K48" i="4"/>
  <c r="K50" i="4"/>
  <c r="K52" i="4"/>
  <c r="K54" i="4"/>
  <c r="K56" i="4"/>
  <c r="K58" i="4"/>
  <c r="K60" i="4"/>
  <c r="K62" i="4"/>
  <c r="K64" i="4"/>
  <c r="L15" i="4"/>
  <c r="N15" i="4" s="1"/>
  <c r="L16" i="4"/>
  <c r="N16" i="4" s="1"/>
  <c r="L17" i="4"/>
  <c r="N17" i="4" s="1"/>
  <c r="L18" i="4"/>
  <c r="N18" i="4" s="1"/>
  <c r="L19" i="4"/>
  <c r="N19" i="4" s="1"/>
  <c r="L20" i="4"/>
  <c r="N20" i="4" s="1"/>
  <c r="L21" i="4"/>
  <c r="N21" i="4" s="1"/>
  <c r="L22" i="4"/>
  <c r="N22" i="4" s="1"/>
  <c r="L23" i="4"/>
  <c r="N23" i="4" s="1"/>
  <c r="L24" i="4"/>
  <c r="N24" i="4" s="1"/>
  <c r="L25" i="4"/>
  <c r="N25" i="4" s="1"/>
  <c r="L26" i="4"/>
  <c r="N26" i="4" s="1"/>
  <c r="L27" i="4"/>
  <c r="N27" i="4" s="1"/>
  <c r="L28" i="4"/>
  <c r="N28" i="4" s="1"/>
  <c r="L29" i="4"/>
  <c r="N29" i="4" s="1"/>
  <c r="L30" i="4"/>
  <c r="N30" i="4" s="1"/>
  <c r="L31" i="4"/>
  <c r="N31" i="4" s="1"/>
  <c r="L32" i="4"/>
  <c r="N32" i="4" s="1"/>
  <c r="L33" i="4"/>
  <c r="N33" i="4" s="1"/>
  <c r="L34" i="4"/>
  <c r="N34" i="4" s="1"/>
  <c r="L35" i="4"/>
  <c r="N35" i="4" s="1"/>
  <c r="L36" i="4"/>
  <c r="N36" i="4" s="1"/>
  <c r="L37" i="4"/>
  <c r="N37" i="4" s="1"/>
  <c r="L38" i="4"/>
  <c r="N38" i="4" s="1"/>
  <c r="L39" i="4"/>
  <c r="N39" i="4" s="1"/>
  <c r="L40" i="4"/>
  <c r="N40" i="4" s="1"/>
  <c r="L41" i="4"/>
  <c r="N41" i="4" s="1"/>
  <c r="L42" i="4"/>
  <c r="N42" i="4" s="1"/>
  <c r="L43" i="4"/>
  <c r="N43" i="4" s="1"/>
  <c r="L44" i="4"/>
  <c r="N44" i="4" s="1"/>
  <c r="L45" i="4"/>
  <c r="N45" i="4" s="1"/>
  <c r="L46" i="4"/>
  <c r="N46" i="4" s="1"/>
  <c r="L47" i="4"/>
  <c r="N47" i="4" s="1"/>
  <c r="L48" i="4"/>
  <c r="N48" i="4" s="1"/>
  <c r="L49" i="4"/>
  <c r="N49" i="4" s="1"/>
  <c r="L50" i="4"/>
  <c r="N50" i="4" s="1"/>
  <c r="L51" i="4"/>
  <c r="N51" i="4" s="1"/>
  <c r="L52" i="4"/>
  <c r="N52" i="4" s="1"/>
  <c r="L53" i="4"/>
  <c r="N53" i="4" s="1"/>
  <c r="L54" i="4"/>
  <c r="N54" i="4" s="1"/>
  <c r="L55" i="4"/>
  <c r="N55" i="4" s="1"/>
  <c r="L56" i="4"/>
  <c r="N56" i="4" s="1"/>
  <c r="L57" i="4"/>
  <c r="N57" i="4" s="1"/>
  <c r="L58" i="4"/>
  <c r="N58" i="4" s="1"/>
  <c r="L59" i="4"/>
  <c r="N59" i="4" s="1"/>
  <c r="L60" i="4"/>
  <c r="N60" i="4" s="1"/>
  <c r="L61" i="4"/>
  <c r="N61" i="4" s="1"/>
  <c r="L62" i="4"/>
  <c r="N62" i="4" s="1"/>
  <c r="L63" i="4"/>
  <c r="N63" i="4" s="1"/>
  <c r="L64" i="4"/>
  <c r="N64" i="4" s="1"/>
  <c r="M15" i="4"/>
  <c r="M16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P18" i="4"/>
  <c r="P22" i="4"/>
  <c r="P26" i="4"/>
  <c r="P30" i="4"/>
  <c r="P34" i="4"/>
  <c r="P38" i="4"/>
  <c r="P39" i="4"/>
  <c r="P40" i="4"/>
  <c r="P41" i="4"/>
  <c r="P42" i="4"/>
  <c r="P43" i="4"/>
  <c r="P44" i="4"/>
  <c r="P45" i="4"/>
  <c r="P46" i="4"/>
  <c r="P48" i="4"/>
  <c r="P50" i="4"/>
  <c r="P52" i="4"/>
  <c r="P54" i="4"/>
  <c r="P56" i="4"/>
  <c r="P58" i="4"/>
  <c r="P60" i="4"/>
  <c r="P62" i="4"/>
  <c r="P64" i="4"/>
  <c r="Q18" i="4"/>
  <c r="Q22" i="4"/>
  <c r="Q26" i="4"/>
  <c r="Q30" i="4"/>
  <c r="Q34" i="4"/>
  <c r="Q38" i="4"/>
  <c r="Q39" i="4"/>
  <c r="Q41" i="4"/>
  <c r="Q42" i="4"/>
  <c r="Q43" i="4"/>
  <c r="Q45" i="4"/>
  <c r="Q46" i="4"/>
  <c r="Q47" i="4"/>
  <c r="Q49" i="4"/>
  <c r="Q50" i="4"/>
  <c r="Q51" i="4"/>
  <c r="Q53" i="4"/>
  <c r="Q54" i="4"/>
  <c r="Q55" i="4"/>
  <c r="Q57" i="4"/>
  <c r="Q58" i="4"/>
  <c r="Q59" i="4"/>
  <c r="Q61" i="4"/>
  <c r="Q62" i="4"/>
  <c r="Q63" i="4"/>
  <c r="E9" i="5"/>
  <c r="E13" i="5"/>
  <c r="F13" i="5" s="1"/>
  <c r="G13" i="5" s="1"/>
  <c r="E12" i="5"/>
  <c r="F12" i="5" s="1"/>
  <c r="G12" i="5" s="1"/>
  <c r="E11" i="5"/>
  <c r="F11" i="5" s="1"/>
  <c r="G11" i="5" s="1"/>
  <c r="E10" i="5"/>
  <c r="F10" i="5" s="1"/>
  <c r="G10" i="5" s="1"/>
  <c r="L6" i="5"/>
  <c r="L7" i="5"/>
  <c r="M5" i="5"/>
  <c r="M4" i="5"/>
  <c r="M3" i="5"/>
  <c r="D54" i="2"/>
  <c r="E54" i="2" s="1"/>
  <c r="D55" i="2"/>
  <c r="E55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H54" i="3"/>
  <c r="I54" i="3" s="1"/>
  <c r="H55" i="3"/>
  <c r="I55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E14" i="5"/>
  <c r="F14" i="5" s="1"/>
  <c r="G14" i="5" s="1"/>
  <c r="E15" i="5"/>
  <c r="F15" i="5" s="1"/>
  <c r="G15" i="5" s="1"/>
  <c r="E16" i="5"/>
  <c r="F16" i="5" s="1"/>
  <c r="G16" i="5" s="1"/>
  <c r="E17" i="5"/>
  <c r="F17" i="5" s="1"/>
  <c r="G17" i="5" s="1"/>
  <c r="E18" i="5"/>
  <c r="F18" i="5" s="1"/>
  <c r="G18" i="5" s="1"/>
  <c r="E19" i="5"/>
  <c r="F19" i="5" s="1"/>
  <c r="G19" i="5" s="1"/>
  <c r="E20" i="5"/>
  <c r="F20" i="5" s="1"/>
  <c r="G20" i="5" s="1"/>
  <c r="E21" i="5"/>
  <c r="F21" i="5" s="1"/>
  <c r="G21" i="5" s="1"/>
  <c r="E22" i="5"/>
  <c r="F22" i="5" s="1"/>
  <c r="G22" i="5" s="1"/>
  <c r="E23" i="5"/>
  <c r="F23" i="5" s="1"/>
  <c r="G23" i="5" s="1"/>
  <c r="E24" i="5"/>
  <c r="F24" i="5" s="1"/>
  <c r="G24" i="5" s="1"/>
  <c r="E25" i="5"/>
  <c r="F25" i="5" s="1"/>
  <c r="G25" i="5" s="1"/>
  <c r="E26" i="5"/>
  <c r="F26" i="5" s="1"/>
  <c r="G26" i="5" s="1"/>
  <c r="E27" i="5"/>
  <c r="F27" i="5" s="1"/>
  <c r="G27" i="5" s="1"/>
  <c r="E28" i="5"/>
  <c r="F28" i="5" s="1"/>
  <c r="G28" i="5" s="1"/>
  <c r="E29" i="5"/>
  <c r="F29" i="5" s="1"/>
  <c r="G29" i="5" s="1"/>
  <c r="E30" i="5"/>
  <c r="F30" i="5" s="1"/>
  <c r="G30" i="5" s="1"/>
  <c r="E31" i="5"/>
  <c r="F31" i="5" s="1"/>
  <c r="G31" i="5" s="1"/>
  <c r="E32" i="5"/>
  <c r="F32" i="5" s="1"/>
  <c r="G32" i="5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6" i="2"/>
  <c r="E56" i="2" s="1"/>
  <c r="D57" i="2"/>
  <c r="E57" i="2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6" i="3"/>
  <c r="I56" i="3" s="1"/>
  <c r="H57" i="3"/>
  <c r="I57" i="3" s="1"/>
  <c r="H58" i="4" l="1"/>
  <c r="H50" i="4"/>
  <c r="H42" i="4"/>
  <c r="H62" i="4"/>
  <c r="H54" i="4"/>
  <c r="H46" i="4"/>
  <c r="H38" i="4"/>
  <c r="H30" i="4"/>
  <c r="H22" i="4"/>
  <c r="H34" i="4"/>
  <c r="H26" i="4"/>
  <c r="H18" i="4"/>
  <c r="H47" i="4"/>
  <c r="H45" i="4"/>
  <c r="H43" i="4"/>
  <c r="H41" i="4"/>
  <c r="H39" i="4"/>
  <c r="O15" i="4"/>
  <c r="I62" i="4"/>
  <c r="I58" i="4"/>
  <c r="I54" i="4"/>
  <c r="I50" i="4"/>
  <c r="I46" i="4"/>
  <c r="I42" i="4"/>
  <c r="I38" i="4"/>
  <c r="I34" i="4"/>
  <c r="I30" i="4"/>
  <c r="I26" i="4"/>
  <c r="I22" i="4"/>
  <c r="I18" i="4"/>
  <c r="I47" i="4"/>
  <c r="I45" i="4"/>
  <c r="I43" i="4"/>
  <c r="I41" i="4"/>
  <c r="I39" i="4"/>
  <c r="M17" i="4"/>
  <c r="K37" i="4"/>
  <c r="P37" i="4" s="1"/>
  <c r="K35" i="4"/>
  <c r="P35" i="4" s="1"/>
  <c r="K33" i="4"/>
  <c r="P33" i="4" s="1"/>
  <c r="K31" i="4"/>
  <c r="P31" i="4" s="1"/>
  <c r="K29" i="4"/>
  <c r="P29" i="4" s="1"/>
  <c r="K27" i="4"/>
  <c r="P27" i="4" s="1"/>
  <c r="K25" i="4"/>
  <c r="P25" i="4" s="1"/>
  <c r="K23" i="4"/>
  <c r="P23" i="4" s="1"/>
  <c r="K21" i="4"/>
  <c r="P21" i="4" s="1"/>
  <c r="K19" i="4"/>
  <c r="P19" i="4" s="1"/>
  <c r="K17" i="4"/>
  <c r="P17" i="4" s="1"/>
  <c r="Q64" i="4"/>
  <c r="H64" i="4" s="1"/>
  <c r="Q60" i="4"/>
  <c r="Q56" i="4"/>
  <c r="H56" i="4" s="1"/>
  <c r="Q52" i="4"/>
  <c r="Q48" i="4"/>
  <c r="Q44" i="4"/>
  <c r="Q40" i="4"/>
  <c r="Q36" i="4"/>
  <c r="Q32" i="4"/>
  <c r="Q28" i="4"/>
  <c r="Q24" i="4"/>
  <c r="Q20" i="4"/>
  <c r="Q16" i="4"/>
  <c r="P63" i="4"/>
  <c r="P61" i="4"/>
  <c r="H61" i="4" s="1"/>
  <c r="P59" i="4"/>
  <c r="P57" i="4"/>
  <c r="P55" i="4"/>
  <c r="P53" i="4"/>
  <c r="H53" i="4" s="1"/>
  <c r="P51" i="4"/>
  <c r="P49" i="4"/>
  <c r="P36" i="4"/>
  <c r="P32" i="4"/>
  <c r="P28" i="4"/>
  <c r="P24" i="4"/>
  <c r="P20" i="4"/>
  <c r="P16" i="4"/>
  <c r="Q15" i="4"/>
  <c r="P15" i="4"/>
  <c r="H31" i="5"/>
  <c r="I31" i="5" s="1"/>
  <c r="H29" i="5"/>
  <c r="I29" i="5" s="1"/>
  <c r="H27" i="5"/>
  <c r="I27" i="5" s="1"/>
  <c r="H25" i="5"/>
  <c r="I25" i="5" s="1"/>
  <c r="H23" i="5"/>
  <c r="I23" i="5" s="1"/>
  <c r="H21" i="5"/>
  <c r="I21" i="5" s="1"/>
  <c r="H19" i="5"/>
  <c r="I19" i="5" s="1"/>
  <c r="H17" i="5"/>
  <c r="I17" i="5" s="1"/>
  <c r="H15" i="5"/>
  <c r="I15" i="5" s="1"/>
  <c r="H13" i="5"/>
  <c r="I13" i="5" s="1"/>
  <c r="H11" i="5"/>
  <c r="I11" i="5" s="1"/>
  <c r="H32" i="5"/>
  <c r="I32" i="5" s="1"/>
  <c r="H30" i="5"/>
  <c r="I30" i="5" s="1"/>
  <c r="H28" i="5"/>
  <c r="I28" i="5" s="1"/>
  <c r="H26" i="5"/>
  <c r="I26" i="5" s="1"/>
  <c r="H24" i="5"/>
  <c r="I24" i="5" s="1"/>
  <c r="H22" i="5"/>
  <c r="I22" i="5" s="1"/>
  <c r="H20" i="5"/>
  <c r="I20" i="5" s="1"/>
  <c r="H18" i="5"/>
  <c r="I18" i="5" s="1"/>
  <c r="H16" i="5"/>
  <c r="I16" i="5" s="1"/>
  <c r="H14" i="5"/>
  <c r="I14" i="5" s="1"/>
  <c r="H12" i="5"/>
  <c r="I12" i="5" s="1"/>
  <c r="H10" i="5"/>
  <c r="I10" i="5" s="1"/>
  <c r="E6" i="2"/>
  <c r="E5" i="2"/>
  <c r="C7" i="1"/>
  <c r="D5" i="2"/>
  <c r="D6" i="2"/>
  <c r="H5" i="3"/>
  <c r="D6" i="1"/>
  <c r="I6" i="3"/>
  <c r="C6" i="1"/>
  <c r="I5" i="3"/>
  <c r="H6" i="3"/>
  <c r="D7" i="1"/>
  <c r="H28" i="4" l="1"/>
  <c r="I28" i="4" s="1"/>
  <c r="H44" i="4"/>
  <c r="I44" i="4" s="1"/>
  <c r="H55" i="4"/>
  <c r="I55" i="4" s="1"/>
  <c r="H63" i="4"/>
  <c r="I63" i="4" s="1"/>
  <c r="H20" i="4"/>
  <c r="I20" i="4" s="1"/>
  <c r="H36" i="4"/>
  <c r="I36" i="4" s="1"/>
  <c r="H16" i="4"/>
  <c r="I16" i="4" s="1"/>
  <c r="H24" i="4"/>
  <c r="I24" i="4" s="1"/>
  <c r="H32" i="4"/>
  <c r="I32" i="4" s="1"/>
  <c r="I53" i="4"/>
  <c r="I61" i="4"/>
  <c r="H40" i="4"/>
  <c r="I40" i="4" s="1"/>
  <c r="I56" i="4"/>
  <c r="I64" i="4"/>
  <c r="H15" i="4"/>
  <c r="I15" i="4" s="1"/>
  <c r="H51" i="4"/>
  <c r="I51" i="4" s="1"/>
  <c r="H57" i="4"/>
  <c r="I57" i="4" s="1"/>
  <c r="H52" i="4"/>
  <c r="I52" i="4" s="1"/>
  <c r="H49" i="4"/>
  <c r="I49" i="4" s="1"/>
  <c r="H59" i="4"/>
  <c r="I59" i="4" s="1"/>
  <c r="H48" i="4"/>
  <c r="I48" i="4" s="1"/>
  <c r="H60" i="4"/>
  <c r="I60" i="4" s="1"/>
  <c r="Q17" i="4"/>
  <c r="Q19" i="4"/>
  <c r="H19" i="4" s="1"/>
  <c r="Q21" i="4"/>
  <c r="Q23" i="4"/>
  <c r="Q25" i="4"/>
  <c r="H25" i="4" s="1"/>
  <c r="Q27" i="4"/>
  <c r="H27" i="4" s="1"/>
  <c r="Q29" i="4"/>
  <c r="Q31" i="4"/>
  <c r="Q33" i="4"/>
  <c r="Q35" i="4"/>
  <c r="Q37" i="4"/>
  <c r="H37" i="4" s="1"/>
  <c r="E33" i="5"/>
  <c r="F33" i="5" s="1"/>
  <c r="F9" i="5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E52" i="5"/>
  <c r="F52" i="5" s="1"/>
  <c r="E53" i="5"/>
  <c r="F53" i="5" s="1"/>
  <c r="E54" i="5"/>
  <c r="F54" i="5" s="1"/>
  <c r="E55" i="5"/>
  <c r="F55" i="5" s="1"/>
  <c r="H33" i="4" l="1"/>
  <c r="I33" i="4" s="1"/>
  <c r="H35" i="4"/>
  <c r="I35" i="4" s="1"/>
  <c r="I27" i="4"/>
  <c r="I19" i="4"/>
  <c r="H31" i="4"/>
  <c r="I31" i="4" s="1"/>
  <c r="H23" i="4"/>
  <c r="I23" i="4" s="1"/>
  <c r="H29" i="4"/>
  <c r="I29" i="4" s="1"/>
  <c r="H21" i="4"/>
  <c r="I21" i="4" s="1"/>
  <c r="I37" i="4"/>
  <c r="I25" i="4"/>
  <c r="H17" i="4"/>
  <c r="I17" i="4" s="1"/>
  <c r="G55" i="5"/>
  <c r="H55" i="5" s="1"/>
  <c r="I55" i="5" s="1"/>
  <c r="G53" i="5"/>
  <c r="H53" i="5" s="1"/>
  <c r="I53" i="5" s="1"/>
  <c r="G51" i="5"/>
  <c r="H51" i="5" s="1"/>
  <c r="I51" i="5" s="1"/>
  <c r="G49" i="5"/>
  <c r="H49" i="5" s="1"/>
  <c r="I49" i="5" s="1"/>
  <c r="G47" i="5"/>
  <c r="H47" i="5" s="1"/>
  <c r="I47" i="5" s="1"/>
  <c r="G45" i="5"/>
  <c r="H45" i="5" s="1"/>
  <c r="I45" i="5" s="1"/>
  <c r="G43" i="5"/>
  <c r="H43" i="5" s="1"/>
  <c r="I43" i="5" s="1"/>
  <c r="G41" i="5"/>
  <c r="H41" i="5" s="1"/>
  <c r="I41" i="5" s="1"/>
  <c r="G39" i="5"/>
  <c r="H39" i="5" s="1"/>
  <c r="I39" i="5" s="1"/>
  <c r="G37" i="5"/>
  <c r="H37" i="5" s="1"/>
  <c r="I37" i="5" s="1"/>
  <c r="G35" i="5"/>
  <c r="H35" i="5" s="1"/>
  <c r="I35" i="5" s="1"/>
  <c r="G33" i="5"/>
  <c r="H33" i="5" s="1"/>
  <c r="I33" i="5" s="1"/>
  <c r="G54" i="5"/>
  <c r="H54" i="5" s="1"/>
  <c r="I54" i="5" s="1"/>
  <c r="G52" i="5"/>
  <c r="H52" i="5" s="1"/>
  <c r="I52" i="5" s="1"/>
  <c r="G50" i="5"/>
  <c r="H50" i="5" s="1"/>
  <c r="I50" i="5" s="1"/>
  <c r="G48" i="5"/>
  <c r="H48" i="5" s="1"/>
  <c r="I48" i="5" s="1"/>
  <c r="G46" i="5"/>
  <c r="H46" i="5" s="1"/>
  <c r="I46" i="5" s="1"/>
  <c r="G44" i="5"/>
  <c r="H44" i="5" s="1"/>
  <c r="I44" i="5" s="1"/>
  <c r="G42" i="5"/>
  <c r="H42" i="5" s="1"/>
  <c r="I42" i="5" s="1"/>
  <c r="G40" i="5"/>
  <c r="H40" i="5" s="1"/>
  <c r="I40" i="5" s="1"/>
  <c r="G38" i="5"/>
  <c r="H38" i="5" s="1"/>
  <c r="I38" i="5" s="1"/>
  <c r="G36" i="5"/>
  <c r="H36" i="5" s="1"/>
  <c r="I36" i="5" s="1"/>
  <c r="G34" i="5"/>
  <c r="H34" i="5" s="1"/>
  <c r="I34" i="5" s="1"/>
  <c r="G9" i="5"/>
  <c r="H9" i="5" s="1"/>
  <c r="I13" i="4" l="1"/>
  <c r="I12" i="4"/>
  <c r="D5" i="1"/>
  <c r="H12" i="4"/>
  <c r="C5" i="1"/>
  <c r="H13" i="4"/>
  <c r="I9" i="5"/>
  <c r="I7" i="5" s="1"/>
  <c r="H7" i="5"/>
  <c r="C4" i="1"/>
  <c r="H6" i="5"/>
  <c r="K3" i="5" s="1" a="1"/>
  <c r="K3" i="5" s="1"/>
  <c r="I6" i="5"/>
  <c r="D4" i="1"/>
  <c r="D8" i="1" s="1"/>
  <c r="C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<sst xmlns="http://schemas.openxmlformats.org/spreadsheetml/2006/main" count="81" uniqueCount="60">
  <si>
    <t>Loonkosten</t>
  </si>
  <si>
    <t>Omschrijving</t>
  </si>
  <si>
    <t>Tarief per eenheid/uur</t>
  </si>
  <si>
    <t>Aantal eenheden/uren</t>
  </si>
  <si>
    <t>Kosten ingediend</t>
  </si>
  <si>
    <t>Opslag kosten ingediend</t>
  </si>
  <si>
    <t>Apparatuur</t>
  </si>
  <si>
    <t>Aanschafwaarde</t>
  </si>
  <si>
    <t>Afschrijfperiode in jaren</t>
  </si>
  <si>
    <t>Gebruikspercentage</t>
  </si>
  <si>
    <t>Restwaarde</t>
  </si>
  <si>
    <t>Totaal</t>
  </si>
  <si>
    <t>Aantal eenheden opgegeven</t>
  </si>
  <si>
    <t>Eenheid</t>
  </si>
  <si>
    <t>Opgegeven kosten per eenheid</t>
  </si>
  <si>
    <t>Opbrengst materialen</t>
  </si>
  <si>
    <t>Restwaarde materialen</t>
  </si>
  <si>
    <t>Kosten derden</t>
  </si>
  <si>
    <t>Opgegeven kosten</t>
  </si>
  <si>
    <t>Totalen</t>
  </si>
  <si>
    <t xml:space="preserve"> </t>
  </si>
  <si>
    <t>Totale kosten</t>
  </si>
  <si>
    <t>Subsidiebedrag 80%</t>
  </si>
  <si>
    <t>Materiaal &amp; hulpmiddelen</t>
  </si>
  <si>
    <t>Eenheden (alleen IKS)</t>
  </si>
  <si>
    <t>Gevraagde subsidie</t>
  </si>
  <si>
    <t>Startdatum project</t>
  </si>
  <si>
    <t>Einddatum project</t>
  </si>
  <si>
    <t>Aanschafdatum</t>
  </si>
  <si>
    <t>Loonkosten + vaste opslag</t>
  </si>
  <si>
    <t>Vaste uurtarief systematiek</t>
  </si>
  <si>
    <t>Aantal jaar in gebruik door project</t>
  </si>
  <si>
    <t>aantal maand</t>
  </si>
  <si>
    <t>aantal dagen</t>
  </si>
  <si>
    <t>afschrijving per jaar</t>
  </si>
  <si>
    <t>per maand</t>
  </si>
  <si>
    <t>per dag</t>
  </si>
  <si>
    <t>aanschaf datum</t>
  </si>
  <si>
    <t>Einde afschrijftermijn</t>
  </si>
  <si>
    <t>Subtotaal</t>
  </si>
  <si>
    <t>Looptijd</t>
  </si>
  <si>
    <t>Naam van uw project</t>
  </si>
  <si>
    <t>Aanvrager</t>
  </si>
  <si>
    <t>KVK-nummer</t>
  </si>
  <si>
    <t>Kies de kostensystematiek:</t>
  </si>
  <si>
    <t>Materialen en hulpmiddelen</t>
  </si>
  <si>
    <t xml:space="preserve">Begroting SABE </t>
  </si>
  <si>
    <t>Samen leren in project over duurzame dierlijke marktconcepten 2022</t>
  </si>
  <si>
    <t xml:space="preserve">Voor de berekening van uw subsidiabele kosten kunt u kiezen uit 3 loonkostensystematieken. U kiest hieronder voor één van de 3 loonkostensystematieken: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</si>
  <si>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IKS (Integrale Kostensystematiek): als u hier gebruik van wilt maken, heeft u goedkeuring door RVO nodig van uw IKS-systematiek; 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</si>
  <si>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Loonkosten + vaste opslag: hier geeft u de werkelijke loonkosten voor de medewerkers(groep) op, dit wordt aangevuld met 50,00% toeslag; 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</si>
  <si>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Vaste uurtarief systematiek: het vaste tarief is € 60 per uur.</t>
    </r>
  </si>
  <si>
    <t>Gebruikspercentage:</t>
  </si>
  <si>
    <t xml:space="preserve">De gebruikskosten van bestaande apparatuur of apparatuur die u niet speciaal voor het project heeft aangeschaft, berekent u op basis van een controleerbare registratie van het gebruik van deze apparatuur. </t>
  </si>
  <si>
    <t xml:space="preserve">De restwaarde: dat is de waarde die het bedrijfsmiddel vermoedelijk nog zal hebben op het moment als het niet meer gebruikt kan worden voor de onderneming. </t>
  </si>
  <si>
    <t xml:space="preserve">Dit houdt in dat u aantoonbaar bijhoudt hoeveel tijd of voor hoeveel handelingen, de apparatuur voor het project is ingezet. De kosten kunt u meenemen naar evenredigheid van tijd gedurende welke de machine of </t>
  </si>
  <si>
    <t>het apparaat wordt gebruikt voor het project, gerelateerd aan de normale bezetting. Zie ook https://www.rvo.nl/subsidies-regelingen/subsidiespelregels/subsidiabele-kosten/kosten-apparatuur.</t>
  </si>
  <si>
    <t xml:space="preserve">Voor de bepaling van de restwaarde, van speciaal voor een project aangeschafte apparatuur, geldt als hoofdregel dat de restwaarde bepaald wordt op basis van lineaire afschrijving met een </t>
  </si>
  <si>
    <t>(minimale) afschrijvingstermijn van 5 jaar. Dit is een boekhoudkundige restwaarde.</t>
  </si>
  <si>
    <t>IKS (Integrale Kostensystematiek)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</si>
</sst>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[$€-413]\ * #,##0.00_ ;_ [$€-413]\ * \-#,##0.00_ ;_ [$€-413]\ * &quot;-&quot;??_ ;_ @_ "/>
    <numFmt numFmtId="165" formatCode="0\ &quot; jaar&quot;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/>
      <top/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/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19" applyNumberFormat="0" applyFill="0" applyAlignment="0" applyProtection="0"/>
  </cellStyleXfs>
  <cellXfs count="147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  <xf numFmtId="0" fontId="0" fillId="0" borderId="0" xfId="0" applyNumberFormat="1"/>
    <xf numFmtId="14" fontId="0" fillId="0" borderId="0" xfId="0" applyNumberFormat="1"/>
    <xf numFmtId="166" fontId="0" fillId="0" borderId="0" xfId="3" applyNumberFormat="1" applyFont="1"/>
    <xf numFmtId="14" fontId="0" fillId="0" borderId="0" xfId="3" applyNumberFormat="1" applyFont="1"/>
    <xf numFmtId="166" fontId="0" fillId="0" borderId="0" xfId="0" applyNumberFormat="1"/>
    <xf numFmtId="44" fontId="0" fillId="0" borderId="14" xfId="1" applyFont="1" applyBorder="1"/>
    <xf numFmtId="0" fontId="0" fillId="0" borderId="0" xfId="0" applyAlignment="1">
      <alignment vertical="top"/>
    </xf>
    <xf numFmtId="0" fontId="0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44" fontId="6" fillId="2" borderId="5" xfId="1" applyFont="1" applyFill="1" applyBorder="1" applyAlignment="1">
      <alignment vertical="center"/>
    </xf>
    <xf numFmtId="44" fontId="6" fillId="2" borderId="6" xfId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6" xfId="1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44" fontId="6" fillId="2" borderId="8" xfId="0" applyNumberFormat="1" applyFont="1" applyFill="1" applyBorder="1" applyAlignment="1">
      <alignment vertical="center"/>
    </xf>
    <xf numFmtId="44" fontId="6" fillId="2" borderId="9" xfId="0" applyNumberFormat="1" applyFont="1" applyFill="1" applyBorder="1" applyAlignment="1">
      <alignment vertical="center"/>
    </xf>
    <xf numFmtId="0" fontId="0" fillId="3" borderId="0" xfId="0" applyFill="1"/>
    <xf numFmtId="0" fontId="5" fillId="0" borderId="0" xfId="4" applyBorder="1" applyAlignment="1"/>
    <xf numFmtId="0" fontId="7" fillId="0" borderId="0" xfId="4" applyFont="1" applyBorder="1" applyAlignment="1"/>
    <xf numFmtId="0" fontId="8" fillId="0" borderId="0" xfId="0" applyFont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Protection="1">
      <protection hidden="1"/>
    </xf>
    <xf numFmtId="0" fontId="9" fillId="0" borderId="0" xfId="0" applyFont="1"/>
    <xf numFmtId="14" fontId="0" fillId="2" borderId="22" xfId="0" applyNumberFormat="1" applyFill="1" applyBorder="1" applyAlignment="1" applyProtection="1">
      <alignment horizontal="left"/>
      <protection locked="0"/>
    </xf>
    <xf numFmtId="14" fontId="0" fillId="2" borderId="24" xfId="0" applyNumberFormat="1" applyFill="1" applyBorder="1" applyAlignment="1" applyProtection="1">
      <alignment horizontal="left"/>
      <protection locked="0"/>
    </xf>
    <xf numFmtId="0" fontId="0" fillId="0" borderId="27" xfId="0" applyBorder="1"/>
    <xf numFmtId="0" fontId="0" fillId="2" borderId="30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44" fontId="0" fillId="0" borderId="31" xfId="1" applyFont="1" applyBorder="1"/>
    <xf numFmtId="44" fontId="0" fillId="0" borderId="22" xfId="1" applyFont="1" applyBorder="1"/>
    <xf numFmtId="0" fontId="0" fillId="0" borderId="33" xfId="0" applyBorder="1"/>
    <xf numFmtId="44" fontId="0" fillId="0" borderId="34" xfId="1" applyFont="1" applyBorder="1"/>
    <xf numFmtId="0" fontId="0" fillId="0" borderId="20" xfId="0" applyBorder="1"/>
    <xf numFmtId="0" fontId="10" fillId="0" borderId="0" xfId="0" applyFont="1" applyAlignment="1">
      <alignment horizontal="left" vertical="top" wrapText="1"/>
    </xf>
    <xf numFmtId="0" fontId="0" fillId="0" borderId="35" xfId="0" applyBorder="1"/>
    <xf numFmtId="0" fontId="6" fillId="2" borderId="10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Protection="1">
      <protection locked="0" hidden="1"/>
    </xf>
    <xf numFmtId="164" fontId="0" fillId="2" borderId="12" xfId="0" applyNumberFormat="1" applyFill="1" applyBorder="1" applyProtection="1">
      <protection locked="0" hidden="1"/>
    </xf>
    <xf numFmtId="164" fontId="0" fillId="2" borderId="12" xfId="0" applyNumberFormat="1" applyFill="1" applyBorder="1" applyProtection="1"/>
    <xf numFmtId="44" fontId="0" fillId="2" borderId="12" xfId="1" applyFont="1" applyFill="1" applyBorder="1"/>
    <xf numFmtId="164" fontId="0" fillId="2" borderId="17" xfId="0" applyNumberFormat="1" applyFill="1" applyBorder="1"/>
    <xf numFmtId="0" fontId="0" fillId="2" borderId="13" xfId="0" applyFill="1" applyBorder="1" applyProtection="1">
      <protection locked="0"/>
    </xf>
    <xf numFmtId="44" fontId="0" fillId="2" borderId="14" xfId="1" applyFont="1" applyFill="1" applyBorder="1"/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Protection="1">
      <protection locked="0" hidden="1"/>
    </xf>
    <xf numFmtId="164" fontId="0" fillId="3" borderId="12" xfId="0" applyNumberFormat="1" applyFill="1" applyBorder="1" applyProtection="1">
      <protection locked="0" hidden="1"/>
    </xf>
    <xf numFmtId="164" fontId="0" fillId="3" borderId="12" xfId="0" applyNumberFormat="1" applyFill="1" applyBorder="1" applyProtection="1"/>
    <xf numFmtId="44" fontId="0" fillId="3" borderId="12" xfId="1" applyFont="1" applyFill="1" applyBorder="1"/>
    <xf numFmtId="164" fontId="0" fillId="3" borderId="17" xfId="0" applyNumberFormat="1" applyFill="1" applyBorder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Protection="1">
      <protection locked="0" hidden="1"/>
    </xf>
    <xf numFmtId="164" fontId="0" fillId="3" borderId="14" xfId="0" applyNumberFormat="1" applyFill="1" applyBorder="1" applyProtection="1">
      <protection locked="0" hidden="1"/>
    </xf>
    <xf numFmtId="164" fontId="0" fillId="3" borderId="14" xfId="0" applyNumberFormat="1" applyFill="1" applyBorder="1" applyProtection="1"/>
    <xf numFmtId="44" fontId="0" fillId="3" borderId="14" xfId="1" applyFont="1" applyFill="1" applyBorder="1"/>
    <xf numFmtId="164" fontId="0" fillId="3" borderId="18" xfId="0" applyNumberFormat="1" applyFill="1" applyBorder="1"/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Protection="1">
      <protection locked="0" hidden="1"/>
    </xf>
    <xf numFmtId="164" fontId="0" fillId="3" borderId="15" xfId="0" applyNumberFormat="1" applyFill="1" applyBorder="1" applyProtection="1">
      <protection locked="0" hidden="1"/>
    </xf>
    <xf numFmtId="164" fontId="0" fillId="3" borderId="15" xfId="0" applyNumberFormat="1" applyFill="1" applyBorder="1" applyProtection="1"/>
    <xf numFmtId="44" fontId="0" fillId="3" borderId="15" xfId="1" applyFon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0" fontId="6" fillId="2" borderId="36" xfId="0" applyFont="1" applyFill="1" applyBorder="1"/>
    <xf numFmtId="0" fontId="6" fillId="2" borderId="37" xfId="0" applyFont="1" applyFill="1" applyBorder="1"/>
    <xf numFmtId="0" fontId="6" fillId="2" borderId="38" xfId="0" applyFont="1" applyFill="1" applyBorder="1"/>
    <xf numFmtId="0" fontId="2" fillId="0" borderId="0" xfId="0" applyFont="1" applyAlignment="1">
      <alignment vertical="top"/>
    </xf>
    <xf numFmtId="44" fontId="0" fillId="0" borderId="14" xfId="0" applyNumberFormat="1" applyBorder="1"/>
    <xf numFmtId="0" fontId="0" fillId="2" borderId="23" xfId="0" applyFill="1" applyBorder="1" applyProtection="1">
      <protection locked="0"/>
    </xf>
    <xf numFmtId="44" fontId="0" fillId="2" borderId="12" xfId="1" applyFont="1" applyFill="1" applyBorder="1" applyProtection="1">
      <protection locked="0"/>
    </xf>
    <xf numFmtId="44" fontId="0" fillId="2" borderId="12" xfId="1" applyFont="1" applyFill="1" applyBorder="1" applyAlignment="1" applyProtection="1">
      <protection hidden="1"/>
    </xf>
    <xf numFmtId="44" fontId="0" fillId="2" borderId="24" xfId="0" applyNumberFormat="1" applyFill="1" applyBorder="1" applyProtection="1">
      <protection hidden="1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44" fontId="0" fillId="2" borderId="32" xfId="1" applyFont="1" applyFill="1" applyBorder="1" applyProtection="1">
      <protection locked="0"/>
    </xf>
    <xf numFmtId="0" fontId="0" fillId="0" borderId="0" xfId="0" applyBorder="1"/>
    <xf numFmtId="14" fontId="0" fillId="0" borderId="0" xfId="0" applyNumberFormat="1" applyBorder="1"/>
    <xf numFmtId="0" fontId="2" fillId="0" borderId="35" xfId="0" applyFont="1" applyBorder="1"/>
    <xf numFmtId="165" fontId="0" fillId="0" borderId="35" xfId="3" applyNumberFormat="1" applyFont="1" applyBorder="1"/>
    <xf numFmtId="44" fontId="0" fillId="0" borderId="31" xfId="0" applyNumberFormat="1" applyBorder="1"/>
    <xf numFmtId="44" fontId="0" fillId="0" borderId="22" xfId="0" applyNumberFormat="1" applyBorder="1"/>
    <xf numFmtId="44" fontId="0" fillId="0" borderId="32" xfId="0" applyNumberFormat="1" applyBorder="1"/>
    <xf numFmtId="44" fontId="0" fillId="0" borderId="26" xfId="0" applyNumberFormat="1" applyBorder="1"/>
    <xf numFmtId="0" fontId="0" fillId="2" borderId="39" xfId="0" applyFill="1" applyBorder="1" applyProtection="1">
      <protection locked="0"/>
    </xf>
    <xf numFmtId="14" fontId="0" fillId="2" borderId="15" xfId="0" applyNumberFormat="1" applyFill="1" applyBorder="1" applyProtection="1">
      <protection locked="0"/>
    </xf>
    <xf numFmtId="44" fontId="0" fillId="2" borderId="15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9" fontId="0" fillId="2" borderId="15" xfId="2" applyFont="1" applyFill="1" applyBorder="1" applyProtection="1">
      <protection locked="0"/>
    </xf>
    <xf numFmtId="44" fontId="0" fillId="2" borderId="15" xfId="1" applyFont="1" applyFill="1" applyBorder="1" applyAlignment="1" applyProtection="1">
      <protection hidden="1"/>
    </xf>
    <xf numFmtId="44" fontId="0" fillId="2" borderId="40" xfId="0" applyNumberFormat="1" applyFill="1" applyBorder="1" applyProtection="1">
      <protection hidden="1"/>
    </xf>
    <xf numFmtId="0" fontId="6" fillId="2" borderId="27" xfId="0" applyFont="1" applyFill="1" applyBorder="1"/>
    <xf numFmtId="0" fontId="6" fillId="2" borderId="41" xfId="0" applyFont="1" applyFill="1" applyBorder="1"/>
    <xf numFmtId="0" fontId="6" fillId="2" borderId="28" xfId="0" applyFont="1" applyFill="1" applyBorder="1"/>
    <xf numFmtId="0" fontId="0" fillId="3" borderId="23" xfId="0" applyFill="1" applyBorder="1" applyProtection="1">
      <protection locked="0"/>
    </xf>
    <xf numFmtId="14" fontId="0" fillId="3" borderId="12" xfId="0" applyNumberFormat="1" applyFill="1" applyBorder="1" applyProtection="1">
      <protection locked="0"/>
    </xf>
    <xf numFmtId="44" fontId="0" fillId="3" borderId="12" xfId="1" applyFont="1" applyFill="1" applyBorder="1" applyProtection="1">
      <protection locked="0"/>
    </xf>
    <xf numFmtId="9" fontId="0" fillId="3" borderId="12" xfId="0" applyNumberFormat="1" applyFill="1" applyBorder="1" applyProtection="1">
      <protection locked="0"/>
    </xf>
    <xf numFmtId="44" fontId="0" fillId="3" borderId="12" xfId="1" applyFont="1" applyFill="1" applyBorder="1" applyAlignment="1" applyProtection="1">
      <protection hidden="1"/>
    </xf>
    <xf numFmtId="44" fontId="0" fillId="3" borderId="24" xfId="0" applyNumberFormat="1" applyFill="1" applyBorder="1" applyProtection="1">
      <protection hidden="1"/>
    </xf>
    <xf numFmtId="14" fontId="0" fillId="3" borderId="0" xfId="0" applyNumberFormat="1" applyFill="1"/>
    <xf numFmtId="44" fontId="0" fillId="3" borderId="0" xfId="0" applyNumberFormat="1" applyFill="1"/>
    <xf numFmtId="166" fontId="0" fillId="3" borderId="0" xfId="0" applyNumberFormat="1" applyFill="1"/>
    <xf numFmtId="44" fontId="0" fillId="3" borderId="0" xfId="1" applyFont="1" applyFill="1"/>
    <xf numFmtId="0" fontId="0" fillId="3" borderId="0" xfId="0" applyNumberFormat="1" applyFill="1"/>
    <xf numFmtId="166" fontId="0" fillId="3" borderId="0" xfId="3" applyNumberFormat="1" applyFont="1" applyFill="1"/>
    <xf numFmtId="0" fontId="0" fillId="3" borderId="25" xfId="0" applyFill="1" applyBorder="1" applyProtection="1">
      <protection locked="0"/>
    </xf>
    <xf numFmtId="0" fontId="0" fillId="3" borderId="32" xfId="0" applyFill="1" applyBorder="1" applyProtection="1">
      <protection locked="0"/>
    </xf>
    <xf numFmtId="44" fontId="0" fillId="3" borderId="32" xfId="1" applyFont="1" applyFill="1" applyBorder="1" applyProtection="1">
      <protection locked="0"/>
    </xf>
    <xf numFmtId="44" fontId="0" fillId="3" borderId="32" xfId="1" applyFont="1" applyFill="1" applyBorder="1" applyAlignment="1" applyProtection="1">
      <protection hidden="1"/>
    </xf>
    <xf numFmtId="44" fontId="0" fillId="3" borderId="26" xfId="0" applyNumberFormat="1" applyFill="1" applyBorder="1" applyProtection="1">
      <protection hidden="1"/>
    </xf>
    <xf numFmtId="0" fontId="0" fillId="0" borderId="0" xfId="0" applyAlignment="1">
      <alignment vertical="center"/>
    </xf>
    <xf numFmtId="44" fontId="0" fillId="0" borderId="34" xfId="0" applyNumberFormat="1" applyBorder="1"/>
    <xf numFmtId="0" fontId="2" fillId="0" borderId="0" xfId="0" applyFont="1" applyBorder="1"/>
    <xf numFmtId="44" fontId="0" fillId="2" borderId="24" xfId="1" applyFont="1" applyFill="1" applyBorder="1"/>
    <xf numFmtId="44" fontId="0" fillId="2" borderId="32" xfId="1" applyFont="1" applyFill="1" applyBorder="1"/>
    <xf numFmtId="44" fontId="0" fillId="2" borderId="26" xfId="1" applyFont="1" applyFill="1" applyBorder="1"/>
    <xf numFmtId="0" fontId="0" fillId="3" borderId="39" xfId="0" applyFill="1" applyBorder="1" applyProtection="1">
      <protection locked="0"/>
    </xf>
    <xf numFmtId="44" fontId="0" fillId="3" borderId="15" xfId="1" applyFont="1" applyFill="1" applyBorder="1" applyProtection="1">
      <protection locked="0"/>
    </xf>
    <xf numFmtId="44" fontId="0" fillId="3" borderId="40" xfId="1" applyFont="1" applyFill="1" applyBorder="1"/>
    <xf numFmtId="44" fontId="0" fillId="3" borderId="24" xfId="1" applyFont="1" applyFill="1" applyBorder="1"/>
    <xf numFmtId="44" fontId="0" fillId="2" borderId="17" xfId="0" applyNumberFormat="1" applyFill="1" applyBorder="1"/>
    <xf numFmtId="44" fontId="0" fillId="2" borderId="14" xfId="1" applyFont="1" applyFill="1" applyBorder="1" applyProtection="1">
      <protection locked="0"/>
    </xf>
    <xf numFmtId="44" fontId="0" fillId="2" borderId="18" xfId="0" applyNumberFormat="1" applyFill="1" applyBorder="1"/>
    <xf numFmtId="0" fontId="6" fillId="0" borderId="0" xfId="0" applyFont="1"/>
    <xf numFmtId="0" fontId="2" fillId="0" borderId="20" xfId="0" applyFont="1" applyBorder="1"/>
    <xf numFmtId="44" fontId="0" fillId="3" borderId="17" xfId="0" applyNumberForma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</cellXfs>
  <cellStyles count="5">
    <cellStyle name="Komma" xfId="3" builtinId="3"/>
    <cellStyle name="Kop 1" xfId="4" builtinId="16"/>
    <cellStyle name="Procent" xfId="2" builtinId="5"/>
    <cellStyle name="Standaard" xfId="0" builtinId="0"/>
    <cellStyle name="Valuta" xfId="1" builtinId="4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/>
        </left>
        <right/>
        <top style="thin">
          <color theme="0" tint="-0.1499679555650502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0" tint="-0.1499679555650502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 &quot;€&quot;\ * #,##0.00_ ;_ &quot;€&quot;\ * \-#,##0.00_ ;_ &quot;€&quot;\ * &quot;-&quot;??_ ;_ @_ "/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0" tint="-0.14996795556505021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ill>
        <patternFill patternType="solid">
          <fgColor indexed="64"/>
          <bgColor theme="0" tint="-4.9989318521683403E-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numFmt numFmtId="166" formatCode="_ * #,##0_ ;_ * \-#,##0_ ;_ * &quot;-&quot;??_ ;_ @_ "/>
    </dxf>
    <dxf>
      <numFmt numFmtId="166" formatCode="_ * #,##0_ ;_ * \-#,##0_ ;_ * &quot;-&quot;??_ ;_ @_ "/>
    </dxf>
    <dxf>
      <numFmt numFmtId="0" formatCode="General"/>
    </dxf>
    <dxf>
      <numFmt numFmtId="34" formatCode="_ &quot;€&quot;\ * #,##0.00_ ;_ &quot;€&quot;\ * \-#,##0.00_ ;_ &quot;€&quot;\ * &quot;-&quot;??_ ;_ @_ "/>
    </dxf>
    <dxf>
      <numFmt numFmtId="34" formatCode="_ &quot;€&quot;\ * #,##0.00_ ;_ &quot;€&quot;\ * \-#,##0.00_ ;_ &quot;€&quot;\ * &quot;-&quot;??_ ;_ @_ "/>
    </dxf>
    <dxf>
      <numFmt numFmtId="34" formatCode="_ &quot;€&quot;\ * #,##0.00_ ;_ &quot;€&quot;\ * \-#,##0.00_ ;_ &quot;€&quot;\ * &quot;-&quot;??_ ;_ @_ "/>
    </dxf>
    <dxf>
      <numFmt numFmtId="19" formatCode="d/m/yyyy"/>
    </dxf>
    <dxf>
      <numFmt numFmtId="19" formatCode="d/m/yyyy"/>
    </dxf>
    <dxf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1"/>
    </dxf>
    <dxf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1"/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auto="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numFmt numFmtId="164" formatCode="_ [$€-413]\ * #,##0.00_ ;_ [$€-413]\ * \-#,##0.00_ ;_ [$€-413]\ * &quot;-&quot;??_ ;_ @_ "/>
    </dxf>
    <dxf>
      <numFmt numFmtId="164" formatCode="_ [$€-413]\ * #,##0.00_ ;_ [$€-413]\ * \-#,##0.00_ ;_ [$€-413]\ * &quot;-&quot;??_ ;_ @_ 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[$€-413]\ * #,##0.00_ ;_ [$€-413]\ * \-#,##0.00_ ;_ [$€-413]\ * &quot;-&quot;??_ ;_ @_ 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0" formatCode="General"/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_ [$€-413]\ * #,##0.00_ ;_ [$€-413]\ * \-#,##0.00_ ;_ [$€-413]\ * &quot;-&quot;??_ ;_ @_ 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numFmt numFmtId="164" formatCode="_ [$€-413]\ * #,##0.00_ ;_ [$€-413]\ * \-#,##0.00_ ;_ [$€-413]\ * &quot;-&quot;??_ ;_ @_ 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1"/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 tint="-4.9989318521683403E-2"/>
        </patternFill>
      </fill>
    </dxf>
    <dxf>
      <border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1041621</xdr:colOff>
      <xdr:row>0</xdr:row>
      <xdr:rowOff>0</xdr:rowOff>
    </xdr:from>
    <xdr:to>
      <xdr:col>2</xdr:col>
      <xdr:colOff>5446644</xdr:colOff>
      <xdr:row>2</xdr:row>
      <xdr:rowOff>36995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290B7E4-74B0-4AF9-8AF4-2D5F604D99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725" y="0"/>
          <a:ext cx="5828307" cy="15397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068D2DA-4636-4663-B699-9F4047F2B104}" name="Loonkosten" displayName="Loonkosten" ref="B8:I55" headerRowDxfId="63" dataDxfId="61" totalsRowDxfId="59" headerRowBorderDxfId="62" tableBorderDxfId="60">
  <autoFilter ref="B8:I55" xr:uid="{D19ACE40-B80A-4646-971A-7924C8643FCA}"/>
  <tableColumns count="8">
    <tableColumn id="2" xr3:uid="{D8591462-9EF9-4155-9FB5-F0AE287C9612}" name="Omschrijving" totalsRowLabel="Totaal berekende subsidie" dataDxfId="58"/>
    <tableColumn id="5" xr3:uid="{49BEC5C9-DA00-48D3-9FC3-D66DE3CDC653}" name="Aantal eenheden/uren" dataDxfId="57"/>
    <tableColumn id="3" xr3:uid="{E5A2150D-7C97-4EA7-A167-7838C0CB0E7F}" name="Eenheden (alleen IKS)" dataDxfId="56">
      <calculatedColumnFormula>IF($C$5="IKS (Integrale Loonkosten Systematiek)","","n.v.t.")</calculatedColumnFormula>
    </tableColumn>
    <tableColumn id="4" xr3:uid="{E267D17D-F6ED-4799-A0C6-06C31FE45732}" name="Tarief per eenheid/uur" dataDxfId="55">
      <calculatedColumnFormula>IF($C$5="Vaste uurtarief systematiek",60,"")</calculatedColumnFormula>
    </tableColumn>
    <tableColumn id="6" xr3:uid="{FDCB05C8-F588-4800-872F-AA53D4D4DA0F}" name="Kosten ingediend" dataDxfId="54">
      <calculatedColumnFormula>IFERROR(Loonkosten[[#This Row],[Aantal eenheden/uren]]*Loonkosten[[#This Row],[Tarief per eenheid/uur]],"")</calculatedColumnFormula>
    </tableColumn>
    <tableColumn id="8" xr3:uid="{9DB88D7A-F701-410F-8405-17E9D2C99151}" name="Opslag kosten ingediend" dataDxfId="53" totalsRowDxfId="52" dataCellStyle="Valuta">
      <calculatedColumnFormula>IFERROR(IF($C$5="Loonkosten + vaste opslag",Loonkosten[[#This Row],[Kosten ingediend]]*0.5,0),0)</calculatedColumnFormula>
    </tableColumn>
    <tableColumn id="1" xr3:uid="{4AB7B0EF-91D6-4D43-AE10-66876C0F2459}" name="Totale kosten" dataDxfId="51" totalsRowDxfId="50" dataCellStyle="Valuta">
      <calculatedColumnFormula>IFERROR((Loonkosten[[#This Row],[Kosten ingediend]]+Loonkosten[[#This Row],[Opslag kosten ingediend]]),0)</calculatedColumnFormula>
    </tableColumn>
    <tableColumn id="7" xr3:uid="{12AC0914-CF0B-45CC-80D7-F9DBC64347D6}" name="Gevraagde subsidie" totalsRowFunction="sum" dataDxfId="49" totalsRowDxfId="48">
      <calculatedColumnFormula>Loonkosten[[#This Row],[Totale kosten]]*0.8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4B71A4-EB0A-4F3C-BB52-913EC4645499}" name="Apparatuur" displayName="Apparatuur" ref="B14:Q64" totalsRowShown="0">
  <autoFilter ref="B14:Q64" xr:uid="{D19ACE40-B80A-4646-971A-7924C8643FCA}"/>
  <tableColumns count="16">
    <tableColumn id="2" xr3:uid="{39CB23A9-8651-4B58-948D-4BB9EF44556E}" name="Omschrijving" dataDxfId="47"/>
    <tableColumn id="8" xr3:uid="{3C42C2FA-E6ED-4E35-913C-1BB486C49939}" name="Aanschafdatum" dataDxfId="46"/>
    <tableColumn id="1" xr3:uid="{3CFE2EC9-CD1A-42DC-99A1-570BD6F6C120}" name="Aanschafwaarde" dataDxfId="45" dataCellStyle="Valuta"/>
    <tableColumn id="3" xr3:uid="{F7C0B872-966C-497B-9056-BA26C06CE176}" name="Afschrijfperiode in jaren" dataDxfId="44"/>
    <tableColumn id="4" xr3:uid="{7629DC5B-DE4F-4EB5-9E48-634480564147}" name="Gebruikspercentage" dataDxfId="43"/>
    <tableColumn id="5" xr3:uid="{0215EBA4-879A-453F-B5F6-92C3CB9314FE}" name="Restwaarde" dataDxfId="42" dataCellStyle="Valuta"/>
    <tableColumn id="6" xr3:uid="{3F99BDA6-8BCE-4C13-BE4B-E1BC8B4E6801}" name="Totale kosten" dataDxfId="41" dataCellStyle="Valuta">
      <calculatedColumnFormula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calculatedColumnFormula>
    </tableColumn>
    <tableColumn id="7" xr3:uid="{F49B41E0-3CC1-459C-A6E2-D7F56F802476}" name="Gevraagde subsidie" dataDxfId="40">
      <calculatedColumnFormula>IFERROR(Apparatuur[[#This Row],[Totale kosten]]*0.8,"")</calculatedColumnFormula>
    </tableColumn>
    <tableColumn id="9" xr3:uid="{B4152893-B628-4560-A049-8B5748C2A71C}" name="aanschaf datum" dataDxfId="39">
      <calculatedColumnFormula>Apparatuur[[#This Row],[Aanschafdatum]]</calculatedColumnFormula>
    </tableColumn>
    <tableColumn id="10" xr3:uid="{8364D36E-4D84-44D5-87EF-697C86CEA85B}" name="Einde afschrijftermijn" dataDxfId="38">
      <calculatedColumnFormula>DATEVALUE(_xlfn.TEXTJOIN("-",0,DAY(J15),MONTH(J15),YEAR(J15)+Apparatuur[[#This Row],[Afschrijfperiode in jaren]]))</calculatedColumnFormula>
    </tableColumn>
    <tableColumn id="11" xr3:uid="{6B702F88-664A-4B31-A6B5-19D953A6F346}" name="afschrijving per jaar" dataDxfId="37">
      <calculatedColumnFormula>Apparatuur[[#This Row],[Gebruikspercentage]]*(Apparatuur[[#This Row],[Aanschafwaarde]]-Apparatuur[[#This Row],[Restwaarde]])/Apparatuur[[#This Row],[Afschrijfperiode in jaren]]</calculatedColumnFormula>
    </tableColumn>
    <tableColumn id="13" xr3:uid="{1C0C0E93-BD30-40E1-A507-EEA01034E826}" name="per maand" dataDxfId="36">
      <calculatedColumnFormula>L15/12</calculatedColumnFormula>
    </tableColumn>
    <tableColumn id="12" xr3:uid="{5B3252DD-524E-4FA3-8E9F-E05629BC97B3}" name="per dag" dataDxfId="35">
      <calculatedColumnFormula>Apparatuur[[#This Row],[afschrijving per jaar]]/365</calculatedColumnFormula>
    </tableColumn>
    <tableColumn id="14" xr3:uid="{72940FC7-AB50-4C56-B05E-4F591D8FB7EC}" name="Aantal jaar in gebruik door project" dataDxfId="34">
      <calculatedColumnFormula>DATEDIF(MAX(Voorblad!$C$11,J15)-1,MIN(Voorblad!$C$12,K15),"y")</calculatedColumnFormula>
    </tableColumn>
    <tableColumn id="15" xr3:uid="{FD8D441C-2BA3-4765-8261-633CAA9E57B2}" name="aantal maand" dataDxfId="33">
      <calculatedColumnFormula>DATEDIF(MAX(Voorblad!$C$11,J15)-1,MIN(Voorblad!$C$12,K15),"ym")</calculatedColumnFormula>
    </tableColumn>
    <tableColumn id="16" xr3:uid="{C39F5D5D-B7A0-48DC-807B-67FDC5A81122}" name="aantal dagen" dataDxfId="32">
      <calculatedColumnFormula>DATEDIF(MAX(Voorblad!$C$11,J15)-1,MIN(Voorblad!$C$12,K15),"md")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25DDF3-4B05-43C3-B2BD-C835257E5080}" name="Materiaalhulpmiddelen" displayName="Materiaalhulpmiddelen" ref="B7:I57" totalsRowShown="0" headerRowDxfId="31" dataDxfId="29" headerRowBorderDxfId="30">
  <autoFilter ref="B7:I57" xr:uid="{D19ACE40-B80A-4646-971A-7924C8643FCA}"/>
  <tableColumns count="8">
    <tableColumn id="1" xr3:uid="{3DA2A766-CD85-47C7-9828-0E1E3D0461AB}" name="Omschrijving" dataDxfId="28"/>
    <tableColumn id="2" xr3:uid="{DB11014F-F092-4E54-9412-1A0FE4A00099}" name="Aantal eenheden opgegeven" dataDxfId="27"/>
    <tableColumn id="3" xr3:uid="{E5FB5986-C561-42EB-8B93-66F35DC9E9DB}" name="Eenheid" dataDxfId="26"/>
    <tableColumn id="4" xr3:uid="{D32DAAEC-7A62-4B64-A862-856DFBAEF930}" name="Opgegeven kosten per eenheid" dataDxfId="25" dataCellStyle="Valuta"/>
    <tableColumn id="5" xr3:uid="{5C77ACB9-B98A-43FA-BC3B-8A1F9FBEB990}" name="Opbrengst materialen" dataDxfId="24" dataCellStyle="Valuta"/>
    <tableColumn id="8" xr3:uid="{C2259660-D9D0-4CC5-8C3A-F96EB9549FF4}" name="Restwaarde materialen" dataDxfId="23" dataCellStyle="Valuta"/>
    <tableColumn id="6" xr3:uid="{77EBA8D7-00C4-408D-BE9F-1C82F3C82EAC}" name="Totale kosten" dataDxfId="22" dataCellStyle="Valuta">
      <calculatedColumnFormula>Materiaalhulpmiddelen[[#This Row],[Aantal eenheden opgegeven]]*Materiaalhulpmiddelen[[#This Row],[Opgegeven kosten per eenheid]]-(Materiaalhulpmiddelen[[#This Row],[Opbrengst materialen]]+Materiaalhulpmiddelen[[#This Row],[Restwaarde materialen]])</calculatedColumnFormula>
    </tableColumn>
    <tableColumn id="7" xr3:uid="{6FE1CB49-0B17-42D2-9440-B7B04B87F00D}" name="Gevraagde subsidie" dataDxfId="21" dataCellStyle="Valuta">
      <calculatedColumnFormula>Materiaalhulpmiddelen[[#This Row],[Totale kosten]]*0.8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9C1586-C703-4B8E-84B9-B907B7AC2525}" name="kostenderden" displayName="kostenderden" ref="B7:E57" headerRowDxfId="20" dataDxfId="18" totalsRowDxfId="16" headerRowBorderDxfId="19" tableBorderDxfId="17">
  <autoFilter ref="B7:E57" xr:uid="{D19ACE40-B80A-4646-971A-7924C8643FCA}"/>
  <tableColumns count="4">
    <tableColumn id="1" xr3:uid="{83FBAA3A-99B1-48AA-8601-ACCCA430330C}" name="Omschrijving" totalsRowLabel="Totaal" dataDxfId="15"/>
    <tableColumn id="8" xr3:uid="{8379BE7A-A6B3-4DB9-874B-F8787D64C373}" name="Opgegeven kosten" dataDxfId="14" dataCellStyle="Valuta"/>
    <tableColumn id="6" xr3:uid="{3C87035E-F131-41E1-A2A7-8658E1A66A5B}" name="Totale kosten" dataDxfId="13" dataCellStyle="Valuta">
      <calculatedColumnFormula>kostenderden[[#This Row],[Opgegeven kosten]]</calculatedColumnFormula>
    </tableColumn>
    <tableColumn id="7" xr3:uid="{0F0F1DBE-3599-48C0-839E-85A938CF04F1}" name="Gevraagde subsidie" totalsRowFunction="count" dataDxfId="12">
      <calculatedColumnFormula>kostenderden[[#This Row],[Totale kosten]]*0.8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6F87669-35AB-4AF3-9EA5-A92919BE5711}" name="Totaalbedragsubsidie" displayName="Totaalbedragsubsidie" ref="B3:D8" totalsRowCount="1" headerRowDxfId="11" dataDxfId="9" totalsRowDxfId="7" headerRowBorderDxfId="10" tableBorderDxfId="8" totalsRowBorderDxfId="6">
  <autoFilter ref="B3:D7" xr:uid="{16F87669-35AB-4AF3-9EA5-A92919BE5711}"/>
  <tableColumns count="3">
    <tableColumn id="1" xr3:uid="{B7B2A456-8E31-4B24-86A4-B28B7CA432EF}" name=" " totalsRowLabel="Totaal" dataDxfId="5" totalsRowDxfId="4"/>
    <tableColumn id="2" xr3:uid="{93934859-6F7B-4D2B-85C2-8E8B47935D6A}" name="Totale kosten" totalsRowFunction="sum" dataDxfId="3" totalsRowDxfId="2" dataCellStyle="Valuta">
      <calculatedColumnFormula>Loonkosten!H6</calculatedColumnFormula>
    </tableColumn>
    <tableColumn id="3" xr3:uid="{1710CD5E-2C30-4629-A61B-110AE66ACAE5}" name="Subsidiebedrag 80%" totalsRowFunction="sum" dataDxfId="1" totalsRowDxfId="0" dataCellStyle="Valuta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BC04-1465-49F5-A8EC-6FE5357341D7}">
  <dimension ref="B1:C13"/>
  <sheetViews>
    <sheetView showGridLines="0" showRowColHeaders="0" tabSelected="1" workbookViewId="0">
      <selection activeCell="C24" sqref="C24"/>
    </sheetView>
  </sheetViews>
  <sheetFormatPr defaultRowHeight="15.05" x14ac:dyDescent="0.3"/>
  <cols>
    <col min="2" max="2" width="19.88671875" bestFit="1" customWidth="1"/>
    <col min="3" max="3" width="76.44140625" customWidth="1"/>
  </cols>
  <sheetData>
    <row r="1" spans="2:3" ht="103.3" customHeight="1" x14ac:dyDescent="0.3"/>
    <row r="3" spans="2:3" ht="28.2" x14ac:dyDescent="0.5">
      <c r="B3" s="26" t="s">
        <v>46</v>
      </c>
      <c r="C3" s="25"/>
    </row>
    <row r="5" spans="2:3" ht="28.2" x14ac:dyDescent="0.5">
      <c r="B5" s="35" t="s">
        <v>47</v>
      </c>
      <c r="C5" s="27"/>
    </row>
    <row r="7" spans="2:3" x14ac:dyDescent="0.3">
      <c r="B7" s="28" t="s">
        <v>41</v>
      </c>
      <c r="C7" s="29"/>
    </row>
    <row r="8" spans="2:3" x14ac:dyDescent="0.3">
      <c r="B8" s="30" t="s">
        <v>42</v>
      </c>
      <c r="C8" s="31"/>
    </row>
    <row r="9" spans="2:3" x14ac:dyDescent="0.3">
      <c r="B9" s="32" t="s">
        <v>43</v>
      </c>
      <c r="C9" s="33"/>
    </row>
    <row r="11" spans="2:3" x14ac:dyDescent="0.3">
      <c r="B11" s="28" t="s">
        <v>26</v>
      </c>
      <c r="C11" s="36"/>
    </row>
    <row r="12" spans="2:3" x14ac:dyDescent="0.3">
      <c r="B12" s="30" t="s">
        <v>27</v>
      </c>
      <c r="C12" s="37"/>
    </row>
    <row r="13" spans="2:3" x14ac:dyDescent="0.3">
      <c r="B13" s="32" t="s">
        <v>40</v>
      </c>
      <c r="C13" s="34" t="str">
        <f>IFERROR(IF(ISBLANK(C12),"",_xlfn.TEXTJOIN(", ",1,IF(DATEDIF(C11,C12+1,"y")=0,"",DATEDIF(C11,C12+1,"y")&amp;" jaar"),IF(DATEDIF(C11,C12+1,"ym")=0,"",DATEDIF(C11,C12+1,"ym")&amp;" maand(en)"),IF(DATEDIF($C$11,$C$12+1,"md")=0,"",DATEDIF($C$11,$C$12+1,"md")&amp;" dag(en)"))),"Onjuiste combinatie van datums")</f>
        <v/>
      </c>
    </row>
  </sheetData>
  <sheetProtection algorithmName="SHA-512" hashValue="6CJF0jifx+rmnQ0LS7YGqkOJTYTV7MU0JH4Ai072U0LlW+qj2QNdz5yjn13Zmvhd+3haLDfp4tbqMi3x3/xMGw==" saltValue="Bm1y/zorW56fxwaq4uqZhQ==" spinCount="100000" sheet="1" objects="1" scenarios="1"/>
  <dataValidations count="1">
    <dataValidation type="date" allowBlank="1" showInputMessage="1" showErrorMessage="1" errorTitle="Startdatum" error="De startdatum van het project moet in 2023 liggen en na 14 maart 2023." sqref="C11" xr:uid="{6525E470-59DE-4D7D-9732-423DFCACBAE6}">
      <formula1>44999</formula1>
      <formula2>45291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1200" verticalDpi="1200" r:id="rId1"/>
  <headerFooter>
    <oddFooter>&amp;LVersie Oktober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9968-16BC-4C70-A434-C2C8DFA2D90F}">
  <sheetPr>
    <pageSetUpPr fitToPage="1"/>
  </sheetPr>
  <dimension ref="B1:N55"/>
  <sheetViews>
    <sheetView showGridLines="0" showRowColHeaders="0" zoomScale="80" zoomScaleNormal="80" workbookViewId="0">
      <selection activeCell="B5" sqref="B5"/>
    </sheetView>
  </sheetViews>
  <sheetFormatPr defaultRowHeight="15.05" x14ac:dyDescent="0.3"/>
  <cols>
    <col min="1" max="1" width="2.6640625" customWidth="1"/>
    <col min="2" max="2" width="43.109375" customWidth="1"/>
    <col min="3" max="3" width="27.6640625" customWidth="1"/>
    <col min="4" max="4" width="23.88671875" customWidth="1"/>
    <col min="5" max="5" width="24" bestFit="1" customWidth="1"/>
    <col min="6" max="8" width="20.6640625" customWidth="1"/>
    <col min="9" max="9" width="21" bestFit="1" customWidth="1"/>
    <col min="11" max="11" width="8.88671875" hidden="1" customWidth="1"/>
    <col min="12" max="12" width="10.5546875" hidden="1" customWidth="1"/>
    <col min="13" max="14" width="8.88671875" hidden="1" customWidth="1"/>
    <col min="15" max="16" width="8.88671875" customWidth="1"/>
  </cols>
  <sheetData>
    <row r="1" spans="2:13" ht="34.450000000000003" customHeight="1" x14ac:dyDescent="0.3">
      <c r="B1" t="s">
        <v>48</v>
      </c>
    </row>
    <row r="2" spans="2:13" ht="15.05" customHeight="1" x14ac:dyDescent="0.3">
      <c r="B2" t="s">
        <v>49</v>
      </c>
    </row>
    <row r="3" spans="2:13" s="10" customFormat="1" ht="15.05" customHeight="1" x14ac:dyDescent="0.3">
      <c r="B3" s="10" t="s">
        <v>50</v>
      </c>
      <c r="K3" s="10" t="str" cm="1">
        <f t="array" ref="K3:K5">IF(H6=0,L3:L5,M3:M5)</f>
        <v>IKS (Integrale Kostensystematiek)</v>
      </c>
      <c r="L3" s="10" t="s">
        <v>59</v>
      </c>
      <c r="M3" s="10">
        <f>$C$5</f>
        <v>0</v>
      </c>
    </row>
    <row r="4" spans="2:13" s="10" customFormat="1" ht="30.7" customHeight="1" x14ac:dyDescent="0.3">
      <c r="B4" s="10" t="s">
        <v>51</v>
      </c>
      <c r="C4" s="46"/>
      <c r="D4" s="46"/>
      <c r="E4" s="46"/>
      <c r="F4" s="46"/>
      <c r="G4" s="46"/>
      <c r="H4" s="46"/>
      <c r="I4" s="46"/>
      <c r="K4" s="10" t="str">
        <v>Loonkosten + vaste opslag</v>
      </c>
      <c r="L4" s="10" t="s">
        <v>29</v>
      </c>
      <c r="M4" s="10">
        <f>$C$5</f>
        <v>0</v>
      </c>
    </row>
    <row r="5" spans="2:13" x14ac:dyDescent="0.3">
      <c r="B5" s="38" t="s">
        <v>44</v>
      </c>
      <c r="C5" s="39"/>
      <c r="D5" s="40"/>
      <c r="K5" t="str">
        <v>Vaste uurtarief systematiek</v>
      </c>
      <c r="L5" t="s">
        <v>30</v>
      </c>
      <c r="M5">
        <f>$C$5</f>
        <v>0</v>
      </c>
    </row>
    <row r="6" spans="2:13" x14ac:dyDescent="0.3">
      <c r="G6" s="28" t="s">
        <v>11</v>
      </c>
      <c r="H6" s="41">
        <f>SUM(Loonkosten[Totale kosten])</f>
        <v>0</v>
      </c>
      <c r="I6" s="42">
        <f>SUM(Loonkosten[Gevraagde subsidie])</f>
        <v>0</v>
      </c>
      <c r="L6">
        <f>IF(ISBLANK($C$5),0,IF($C$5=$L$5,60,0))</f>
        <v>0</v>
      </c>
    </row>
    <row r="7" spans="2:13" x14ac:dyDescent="0.3">
      <c r="B7" s="85" t="s">
        <v>0</v>
      </c>
      <c r="G7" s="43" t="s">
        <v>39</v>
      </c>
      <c r="H7" s="9">
        <f>SUBTOTAL(9,Loonkosten[Totale kosten])</f>
        <v>0</v>
      </c>
      <c r="I7" s="44">
        <f>SUBTOTAL(9,Loonkosten[Gevraagde subsidie])</f>
        <v>0</v>
      </c>
      <c r="L7">
        <f>IF(ISBLANK($C$5),0,IF($C$5=$L$5,60,9999999999999))</f>
        <v>0</v>
      </c>
    </row>
    <row r="8" spans="2:13" x14ac:dyDescent="0.3">
      <c r="B8" s="82" t="s">
        <v>1</v>
      </c>
      <c r="C8" s="83" t="s">
        <v>3</v>
      </c>
      <c r="D8" s="83" t="s">
        <v>24</v>
      </c>
      <c r="E8" s="83" t="s">
        <v>2</v>
      </c>
      <c r="F8" s="83" t="s">
        <v>4</v>
      </c>
      <c r="G8" s="83" t="s">
        <v>5</v>
      </c>
      <c r="H8" s="83" t="s">
        <v>21</v>
      </c>
      <c r="I8" s="84" t="s">
        <v>25</v>
      </c>
    </row>
    <row r="9" spans="2:13" s="24" customFormat="1" x14ac:dyDescent="0.3">
      <c r="B9" s="74"/>
      <c r="C9" s="75"/>
      <c r="D9" s="76" t="str">
        <f t="shared" ref="D9:D55" si="0">IF($C$5="IKS (Integrale Kostensystematiek)","","n.v.t.")</f>
        <v>n.v.t.</v>
      </c>
      <c r="E9" s="77" t="str">
        <f>IF($C$5="Vaste uurtarief systematiek",60,"")</f>
        <v/>
      </c>
      <c r="F9" s="78" t="str">
        <f>IFERROR(Loonkosten[[#This Row],[Aantal eenheden/uren]]*Loonkosten[[#This Row],[Tarief per eenheid/uur]],"")</f>
        <v/>
      </c>
      <c r="G9" s="79">
        <f>IFERROR(IF($C$5="Loonkosten + vaste opslag",Loonkosten[[#This Row],[Kosten ingediend]]*0.5,0),0)</f>
        <v>0</v>
      </c>
      <c r="H9" s="80">
        <f>IFERROR((Loonkosten[[#This Row],[Kosten ingediend]]+Loonkosten[[#This Row],[Opslag kosten ingediend]]),0)</f>
        <v>0</v>
      </c>
      <c r="I9" s="81">
        <f>Loonkosten[[#This Row],[Totale kosten]]*0.8</f>
        <v>0</v>
      </c>
    </row>
    <row r="10" spans="2:13" x14ac:dyDescent="0.3">
      <c r="B10" s="51"/>
      <c r="C10" s="52"/>
      <c r="D10" s="53" t="str">
        <f t="shared" si="0"/>
        <v>n.v.t.</v>
      </c>
      <c r="E10" s="54" t="str">
        <f t="shared" ref="E10:E13" si="1">IF($C$5="Vaste uurtarief systematiek",60,"")</f>
        <v/>
      </c>
      <c r="F10" s="55" t="str">
        <f>IFERROR(Loonkosten[[#This Row],[Aantal eenheden/uren]]*Loonkosten[[#This Row],[Tarief per eenheid/uur]],"")</f>
        <v/>
      </c>
      <c r="G10" s="56">
        <f>IFERROR(IF($C$5="Loonkosten + vaste opslag",Loonkosten[[#This Row],[Kosten ingediend]]*0.5,0),0)</f>
        <v>0</v>
      </c>
      <c r="H10" s="56">
        <f>IFERROR((Loonkosten[[#This Row],[Kosten ingediend]]+Loonkosten[[#This Row],[Opslag kosten ingediend]]),0)</f>
        <v>0</v>
      </c>
      <c r="I10" s="57">
        <f>Loonkosten[[#This Row],[Totale kosten]]*0.8</f>
        <v>0</v>
      </c>
    </row>
    <row r="11" spans="2:13" s="24" customFormat="1" x14ac:dyDescent="0.3">
      <c r="B11" s="60"/>
      <c r="C11" s="61"/>
      <c r="D11" s="62" t="str">
        <f t="shared" si="0"/>
        <v>n.v.t.</v>
      </c>
      <c r="E11" s="63" t="str">
        <f t="shared" si="1"/>
        <v/>
      </c>
      <c r="F11" s="64" t="str">
        <f>IFERROR(Loonkosten[[#This Row],[Aantal eenheden/uren]]*Loonkosten[[#This Row],[Tarief per eenheid/uur]],"")</f>
        <v/>
      </c>
      <c r="G11" s="65">
        <f>IFERROR(IF($C$5="Loonkosten + vaste opslag",Loonkosten[[#This Row],[Kosten ingediend]]*0.5,0),0)</f>
        <v>0</v>
      </c>
      <c r="H11" s="65">
        <f>IFERROR((Loonkosten[[#This Row],[Kosten ingediend]]+Loonkosten[[#This Row],[Opslag kosten ingediend]]),0)</f>
        <v>0</v>
      </c>
      <c r="I11" s="66">
        <f>Loonkosten[[#This Row],[Totale kosten]]*0.8</f>
        <v>0</v>
      </c>
    </row>
    <row r="12" spans="2:13" x14ac:dyDescent="0.3">
      <c r="B12" s="51"/>
      <c r="C12" s="52"/>
      <c r="D12" s="53" t="str">
        <f t="shared" si="0"/>
        <v>n.v.t.</v>
      </c>
      <c r="E12" s="54" t="str">
        <f t="shared" si="1"/>
        <v/>
      </c>
      <c r="F12" s="55" t="str">
        <f>IFERROR(Loonkosten[[#This Row],[Aantal eenheden/uren]]*Loonkosten[[#This Row],[Tarief per eenheid/uur]],"")</f>
        <v/>
      </c>
      <c r="G12" s="56">
        <f>IFERROR(IF($C$5="Loonkosten + vaste opslag",Loonkosten[[#This Row],[Kosten ingediend]]*0.5,0),0)</f>
        <v>0</v>
      </c>
      <c r="H12" s="56">
        <f>IFERROR((Loonkosten[[#This Row],[Kosten ingediend]]+Loonkosten[[#This Row],[Opslag kosten ingediend]]),0)</f>
        <v>0</v>
      </c>
      <c r="I12" s="57">
        <f>Loonkosten[[#This Row],[Totale kosten]]*0.8</f>
        <v>0</v>
      </c>
    </row>
    <row r="13" spans="2:13" s="24" customFormat="1" x14ac:dyDescent="0.3">
      <c r="B13" s="60"/>
      <c r="C13" s="61"/>
      <c r="D13" s="62" t="str">
        <f t="shared" si="0"/>
        <v>n.v.t.</v>
      </c>
      <c r="E13" s="63" t="str">
        <f t="shared" si="1"/>
        <v/>
      </c>
      <c r="F13" s="64" t="str">
        <f>IFERROR(Loonkosten[[#This Row],[Aantal eenheden/uren]]*Loonkosten[[#This Row],[Tarief per eenheid/uur]],"")</f>
        <v/>
      </c>
      <c r="G13" s="65">
        <f>IFERROR(IF($C$5="Loonkosten + vaste opslag",Loonkosten[[#This Row],[Kosten ingediend]]*0.5,0),0)</f>
        <v>0</v>
      </c>
      <c r="H13" s="65">
        <f>IFERROR((Loonkosten[[#This Row],[Kosten ingediend]]+Loonkosten[[#This Row],[Opslag kosten ingediend]]),0)</f>
        <v>0</v>
      </c>
      <c r="I13" s="66">
        <f>Loonkosten[[#This Row],[Totale kosten]]*0.8</f>
        <v>0</v>
      </c>
    </row>
    <row r="14" spans="2:13" x14ac:dyDescent="0.3">
      <c r="B14" s="51"/>
      <c r="C14" s="52"/>
      <c r="D14" s="53" t="str">
        <f t="shared" si="0"/>
        <v>n.v.t.</v>
      </c>
      <c r="E14" s="54" t="str">
        <f t="shared" ref="E14:E32" si="2">IF($C$5="Vaste uurtarief systematiek",60,"")</f>
        <v/>
      </c>
      <c r="F14" s="55" t="str">
        <f>IFERROR(Loonkosten[[#This Row],[Aantal eenheden/uren]]*Loonkosten[[#This Row],[Tarief per eenheid/uur]],"")</f>
        <v/>
      </c>
      <c r="G14" s="56">
        <f>IFERROR(IF($C$5="Loonkosten + vaste opslag",Loonkosten[[#This Row],[Kosten ingediend]]*0.5,0),0)</f>
        <v>0</v>
      </c>
      <c r="H14" s="56">
        <f>IFERROR((Loonkosten[[#This Row],[Kosten ingediend]]+Loonkosten[[#This Row],[Opslag kosten ingediend]]),0)</f>
        <v>0</v>
      </c>
      <c r="I14" s="57">
        <f>Loonkosten[[#This Row],[Totale kosten]]*0.8</f>
        <v>0</v>
      </c>
    </row>
    <row r="15" spans="2:13" s="24" customFormat="1" x14ac:dyDescent="0.3">
      <c r="B15" s="60"/>
      <c r="C15" s="61"/>
      <c r="D15" s="62" t="str">
        <f t="shared" si="0"/>
        <v>n.v.t.</v>
      </c>
      <c r="E15" s="63" t="str">
        <f t="shared" si="2"/>
        <v/>
      </c>
      <c r="F15" s="64" t="str">
        <f>IFERROR(Loonkosten[[#This Row],[Aantal eenheden/uren]]*Loonkosten[[#This Row],[Tarief per eenheid/uur]],"")</f>
        <v/>
      </c>
      <c r="G15" s="65">
        <f>IFERROR(IF($C$5="Loonkosten + vaste opslag",Loonkosten[[#This Row],[Kosten ingediend]]*0.5,0),0)</f>
        <v>0</v>
      </c>
      <c r="H15" s="65">
        <f>IFERROR((Loonkosten[[#This Row],[Kosten ingediend]]+Loonkosten[[#This Row],[Opslag kosten ingediend]]),0)</f>
        <v>0</v>
      </c>
      <c r="I15" s="66">
        <f>Loonkosten[[#This Row],[Totale kosten]]*0.8</f>
        <v>0</v>
      </c>
    </row>
    <row r="16" spans="2:13" x14ac:dyDescent="0.3">
      <c r="B16" s="51"/>
      <c r="C16" s="52"/>
      <c r="D16" s="53" t="str">
        <f t="shared" si="0"/>
        <v>n.v.t.</v>
      </c>
      <c r="E16" s="54" t="str">
        <f t="shared" si="2"/>
        <v/>
      </c>
      <c r="F16" s="55" t="str">
        <f>IFERROR(Loonkosten[[#This Row],[Aantal eenheden/uren]]*Loonkosten[[#This Row],[Tarief per eenheid/uur]],"")</f>
        <v/>
      </c>
      <c r="G16" s="56">
        <f>IFERROR(IF($C$5="Loonkosten + vaste opslag",Loonkosten[[#This Row],[Kosten ingediend]]*0.5,0),0)</f>
        <v>0</v>
      </c>
      <c r="H16" s="56">
        <f>IFERROR((Loonkosten[[#This Row],[Kosten ingediend]]+Loonkosten[[#This Row],[Opslag kosten ingediend]]),0)</f>
        <v>0</v>
      </c>
      <c r="I16" s="57">
        <f>Loonkosten[[#This Row],[Totale kosten]]*0.8</f>
        <v>0</v>
      </c>
    </row>
    <row r="17" spans="2:9" s="24" customFormat="1" x14ac:dyDescent="0.3">
      <c r="B17" s="60"/>
      <c r="C17" s="61"/>
      <c r="D17" s="62" t="str">
        <f t="shared" si="0"/>
        <v>n.v.t.</v>
      </c>
      <c r="E17" s="63" t="str">
        <f t="shared" si="2"/>
        <v/>
      </c>
      <c r="F17" s="64" t="str">
        <f>IFERROR(Loonkosten[[#This Row],[Aantal eenheden/uren]]*Loonkosten[[#This Row],[Tarief per eenheid/uur]],"")</f>
        <v/>
      </c>
      <c r="G17" s="65">
        <f>IFERROR(IF($C$5="Loonkosten + vaste opslag",Loonkosten[[#This Row],[Kosten ingediend]]*0.5,0),0)</f>
        <v>0</v>
      </c>
      <c r="H17" s="65">
        <f>IFERROR((Loonkosten[[#This Row],[Kosten ingediend]]+Loonkosten[[#This Row],[Opslag kosten ingediend]]),0)</f>
        <v>0</v>
      </c>
      <c r="I17" s="66">
        <f>Loonkosten[[#This Row],[Totale kosten]]*0.8</f>
        <v>0</v>
      </c>
    </row>
    <row r="18" spans="2:9" x14ac:dyDescent="0.3">
      <c r="B18" s="51"/>
      <c r="C18" s="52"/>
      <c r="D18" s="53" t="str">
        <f t="shared" si="0"/>
        <v>n.v.t.</v>
      </c>
      <c r="E18" s="54" t="str">
        <f t="shared" si="2"/>
        <v/>
      </c>
      <c r="F18" s="55" t="str">
        <f>IFERROR(Loonkosten[[#This Row],[Aantal eenheden/uren]]*Loonkosten[[#This Row],[Tarief per eenheid/uur]],"")</f>
        <v/>
      </c>
      <c r="G18" s="56">
        <f>IFERROR(IF($C$5="Loonkosten + vaste opslag",Loonkosten[[#This Row],[Kosten ingediend]]*0.5,0),0)</f>
        <v>0</v>
      </c>
      <c r="H18" s="56">
        <f>IFERROR((Loonkosten[[#This Row],[Kosten ingediend]]+Loonkosten[[#This Row],[Opslag kosten ingediend]]),0)</f>
        <v>0</v>
      </c>
      <c r="I18" s="57">
        <f>Loonkosten[[#This Row],[Totale kosten]]*0.8</f>
        <v>0</v>
      </c>
    </row>
    <row r="19" spans="2:9" s="24" customFormat="1" x14ac:dyDescent="0.3">
      <c r="B19" s="60"/>
      <c r="C19" s="61"/>
      <c r="D19" s="62" t="str">
        <f t="shared" si="0"/>
        <v>n.v.t.</v>
      </c>
      <c r="E19" s="63" t="str">
        <f t="shared" si="2"/>
        <v/>
      </c>
      <c r="F19" s="64" t="str">
        <f>IFERROR(Loonkosten[[#This Row],[Aantal eenheden/uren]]*Loonkosten[[#This Row],[Tarief per eenheid/uur]],"")</f>
        <v/>
      </c>
      <c r="G19" s="65">
        <f>IFERROR(IF($C$5="Loonkosten + vaste opslag",Loonkosten[[#This Row],[Kosten ingediend]]*0.5,0),0)</f>
        <v>0</v>
      </c>
      <c r="H19" s="65">
        <f>IFERROR((Loonkosten[[#This Row],[Kosten ingediend]]+Loonkosten[[#This Row],[Opslag kosten ingediend]]),0)</f>
        <v>0</v>
      </c>
      <c r="I19" s="66">
        <f>Loonkosten[[#This Row],[Totale kosten]]*0.8</f>
        <v>0</v>
      </c>
    </row>
    <row r="20" spans="2:9" x14ac:dyDescent="0.3">
      <c r="B20" s="51"/>
      <c r="C20" s="52"/>
      <c r="D20" s="53" t="str">
        <f t="shared" si="0"/>
        <v>n.v.t.</v>
      </c>
      <c r="E20" s="54" t="str">
        <f t="shared" si="2"/>
        <v/>
      </c>
      <c r="F20" s="55" t="str">
        <f>IFERROR(Loonkosten[[#This Row],[Aantal eenheden/uren]]*Loonkosten[[#This Row],[Tarief per eenheid/uur]],"")</f>
        <v/>
      </c>
      <c r="G20" s="56">
        <f>IFERROR(IF($C$5="Loonkosten + vaste opslag",Loonkosten[[#This Row],[Kosten ingediend]]*0.5,0),0)</f>
        <v>0</v>
      </c>
      <c r="H20" s="56">
        <f>IFERROR((Loonkosten[[#This Row],[Kosten ingediend]]+Loonkosten[[#This Row],[Opslag kosten ingediend]]),0)</f>
        <v>0</v>
      </c>
      <c r="I20" s="57">
        <f>Loonkosten[[#This Row],[Totale kosten]]*0.8</f>
        <v>0</v>
      </c>
    </row>
    <row r="21" spans="2:9" s="24" customFormat="1" x14ac:dyDescent="0.3">
      <c r="B21" s="60"/>
      <c r="C21" s="61"/>
      <c r="D21" s="62" t="str">
        <f t="shared" si="0"/>
        <v>n.v.t.</v>
      </c>
      <c r="E21" s="63" t="str">
        <f t="shared" si="2"/>
        <v/>
      </c>
      <c r="F21" s="64" t="str">
        <f>IFERROR(Loonkosten[[#This Row],[Aantal eenheden/uren]]*Loonkosten[[#This Row],[Tarief per eenheid/uur]],"")</f>
        <v/>
      </c>
      <c r="G21" s="65">
        <f>IFERROR(IF($C$5="Loonkosten + vaste opslag",Loonkosten[[#This Row],[Kosten ingediend]]*0.5,0),0)</f>
        <v>0</v>
      </c>
      <c r="H21" s="65">
        <f>IFERROR((Loonkosten[[#This Row],[Kosten ingediend]]+Loonkosten[[#This Row],[Opslag kosten ingediend]]),0)</f>
        <v>0</v>
      </c>
      <c r="I21" s="66">
        <f>Loonkosten[[#This Row],[Totale kosten]]*0.8</f>
        <v>0</v>
      </c>
    </row>
    <row r="22" spans="2:9" x14ac:dyDescent="0.3">
      <c r="B22" s="51"/>
      <c r="C22" s="52"/>
      <c r="D22" s="53" t="str">
        <f t="shared" si="0"/>
        <v>n.v.t.</v>
      </c>
      <c r="E22" s="54" t="str">
        <f t="shared" si="2"/>
        <v/>
      </c>
      <c r="F22" s="55" t="str">
        <f>IFERROR(Loonkosten[[#This Row],[Aantal eenheden/uren]]*Loonkosten[[#This Row],[Tarief per eenheid/uur]],"")</f>
        <v/>
      </c>
      <c r="G22" s="56">
        <f>IFERROR(IF($C$5="Loonkosten + vaste opslag",Loonkosten[[#This Row],[Kosten ingediend]]*0.5,0),0)</f>
        <v>0</v>
      </c>
      <c r="H22" s="56">
        <f>IFERROR((Loonkosten[[#This Row],[Kosten ingediend]]+Loonkosten[[#This Row],[Opslag kosten ingediend]]),0)</f>
        <v>0</v>
      </c>
      <c r="I22" s="57">
        <f>Loonkosten[[#This Row],[Totale kosten]]*0.8</f>
        <v>0</v>
      </c>
    </row>
    <row r="23" spans="2:9" s="24" customFormat="1" x14ac:dyDescent="0.3">
      <c r="B23" s="60"/>
      <c r="C23" s="61"/>
      <c r="D23" s="62" t="str">
        <f t="shared" si="0"/>
        <v>n.v.t.</v>
      </c>
      <c r="E23" s="63" t="str">
        <f t="shared" si="2"/>
        <v/>
      </c>
      <c r="F23" s="64" t="str">
        <f>IFERROR(Loonkosten[[#This Row],[Aantal eenheden/uren]]*Loonkosten[[#This Row],[Tarief per eenheid/uur]],"")</f>
        <v/>
      </c>
      <c r="G23" s="65">
        <f>IFERROR(IF($C$5="Loonkosten + vaste opslag",Loonkosten[[#This Row],[Kosten ingediend]]*0.5,0),0)</f>
        <v>0</v>
      </c>
      <c r="H23" s="65">
        <f>IFERROR((Loonkosten[[#This Row],[Kosten ingediend]]+Loonkosten[[#This Row],[Opslag kosten ingediend]]),0)</f>
        <v>0</v>
      </c>
      <c r="I23" s="66">
        <f>Loonkosten[[#This Row],[Totale kosten]]*0.8</f>
        <v>0</v>
      </c>
    </row>
    <row r="24" spans="2:9" x14ac:dyDescent="0.3">
      <c r="B24" s="51"/>
      <c r="C24" s="52"/>
      <c r="D24" s="53" t="str">
        <f t="shared" si="0"/>
        <v>n.v.t.</v>
      </c>
      <c r="E24" s="54" t="str">
        <f t="shared" si="2"/>
        <v/>
      </c>
      <c r="F24" s="55" t="str">
        <f>IFERROR(Loonkosten[[#This Row],[Aantal eenheden/uren]]*Loonkosten[[#This Row],[Tarief per eenheid/uur]],"")</f>
        <v/>
      </c>
      <c r="G24" s="56">
        <f>IFERROR(IF($C$5="Loonkosten + vaste opslag",Loonkosten[[#This Row],[Kosten ingediend]]*0.5,0),0)</f>
        <v>0</v>
      </c>
      <c r="H24" s="56">
        <f>IFERROR((Loonkosten[[#This Row],[Kosten ingediend]]+Loonkosten[[#This Row],[Opslag kosten ingediend]]),0)</f>
        <v>0</v>
      </c>
      <c r="I24" s="57">
        <f>Loonkosten[[#This Row],[Totale kosten]]*0.8</f>
        <v>0</v>
      </c>
    </row>
    <row r="25" spans="2:9" s="24" customFormat="1" x14ac:dyDescent="0.3">
      <c r="B25" s="60"/>
      <c r="C25" s="61"/>
      <c r="D25" s="62" t="str">
        <f t="shared" si="0"/>
        <v>n.v.t.</v>
      </c>
      <c r="E25" s="63" t="str">
        <f t="shared" si="2"/>
        <v/>
      </c>
      <c r="F25" s="64" t="str">
        <f>IFERROR(Loonkosten[[#This Row],[Aantal eenheden/uren]]*Loonkosten[[#This Row],[Tarief per eenheid/uur]],"")</f>
        <v/>
      </c>
      <c r="G25" s="65">
        <f>IFERROR(IF($C$5="Loonkosten + vaste opslag",Loonkosten[[#This Row],[Kosten ingediend]]*0.5,0),0)</f>
        <v>0</v>
      </c>
      <c r="H25" s="65">
        <f>IFERROR((Loonkosten[[#This Row],[Kosten ingediend]]+Loonkosten[[#This Row],[Opslag kosten ingediend]]),0)</f>
        <v>0</v>
      </c>
      <c r="I25" s="66">
        <f>Loonkosten[[#This Row],[Totale kosten]]*0.8</f>
        <v>0</v>
      </c>
    </row>
    <row r="26" spans="2:9" x14ac:dyDescent="0.3">
      <c r="B26" s="51"/>
      <c r="C26" s="52"/>
      <c r="D26" s="53" t="str">
        <f t="shared" si="0"/>
        <v>n.v.t.</v>
      </c>
      <c r="E26" s="54" t="str">
        <f t="shared" si="2"/>
        <v/>
      </c>
      <c r="F26" s="55" t="str">
        <f>IFERROR(Loonkosten[[#This Row],[Aantal eenheden/uren]]*Loonkosten[[#This Row],[Tarief per eenheid/uur]],"")</f>
        <v/>
      </c>
      <c r="G26" s="56">
        <f>IFERROR(IF($C$5="Loonkosten + vaste opslag",Loonkosten[[#This Row],[Kosten ingediend]]*0.5,0),0)</f>
        <v>0</v>
      </c>
      <c r="H26" s="56">
        <f>IFERROR((Loonkosten[[#This Row],[Kosten ingediend]]+Loonkosten[[#This Row],[Opslag kosten ingediend]]),0)</f>
        <v>0</v>
      </c>
      <c r="I26" s="57">
        <f>Loonkosten[[#This Row],[Totale kosten]]*0.8</f>
        <v>0</v>
      </c>
    </row>
    <row r="27" spans="2:9" s="24" customFormat="1" x14ac:dyDescent="0.3">
      <c r="B27" s="60"/>
      <c r="C27" s="61"/>
      <c r="D27" s="62" t="str">
        <f t="shared" si="0"/>
        <v>n.v.t.</v>
      </c>
      <c r="E27" s="63" t="str">
        <f t="shared" si="2"/>
        <v/>
      </c>
      <c r="F27" s="64" t="str">
        <f>IFERROR(Loonkosten[[#This Row],[Aantal eenheden/uren]]*Loonkosten[[#This Row],[Tarief per eenheid/uur]],"")</f>
        <v/>
      </c>
      <c r="G27" s="65">
        <f>IFERROR(IF($C$5="Loonkosten + vaste opslag",Loonkosten[[#This Row],[Kosten ingediend]]*0.5,0),0)</f>
        <v>0</v>
      </c>
      <c r="H27" s="65">
        <f>IFERROR((Loonkosten[[#This Row],[Kosten ingediend]]+Loonkosten[[#This Row],[Opslag kosten ingediend]]),0)</f>
        <v>0</v>
      </c>
      <c r="I27" s="66">
        <f>Loonkosten[[#This Row],[Totale kosten]]*0.8</f>
        <v>0</v>
      </c>
    </row>
    <row r="28" spans="2:9" x14ac:dyDescent="0.3">
      <c r="B28" s="51"/>
      <c r="C28" s="52"/>
      <c r="D28" s="53" t="str">
        <f t="shared" si="0"/>
        <v>n.v.t.</v>
      </c>
      <c r="E28" s="54" t="str">
        <f t="shared" si="2"/>
        <v/>
      </c>
      <c r="F28" s="55" t="str">
        <f>IFERROR(Loonkosten[[#This Row],[Aantal eenheden/uren]]*Loonkosten[[#This Row],[Tarief per eenheid/uur]],"")</f>
        <v/>
      </c>
      <c r="G28" s="56">
        <f>IFERROR(IF($C$5="Loonkosten + vaste opslag",Loonkosten[[#This Row],[Kosten ingediend]]*0.5,0),0)</f>
        <v>0</v>
      </c>
      <c r="H28" s="56">
        <f>IFERROR((Loonkosten[[#This Row],[Kosten ingediend]]+Loonkosten[[#This Row],[Opslag kosten ingediend]]),0)</f>
        <v>0</v>
      </c>
      <c r="I28" s="57">
        <f>Loonkosten[[#This Row],[Totale kosten]]*0.8</f>
        <v>0</v>
      </c>
    </row>
    <row r="29" spans="2:9" s="24" customFormat="1" x14ac:dyDescent="0.3">
      <c r="B29" s="60"/>
      <c r="C29" s="61"/>
      <c r="D29" s="62" t="str">
        <f t="shared" si="0"/>
        <v>n.v.t.</v>
      </c>
      <c r="E29" s="63" t="str">
        <f t="shared" si="2"/>
        <v/>
      </c>
      <c r="F29" s="64" t="str">
        <f>IFERROR(Loonkosten[[#This Row],[Aantal eenheden/uren]]*Loonkosten[[#This Row],[Tarief per eenheid/uur]],"")</f>
        <v/>
      </c>
      <c r="G29" s="65">
        <f>IFERROR(IF($C$5="Loonkosten + vaste opslag",Loonkosten[[#This Row],[Kosten ingediend]]*0.5,0),0)</f>
        <v>0</v>
      </c>
      <c r="H29" s="65">
        <f>IFERROR((Loonkosten[[#This Row],[Kosten ingediend]]+Loonkosten[[#This Row],[Opslag kosten ingediend]]),0)</f>
        <v>0</v>
      </c>
      <c r="I29" s="66">
        <f>Loonkosten[[#This Row],[Totale kosten]]*0.8</f>
        <v>0</v>
      </c>
    </row>
    <row r="30" spans="2:9" x14ac:dyDescent="0.3">
      <c r="B30" s="51"/>
      <c r="C30" s="52"/>
      <c r="D30" s="53" t="str">
        <f t="shared" si="0"/>
        <v>n.v.t.</v>
      </c>
      <c r="E30" s="54" t="str">
        <f t="shared" si="2"/>
        <v/>
      </c>
      <c r="F30" s="55" t="str">
        <f>IFERROR(Loonkosten[[#This Row],[Aantal eenheden/uren]]*Loonkosten[[#This Row],[Tarief per eenheid/uur]],"")</f>
        <v/>
      </c>
      <c r="G30" s="56">
        <f>IFERROR(IF($C$5="Loonkosten + vaste opslag",Loonkosten[[#This Row],[Kosten ingediend]]*0.5,0),0)</f>
        <v>0</v>
      </c>
      <c r="H30" s="56">
        <f>IFERROR((Loonkosten[[#This Row],[Kosten ingediend]]+Loonkosten[[#This Row],[Opslag kosten ingediend]]),0)</f>
        <v>0</v>
      </c>
      <c r="I30" s="57">
        <f>Loonkosten[[#This Row],[Totale kosten]]*0.8</f>
        <v>0</v>
      </c>
    </row>
    <row r="31" spans="2:9" s="24" customFormat="1" x14ac:dyDescent="0.3">
      <c r="B31" s="60"/>
      <c r="C31" s="61"/>
      <c r="D31" s="62" t="str">
        <f t="shared" si="0"/>
        <v>n.v.t.</v>
      </c>
      <c r="E31" s="63" t="str">
        <f t="shared" si="2"/>
        <v/>
      </c>
      <c r="F31" s="64" t="str">
        <f>IFERROR(Loonkosten[[#This Row],[Aantal eenheden/uren]]*Loonkosten[[#This Row],[Tarief per eenheid/uur]],"")</f>
        <v/>
      </c>
      <c r="G31" s="65">
        <f>IFERROR(IF($C$5="Loonkosten + vaste opslag",Loonkosten[[#This Row],[Kosten ingediend]]*0.5,0),0)</f>
        <v>0</v>
      </c>
      <c r="H31" s="65">
        <f>IFERROR((Loonkosten[[#This Row],[Kosten ingediend]]+Loonkosten[[#This Row],[Opslag kosten ingediend]]),0)</f>
        <v>0</v>
      </c>
      <c r="I31" s="66">
        <f>Loonkosten[[#This Row],[Totale kosten]]*0.8</f>
        <v>0</v>
      </c>
    </row>
    <row r="32" spans="2:9" x14ac:dyDescent="0.3">
      <c r="B32" s="51"/>
      <c r="C32" s="52"/>
      <c r="D32" s="53" t="str">
        <f t="shared" si="0"/>
        <v>n.v.t.</v>
      </c>
      <c r="E32" s="54" t="str">
        <f t="shared" si="2"/>
        <v/>
      </c>
      <c r="F32" s="55" t="str">
        <f>IFERROR(Loonkosten[[#This Row],[Aantal eenheden/uren]]*Loonkosten[[#This Row],[Tarief per eenheid/uur]],"")</f>
        <v/>
      </c>
      <c r="G32" s="56">
        <f>IFERROR(IF($C$5="Loonkosten + vaste opslag",Loonkosten[[#This Row],[Kosten ingediend]]*0.5,0),0)</f>
        <v>0</v>
      </c>
      <c r="H32" s="56">
        <f>IFERROR((Loonkosten[[#This Row],[Kosten ingediend]]+Loonkosten[[#This Row],[Opslag kosten ingediend]]),0)</f>
        <v>0</v>
      </c>
      <c r="I32" s="57">
        <f>Loonkosten[[#This Row],[Totale kosten]]*0.8</f>
        <v>0</v>
      </c>
    </row>
    <row r="33" spans="2:9" s="24" customFormat="1" x14ac:dyDescent="0.3">
      <c r="B33" s="60"/>
      <c r="C33" s="61"/>
      <c r="D33" s="62" t="str">
        <f t="shared" si="0"/>
        <v>n.v.t.</v>
      </c>
      <c r="E33" s="63" t="str">
        <f t="shared" ref="E33:E55" si="3">IF($C$5="Vaste uurtarief systematiek",60,"")</f>
        <v/>
      </c>
      <c r="F33" s="64" t="str">
        <f>IFERROR(Loonkosten[[#This Row],[Aantal eenheden/uren]]*Loonkosten[[#This Row],[Tarief per eenheid/uur]],"")</f>
        <v/>
      </c>
      <c r="G33" s="65">
        <f>IFERROR(IF($C$5="Loonkosten + vaste opslag",Loonkosten[[#This Row],[Kosten ingediend]]*0.5,0),0)</f>
        <v>0</v>
      </c>
      <c r="H33" s="65">
        <f>IFERROR((Loonkosten[[#This Row],[Kosten ingediend]]+Loonkosten[[#This Row],[Opslag kosten ingediend]]),0)</f>
        <v>0</v>
      </c>
      <c r="I33" s="66">
        <f>Loonkosten[[#This Row],[Totale kosten]]*0.8</f>
        <v>0</v>
      </c>
    </row>
    <row r="34" spans="2:9" x14ac:dyDescent="0.3">
      <c r="B34" s="51"/>
      <c r="C34" s="52"/>
      <c r="D34" s="53" t="str">
        <f t="shared" si="0"/>
        <v>n.v.t.</v>
      </c>
      <c r="E34" s="54" t="str">
        <f t="shared" si="3"/>
        <v/>
      </c>
      <c r="F34" s="55" t="str">
        <f>IFERROR(Loonkosten[[#This Row],[Aantal eenheden/uren]]*Loonkosten[[#This Row],[Tarief per eenheid/uur]],"")</f>
        <v/>
      </c>
      <c r="G34" s="56">
        <f>IFERROR(IF($C$5="Loonkosten + vaste opslag",Loonkosten[[#This Row],[Kosten ingediend]]*0.5,0),0)</f>
        <v>0</v>
      </c>
      <c r="H34" s="56">
        <f>IFERROR((Loonkosten[[#This Row],[Kosten ingediend]]+Loonkosten[[#This Row],[Opslag kosten ingediend]]),0)</f>
        <v>0</v>
      </c>
      <c r="I34" s="57">
        <f>Loonkosten[[#This Row],[Totale kosten]]*0.8</f>
        <v>0</v>
      </c>
    </row>
    <row r="35" spans="2:9" s="24" customFormat="1" x14ac:dyDescent="0.3">
      <c r="B35" s="60"/>
      <c r="C35" s="61"/>
      <c r="D35" s="62" t="str">
        <f t="shared" si="0"/>
        <v>n.v.t.</v>
      </c>
      <c r="E35" s="63" t="str">
        <f t="shared" si="3"/>
        <v/>
      </c>
      <c r="F35" s="64" t="str">
        <f>IFERROR(Loonkosten[[#This Row],[Aantal eenheden/uren]]*Loonkosten[[#This Row],[Tarief per eenheid/uur]],"")</f>
        <v/>
      </c>
      <c r="G35" s="65">
        <f>IFERROR(IF($C$5="Loonkosten + vaste opslag",Loonkosten[[#This Row],[Kosten ingediend]]*0.5,0),0)</f>
        <v>0</v>
      </c>
      <c r="H35" s="65">
        <f>IFERROR((Loonkosten[[#This Row],[Kosten ingediend]]+Loonkosten[[#This Row],[Opslag kosten ingediend]]),0)</f>
        <v>0</v>
      </c>
      <c r="I35" s="66">
        <f>Loonkosten[[#This Row],[Totale kosten]]*0.8</f>
        <v>0</v>
      </c>
    </row>
    <row r="36" spans="2:9" x14ac:dyDescent="0.3">
      <c r="B36" s="51"/>
      <c r="C36" s="52"/>
      <c r="D36" s="53" t="str">
        <f t="shared" si="0"/>
        <v>n.v.t.</v>
      </c>
      <c r="E36" s="54" t="str">
        <f t="shared" si="3"/>
        <v/>
      </c>
      <c r="F36" s="55" t="str">
        <f>IFERROR(Loonkosten[[#This Row],[Aantal eenheden/uren]]*Loonkosten[[#This Row],[Tarief per eenheid/uur]],"")</f>
        <v/>
      </c>
      <c r="G36" s="56">
        <f>IFERROR(IF($C$5="Loonkosten + vaste opslag",Loonkosten[[#This Row],[Kosten ingediend]]*0.5,0),0)</f>
        <v>0</v>
      </c>
      <c r="H36" s="56">
        <f>IFERROR((Loonkosten[[#This Row],[Kosten ingediend]]+Loonkosten[[#This Row],[Opslag kosten ingediend]]),0)</f>
        <v>0</v>
      </c>
      <c r="I36" s="57">
        <f>Loonkosten[[#This Row],[Totale kosten]]*0.8</f>
        <v>0</v>
      </c>
    </row>
    <row r="37" spans="2:9" s="24" customFormat="1" x14ac:dyDescent="0.3">
      <c r="B37" s="60"/>
      <c r="C37" s="61"/>
      <c r="D37" s="62" t="str">
        <f t="shared" si="0"/>
        <v>n.v.t.</v>
      </c>
      <c r="E37" s="63" t="str">
        <f t="shared" si="3"/>
        <v/>
      </c>
      <c r="F37" s="64" t="str">
        <f>IFERROR(Loonkosten[[#This Row],[Aantal eenheden/uren]]*Loonkosten[[#This Row],[Tarief per eenheid/uur]],"")</f>
        <v/>
      </c>
      <c r="G37" s="65">
        <f>IFERROR(IF($C$5="Loonkosten + vaste opslag",Loonkosten[[#This Row],[Kosten ingediend]]*0.5,0),0)</f>
        <v>0</v>
      </c>
      <c r="H37" s="65">
        <f>IFERROR((Loonkosten[[#This Row],[Kosten ingediend]]+Loonkosten[[#This Row],[Opslag kosten ingediend]]),0)</f>
        <v>0</v>
      </c>
      <c r="I37" s="66">
        <f>Loonkosten[[#This Row],[Totale kosten]]*0.8</f>
        <v>0</v>
      </c>
    </row>
    <row r="38" spans="2:9" x14ac:dyDescent="0.3">
      <c r="B38" s="51"/>
      <c r="C38" s="52"/>
      <c r="D38" s="53" t="str">
        <f t="shared" si="0"/>
        <v>n.v.t.</v>
      </c>
      <c r="E38" s="54" t="str">
        <f t="shared" si="3"/>
        <v/>
      </c>
      <c r="F38" s="55" t="str">
        <f>IFERROR(Loonkosten[[#This Row],[Aantal eenheden/uren]]*Loonkosten[[#This Row],[Tarief per eenheid/uur]],"")</f>
        <v/>
      </c>
      <c r="G38" s="56">
        <f>IFERROR(IF($C$5="Loonkosten + vaste opslag",Loonkosten[[#This Row],[Kosten ingediend]]*0.5,0),0)</f>
        <v>0</v>
      </c>
      <c r="H38" s="56">
        <f>IFERROR((Loonkosten[[#This Row],[Kosten ingediend]]+Loonkosten[[#This Row],[Opslag kosten ingediend]]),0)</f>
        <v>0</v>
      </c>
      <c r="I38" s="57">
        <f>Loonkosten[[#This Row],[Totale kosten]]*0.8</f>
        <v>0</v>
      </c>
    </row>
    <row r="39" spans="2:9" s="24" customFormat="1" x14ac:dyDescent="0.3">
      <c r="B39" s="60"/>
      <c r="C39" s="61"/>
      <c r="D39" s="62" t="str">
        <f t="shared" si="0"/>
        <v>n.v.t.</v>
      </c>
      <c r="E39" s="63" t="str">
        <f t="shared" si="3"/>
        <v/>
      </c>
      <c r="F39" s="64" t="str">
        <f>IFERROR(Loonkosten[[#This Row],[Aantal eenheden/uren]]*Loonkosten[[#This Row],[Tarief per eenheid/uur]],"")</f>
        <v/>
      </c>
      <c r="G39" s="65">
        <f>IFERROR(IF($C$5="Loonkosten + vaste opslag",Loonkosten[[#This Row],[Kosten ingediend]]*0.5,0),0)</f>
        <v>0</v>
      </c>
      <c r="H39" s="65">
        <f>IFERROR((Loonkosten[[#This Row],[Kosten ingediend]]+Loonkosten[[#This Row],[Opslag kosten ingediend]]),0)</f>
        <v>0</v>
      </c>
      <c r="I39" s="66">
        <f>Loonkosten[[#This Row],[Totale kosten]]*0.8</f>
        <v>0</v>
      </c>
    </row>
    <row r="40" spans="2:9" x14ac:dyDescent="0.3">
      <c r="B40" s="51"/>
      <c r="C40" s="52"/>
      <c r="D40" s="53" t="str">
        <f t="shared" si="0"/>
        <v>n.v.t.</v>
      </c>
      <c r="E40" s="54" t="str">
        <f t="shared" si="3"/>
        <v/>
      </c>
      <c r="F40" s="55" t="str">
        <f>IFERROR(Loonkosten[[#This Row],[Aantal eenheden/uren]]*Loonkosten[[#This Row],[Tarief per eenheid/uur]],"")</f>
        <v/>
      </c>
      <c r="G40" s="56">
        <f>IFERROR(IF($C$5="Loonkosten + vaste opslag",Loonkosten[[#This Row],[Kosten ingediend]]*0.5,0),0)</f>
        <v>0</v>
      </c>
      <c r="H40" s="56">
        <f>IFERROR((Loonkosten[[#This Row],[Kosten ingediend]]+Loonkosten[[#This Row],[Opslag kosten ingediend]]),0)</f>
        <v>0</v>
      </c>
      <c r="I40" s="57">
        <f>Loonkosten[[#This Row],[Totale kosten]]*0.8</f>
        <v>0</v>
      </c>
    </row>
    <row r="41" spans="2:9" s="24" customFormat="1" x14ac:dyDescent="0.3">
      <c r="B41" s="60"/>
      <c r="C41" s="61"/>
      <c r="D41" s="62" t="str">
        <f t="shared" si="0"/>
        <v>n.v.t.</v>
      </c>
      <c r="E41" s="63" t="str">
        <f t="shared" si="3"/>
        <v/>
      </c>
      <c r="F41" s="64" t="str">
        <f>IFERROR(Loonkosten[[#This Row],[Aantal eenheden/uren]]*Loonkosten[[#This Row],[Tarief per eenheid/uur]],"")</f>
        <v/>
      </c>
      <c r="G41" s="65">
        <f>IFERROR(IF($C$5="Loonkosten + vaste opslag",Loonkosten[[#This Row],[Kosten ingediend]]*0.5,0),0)</f>
        <v>0</v>
      </c>
      <c r="H41" s="65">
        <f>IFERROR((Loonkosten[[#This Row],[Kosten ingediend]]+Loonkosten[[#This Row],[Opslag kosten ingediend]]),0)</f>
        <v>0</v>
      </c>
      <c r="I41" s="66">
        <f>Loonkosten[[#This Row],[Totale kosten]]*0.8</f>
        <v>0</v>
      </c>
    </row>
    <row r="42" spans="2:9" x14ac:dyDescent="0.3">
      <c r="B42" s="51"/>
      <c r="C42" s="52"/>
      <c r="D42" s="53" t="str">
        <f t="shared" si="0"/>
        <v>n.v.t.</v>
      </c>
      <c r="E42" s="54" t="str">
        <f t="shared" si="3"/>
        <v/>
      </c>
      <c r="F42" s="55" t="str">
        <f>IFERROR(Loonkosten[[#This Row],[Aantal eenheden/uren]]*Loonkosten[[#This Row],[Tarief per eenheid/uur]],"")</f>
        <v/>
      </c>
      <c r="G42" s="56">
        <f>IFERROR(IF($C$5="Loonkosten + vaste opslag",Loonkosten[[#This Row],[Kosten ingediend]]*0.5,0),0)</f>
        <v>0</v>
      </c>
      <c r="H42" s="56">
        <f>IFERROR((Loonkosten[[#This Row],[Kosten ingediend]]+Loonkosten[[#This Row],[Opslag kosten ingediend]]),0)</f>
        <v>0</v>
      </c>
      <c r="I42" s="57">
        <f>Loonkosten[[#This Row],[Totale kosten]]*0.8</f>
        <v>0</v>
      </c>
    </row>
    <row r="43" spans="2:9" s="24" customFormat="1" x14ac:dyDescent="0.3">
      <c r="B43" s="60"/>
      <c r="C43" s="61"/>
      <c r="D43" s="62" t="str">
        <f t="shared" si="0"/>
        <v>n.v.t.</v>
      </c>
      <c r="E43" s="63" t="str">
        <f t="shared" si="3"/>
        <v/>
      </c>
      <c r="F43" s="64" t="str">
        <f>IFERROR(Loonkosten[[#This Row],[Aantal eenheden/uren]]*Loonkosten[[#This Row],[Tarief per eenheid/uur]],"")</f>
        <v/>
      </c>
      <c r="G43" s="65">
        <f>IFERROR(IF($C$5="Loonkosten + vaste opslag",Loonkosten[[#This Row],[Kosten ingediend]]*0.5,0),0)</f>
        <v>0</v>
      </c>
      <c r="H43" s="65">
        <f>IFERROR((Loonkosten[[#This Row],[Kosten ingediend]]+Loonkosten[[#This Row],[Opslag kosten ingediend]]),0)</f>
        <v>0</v>
      </c>
      <c r="I43" s="66">
        <f>Loonkosten[[#This Row],[Totale kosten]]*0.8</f>
        <v>0</v>
      </c>
    </row>
    <row r="44" spans="2:9" x14ac:dyDescent="0.3">
      <c r="B44" s="51"/>
      <c r="C44" s="52"/>
      <c r="D44" s="53" t="str">
        <f t="shared" si="0"/>
        <v>n.v.t.</v>
      </c>
      <c r="E44" s="54" t="str">
        <f t="shared" si="3"/>
        <v/>
      </c>
      <c r="F44" s="55" t="str">
        <f>IFERROR(Loonkosten[[#This Row],[Aantal eenheden/uren]]*Loonkosten[[#This Row],[Tarief per eenheid/uur]],"")</f>
        <v/>
      </c>
      <c r="G44" s="56">
        <f>IFERROR(IF($C$5="Loonkosten + vaste opslag",Loonkosten[[#This Row],[Kosten ingediend]]*0.5,0),0)</f>
        <v>0</v>
      </c>
      <c r="H44" s="56">
        <f>IFERROR((Loonkosten[[#This Row],[Kosten ingediend]]+Loonkosten[[#This Row],[Opslag kosten ingediend]]),0)</f>
        <v>0</v>
      </c>
      <c r="I44" s="57">
        <f>Loonkosten[[#This Row],[Totale kosten]]*0.8</f>
        <v>0</v>
      </c>
    </row>
    <row r="45" spans="2:9" s="24" customFormat="1" x14ac:dyDescent="0.3">
      <c r="B45" s="60"/>
      <c r="C45" s="61"/>
      <c r="D45" s="62" t="str">
        <f t="shared" si="0"/>
        <v>n.v.t.</v>
      </c>
      <c r="E45" s="63" t="str">
        <f t="shared" si="3"/>
        <v/>
      </c>
      <c r="F45" s="64" t="str">
        <f>IFERROR(Loonkosten[[#This Row],[Aantal eenheden/uren]]*Loonkosten[[#This Row],[Tarief per eenheid/uur]],"")</f>
        <v/>
      </c>
      <c r="G45" s="65">
        <f>IFERROR(IF($C$5="Loonkosten + vaste opslag",Loonkosten[[#This Row],[Kosten ingediend]]*0.5,0),0)</f>
        <v>0</v>
      </c>
      <c r="H45" s="65">
        <f>IFERROR((Loonkosten[[#This Row],[Kosten ingediend]]+Loonkosten[[#This Row],[Opslag kosten ingediend]]),0)</f>
        <v>0</v>
      </c>
      <c r="I45" s="66">
        <f>Loonkosten[[#This Row],[Totale kosten]]*0.8</f>
        <v>0</v>
      </c>
    </row>
    <row r="46" spans="2:9" x14ac:dyDescent="0.3">
      <c r="B46" s="51"/>
      <c r="C46" s="52"/>
      <c r="D46" s="53" t="str">
        <f t="shared" si="0"/>
        <v>n.v.t.</v>
      </c>
      <c r="E46" s="54" t="str">
        <f t="shared" si="3"/>
        <v/>
      </c>
      <c r="F46" s="55" t="str">
        <f>IFERROR(Loonkosten[[#This Row],[Aantal eenheden/uren]]*Loonkosten[[#This Row],[Tarief per eenheid/uur]],"")</f>
        <v/>
      </c>
      <c r="G46" s="56">
        <f>IFERROR(IF($C$5="Loonkosten + vaste opslag",Loonkosten[[#This Row],[Kosten ingediend]]*0.5,0),0)</f>
        <v>0</v>
      </c>
      <c r="H46" s="56">
        <f>IFERROR((Loonkosten[[#This Row],[Kosten ingediend]]+Loonkosten[[#This Row],[Opslag kosten ingediend]]),0)</f>
        <v>0</v>
      </c>
      <c r="I46" s="57">
        <f>Loonkosten[[#This Row],[Totale kosten]]*0.8</f>
        <v>0</v>
      </c>
    </row>
    <row r="47" spans="2:9" s="24" customFormat="1" x14ac:dyDescent="0.3">
      <c r="B47" s="60"/>
      <c r="C47" s="61"/>
      <c r="D47" s="62" t="str">
        <f t="shared" si="0"/>
        <v>n.v.t.</v>
      </c>
      <c r="E47" s="63" t="str">
        <f t="shared" si="3"/>
        <v/>
      </c>
      <c r="F47" s="64" t="str">
        <f>IFERROR(Loonkosten[[#This Row],[Aantal eenheden/uren]]*Loonkosten[[#This Row],[Tarief per eenheid/uur]],"")</f>
        <v/>
      </c>
      <c r="G47" s="65">
        <f>IFERROR(IF($C$5="Loonkosten + vaste opslag",Loonkosten[[#This Row],[Kosten ingediend]]*0.5,0),0)</f>
        <v>0</v>
      </c>
      <c r="H47" s="65">
        <f>IFERROR((Loonkosten[[#This Row],[Kosten ingediend]]+Loonkosten[[#This Row],[Opslag kosten ingediend]]),0)</f>
        <v>0</v>
      </c>
      <c r="I47" s="66">
        <f>Loonkosten[[#This Row],[Totale kosten]]*0.8</f>
        <v>0</v>
      </c>
    </row>
    <row r="48" spans="2:9" x14ac:dyDescent="0.3">
      <c r="B48" s="51"/>
      <c r="C48" s="52"/>
      <c r="D48" s="53" t="str">
        <f t="shared" si="0"/>
        <v>n.v.t.</v>
      </c>
      <c r="E48" s="54" t="str">
        <f t="shared" si="3"/>
        <v/>
      </c>
      <c r="F48" s="55" t="str">
        <f>IFERROR(Loonkosten[[#This Row],[Aantal eenheden/uren]]*Loonkosten[[#This Row],[Tarief per eenheid/uur]],"")</f>
        <v/>
      </c>
      <c r="G48" s="56">
        <f>IFERROR(IF($C$5="Loonkosten + vaste opslag",Loonkosten[[#This Row],[Kosten ingediend]]*0.5,0),0)</f>
        <v>0</v>
      </c>
      <c r="H48" s="56">
        <f>IFERROR((Loonkosten[[#This Row],[Kosten ingediend]]+Loonkosten[[#This Row],[Opslag kosten ingediend]]),0)</f>
        <v>0</v>
      </c>
      <c r="I48" s="57">
        <f>Loonkosten[[#This Row],[Totale kosten]]*0.8</f>
        <v>0</v>
      </c>
    </row>
    <row r="49" spans="2:9" s="24" customFormat="1" x14ac:dyDescent="0.3">
      <c r="B49" s="60"/>
      <c r="C49" s="61"/>
      <c r="D49" s="62" t="str">
        <f t="shared" si="0"/>
        <v>n.v.t.</v>
      </c>
      <c r="E49" s="63" t="str">
        <f t="shared" si="3"/>
        <v/>
      </c>
      <c r="F49" s="64" t="str">
        <f>IFERROR(Loonkosten[[#This Row],[Aantal eenheden/uren]]*Loonkosten[[#This Row],[Tarief per eenheid/uur]],"")</f>
        <v/>
      </c>
      <c r="G49" s="65">
        <f>IFERROR(IF($C$5="Loonkosten + vaste opslag",Loonkosten[[#This Row],[Kosten ingediend]]*0.5,0),0)</f>
        <v>0</v>
      </c>
      <c r="H49" s="65">
        <f>IFERROR((Loonkosten[[#This Row],[Kosten ingediend]]+Loonkosten[[#This Row],[Opslag kosten ingediend]]),0)</f>
        <v>0</v>
      </c>
      <c r="I49" s="66">
        <f>Loonkosten[[#This Row],[Totale kosten]]*0.8</f>
        <v>0</v>
      </c>
    </row>
    <row r="50" spans="2:9" x14ac:dyDescent="0.3">
      <c r="B50" s="51"/>
      <c r="C50" s="52"/>
      <c r="D50" s="53" t="str">
        <f t="shared" si="0"/>
        <v>n.v.t.</v>
      </c>
      <c r="E50" s="54" t="str">
        <f t="shared" si="3"/>
        <v/>
      </c>
      <c r="F50" s="55" t="str">
        <f>IFERROR(Loonkosten[[#This Row],[Aantal eenheden/uren]]*Loonkosten[[#This Row],[Tarief per eenheid/uur]],"")</f>
        <v/>
      </c>
      <c r="G50" s="56">
        <f>IFERROR(IF($C$5="Loonkosten + vaste opslag",Loonkosten[[#This Row],[Kosten ingediend]]*0.5,0),0)</f>
        <v>0</v>
      </c>
      <c r="H50" s="56">
        <f>IFERROR((Loonkosten[[#This Row],[Kosten ingediend]]+Loonkosten[[#This Row],[Opslag kosten ingediend]]),0)</f>
        <v>0</v>
      </c>
      <c r="I50" s="57">
        <f>Loonkosten[[#This Row],[Totale kosten]]*0.8</f>
        <v>0</v>
      </c>
    </row>
    <row r="51" spans="2:9" s="24" customFormat="1" x14ac:dyDescent="0.3">
      <c r="B51" s="60"/>
      <c r="C51" s="61"/>
      <c r="D51" s="62" t="str">
        <f t="shared" si="0"/>
        <v>n.v.t.</v>
      </c>
      <c r="E51" s="63" t="str">
        <f t="shared" si="3"/>
        <v/>
      </c>
      <c r="F51" s="64" t="str">
        <f>IFERROR(Loonkosten[[#This Row],[Aantal eenheden/uren]]*Loonkosten[[#This Row],[Tarief per eenheid/uur]],"")</f>
        <v/>
      </c>
      <c r="G51" s="65">
        <f>IFERROR(IF($C$5="Loonkosten + vaste opslag",Loonkosten[[#This Row],[Kosten ingediend]]*0.5,0),0)</f>
        <v>0</v>
      </c>
      <c r="H51" s="65">
        <f>IFERROR((Loonkosten[[#This Row],[Kosten ingediend]]+Loonkosten[[#This Row],[Opslag kosten ingediend]]),0)</f>
        <v>0</v>
      </c>
      <c r="I51" s="66">
        <f>Loonkosten[[#This Row],[Totale kosten]]*0.8</f>
        <v>0</v>
      </c>
    </row>
    <row r="52" spans="2:9" x14ac:dyDescent="0.3">
      <c r="B52" s="51"/>
      <c r="C52" s="52"/>
      <c r="D52" s="53" t="str">
        <f t="shared" si="0"/>
        <v>n.v.t.</v>
      </c>
      <c r="E52" s="54" t="str">
        <f t="shared" si="3"/>
        <v/>
      </c>
      <c r="F52" s="55" t="str">
        <f>IFERROR(Loonkosten[[#This Row],[Aantal eenheden/uren]]*Loonkosten[[#This Row],[Tarief per eenheid/uur]],"")</f>
        <v/>
      </c>
      <c r="G52" s="56">
        <f>IFERROR(IF($C$5="Loonkosten + vaste opslag",Loonkosten[[#This Row],[Kosten ingediend]]*0.5,0),0)</f>
        <v>0</v>
      </c>
      <c r="H52" s="56">
        <f>IFERROR((Loonkosten[[#This Row],[Kosten ingediend]]+Loonkosten[[#This Row],[Opslag kosten ingediend]]),0)</f>
        <v>0</v>
      </c>
      <c r="I52" s="57">
        <f>Loonkosten[[#This Row],[Totale kosten]]*0.8</f>
        <v>0</v>
      </c>
    </row>
    <row r="53" spans="2:9" s="24" customFormat="1" x14ac:dyDescent="0.3">
      <c r="B53" s="60"/>
      <c r="C53" s="61"/>
      <c r="D53" s="62" t="str">
        <f t="shared" si="0"/>
        <v>n.v.t.</v>
      </c>
      <c r="E53" s="63" t="str">
        <f t="shared" si="3"/>
        <v/>
      </c>
      <c r="F53" s="64" t="str">
        <f>IFERROR(Loonkosten[[#This Row],[Aantal eenheden/uren]]*Loonkosten[[#This Row],[Tarief per eenheid/uur]],"")</f>
        <v/>
      </c>
      <c r="G53" s="65">
        <f>IFERROR(IF($C$5="Loonkosten + vaste opslag",Loonkosten[[#This Row],[Kosten ingediend]]*0.5,0),0)</f>
        <v>0</v>
      </c>
      <c r="H53" s="65">
        <f>IFERROR((Loonkosten[[#This Row],[Kosten ingediend]]+Loonkosten[[#This Row],[Opslag kosten ingediend]]),0)</f>
        <v>0</v>
      </c>
      <c r="I53" s="66">
        <f>Loonkosten[[#This Row],[Totale kosten]]*0.8</f>
        <v>0</v>
      </c>
    </row>
    <row r="54" spans="2:9" x14ac:dyDescent="0.3">
      <c r="B54" s="51"/>
      <c r="C54" s="52"/>
      <c r="D54" s="53" t="str">
        <f t="shared" si="0"/>
        <v>n.v.t.</v>
      </c>
      <c r="E54" s="54" t="str">
        <f t="shared" si="3"/>
        <v/>
      </c>
      <c r="F54" s="55" t="str">
        <f>IFERROR(Loonkosten[[#This Row],[Aantal eenheden/uren]]*Loonkosten[[#This Row],[Tarief per eenheid/uur]],"")</f>
        <v/>
      </c>
      <c r="G54" s="56">
        <f>IFERROR(IF($C$5="Loonkosten + vaste opslag",Loonkosten[[#This Row],[Kosten ingediend]]*0.5,0),0)</f>
        <v>0</v>
      </c>
      <c r="H54" s="56">
        <f>IFERROR((Loonkosten[[#This Row],[Kosten ingediend]]+Loonkosten[[#This Row],[Opslag kosten ingediend]]),0)</f>
        <v>0</v>
      </c>
      <c r="I54" s="57">
        <f>Loonkosten[[#This Row],[Totale kosten]]*0.8</f>
        <v>0</v>
      </c>
    </row>
    <row r="55" spans="2:9" s="24" customFormat="1" x14ac:dyDescent="0.3">
      <c r="B55" s="67"/>
      <c r="C55" s="68"/>
      <c r="D55" s="69" t="str">
        <f t="shared" si="0"/>
        <v>n.v.t.</v>
      </c>
      <c r="E55" s="70" t="str">
        <f t="shared" si="3"/>
        <v/>
      </c>
      <c r="F55" s="71" t="str">
        <f>IFERROR(Loonkosten[[#This Row],[Aantal eenheden/uren]]*Loonkosten[[#This Row],[Tarief per eenheid/uur]],"")</f>
        <v/>
      </c>
      <c r="G55" s="72">
        <f>IFERROR(IF($C$5="Loonkosten + vaste opslag",Loonkosten[[#This Row],[Kosten ingediend]]*0.5,0),0)</f>
        <v>0</v>
      </c>
      <c r="H55" s="72">
        <f>IFERROR((Loonkosten[[#This Row],[Kosten ingediend]]+Loonkosten[[#This Row],[Opslag kosten ingediend]]),0)</f>
        <v>0</v>
      </c>
      <c r="I55" s="73">
        <f>Loonkosten[[#This Row],[Totale kosten]]*0.8</f>
        <v>0</v>
      </c>
    </row>
  </sheetData>
  <sheetProtection algorithmName="SHA-512" hashValue="WTcLxXCtsVTEKql2B51balX5KTxiP1GooQ0gkdpXjZMLcrqU2wDoMRPUOGTw8A2vy5DkWxbToFR41naebFjMWg==" saltValue="yoJKU57sbFae7sj013dmvg==" spinCount="100000" sheet="1" insertRows="0" autoFilter="0"/>
  <dataValidations count="2">
    <dataValidation type="list" allowBlank="1" showInputMessage="1" showErrorMessage="1" sqref="C5" xr:uid="{34D94F22-C0CD-4FF0-AFAB-1064FB80C4D4}">
      <formula1>$K$3:$K$5</formula1>
    </dataValidation>
    <dataValidation type="decimal" allowBlank="1" showInputMessage="1" showErrorMessage="1" errorTitle="Kies eerst kostensystematiek" error="Kies eerst een kostensystematiek voordat u een tarief per eenheid/uur invult." sqref="E9:E55" xr:uid="{FCF1A313-74DF-4CD2-8C7B-D7F9AED94548}">
      <formula1>$L$6</formula1>
      <formula2>$L$7</formula2>
    </dataValidation>
  </dataValidation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headerFooter>
    <oddFooter>&amp;LVersie: Oktober 2022</oddFooter>
  </headerFooter>
  <ignoredErrors>
    <ignoredError sqref="E10:E55" unlockedFormula="1"/>
    <ignoredError sqref="E9" unlockedFormula="1" listDataValidatio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29D74-AE13-4EAB-9448-EC082809C5DB}">
  <sheetPr>
    <pageSetUpPr fitToPage="1"/>
  </sheetPr>
  <dimension ref="B1:Z69"/>
  <sheetViews>
    <sheetView showGridLines="0" zoomScale="90" zoomScaleNormal="90" workbookViewId="0">
      <selection activeCell="C24" sqref="C24"/>
    </sheetView>
  </sheetViews>
  <sheetFormatPr defaultRowHeight="15.05" x14ac:dyDescent="0.3"/>
  <cols>
    <col min="1" max="1" width="2.109375" customWidth="1"/>
    <col min="2" max="2" width="20.6640625" customWidth="1"/>
    <col min="3" max="3" width="27.6640625" customWidth="1"/>
    <col min="4" max="4" width="20.6640625" customWidth="1"/>
    <col min="5" max="5" width="24.44140625" customWidth="1"/>
    <col min="6" max="7" width="20.6640625" customWidth="1"/>
    <col min="8" max="8" width="24.6640625" customWidth="1"/>
    <col min="9" max="9" width="23.33203125" customWidth="1"/>
    <col min="10" max="10" width="16.109375" hidden="1" customWidth="1"/>
    <col min="11" max="11" width="21.109375" hidden="1" customWidth="1"/>
    <col min="12" max="12" width="19.44140625" hidden="1" customWidth="1"/>
    <col min="13" max="13" width="11" hidden="1" customWidth="1"/>
    <col min="14" max="14" width="16.6640625" hidden="1" customWidth="1"/>
    <col min="15" max="15" width="33.33203125" hidden="1" customWidth="1"/>
    <col min="16" max="16" width="14.33203125" hidden="1" customWidth="1"/>
    <col min="17" max="17" width="3.88671875" hidden="1" customWidth="1"/>
    <col min="18" max="18" width="10.6640625" bestFit="1" customWidth="1"/>
  </cols>
  <sheetData>
    <row r="1" spans="2:26" ht="31.3" customHeight="1" x14ac:dyDescent="0.3">
      <c r="B1" s="1" t="s">
        <v>52</v>
      </c>
    </row>
    <row r="2" spans="2:26" ht="15.05" customHeight="1" x14ac:dyDescent="0.3">
      <c r="B2" t="s">
        <v>53</v>
      </c>
    </row>
    <row r="3" spans="2:26" ht="15.05" customHeight="1" x14ac:dyDescent="0.3">
      <c r="B3" t="s">
        <v>55</v>
      </c>
    </row>
    <row r="4" spans="2:26" ht="15.05" customHeight="1" x14ac:dyDescent="0.3">
      <c r="B4" t="s">
        <v>56</v>
      </c>
    </row>
    <row r="5" spans="2:26" ht="23.35" customHeight="1" x14ac:dyDescent="0.3">
      <c r="B5" s="1" t="s">
        <v>10</v>
      </c>
    </row>
    <row r="6" spans="2:26" ht="15.05" customHeight="1" x14ac:dyDescent="0.3">
      <c r="B6" s="129" t="s">
        <v>54</v>
      </c>
      <c r="N6" s="3"/>
    </row>
    <row r="7" spans="2:26" ht="15.05" customHeight="1" x14ac:dyDescent="0.3">
      <c r="B7" t="s">
        <v>57</v>
      </c>
      <c r="C7" s="5"/>
      <c r="M7" s="3"/>
    </row>
    <row r="8" spans="2:26" ht="15.05" customHeight="1" x14ac:dyDescent="0.3">
      <c r="B8" t="s">
        <v>58</v>
      </c>
      <c r="C8" s="5"/>
      <c r="M8" s="3"/>
      <c r="N8" s="3"/>
    </row>
    <row r="9" spans="2:26" ht="6.9" customHeight="1" x14ac:dyDescent="0.3">
      <c r="B9" s="145"/>
      <c r="C9" s="145"/>
      <c r="D9" s="145"/>
      <c r="E9" s="145"/>
      <c r="F9" s="145"/>
      <c r="G9" s="145"/>
      <c r="H9" s="145"/>
      <c r="I9" s="145"/>
    </row>
    <row r="10" spans="2:26" ht="9.4" customHeight="1" x14ac:dyDescent="0.3">
      <c r="C10" s="5"/>
    </row>
    <row r="11" spans="2:26" s="10" customFormat="1" ht="6.9" customHeight="1" x14ac:dyDescent="0.3">
      <c r="B11" s="146"/>
      <c r="C11" s="146"/>
      <c r="D11" s="146"/>
      <c r="E11" s="146"/>
      <c r="F11" s="146"/>
      <c r="G11" s="146"/>
      <c r="H11" s="146"/>
      <c r="I11" s="146"/>
    </row>
    <row r="12" spans="2:26" x14ac:dyDescent="0.3">
      <c r="B12" s="94"/>
      <c r="C12" s="95"/>
      <c r="D12" s="94"/>
      <c r="E12" s="94"/>
      <c r="F12" s="94"/>
      <c r="G12" s="28" t="s">
        <v>11</v>
      </c>
      <c r="H12" s="98">
        <f>SUM(Apparatuur[Totale kosten])</f>
        <v>0</v>
      </c>
      <c r="I12" s="99">
        <f>SUM(Apparatuur[Gevraagde subsidie])</f>
        <v>0</v>
      </c>
    </row>
    <row r="13" spans="2:26" x14ac:dyDescent="0.3">
      <c r="B13" s="96" t="s">
        <v>6</v>
      </c>
      <c r="C13" s="97"/>
      <c r="D13" s="47"/>
      <c r="E13" s="47"/>
      <c r="F13" s="47"/>
      <c r="G13" s="32" t="s">
        <v>39</v>
      </c>
      <c r="H13" s="100">
        <f>SUBTOTAL(9,Apparatuur[Totale kosten])</f>
        <v>0</v>
      </c>
      <c r="I13" s="101">
        <f>SUBTOTAL(9,Apparatuur[Gevraagde subsidie])</f>
        <v>0</v>
      </c>
    </row>
    <row r="14" spans="2:26" x14ac:dyDescent="0.3">
      <c r="B14" s="109" t="s">
        <v>1</v>
      </c>
      <c r="C14" s="110" t="s">
        <v>28</v>
      </c>
      <c r="D14" s="110" t="s">
        <v>7</v>
      </c>
      <c r="E14" s="110" t="s">
        <v>8</v>
      </c>
      <c r="F14" s="110" t="s">
        <v>9</v>
      </c>
      <c r="G14" s="110" t="s">
        <v>10</v>
      </c>
      <c r="H14" s="110" t="s">
        <v>21</v>
      </c>
      <c r="I14" s="111" t="s">
        <v>25</v>
      </c>
      <c r="J14" t="s">
        <v>37</v>
      </c>
      <c r="K14" t="s">
        <v>38</v>
      </c>
      <c r="L14" t="s">
        <v>34</v>
      </c>
      <c r="M14" t="s">
        <v>35</v>
      </c>
      <c r="N14" t="s">
        <v>36</v>
      </c>
      <c r="O14" t="s">
        <v>31</v>
      </c>
      <c r="P14" t="s">
        <v>32</v>
      </c>
      <c r="Q14" t="s">
        <v>33</v>
      </c>
    </row>
    <row r="15" spans="2:26" x14ac:dyDescent="0.3">
      <c r="B15" s="102"/>
      <c r="C15" s="103"/>
      <c r="D15" s="104"/>
      <c r="E15" s="105"/>
      <c r="F15" s="106"/>
      <c r="G15" s="104"/>
      <c r="H15" s="107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15" s="108" t="str">
        <f>IFERROR(Apparatuur[[#This Row],[Totale kosten]]*0.8,"")</f>
        <v/>
      </c>
      <c r="J15" s="5">
        <f>Apparatuur[[#This Row],[Aanschafdatum]]</f>
        <v>0</v>
      </c>
      <c r="K15" s="5" t="e">
        <f>DATEVALUE(_xlfn.TEXTJOIN("-",0,DAY(J15),MONTH(J15),YEAR(J15)+Apparatuur[[#This Row],[Afschrijfperiode in jaren]]))</f>
        <v>#VALUE!</v>
      </c>
      <c r="L15" s="3" t="e">
        <f>Apparatuur[[#This Row],[Gebruikspercentage]]*(Apparatuur[[#This Row],[Aanschafwaarde]]-Apparatuur[[#This Row],[Restwaarde]])/Apparatuur[[#This Row],[Afschrijfperiode in jaren]]</f>
        <v>#DIV/0!</v>
      </c>
      <c r="M15" s="3" t="e">
        <f t="shared" ref="M15:M46" si="0">L15/12</f>
        <v>#DIV/0!</v>
      </c>
      <c r="N15" s="2" t="e">
        <f>Apparatuur[[#This Row],[afschrijving per jaar]]/365</f>
        <v>#DIV/0!</v>
      </c>
      <c r="O15" s="4" t="e">
        <f>DATEDIF(MAX(Voorblad!$C$11,J15)-1,MIN(Voorblad!$C$12,K15),"y")</f>
        <v>#VALUE!</v>
      </c>
      <c r="P15" s="6" t="e">
        <f>DATEDIF(MAX(Voorblad!$C$11,J15)-1,MIN(Voorblad!$C$12,K15),"ym")</f>
        <v>#VALUE!</v>
      </c>
      <c r="Q15" s="6" t="e">
        <f>DATEDIF(MAX(Voorblad!$C$11,J15)-1,MIN(Voorblad!$C$12,K15),"md")</f>
        <v>#VALUE!</v>
      </c>
      <c r="R15" s="5"/>
      <c r="S15" s="5"/>
      <c r="T15" s="3"/>
      <c r="U15" s="3"/>
      <c r="V15" s="2"/>
      <c r="W15" s="4"/>
      <c r="X15" s="6"/>
      <c r="Y15" s="6"/>
      <c r="Z15" s="3"/>
    </row>
    <row r="16" spans="2:26" s="24" customFormat="1" x14ac:dyDescent="0.3">
      <c r="B16" s="112"/>
      <c r="C16" s="113"/>
      <c r="D16" s="114"/>
      <c r="E16" s="61"/>
      <c r="F16" s="115"/>
      <c r="G16" s="114"/>
      <c r="H16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16" s="117" t="str">
        <f>IFERROR(Apparatuur[[#This Row],[Totale kosten]]*0.8,"")</f>
        <v/>
      </c>
      <c r="J16" s="118">
        <f>Apparatuur[[#This Row],[Aanschafdatum]]</f>
        <v>0</v>
      </c>
      <c r="K16" s="118" t="e">
        <f>DATEVALUE(_xlfn.TEXTJOIN("-",0,DAY(J16),MONTH(J16),YEAR(J16)+Apparatuur[[#This Row],[Afschrijfperiode in jaren]]))</f>
        <v>#VALUE!</v>
      </c>
      <c r="L16" s="119" t="e">
        <f>Apparatuur[[#This Row],[Gebruikspercentage]]*(Apparatuur[[#This Row],[Aanschafwaarde]]-Apparatuur[[#This Row],[Restwaarde]])/Apparatuur[[#This Row],[Afschrijfperiode in jaren]]</f>
        <v>#DIV/0!</v>
      </c>
      <c r="M16" s="119" t="e">
        <f t="shared" si="0"/>
        <v>#DIV/0!</v>
      </c>
      <c r="N16" s="119" t="e">
        <f>Apparatuur[[#This Row],[afschrijving per jaar]]/365</f>
        <v>#DIV/0!</v>
      </c>
      <c r="O16" s="24" t="e">
        <f>DATEDIF(MAX(Voorblad!$C$11,J16)-1,MIN(Voorblad!$C$12,K16),"y")</f>
        <v>#VALUE!</v>
      </c>
      <c r="P16" s="120" t="e">
        <f>DATEDIF(MAX(Voorblad!$C$11,J16)-1,MIN(Voorblad!$C$12,K16),"ym")</f>
        <v>#VALUE!</v>
      </c>
      <c r="Q16" s="120" t="e">
        <f>DATEDIF(MAX(Voorblad!$C$11,J16)-1,MIN(Voorblad!$C$12,K16),"md")</f>
        <v>#VALUE!</v>
      </c>
      <c r="R16" s="118"/>
      <c r="S16" s="118"/>
      <c r="T16" s="119"/>
      <c r="U16" s="119"/>
      <c r="V16" s="121"/>
      <c r="W16" s="122"/>
      <c r="X16" s="123"/>
      <c r="Y16" s="123"/>
      <c r="Z16" s="119"/>
    </row>
    <row r="17" spans="2:26" x14ac:dyDescent="0.3">
      <c r="B17" s="87"/>
      <c r="C17" s="52"/>
      <c r="D17" s="88"/>
      <c r="E17" s="52"/>
      <c r="F17" s="52"/>
      <c r="G17" s="88"/>
      <c r="H17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17" s="90" t="str">
        <f>IFERROR(Apparatuur[[#This Row],[Totale kosten]]*0.8,"")</f>
        <v/>
      </c>
      <c r="J17" s="5">
        <f>Apparatuur[[#This Row],[Aanschafdatum]]</f>
        <v>0</v>
      </c>
      <c r="K17" s="5" t="e">
        <f>DATEVALUE(_xlfn.TEXTJOIN("-",0,DAY(J17),MONTH(J17),YEAR(J17)+Apparatuur[[#This Row],[Afschrijfperiode in jaren]]))</f>
        <v>#VALUE!</v>
      </c>
      <c r="L17" s="3" t="e">
        <f>Apparatuur[[#This Row],[Gebruikspercentage]]*(Apparatuur[[#This Row],[Aanschafwaarde]]-Apparatuur[[#This Row],[Restwaarde]])/Apparatuur[[#This Row],[Afschrijfperiode in jaren]]</f>
        <v>#DIV/0!</v>
      </c>
      <c r="M17" s="3" t="e">
        <f t="shared" si="0"/>
        <v>#DIV/0!</v>
      </c>
      <c r="N17" s="3" t="e">
        <f>Apparatuur[[#This Row],[afschrijving per jaar]]/365</f>
        <v>#DIV/0!</v>
      </c>
      <c r="O17" t="e">
        <f>DATEDIF(MAX(Voorblad!$C$11,J17)-1,MIN(Voorblad!$C$12,K17),"y")</f>
        <v>#VALUE!</v>
      </c>
      <c r="P17" s="8" t="e">
        <f>DATEDIF(MAX(Voorblad!$C$11,J17)-1,MIN(Voorblad!$C$12,K17),"ym")</f>
        <v>#VALUE!</v>
      </c>
      <c r="Q17" s="8" t="e">
        <f>DATEDIF(MAX(Voorblad!$C$11,J17)-1,MIN(Voorblad!$C$12,K17),"md")</f>
        <v>#VALUE!</v>
      </c>
      <c r="Z17" s="3"/>
    </row>
    <row r="18" spans="2:26" s="24" customFormat="1" x14ac:dyDescent="0.3">
      <c r="B18" s="112"/>
      <c r="C18" s="61"/>
      <c r="D18" s="114"/>
      <c r="E18" s="61"/>
      <c r="F18" s="61"/>
      <c r="G18" s="114"/>
      <c r="H18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18" s="117" t="str">
        <f>IFERROR(Apparatuur[[#This Row],[Totale kosten]]*0.8,"")</f>
        <v/>
      </c>
      <c r="J18" s="118">
        <f>Apparatuur[[#This Row],[Aanschafdatum]]</f>
        <v>0</v>
      </c>
      <c r="K18" s="118" t="e">
        <f>DATEVALUE(_xlfn.TEXTJOIN("-",0,DAY(J18),MONTH(J18),YEAR(J18)+Apparatuur[[#This Row],[Afschrijfperiode in jaren]]))</f>
        <v>#VALUE!</v>
      </c>
      <c r="L18" s="119" t="e">
        <f>Apparatuur[[#This Row],[Gebruikspercentage]]*(Apparatuur[[#This Row],[Aanschafwaarde]]-Apparatuur[[#This Row],[Restwaarde]])/Apparatuur[[#This Row],[Afschrijfperiode in jaren]]</f>
        <v>#DIV/0!</v>
      </c>
      <c r="M18" s="119" t="e">
        <f t="shared" si="0"/>
        <v>#DIV/0!</v>
      </c>
      <c r="N18" s="119" t="e">
        <f>Apparatuur[[#This Row],[afschrijving per jaar]]/365</f>
        <v>#DIV/0!</v>
      </c>
      <c r="O18" s="24" t="e">
        <f>DATEDIF(MAX(Voorblad!$C$11,J18)-1,MIN(Voorblad!$C$12,K18),"y")</f>
        <v>#VALUE!</v>
      </c>
      <c r="P18" s="120" t="e">
        <f>DATEDIF(MAX(Voorblad!$C$11,J18)-1,MIN(Voorblad!$C$12,K18),"ym")</f>
        <v>#VALUE!</v>
      </c>
      <c r="Q18" s="120" t="e">
        <f>DATEDIF(MAX(Voorblad!$C$11,J18)-1,MIN(Voorblad!$C$12,K18),"md")</f>
        <v>#VALUE!</v>
      </c>
      <c r="Z18" s="119"/>
    </row>
    <row r="19" spans="2:26" x14ac:dyDescent="0.3">
      <c r="B19" s="87"/>
      <c r="C19" s="52"/>
      <c r="D19" s="88"/>
      <c r="E19" s="52"/>
      <c r="F19" s="52"/>
      <c r="G19" s="88"/>
      <c r="H19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19" s="90" t="str">
        <f>IFERROR(Apparatuur[[#This Row],[Totale kosten]]*0.8,"")</f>
        <v/>
      </c>
      <c r="J19" s="5">
        <f>Apparatuur[[#This Row],[Aanschafdatum]]</f>
        <v>0</v>
      </c>
      <c r="K19" s="5" t="e">
        <f>DATEVALUE(_xlfn.TEXTJOIN("-",0,DAY(J19),MONTH(J19),YEAR(J19)+Apparatuur[[#This Row],[Afschrijfperiode in jaren]]))</f>
        <v>#VALUE!</v>
      </c>
      <c r="L19" s="3" t="e">
        <f>Apparatuur[[#This Row],[Gebruikspercentage]]*(Apparatuur[[#This Row],[Aanschafwaarde]]-Apparatuur[[#This Row],[Restwaarde]])/Apparatuur[[#This Row],[Afschrijfperiode in jaren]]</f>
        <v>#DIV/0!</v>
      </c>
      <c r="M19" s="3" t="e">
        <f t="shared" si="0"/>
        <v>#DIV/0!</v>
      </c>
      <c r="N19" s="3" t="e">
        <f>Apparatuur[[#This Row],[afschrijving per jaar]]/365</f>
        <v>#DIV/0!</v>
      </c>
      <c r="O19" t="e">
        <f>DATEDIF(MAX(Voorblad!$C$11,J19)-1,MIN(Voorblad!$C$12,K19),"y")</f>
        <v>#VALUE!</v>
      </c>
      <c r="P19" s="8" t="e">
        <f>DATEDIF(MAX(Voorblad!$C$11,J19)-1,MIN(Voorblad!$C$12,K19),"ym")</f>
        <v>#VALUE!</v>
      </c>
      <c r="Q19" s="8" t="e">
        <f>DATEDIF(MAX(Voorblad!$C$11,J19)-1,MIN(Voorblad!$C$12,K19),"md")</f>
        <v>#VALUE!</v>
      </c>
    </row>
    <row r="20" spans="2:26" s="24" customFormat="1" x14ac:dyDescent="0.3">
      <c r="B20" s="112"/>
      <c r="C20" s="61"/>
      <c r="D20" s="114"/>
      <c r="E20" s="61"/>
      <c r="F20" s="61"/>
      <c r="G20" s="114"/>
      <c r="H20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20" s="117" t="str">
        <f>IFERROR(Apparatuur[[#This Row],[Totale kosten]]*0.8,"")</f>
        <v/>
      </c>
      <c r="J20" s="118">
        <f>Apparatuur[[#This Row],[Aanschafdatum]]</f>
        <v>0</v>
      </c>
      <c r="K20" s="118" t="e">
        <f>DATEVALUE(_xlfn.TEXTJOIN("-",0,DAY(J20),MONTH(J20),YEAR(J20)+Apparatuur[[#This Row],[Afschrijfperiode in jaren]]))</f>
        <v>#VALUE!</v>
      </c>
      <c r="L20" s="119" t="e">
        <f>Apparatuur[[#This Row],[Gebruikspercentage]]*(Apparatuur[[#This Row],[Aanschafwaarde]]-Apparatuur[[#This Row],[Restwaarde]])/Apparatuur[[#This Row],[Afschrijfperiode in jaren]]</f>
        <v>#DIV/0!</v>
      </c>
      <c r="M20" s="119" t="e">
        <f t="shared" si="0"/>
        <v>#DIV/0!</v>
      </c>
      <c r="N20" s="119" t="e">
        <f>Apparatuur[[#This Row],[afschrijving per jaar]]/365</f>
        <v>#DIV/0!</v>
      </c>
      <c r="O20" s="24" t="e">
        <f>DATEDIF(MAX(Voorblad!$C$11,J20)-1,MIN(Voorblad!$C$12,K20),"y")</f>
        <v>#VALUE!</v>
      </c>
      <c r="P20" s="120" t="e">
        <f>DATEDIF(MAX(Voorblad!$C$11,J20)-1,MIN(Voorblad!$C$12,K20),"ym")</f>
        <v>#VALUE!</v>
      </c>
      <c r="Q20" s="120" t="e">
        <f>DATEDIF(MAX(Voorblad!$C$11,J20)-1,MIN(Voorblad!$C$12,K20),"md")</f>
        <v>#VALUE!</v>
      </c>
    </row>
    <row r="21" spans="2:26" x14ac:dyDescent="0.3">
      <c r="B21" s="87"/>
      <c r="C21" s="52"/>
      <c r="D21" s="88"/>
      <c r="E21" s="52"/>
      <c r="F21" s="52"/>
      <c r="G21" s="88"/>
      <c r="H21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21" s="90" t="str">
        <f>IFERROR(Apparatuur[[#This Row],[Totale kosten]]*0.8,"")</f>
        <v/>
      </c>
      <c r="J21" s="5">
        <f>Apparatuur[[#This Row],[Aanschafdatum]]</f>
        <v>0</v>
      </c>
      <c r="K21" s="5" t="e">
        <f>DATEVALUE(_xlfn.TEXTJOIN("-",0,DAY(J21),MONTH(J21),YEAR(J21)+Apparatuur[[#This Row],[Afschrijfperiode in jaren]]))</f>
        <v>#VALUE!</v>
      </c>
      <c r="L21" s="3" t="e">
        <f>Apparatuur[[#This Row],[Gebruikspercentage]]*(Apparatuur[[#This Row],[Aanschafwaarde]]-Apparatuur[[#This Row],[Restwaarde]])/Apparatuur[[#This Row],[Afschrijfperiode in jaren]]</f>
        <v>#DIV/0!</v>
      </c>
      <c r="M21" s="3" t="e">
        <f t="shared" si="0"/>
        <v>#DIV/0!</v>
      </c>
      <c r="N21" s="3" t="e">
        <f>Apparatuur[[#This Row],[afschrijving per jaar]]/365</f>
        <v>#DIV/0!</v>
      </c>
      <c r="O21" t="e">
        <f>DATEDIF(MAX(Voorblad!$C$11,J21)-1,MIN(Voorblad!$C$12,K21),"y")</f>
        <v>#VALUE!</v>
      </c>
      <c r="P21" s="8" t="e">
        <f>DATEDIF(MAX(Voorblad!$C$11,J21)-1,MIN(Voorblad!$C$12,K21),"ym")</f>
        <v>#VALUE!</v>
      </c>
      <c r="Q21" s="8" t="e">
        <f>DATEDIF(MAX(Voorblad!$C$11,J21)-1,MIN(Voorblad!$C$12,K21),"md")</f>
        <v>#VALUE!</v>
      </c>
    </row>
    <row r="22" spans="2:26" s="24" customFormat="1" x14ac:dyDescent="0.3">
      <c r="B22" s="112"/>
      <c r="C22" s="61"/>
      <c r="D22" s="114"/>
      <c r="E22" s="61"/>
      <c r="F22" s="61"/>
      <c r="G22" s="114"/>
      <c r="H22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22" s="117" t="str">
        <f>IFERROR(Apparatuur[[#This Row],[Totale kosten]]*0.8,"")</f>
        <v/>
      </c>
      <c r="J22" s="118">
        <f>Apparatuur[[#This Row],[Aanschafdatum]]</f>
        <v>0</v>
      </c>
      <c r="K22" s="118" t="e">
        <f>DATEVALUE(_xlfn.TEXTJOIN("-",0,DAY(J22),MONTH(J22),YEAR(J22)+Apparatuur[[#This Row],[Afschrijfperiode in jaren]]))</f>
        <v>#VALUE!</v>
      </c>
      <c r="L22" s="119" t="e">
        <f>Apparatuur[[#This Row],[Gebruikspercentage]]*(Apparatuur[[#This Row],[Aanschafwaarde]]-Apparatuur[[#This Row],[Restwaarde]])/Apparatuur[[#This Row],[Afschrijfperiode in jaren]]</f>
        <v>#DIV/0!</v>
      </c>
      <c r="M22" s="119" t="e">
        <f t="shared" si="0"/>
        <v>#DIV/0!</v>
      </c>
      <c r="N22" s="119" t="e">
        <f>Apparatuur[[#This Row],[afschrijving per jaar]]/365</f>
        <v>#DIV/0!</v>
      </c>
      <c r="O22" s="24" t="e">
        <f>DATEDIF(MAX(Voorblad!$C$11,J22)-1,MIN(Voorblad!$C$12,K22),"y")</f>
        <v>#VALUE!</v>
      </c>
      <c r="P22" s="120" t="e">
        <f>DATEDIF(MAX(Voorblad!$C$11,J22)-1,MIN(Voorblad!$C$12,K22),"ym")</f>
        <v>#VALUE!</v>
      </c>
      <c r="Q22" s="120" t="e">
        <f>DATEDIF(MAX(Voorblad!$C$11,J22)-1,MIN(Voorblad!$C$12,K22),"md")</f>
        <v>#VALUE!</v>
      </c>
      <c r="T22" s="118"/>
    </row>
    <row r="23" spans="2:26" x14ac:dyDescent="0.3">
      <c r="B23" s="87"/>
      <c r="C23" s="52"/>
      <c r="D23" s="88"/>
      <c r="E23" s="52"/>
      <c r="F23" s="52"/>
      <c r="G23" s="88"/>
      <c r="H23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23" s="90" t="str">
        <f>IFERROR(Apparatuur[[#This Row],[Totale kosten]]*0.8,"")</f>
        <v/>
      </c>
      <c r="J23" s="5">
        <f>Apparatuur[[#This Row],[Aanschafdatum]]</f>
        <v>0</v>
      </c>
      <c r="K23" s="5" t="e">
        <f>DATEVALUE(_xlfn.TEXTJOIN("-",0,DAY(J23),MONTH(J23),YEAR(J23)+Apparatuur[[#This Row],[Afschrijfperiode in jaren]]))</f>
        <v>#VALUE!</v>
      </c>
      <c r="L23" s="3" t="e">
        <f>Apparatuur[[#This Row],[Gebruikspercentage]]*(Apparatuur[[#This Row],[Aanschafwaarde]]-Apparatuur[[#This Row],[Restwaarde]])/Apparatuur[[#This Row],[Afschrijfperiode in jaren]]</f>
        <v>#DIV/0!</v>
      </c>
      <c r="M23" s="3" t="e">
        <f t="shared" si="0"/>
        <v>#DIV/0!</v>
      </c>
      <c r="N23" s="3" t="e">
        <f>Apparatuur[[#This Row],[afschrijving per jaar]]/365</f>
        <v>#DIV/0!</v>
      </c>
      <c r="O23" t="e">
        <f>DATEDIF(MAX(Voorblad!$C$11,J23)-1,MIN(Voorblad!$C$12,K23),"y")</f>
        <v>#VALUE!</v>
      </c>
      <c r="P23" s="8" t="e">
        <f>DATEDIF(MAX(Voorblad!$C$11,J23)-1,MIN(Voorblad!$C$12,K23),"ym")</f>
        <v>#VALUE!</v>
      </c>
      <c r="Q23" s="8" t="e">
        <f>DATEDIF(MAX(Voorblad!$C$11,J23)-1,MIN(Voorblad!$C$12,K23),"md")</f>
        <v>#VALUE!</v>
      </c>
      <c r="T23" s="5"/>
    </row>
    <row r="24" spans="2:26" s="24" customFormat="1" x14ac:dyDescent="0.3">
      <c r="B24" s="112"/>
      <c r="C24" s="61"/>
      <c r="D24" s="114"/>
      <c r="E24" s="61"/>
      <c r="F24" s="61"/>
      <c r="G24" s="114"/>
      <c r="H24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24" s="117" t="str">
        <f>IFERROR(Apparatuur[[#This Row],[Totale kosten]]*0.8,"")</f>
        <v/>
      </c>
      <c r="J24" s="118">
        <f>Apparatuur[[#This Row],[Aanschafdatum]]</f>
        <v>0</v>
      </c>
      <c r="K24" s="118" t="e">
        <f>DATEVALUE(_xlfn.TEXTJOIN("-",0,DAY(J24),MONTH(J24),YEAR(J24)+Apparatuur[[#This Row],[Afschrijfperiode in jaren]]))</f>
        <v>#VALUE!</v>
      </c>
      <c r="L24" s="119" t="e">
        <f>Apparatuur[[#This Row],[Gebruikspercentage]]*(Apparatuur[[#This Row],[Aanschafwaarde]]-Apparatuur[[#This Row],[Restwaarde]])/Apparatuur[[#This Row],[Afschrijfperiode in jaren]]</f>
        <v>#DIV/0!</v>
      </c>
      <c r="M24" s="119" t="e">
        <f t="shared" si="0"/>
        <v>#DIV/0!</v>
      </c>
      <c r="N24" s="119" t="e">
        <f>Apparatuur[[#This Row],[afschrijving per jaar]]/365</f>
        <v>#DIV/0!</v>
      </c>
      <c r="O24" s="24" t="e">
        <f>DATEDIF(MAX(Voorblad!$C$11,J24)-1,MIN(Voorblad!$C$12,K24),"y")</f>
        <v>#VALUE!</v>
      </c>
      <c r="P24" s="120" t="e">
        <f>DATEDIF(MAX(Voorblad!$C$11,J24)-1,MIN(Voorblad!$C$12,K24),"ym")</f>
        <v>#VALUE!</v>
      </c>
      <c r="Q24" s="120" t="e">
        <f>DATEDIF(MAX(Voorblad!$C$11,J24)-1,MIN(Voorblad!$C$12,K24),"md")</f>
        <v>#VALUE!</v>
      </c>
    </row>
    <row r="25" spans="2:26" x14ac:dyDescent="0.3">
      <c r="B25" s="87"/>
      <c r="C25" s="52"/>
      <c r="D25" s="88"/>
      <c r="E25" s="52"/>
      <c r="F25" s="52"/>
      <c r="G25" s="88"/>
      <c r="H25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25" s="90" t="str">
        <f>IFERROR(Apparatuur[[#This Row],[Totale kosten]]*0.8,"")</f>
        <v/>
      </c>
      <c r="J25" s="5">
        <f>Apparatuur[[#This Row],[Aanschafdatum]]</f>
        <v>0</v>
      </c>
      <c r="K25" s="5" t="e">
        <f>DATEVALUE(_xlfn.TEXTJOIN("-",0,DAY(J25),MONTH(J25),YEAR(J25)+Apparatuur[[#This Row],[Afschrijfperiode in jaren]]))</f>
        <v>#VALUE!</v>
      </c>
      <c r="L25" s="3" t="e">
        <f>Apparatuur[[#This Row],[Gebruikspercentage]]*(Apparatuur[[#This Row],[Aanschafwaarde]]-Apparatuur[[#This Row],[Restwaarde]])/Apparatuur[[#This Row],[Afschrijfperiode in jaren]]</f>
        <v>#DIV/0!</v>
      </c>
      <c r="M25" s="3" t="e">
        <f t="shared" si="0"/>
        <v>#DIV/0!</v>
      </c>
      <c r="N25" s="3" t="e">
        <f>Apparatuur[[#This Row],[afschrijving per jaar]]/365</f>
        <v>#DIV/0!</v>
      </c>
      <c r="O25" t="e">
        <f>DATEDIF(MAX(Voorblad!$C$11,J25)-1,MIN(Voorblad!$C$12,K25),"y")</f>
        <v>#VALUE!</v>
      </c>
      <c r="P25" s="8" t="e">
        <f>DATEDIF(MAX(Voorblad!$C$11,J25)-1,MIN(Voorblad!$C$12,K25),"ym")</f>
        <v>#VALUE!</v>
      </c>
      <c r="Q25" s="8" t="e">
        <f>DATEDIF(MAX(Voorblad!$C$11,J25)-1,MIN(Voorblad!$C$12,K25),"md")</f>
        <v>#VALUE!</v>
      </c>
    </row>
    <row r="26" spans="2:26" s="24" customFormat="1" x14ac:dyDescent="0.3">
      <c r="B26" s="112"/>
      <c r="C26" s="61"/>
      <c r="D26" s="114"/>
      <c r="E26" s="61"/>
      <c r="F26" s="61"/>
      <c r="G26" s="114"/>
      <c r="H26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26" s="117" t="str">
        <f>IFERROR(Apparatuur[[#This Row],[Totale kosten]]*0.8,"")</f>
        <v/>
      </c>
      <c r="J26" s="118">
        <f>Apparatuur[[#This Row],[Aanschafdatum]]</f>
        <v>0</v>
      </c>
      <c r="K26" s="118" t="e">
        <f>DATEVALUE(_xlfn.TEXTJOIN("-",0,DAY(J26),MONTH(J26),YEAR(J26)+Apparatuur[[#This Row],[Afschrijfperiode in jaren]]))</f>
        <v>#VALUE!</v>
      </c>
      <c r="L26" s="119" t="e">
        <f>Apparatuur[[#This Row],[Gebruikspercentage]]*(Apparatuur[[#This Row],[Aanschafwaarde]]-Apparatuur[[#This Row],[Restwaarde]])/Apparatuur[[#This Row],[Afschrijfperiode in jaren]]</f>
        <v>#DIV/0!</v>
      </c>
      <c r="M26" s="119" t="e">
        <f t="shared" si="0"/>
        <v>#DIV/0!</v>
      </c>
      <c r="N26" s="119" t="e">
        <f>Apparatuur[[#This Row],[afschrijving per jaar]]/365</f>
        <v>#DIV/0!</v>
      </c>
      <c r="O26" s="24" t="e">
        <f>DATEDIF(MAX(Voorblad!$C$11,J26)-1,MIN(Voorblad!$C$12,K26),"y")</f>
        <v>#VALUE!</v>
      </c>
      <c r="P26" s="120" t="e">
        <f>DATEDIF(MAX(Voorblad!$C$11,J26)-1,MIN(Voorblad!$C$12,K26),"ym")</f>
        <v>#VALUE!</v>
      </c>
      <c r="Q26" s="120" t="e">
        <f>DATEDIF(MAX(Voorblad!$C$11,J26)-1,MIN(Voorblad!$C$12,K26),"md")</f>
        <v>#VALUE!</v>
      </c>
    </row>
    <row r="27" spans="2:26" x14ac:dyDescent="0.3">
      <c r="B27" s="87"/>
      <c r="C27" s="52"/>
      <c r="D27" s="88"/>
      <c r="E27" s="52"/>
      <c r="F27" s="52"/>
      <c r="G27" s="88"/>
      <c r="H27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27" s="90" t="str">
        <f>IFERROR(Apparatuur[[#This Row],[Totale kosten]]*0.8,"")</f>
        <v/>
      </c>
      <c r="J27" s="5">
        <f>Apparatuur[[#This Row],[Aanschafdatum]]</f>
        <v>0</v>
      </c>
      <c r="K27" s="5" t="e">
        <f>DATEVALUE(_xlfn.TEXTJOIN("-",0,DAY(J27),MONTH(J27),YEAR(J27)+Apparatuur[[#This Row],[Afschrijfperiode in jaren]]))</f>
        <v>#VALUE!</v>
      </c>
      <c r="L27" s="3" t="e">
        <f>Apparatuur[[#This Row],[Gebruikspercentage]]*(Apparatuur[[#This Row],[Aanschafwaarde]]-Apparatuur[[#This Row],[Restwaarde]])/Apparatuur[[#This Row],[Afschrijfperiode in jaren]]</f>
        <v>#DIV/0!</v>
      </c>
      <c r="M27" s="3" t="e">
        <f t="shared" si="0"/>
        <v>#DIV/0!</v>
      </c>
      <c r="N27" s="3" t="e">
        <f>Apparatuur[[#This Row],[afschrijving per jaar]]/365</f>
        <v>#DIV/0!</v>
      </c>
      <c r="O27" t="e">
        <f>DATEDIF(MAX(Voorblad!$C$11,J27)-1,MIN(Voorblad!$C$12,K27),"y")</f>
        <v>#VALUE!</v>
      </c>
      <c r="P27" s="8" t="e">
        <f>DATEDIF(MAX(Voorblad!$C$11,J27)-1,MIN(Voorblad!$C$12,K27),"ym")</f>
        <v>#VALUE!</v>
      </c>
      <c r="Q27" s="8" t="e">
        <f>DATEDIF(MAX(Voorblad!$C$11,J27)-1,MIN(Voorblad!$C$12,K27),"md")</f>
        <v>#VALUE!</v>
      </c>
      <c r="V27" s="6"/>
      <c r="X27" s="7"/>
    </row>
    <row r="28" spans="2:26" s="24" customFormat="1" x14ac:dyDescent="0.3">
      <c r="B28" s="112"/>
      <c r="C28" s="61"/>
      <c r="D28" s="114"/>
      <c r="E28" s="61"/>
      <c r="F28" s="61"/>
      <c r="G28" s="114"/>
      <c r="H28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28" s="117" t="str">
        <f>IFERROR(Apparatuur[[#This Row],[Totale kosten]]*0.8,"")</f>
        <v/>
      </c>
      <c r="J28" s="118">
        <f>Apparatuur[[#This Row],[Aanschafdatum]]</f>
        <v>0</v>
      </c>
      <c r="K28" s="118" t="e">
        <f>DATEVALUE(_xlfn.TEXTJOIN("-",0,DAY(J28),MONTH(J28),YEAR(J28)+Apparatuur[[#This Row],[Afschrijfperiode in jaren]]))</f>
        <v>#VALUE!</v>
      </c>
      <c r="L28" s="119" t="e">
        <f>Apparatuur[[#This Row],[Gebruikspercentage]]*(Apparatuur[[#This Row],[Aanschafwaarde]]-Apparatuur[[#This Row],[Restwaarde]])/Apparatuur[[#This Row],[Afschrijfperiode in jaren]]</f>
        <v>#DIV/0!</v>
      </c>
      <c r="M28" s="119" t="e">
        <f t="shared" si="0"/>
        <v>#DIV/0!</v>
      </c>
      <c r="N28" s="119" t="e">
        <f>Apparatuur[[#This Row],[afschrijving per jaar]]/365</f>
        <v>#DIV/0!</v>
      </c>
      <c r="O28" s="24" t="e">
        <f>DATEDIF(MAX(Voorblad!$C$11,J28)-1,MIN(Voorblad!$C$12,K28),"y")</f>
        <v>#VALUE!</v>
      </c>
      <c r="P28" s="120" t="e">
        <f>DATEDIF(MAX(Voorblad!$C$11,J28)-1,MIN(Voorblad!$C$12,K28),"ym")</f>
        <v>#VALUE!</v>
      </c>
      <c r="Q28" s="120" t="e">
        <f>DATEDIF(MAX(Voorblad!$C$11,J28)-1,MIN(Voorblad!$C$12,K28),"md")</f>
        <v>#VALUE!</v>
      </c>
    </row>
    <row r="29" spans="2:26" x14ac:dyDescent="0.3">
      <c r="B29" s="87"/>
      <c r="C29" s="52"/>
      <c r="D29" s="88"/>
      <c r="E29" s="52"/>
      <c r="F29" s="52"/>
      <c r="G29" s="88"/>
      <c r="H29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29" s="90" t="str">
        <f>IFERROR(Apparatuur[[#This Row],[Totale kosten]]*0.8,"")</f>
        <v/>
      </c>
      <c r="J29" s="5">
        <f>Apparatuur[[#This Row],[Aanschafdatum]]</f>
        <v>0</v>
      </c>
      <c r="K29" s="5" t="e">
        <f>DATEVALUE(_xlfn.TEXTJOIN("-",0,DAY(J29),MONTH(J29),YEAR(J29)+Apparatuur[[#This Row],[Afschrijfperiode in jaren]]))</f>
        <v>#VALUE!</v>
      </c>
      <c r="L29" s="3" t="e">
        <f>Apparatuur[[#This Row],[Gebruikspercentage]]*(Apparatuur[[#This Row],[Aanschafwaarde]]-Apparatuur[[#This Row],[Restwaarde]])/Apparatuur[[#This Row],[Afschrijfperiode in jaren]]</f>
        <v>#DIV/0!</v>
      </c>
      <c r="M29" s="3" t="e">
        <f t="shared" si="0"/>
        <v>#DIV/0!</v>
      </c>
      <c r="N29" s="3" t="e">
        <f>Apparatuur[[#This Row],[afschrijving per jaar]]/365</f>
        <v>#DIV/0!</v>
      </c>
      <c r="O29" t="e">
        <f>DATEDIF(MAX(Voorblad!$C$11,J29)-1,MIN(Voorblad!$C$12,K29),"y")</f>
        <v>#VALUE!</v>
      </c>
      <c r="P29" s="8" t="e">
        <f>DATEDIF(MAX(Voorblad!$C$11,J29)-1,MIN(Voorblad!$C$12,K29),"ym")</f>
        <v>#VALUE!</v>
      </c>
      <c r="Q29" s="8" t="e">
        <f>DATEDIF(MAX(Voorblad!$C$11,J29)-1,MIN(Voorblad!$C$12,K29),"md")</f>
        <v>#VALUE!</v>
      </c>
    </row>
    <row r="30" spans="2:26" s="24" customFormat="1" x14ac:dyDescent="0.3">
      <c r="B30" s="112"/>
      <c r="C30" s="61"/>
      <c r="D30" s="114"/>
      <c r="E30" s="61"/>
      <c r="F30" s="61"/>
      <c r="G30" s="114"/>
      <c r="H30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30" s="117" t="str">
        <f>IFERROR(Apparatuur[[#This Row],[Totale kosten]]*0.8,"")</f>
        <v/>
      </c>
      <c r="J30" s="118">
        <f>Apparatuur[[#This Row],[Aanschafdatum]]</f>
        <v>0</v>
      </c>
      <c r="K30" s="118" t="e">
        <f>DATEVALUE(_xlfn.TEXTJOIN("-",0,DAY(J30),MONTH(J30),YEAR(J30)+Apparatuur[[#This Row],[Afschrijfperiode in jaren]]))</f>
        <v>#VALUE!</v>
      </c>
      <c r="L30" s="119" t="e">
        <f>Apparatuur[[#This Row],[Gebruikspercentage]]*(Apparatuur[[#This Row],[Aanschafwaarde]]-Apparatuur[[#This Row],[Restwaarde]])/Apparatuur[[#This Row],[Afschrijfperiode in jaren]]</f>
        <v>#DIV/0!</v>
      </c>
      <c r="M30" s="119" t="e">
        <f t="shared" si="0"/>
        <v>#DIV/0!</v>
      </c>
      <c r="N30" s="119" t="e">
        <f>Apparatuur[[#This Row],[afschrijving per jaar]]/365</f>
        <v>#DIV/0!</v>
      </c>
      <c r="O30" s="24" t="e">
        <f>DATEDIF(MAX(Voorblad!$C$11,J30)-1,MIN(Voorblad!$C$12,K30),"y")</f>
        <v>#VALUE!</v>
      </c>
      <c r="P30" s="120" t="e">
        <f>DATEDIF(MAX(Voorblad!$C$11,J30)-1,MIN(Voorblad!$C$12,K30),"ym")</f>
        <v>#VALUE!</v>
      </c>
      <c r="Q30" s="120" t="e">
        <f>DATEDIF(MAX(Voorblad!$C$11,J30)-1,MIN(Voorblad!$C$12,K30),"md")</f>
        <v>#VALUE!</v>
      </c>
    </row>
    <row r="31" spans="2:26" x14ac:dyDescent="0.3">
      <c r="B31" s="87"/>
      <c r="C31" s="52"/>
      <c r="D31" s="88"/>
      <c r="E31" s="52"/>
      <c r="F31" s="52"/>
      <c r="G31" s="88"/>
      <c r="H31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31" s="90" t="str">
        <f>IFERROR(Apparatuur[[#This Row],[Totale kosten]]*0.8,"")</f>
        <v/>
      </c>
      <c r="J31" s="5">
        <f>Apparatuur[[#This Row],[Aanschafdatum]]</f>
        <v>0</v>
      </c>
      <c r="K31" s="5" t="e">
        <f>DATEVALUE(_xlfn.TEXTJOIN("-",0,DAY(J31),MONTH(J31),YEAR(J31)+Apparatuur[[#This Row],[Afschrijfperiode in jaren]]))</f>
        <v>#VALUE!</v>
      </c>
      <c r="L31" s="3" t="e">
        <f>Apparatuur[[#This Row],[Gebruikspercentage]]*(Apparatuur[[#This Row],[Aanschafwaarde]]-Apparatuur[[#This Row],[Restwaarde]])/Apparatuur[[#This Row],[Afschrijfperiode in jaren]]</f>
        <v>#DIV/0!</v>
      </c>
      <c r="M31" s="3" t="e">
        <f t="shared" si="0"/>
        <v>#DIV/0!</v>
      </c>
      <c r="N31" s="3" t="e">
        <f>Apparatuur[[#This Row],[afschrijving per jaar]]/365</f>
        <v>#DIV/0!</v>
      </c>
      <c r="O31" t="e">
        <f>DATEDIF(MAX(Voorblad!$C$11,J31)-1,MIN(Voorblad!$C$12,K31),"y")</f>
        <v>#VALUE!</v>
      </c>
      <c r="P31" s="8" t="e">
        <f>DATEDIF(MAX(Voorblad!$C$11,J31)-1,MIN(Voorblad!$C$12,K31),"ym")</f>
        <v>#VALUE!</v>
      </c>
      <c r="Q31" s="8" t="e">
        <f>DATEDIF(MAX(Voorblad!$C$11,J31)-1,MIN(Voorblad!$C$12,K31),"md")</f>
        <v>#VALUE!</v>
      </c>
    </row>
    <row r="32" spans="2:26" s="24" customFormat="1" x14ac:dyDescent="0.3">
      <c r="B32" s="112"/>
      <c r="C32" s="61"/>
      <c r="D32" s="114"/>
      <c r="E32" s="61"/>
      <c r="F32" s="61"/>
      <c r="G32" s="114"/>
      <c r="H32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32" s="117" t="str">
        <f>IFERROR(Apparatuur[[#This Row],[Totale kosten]]*0.8,"")</f>
        <v/>
      </c>
      <c r="J32" s="118">
        <f>Apparatuur[[#This Row],[Aanschafdatum]]</f>
        <v>0</v>
      </c>
      <c r="K32" s="118" t="e">
        <f>DATEVALUE(_xlfn.TEXTJOIN("-",0,DAY(J32),MONTH(J32),YEAR(J32)+Apparatuur[[#This Row],[Afschrijfperiode in jaren]]))</f>
        <v>#VALUE!</v>
      </c>
      <c r="L32" s="119" t="e">
        <f>Apparatuur[[#This Row],[Gebruikspercentage]]*(Apparatuur[[#This Row],[Aanschafwaarde]]-Apparatuur[[#This Row],[Restwaarde]])/Apparatuur[[#This Row],[Afschrijfperiode in jaren]]</f>
        <v>#DIV/0!</v>
      </c>
      <c r="M32" s="119" t="e">
        <f t="shared" si="0"/>
        <v>#DIV/0!</v>
      </c>
      <c r="N32" s="119" t="e">
        <f>Apparatuur[[#This Row],[afschrijving per jaar]]/365</f>
        <v>#DIV/0!</v>
      </c>
      <c r="O32" s="24" t="e">
        <f>DATEDIF(MAX(Voorblad!$C$11,J32)-1,MIN(Voorblad!$C$12,K32),"y")</f>
        <v>#VALUE!</v>
      </c>
      <c r="P32" s="120" t="e">
        <f>DATEDIF(MAX(Voorblad!$C$11,J32)-1,MIN(Voorblad!$C$12,K32),"ym")</f>
        <v>#VALUE!</v>
      </c>
      <c r="Q32" s="120" t="e">
        <f>DATEDIF(MAX(Voorblad!$C$11,J32)-1,MIN(Voorblad!$C$12,K32),"md")</f>
        <v>#VALUE!</v>
      </c>
    </row>
    <row r="33" spans="2:17" x14ac:dyDescent="0.3">
      <c r="B33" s="87"/>
      <c r="C33" s="52"/>
      <c r="D33" s="88"/>
      <c r="E33" s="52"/>
      <c r="F33" s="52"/>
      <c r="G33" s="88"/>
      <c r="H33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33" s="90" t="str">
        <f>IFERROR(Apparatuur[[#This Row],[Totale kosten]]*0.8,"")</f>
        <v/>
      </c>
      <c r="J33" s="5">
        <f>Apparatuur[[#This Row],[Aanschafdatum]]</f>
        <v>0</v>
      </c>
      <c r="K33" s="5" t="e">
        <f>DATEVALUE(_xlfn.TEXTJOIN("-",0,DAY(J33),MONTH(J33),YEAR(J33)+Apparatuur[[#This Row],[Afschrijfperiode in jaren]]))</f>
        <v>#VALUE!</v>
      </c>
      <c r="L33" s="3" t="e">
        <f>Apparatuur[[#This Row],[Gebruikspercentage]]*(Apparatuur[[#This Row],[Aanschafwaarde]]-Apparatuur[[#This Row],[Restwaarde]])/Apparatuur[[#This Row],[Afschrijfperiode in jaren]]</f>
        <v>#DIV/0!</v>
      </c>
      <c r="M33" s="3" t="e">
        <f t="shared" si="0"/>
        <v>#DIV/0!</v>
      </c>
      <c r="N33" s="3" t="e">
        <f>Apparatuur[[#This Row],[afschrijving per jaar]]/365</f>
        <v>#DIV/0!</v>
      </c>
      <c r="O33" t="e">
        <f>DATEDIF(MAX(Voorblad!$C$11,J33)-1,MIN(Voorblad!$C$12,K33),"y")</f>
        <v>#VALUE!</v>
      </c>
      <c r="P33" s="8" t="e">
        <f>DATEDIF(MAX(Voorblad!$C$11,J33)-1,MIN(Voorblad!$C$12,K33),"ym")</f>
        <v>#VALUE!</v>
      </c>
      <c r="Q33" s="8" t="e">
        <f>DATEDIF(MAX(Voorblad!$C$11,J33)-1,MIN(Voorblad!$C$12,K33),"md")</f>
        <v>#VALUE!</v>
      </c>
    </row>
    <row r="34" spans="2:17" s="24" customFormat="1" x14ac:dyDescent="0.3">
      <c r="B34" s="112"/>
      <c r="C34" s="61"/>
      <c r="D34" s="114"/>
      <c r="E34" s="61"/>
      <c r="F34" s="61"/>
      <c r="G34" s="114"/>
      <c r="H34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34" s="117" t="str">
        <f>IFERROR(Apparatuur[[#This Row],[Totale kosten]]*0.8,"")</f>
        <v/>
      </c>
      <c r="J34" s="118">
        <f>Apparatuur[[#This Row],[Aanschafdatum]]</f>
        <v>0</v>
      </c>
      <c r="K34" s="118" t="e">
        <f>DATEVALUE(_xlfn.TEXTJOIN("-",0,DAY(J34),MONTH(J34),YEAR(J34)+Apparatuur[[#This Row],[Afschrijfperiode in jaren]]))</f>
        <v>#VALUE!</v>
      </c>
      <c r="L34" s="119" t="e">
        <f>Apparatuur[[#This Row],[Gebruikspercentage]]*(Apparatuur[[#This Row],[Aanschafwaarde]]-Apparatuur[[#This Row],[Restwaarde]])/Apparatuur[[#This Row],[Afschrijfperiode in jaren]]</f>
        <v>#DIV/0!</v>
      </c>
      <c r="M34" s="119" t="e">
        <f t="shared" si="0"/>
        <v>#DIV/0!</v>
      </c>
      <c r="N34" s="119" t="e">
        <f>Apparatuur[[#This Row],[afschrijving per jaar]]/365</f>
        <v>#DIV/0!</v>
      </c>
      <c r="O34" s="24" t="e">
        <f>DATEDIF(MAX(Voorblad!$C$11,J34)-1,MIN(Voorblad!$C$12,K34),"y")</f>
        <v>#VALUE!</v>
      </c>
      <c r="P34" s="120" t="e">
        <f>DATEDIF(MAX(Voorblad!$C$11,J34)-1,MIN(Voorblad!$C$12,K34),"ym")</f>
        <v>#VALUE!</v>
      </c>
      <c r="Q34" s="120" t="e">
        <f>DATEDIF(MAX(Voorblad!$C$11,J34)-1,MIN(Voorblad!$C$12,K34),"md")</f>
        <v>#VALUE!</v>
      </c>
    </row>
    <row r="35" spans="2:17" x14ac:dyDescent="0.3">
      <c r="B35" s="87"/>
      <c r="C35" s="52"/>
      <c r="D35" s="88"/>
      <c r="E35" s="52"/>
      <c r="F35" s="52"/>
      <c r="G35" s="88"/>
      <c r="H35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35" s="90" t="str">
        <f>IFERROR(Apparatuur[[#This Row],[Totale kosten]]*0.8,"")</f>
        <v/>
      </c>
      <c r="J35" s="5">
        <f>Apparatuur[[#This Row],[Aanschafdatum]]</f>
        <v>0</v>
      </c>
      <c r="K35" s="5" t="e">
        <f>DATEVALUE(_xlfn.TEXTJOIN("-",0,DAY(J35),MONTH(J35),YEAR(J35)+Apparatuur[[#This Row],[Afschrijfperiode in jaren]]))</f>
        <v>#VALUE!</v>
      </c>
      <c r="L35" s="3" t="e">
        <f>Apparatuur[[#This Row],[Gebruikspercentage]]*(Apparatuur[[#This Row],[Aanschafwaarde]]-Apparatuur[[#This Row],[Restwaarde]])/Apparatuur[[#This Row],[Afschrijfperiode in jaren]]</f>
        <v>#DIV/0!</v>
      </c>
      <c r="M35" s="3" t="e">
        <f t="shared" si="0"/>
        <v>#DIV/0!</v>
      </c>
      <c r="N35" s="3" t="e">
        <f>Apparatuur[[#This Row],[afschrijving per jaar]]/365</f>
        <v>#DIV/0!</v>
      </c>
      <c r="O35" t="e">
        <f>DATEDIF(MAX(Voorblad!$C$11,J35)-1,MIN(Voorblad!$C$12,K35),"y")</f>
        <v>#VALUE!</v>
      </c>
      <c r="P35" s="8" t="e">
        <f>DATEDIF(MAX(Voorblad!$C$11,J35)-1,MIN(Voorblad!$C$12,K35),"ym")</f>
        <v>#VALUE!</v>
      </c>
      <c r="Q35" s="8" t="e">
        <f>DATEDIF(MAX(Voorblad!$C$11,J35)-1,MIN(Voorblad!$C$12,K35),"md")</f>
        <v>#VALUE!</v>
      </c>
    </row>
    <row r="36" spans="2:17" s="24" customFormat="1" x14ac:dyDescent="0.3">
      <c r="B36" s="112"/>
      <c r="C36" s="61"/>
      <c r="D36" s="114"/>
      <c r="E36" s="61"/>
      <c r="F36" s="61"/>
      <c r="G36" s="114"/>
      <c r="H36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36" s="117" t="str">
        <f>IFERROR(Apparatuur[[#This Row],[Totale kosten]]*0.8,"")</f>
        <v/>
      </c>
      <c r="J36" s="118">
        <f>Apparatuur[[#This Row],[Aanschafdatum]]</f>
        <v>0</v>
      </c>
      <c r="K36" s="118" t="e">
        <f>DATEVALUE(_xlfn.TEXTJOIN("-",0,DAY(J36),MONTH(J36),YEAR(J36)+Apparatuur[[#This Row],[Afschrijfperiode in jaren]]))</f>
        <v>#VALUE!</v>
      </c>
      <c r="L36" s="119" t="e">
        <f>Apparatuur[[#This Row],[Gebruikspercentage]]*(Apparatuur[[#This Row],[Aanschafwaarde]]-Apparatuur[[#This Row],[Restwaarde]])/Apparatuur[[#This Row],[Afschrijfperiode in jaren]]</f>
        <v>#DIV/0!</v>
      </c>
      <c r="M36" s="119" t="e">
        <f t="shared" si="0"/>
        <v>#DIV/0!</v>
      </c>
      <c r="N36" s="119" t="e">
        <f>Apparatuur[[#This Row],[afschrijving per jaar]]/365</f>
        <v>#DIV/0!</v>
      </c>
      <c r="O36" s="24" t="e">
        <f>DATEDIF(MAX(Voorblad!$C$11,J36)-1,MIN(Voorblad!$C$12,K36),"y")</f>
        <v>#VALUE!</v>
      </c>
      <c r="P36" s="120" t="e">
        <f>DATEDIF(MAX(Voorblad!$C$11,J36)-1,MIN(Voorblad!$C$12,K36),"ym")</f>
        <v>#VALUE!</v>
      </c>
      <c r="Q36" s="120" t="e">
        <f>DATEDIF(MAX(Voorblad!$C$11,J36)-1,MIN(Voorblad!$C$12,K36),"md")</f>
        <v>#VALUE!</v>
      </c>
    </row>
    <row r="37" spans="2:17" x14ac:dyDescent="0.3">
      <c r="B37" s="87"/>
      <c r="C37" s="52"/>
      <c r="D37" s="88"/>
      <c r="E37" s="52"/>
      <c r="F37" s="52"/>
      <c r="G37" s="88"/>
      <c r="H37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37" s="90" t="str">
        <f>IFERROR(Apparatuur[[#This Row],[Totale kosten]]*0.8,"")</f>
        <v/>
      </c>
      <c r="J37" s="5">
        <f>Apparatuur[[#This Row],[Aanschafdatum]]</f>
        <v>0</v>
      </c>
      <c r="K37" s="5" t="e">
        <f>DATEVALUE(_xlfn.TEXTJOIN("-",0,DAY(J37),MONTH(J37),YEAR(J37)+Apparatuur[[#This Row],[Afschrijfperiode in jaren]]))</f>
        <v>#VALUE!</v>
      </c>
      <c r="L37" s="3" t="e">
        <f>Apparatuur[[#This Row],[Gebruikspercentage]]*(Apparatuur[[#This Row],[Aanschafwaarde]]-Apparatuur[[#This Row],[Restwaarde]])/Apparatuur[[#This Row],[Afschrijfperiode in jaren]]</f>
        <v>#DIV/0!</v>
      </c>
      <c r="M37" s="3" t="e">
        <f t="shared" si="0"/>
        <v>#DIV/0!</v>
      </c>
      <c r="N37" s="3" t="e">
        <f>Apparatuur[[#This Row],[afschrijving per jaar]]/365</f>
        <v>#DIV/0!</v>
      </c>
      <c r="O37" t="e">
        <f>DATEDIF(MAX(Voorblad!$C$11,J37)-1,MIN(Voorblad!$C$12,K37),"y")</f>
        <v>#VALUE!</v>
      </c>
      <c r="P37" s="8" t="e">
        <f>DATEDIF(MAX(Voorblad!$C$11,J37)-1,MIN(Voorblad!$C$12,K37),"ym")</f>
        <v>#VALUE!</v>
      </c>
      <c r="Q37" s="8" t="e">
        <f>DATEDIF(MAX(Voorblad!$C$11,J37)-1,MIN(Voorblad!$C$12,K37),"md")</f>
        <v>#VALUE!</v>
      </c>
    </row>
    <row r="38" spans="2:17" s="24" customFormat="1" x14ac:dyDescent="0.3">
      <c r="B38" s="112"/>
      <c r="C38" s="61"/>
      <c r="D38" s="114"/>
      <c r="E38" s="61"/>
      <c r="F38" s="61"/>
      <c r="G38" s="114"/>
      <c r="H38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38" s="117" t="str">
        <f>IFERROR(Apparatuur[[#This Row],[Totale kosten]]*0.8,"")</f>
        <v/>
      </c>
      <c r="J38" s="118">
        <f>Apparatuur[[#This Row],[Aanschafdatum]]</f>
        <v>0</v>
      </c>
      <c r="K38" s="118" t="e">
        <f>DATEVALUE(_xlfn.TEXTJOIN("-",0,DAY(J38),MONTH(J38),YEAR(J38)+Apparatuur[[#This Row],[Afschrijfperiode in jaren]]))</f>
        <v>#VALUE!</v>
      </c>
      <c r="L38" s="119" t="e">
        <f>Apparatuur[[#This Row],[Gebruikspercentage]]*(Apparatuur[[#This Row],[Aanschafwaarde]]-Apparatuur[[#This Row],[Restwaarde]])/Apparatuur[[#This Row],[Afschrijfperiode in jaren]]</f>
        <v>#DIV/0!</v>
      </c>
      <c r="M38" s="119" t="e">
        <f t="shared" si="0"/>
        <v>#DIV/0!</v>
      </c>
      <c r="N38" s="119" t="e">
        <f>Apparatuur[[#This Row],[afschrijving per jaar]]/365</f>
        <v>#DIV/0!</v>
      </c>
      <c r="O38" s="24" t="e">
        <f>DATEDIF(MAX(Voorblad!$C$11,J38)-1,MIN(Voorblad!$C$12,K38),"y")</f>
        <v>#VALUE!</v>
      </c>
      <c r="P38" s="120" t="e">
        <f>DATEDIF(MAX(Voorblad!$C$11,J38)-1,MIN(Voorblad!$C$12,K38),"ym")</f>
        <v>#VALUE!</v>
      </c>
      <c r="Q38" s="120" t="e">
        <f>DATEDIF(MAX(Voorblad!$C$11,J38)-1,MIN(Voorblad!$C$12,K38),"md")</f>
        <v>#VALUE!</v>
      </c>
    </row>
    <row r="39" spans="2:17" x14ac:dyDescent="0.3">
      <c r="B39" s="87"/>
      <c r="C39" s="52"/>
      <c r="D39" s="88"/>
      <c r="E39" s="52"/>
      <c r="F39" s="52"/>
      <c r="G39" s="88"/>
      <c r="H39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39" s="90" t="str">
        <f>IFERROR(Apparatuur[[#This Row],[Totale kosten]]*0.8,"")</f>
        <v/>
      </c>
      <c r="J39" s="5">
        <f>Apparatuur[[#This Row],[Aanschafdatum]]</f>
        <v>0</v>
      </c>
      <c r="K39" s="5" t="e">
        <f>DATEVALUE(_xlfn.TEXTJOIN("-",0,DAY(J39),MONTH(J39),YEAR(J39)+Apparatuur[[#This Row],[Afschrijfperiode in jaren]]))</f>
        <v>#VALUE!</v>
      </c>
      <c r="L39" s="3" t="e">
        <f>Apparatuur[[#This Row],[Gebruikspercentage]]*(Apparatuur[[#This Row],[Aanschafwaarde]]-Apparatuur[[#This Row],[Restwaarde]])/Apparatuur[[#This Row],[Afschrijfperiode in jaren]]</f>
        <v>#DIV/0!</v>
      </c>
      <c r="M39" s="3" t="e">
        <f t="shared" si="0"/>
        <v>#DIV/0!</v>
      </c>
      <c r="N39" s="3" t="e">
        <f>Apparatuur[[#This Row],[afschrijving per jaar]]/365</f>
        <v>#DIV/0!</v>
      </c>
      <c r="O39" t="e">
        <f>DATEDIF(MAX(Voorblad!$C$11,J39)-1,MIN(Voorblad!$C$12,K39),"y")</f>
        <v>#VALUE!</v>
      </c>
      <c r="P39" s="8" t="e">
        <f>DATEDIF(MAX(Voorblad!$C$11,J39)-1,MIN(Voorblad!$C$12,K39),"ym")</f>
        <v>#VALUE!</v>
      </c>
      <c r="Q39" s="8" t="e">
        <f>DATEDIF(MAX(Voorblad!$C$11,J39)-1,MIN(Voorblad!$C$12,K39),"md")</f>
        <v>#VALUE!</v>
      </c>
    </row>
    <row r="40" spans="2:17" s="24" customFormat="1" x14ac:dyDescent="0.3">
      <c r="B40" s="112"/>
      <c r="C40" s="61"/>
      <c r="D40" s="114"/>
      <c r="E40" s="61"/>
      <c r="F40" s="61"/>
      <c r="G40" s="114"/>
      <c r="H40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40" s="117" t="str">
        <f>IFERROR(Apparatuur[[#This Row],[Totale kosten]]*0.8,"")</f>
        <v/>
      </c>
      <c r="J40" s="118">
        <f>Apparatuur[[#This Row],[Aanschafdatum]]</f>
        <v>0</v>
      </c>
      <c r="K40" s="118" t="e">
        <f>DATEVALUE(_xlfn.TEXTJOIN("-",0,DAY(J40),MONTH(J40),YEAR(J40)+Apparatuur[[#This Row],[Afschrijfperiode in jaren]]))</f>
        <v>#VALUE!</v>
      </c>
      <c r="L40" s="119" t="e">
        <f>Apparatuur[[#This Row],[Gebruikspercentage]]*(Apparatuur[[#This Row],[Aanschafwaarde]]-Apparatuur[[#This Row],[Restwaarde]])/Apparatuur[[#This Row],[Afschrijfperiode in jaren]]</f>
        <v>#DIV/0!</v>
      </c>
      <c r="M40" s="119" t="e">
        <f t="shared" si="0"/>
        <v>#DIV/0!</v>
      </c>
      <c r="N40" s="119" t="e">
        <f>Apparatuur[[#This Row],[afschrijving per jaar]]/365</f>
        <v>#DIV/0!</v>
      </c>
      <c r="O40" s="24" t="e">
        <f>DATEDIF(MAX(Voorblad!$C$11,J40)-1,MIN(Voorblad!$C$12,K40),"y")</f>
        <v>#VALUE!</v>
      </c>
      <c r="P40" s="120" t="e">
        <f>DATEDIF(MAX(Voorblad!$C$11,J40)-1,MIN(Voorblad!$C$12,K40),"ym")</f>
        <v>#VALUE!</v>
      </c>
      <c r="Q40" s="120" t="e">
        <f>DATEDIF(MAX(Voorblad!$C$11,J40)-1,MIN(Voorblad!$C$12,K40),"md")</f>
        <v>#VALUE!</v>
      </c>
    </row>
    <row r="41" spans="2:17" x14ac:dyDescent="0.3">
      <c r="B41" s="87"/>
      <c r="C41" s="52"/>
      <c r="D41" s="88"/>
      <c r="E41" s="52"/>
      <c r="F41" s="52"/>
      <c r="G41" s="88"/>
      <c r="H41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41" s="90" t="str">
        <f>IFERROR(Apparatuur[[#This Row],[Totale kosten]]*0.8,"")</f>
        <v/>
      </c>
      <c r="J41" s="5">
        <f>Apparatuur[[#This Row],[Aanschafdatum]]</f>
        <v>0</v>
      </c>
      <c r="K41" s="5" t="e">
        <f>DATEVALUE(_xlfn.TEXTJOIN("-",0,DAY(J41),MONTH(J41),YEAR(J41)+Apparatuur[[#This Row],[Afschrijfperiode in jaren]]))</f>
        <v>#VALUE!</v>
      </c>
      <c r="L41" s="3" t="e">
        <f>Apparatuur[[#This Row],[Gebruikspercentage]]*(Apparatuur[[#This Row],[Aanschafwaarde]]-Apparatuur[[#This Row],[Restwaarde]])/Apparatuur[[#This Row],[Afschrijfperiode in jaren]]</f>
        <v>#DIV/0!</v>
      </c>
      <c r="M41" s="3" t="e">
        <f t="shared" si="0"/>
        <v>#DIV/0!</v>
      </c>
      <c r="N41" s="3" t="e">
        <f>Apparatuur[[#This Row],[afschrijving per jaar]]/365</f>
        <v>#DIV/0!</v>
      </c>
      <c r="O41" t="e">
        <f>DATEDIF(MAX(Voorblad!$C$11,J41)-1,MIN(Voorblad!$C$12,K41),"y")</f>
        <v>#VALUE!</v>
      </c>
      <c r="P41" s="8" t="e">
        <f>DATEDIF(MAX(Voorblad!$C$11,J41)-1,MIN(Voorblad!$C$12,K41),"ym")</f>
        <v>#VALUE!</v>
      </c>
      <c r="Q41" s="8" t="e">
        <f>DATEDIF(MAX(Voorblad!$C$11,J41)-1,MIN(Voorblad!$C$12,K41),"md")</f>
        <v>#VALUE!</v>
      </c>
    </row>
    <row r="42" spans="2:17" s="24" customFormat="1" x14ac:dyDescent="0.3">
      <c r="B42" s="112"/>
      <c r="C42" s="61"/>
      <c r="D42" s="114"/>
      <c r="E42" s="61"/>
      <c r="F42" s="61"/>
      <c r="G42" s="114"/>
      <c r="H42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42" s="117" t="str">
        <f>IFERROR(Apparatuur[[#This Row],[Totale kosten]]*0.8,"")</f>
        <v/>
      </c>
      <c r="J42" s="118">
        <f>Apparatuur[[#This Row],[Aanschafdatum]]</f>
        <v>0</v>
      </c>
      <c r="K42" s="118" t="e">
        <f>DATEVALUE(_xlfn.TEXTJOIN("-",0,DAY(J42),MONTH(J42),YEAR(J42)+Apparatuur[[#This Row],[Afschrijfperiode in jaren]]))</f>
        <v>#VALUE!</v>
      </c>
      <c r="L42" s="119" t="e">
        <f>Apparatuur[[#This Row],[Gebruikspercentage]]*(Apparatuur[[#This Row],[Aanschafwaarde]]-Apparatuur[[#This Row],[Restwaarde]])/Apparatuur[[#This Row],[Afschrijfperiode in jaren]]</f>
        <v>#DIV/0!</v>
      </c>
      <c r="M42" s="119" t="e">
        <f t="shared" si="0"/>
        <v>#DIV/0!</v>
      </c>
      <c r="N42" s="119" t="e">
        <f>Apparatuur[[#This Row],[afschrijving per jaar]]/365</f>
        <v>#DIV/0!</v>
      </c>
      <c r="O42" s="24" t="e">
        <f>DATEDIF(MAX(Voorblad!$C$11,J42)-1,MIN(Voorblad!$C$12,K42),"y")</f>
        <v>#VALUE!</v>
      </c>
      <c r="P42" s="120" t="e">
        <f>DATEDIF(MAX(Voorblad!$C$11,J42)-1,MIN(Voorblad!$C$12,K42),"ym")</f>
        <v>#VALUE!</v>
      </c>
      <c r="Q42" s="120" t="e">
        <f>DATEDIF(MAX(Voorblad!$C$11,J42)-1,MIN(Voorblad!$C$12,K42),"md")</f>
        <v>#VALUE!</v>
      </c>
    </row>
    <row r="43" spans="2:17" x14ac:dyDescent="0.3">
      <c r="B43" s="87"/>
      <c r="C43" s="52"/>
      <c r="D43" s="88"/>
      <c r="E43" s="52"/>
      <c r="F43" s="52"/>
      <c r="G43" s="88"/>
      <c r="H43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43" s="90" t="str">
        <f>IFERROR(Apparatuur[[#This Row],[Totale kosten]]*0.8,"")</f>
        <v/>
      </c>
      <c r="J43" s="5">
        <f>Apparatuur[[#This Row],[Aanschafdatum]]</f>
        <v>0</v>
      </c>
      <c r="K43" s="5" t="e">
        <f>DATEVALUE(_xlfn.TEXTJOIN("-",0,DAY(J43),MONTH(J43),YEAR(J43)+Apparatuur[[#This Row],[Afschrijfperiode in jaren]]))</f>
        <v>#VALUE!</v>
      </c>
      <c r="L43" s="3" t="e">
        <f>Apparatuur[[#This Row],[Gebruikspercentage]]*(Apparatuur[[#This Row],[Aanschafwaarde]]-Apparatuur[[#This Row],[Restwaarde]])/Apparatuur[[#This Row],[Afschrijfperiode in jaren]]</f>
        <v>#DIV/0!</v>
      </c>
      <c r="M43" s="3" t="e">
        <f t="shared" si="0"/>
        <v>#DIV/0!</v>
      </c>
      <c r="N43" s="3" t="e">
        <f>Apparatuur[[#This Row],[afschrijving per jaar]]/365</f>
        <v>#DIV/0!</v>
      </c>
      <c r="O43" t="e">
        <f>DATEDIF(MAX(Voorblad!$C$11,J43)-1,MIN(Voorblad!$C$12,K43),"y")</f>
        <v>#VALUE!</v>
      </c>
      <c r="P43" s="8" t="e">
        <f>DATEDIF(MAX(Voorblad!$C$11,J43)-1,MIN(Voorblad!$C$12,K43),"ym")</f>
        <v>#VALUE!</v>
      </c>
      <c r="Q43" s="8" t="e">
        <f>DATEDIF(MAX(Voorblad!$C$11,J43)-1,MIN(Voorblad!$C$12,K43),"md")</f>
        <v>#VALUE!</v>
      </c>
    </row>
    <row r="44" spans="2:17" s="24" customFormat="1" x14ac:dyDescent="0.3">
      <c r="B44" s="112"/>
      <c r="C44" s="61"/>
      <c r="D44" s="114"/>
      <c r="E44" s="61"/>
      <c r="F44" s="61"/>
      <c r="G44" s="114"/>
      <c r="H44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44" s="117" t="str">
        <f>IFERROR(Apparatuur[[#This Row],[Totale kosten]]*0.8,"")</f>
        <v/>
      </c>
      <c r="J44" s="118">
        <f>Apparatuur[[#This Row],[Aanschafdatum]]</f>
        <v>0</v>
      </c>
      <c r="K44" s="118" t="e">
        <f>DATEVALUE(_xlfn.TEXTJOIN("-",0,DAY(J44),MONTH(J44),YEAR(J44)+Apparatuur[[#This Row],[Afschrijfperiode in jaren]]))</f>
        <v>#VALUE!</v>
      </c>
      <c r="L44" s="119" t="e">
        <f>Apparatuur[[#This Row],[Gebruikspercentage]]*(Apparatuur[[#This Row],[Aanschafwaarde]]-Apparatuur[[#This Row],[Restwaarde]])/Apparatuur[[#This Row],[Afschrijfperiode in jaren]]</f>
        <v>#DIV/0!</v>
      </c>
      <c r="M44" s="119" t="e">
        <f t="shared" si="0"/>
        <v>#DIV/0!</v>
      </c>
      <c r="N44" s="119" t="e">
        <f>Apparatuur[[#This Row],[afschrijving per jaar]]/365</f>
        <v>#DIV/0!</v>
      </c>
      <c r="O44" s="24" t="e">
        <f>DATEDIF(MAX(Voorblad!$C$11,J44)-1,MIN(Voorblad!$C$12,K44),"y")</f>
        <v>#VALUE!</v>
      </c>
      <c r="P44" s="120" t="e">
        <f>DATEDIF(MAX(Voorblad!$C$11,J44)-1,MIN(Voorblad!$C$12,K44),"ym")</f>
        <v>#VALUE!</v>
      </c>
      <c r="Q44" s="120" t="e">
        <f>DATEDIF(MAX(Voorblad!$C$11,J44)-1,MIN(Voorblad!$C$12,K44),"md")</f>
        <v>#VALUE!</v>
      </c>
    </row>
    <row r="45" spans="2:17" x14ac:dyDescent="0.3">
      <c r="B45" s="87"/>
      <c r="C45" s="52"/>
      <c r="D45" s="88"/>
      <c r="E45" s="52"/>
      <c r="F45" s="52"/>
      <c r="G45" s="88"/>
      <c r="H45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45" s="90" t="str">
        <f>IFERROR(Apparatuur[[#This Row],[Totale kosten]]*0.8,"")</f>
        <v/>
      </c>
      <c r="J45" s="5">
        <f>Apparatuur[[#This Row],[Aanschafdatum]]</f>
        <v>0</v>
      </c>
      <c r="K45" s="5" t="e">
        <f>DATEVALUE(_xlfn.TEXTJOIN("-",0,DAY(J45),MONTH(J45),YEAR(J45)+Apparatuur[[#This Row],[Afschrijfperiode in jaren]]))</f>
        <v>#VALUE!</v>
      </c>
      <c r="L45" s="3" t="e">
        <f>Apparatuur[[#This Row],[Gebruikspercentage]]*(Apparatuur[[#This Row],[Aanschafwaarde]]-Apparatuur[[#This Row],[Restwaarde]])/Apparatuur[[#This Row],[Afschrijfperiode in jaren]]</f>
        <v>#DIV/0!</v>
      </c>
      <c r="M45" s="3" t="e">
        <f t="shared" si="0"/>
        <v>#DIV/0!</v>
      </c>
      <c r="N45" s="3" t="e">
        <f>Apparatuur[[#This Row],[afschrijving per jaar]]/365</f>
        <v>#DIV/0!</v>
      </c>
      <c r="O45" t="e">
        <f>DATEDIF(MAX(Voorblad!$C$11,J45)-1,MIN(Voorblad!$C$12,K45),"y")</f>
        <v>#VALUE!</v>
      </c>
      <c r="P45" s="8" t="e">
        <f>DATEDIF(MAX(Voorblad!$C$11,J45)-1,MIN(Voorblad!$C$12,K45),"ym")</f>
        <v>#VALUE!</v>
      </c>
      <c r="Q45" s="8" t="e">
        <f>DATEDIF(MAX(Voorblad!$C$11,J45)-1,MIN(Voorblad!$C$12,K45),"md")</f>
        <v>#VALUE!</v>
      </c>
    </row>
    <row r="46" spans="2:17" s="24" customFormat="1" x14ac:dyDescent="0.3">
      <c r="B46" s="112"/>
      <c r="C46" s="61"/>
      <c r="D46" s="114"/>
      <c r="E46" s="61"/>
      <c r="F46" s="61"/>
      <c r="G46" s="114"/>
      <c r="H46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46" s="117" t="str">
        <f>IFERROR(Apparatuur[[#This Row],[Totale kosten]]*0.8,"")</f>
        <v/>
      </c>
      <c r="J46" s="118">
        <f>Apparatuur[[#This Row],[Aanschafdatum]]</f>
        <v>0</v>
      </c>
      <c r="K46" s="118" t="e">
        <f>DATEVALUE(_xlfn.TEXTJOIN("-",0,DAY(J46),MONTH(J46),YEAR(J46)+Apparatuur[[#This Row],[Afschrijfperiode in jaren]]))</f>
        <v>#VALUE!</v>
      </c>
      <c r="L46" s="119" t="e">
        <f>Apparatuur[[#This Row],[Gebruikspercentage]]*(Apparatuur[[#This Row],[Aanschafwaarde]]-Apparatuur[[#This Row],[Restwaarde]])/Apparatuur[[#This Row],[Afschrijfperiode in jaren]]</f>
        <v>#DIV/0!</v>
      </c>
      <c r="M46" s="119" t="e">
        <f t="shared" si="0"/>
        <v>#DIV/0!</v>
      </c>
      <c r="N46" s="119" t="e">
        <f>Apparatuur[[#This Row],[afschrijving per jaar]]/365</f>
        <v>#DIV/0!</v>
      </c>
      <c r="O46" s="24" t="e">
        <f>DATEDIF(MAX(Voorblad!$C$11,J46)-1,MIN(Voorblad!$C$12,K46),"y")</f>
        <v>#VALUE!</v>
      </c>
      <c r="P46" s="120" t="e">
        <f>DATEDIF(MAX(Voorblad!$C$11,J46)-1,MIN(Voorblad!$C$12,K46),"ym")</f>
        <v>#VALUE!</v>
      </c>
      <c r="Q46" s="120" t="e">
        <f>DATEDIF(MAX(Voorblad!$C$11,J46)-1,MIN(Voorblad!$C$12,K46),"md")</f>
        <v>#VALUE!</v>
      </c>
    </row>
    <row r="47" spans="2:17" x14ac:dyDescent="0.3">
      <c r="B47" s="87"/>
      <c r="C47" s="52"/>
      <c r="D47" s="88"/>
      <c r="E47" s="52"/>
      <c r="F47" s="52"/>
      <c r="G47" s="88"/>
      <c r="H47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47" s="90" t="str">
        <f>IFERROR(Apparatuur[[#This Row],[Totale kosten]]*0.8,"")</f>
        <v/>
      </c>
      <c r="J47" s="5">
        <f>Apparatuur[[#This Row],[Aanschafdatum]]</f>
        <v>0</v>
      </c>
      <c r="K47" s="5" t="e">
        <f>DATEVALUE(_xlfn.TEXTJOIN("-",0,DAY(J47),MONTH(J47),YEAR(J47)+Apparatuur[[#This Row],[Afschrijfperiode in jaren]]))</f>
        <v>#VALUE!</v>
      </c>
      <c r="L47" s="3" t="e">
        <f>Apparatuur[[#This Row],[Gebruikspercentage]]*(Apparatuur[[#This Row],[Aanschafwaarde]]-Apparatuur[[#This Row],[Restwaarde]])/Apparatuur[[#This Row],[Afschrijfperiode in jaren]]</f>
        <v>#DIV/0!</v>
      </c>
      <c r="M47" s="3" t="e">
        <f t="shared" ref="M47:M64" si="1">L47/12</f>
        <v>#DIV/0!</v>
      </c>
      <c r="N47" s="3" t="e">
        <f>Apparatuur[[#This Row],[afschrijving per jaar]]/365</f>
        <v>#DIV/0!</v>
      </c>
      <c r="O47" t="e">
        <f>DATEDIF(MAX(Voorblad!$C$11,J47)-1,MIN(Voorblad!$C$12,K47),"y")</f>
        <v>#VALUE!</v>
      </c>
      <c r="P47" s="8" t="e">
        <f>DATEDIF(MAX(Voorblad!$C$11,J47)-1,MIN(Voorblad!$C$12,K47),"ym")</f>
        <v>#VALUE!</v>
      </c>
      <c r="Q47" s="8" t="e">
        <f>DATEDIF(MAX(Voorblad!$C$11,J47)-1,MIN(Voorblad!$C$12,K47),"md")</f>
        <v>#VALUE!</v>
      </c>
    </row>
    <row r="48" spans="2:17" s="24" customFormat="1" x14ac:dyDescent="0.3">
      <c r="B48" s="112"/>
      <c r="C48" s="61"/>
      <c r="D48" s="114"/>
      <c r="E48" s="61"/>
      <c r="F48" s="61"/>
      <c r="G48" s="114"/>
      <c r="H48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48" s="117" t="str">
        <f>IFERROR(Apparatuur[[#This Row],[Totale kosten]]*0.8,"")</f>
        <v/>
      </c>
      <c r="J48" s="118">
        <f>Apparatuur[[#This Row],[Aanschafdatum]]</f>
        <v>0</v>
      </c>
      <c r="K48" s="118" t="e">
        <f>DATEVALUE(_xlfn.TEXTJOIN("-",0,DAY(J48),MONTH(J48),YEAR(J48)+Apparatuur[[#This Row],[Afschrijfperiode in jaren]]))</f>
        <v>#VALUE!</v>
      </c>
      <c r="L48" s="119" t="e">
        <f>Apparatuur[[#This Row],[Gebruikspercentage]]*(Apparatuur[[#This Row],[Aanschafwaarde]]-Apparatuur[[#This Row],[Restwaarde]])/Apparatuur[[#This Row],[Afschrijfperiode in jaren]]</f>
        <v>#DIV/0!</v>
      </c>
      <c r="M48" s="119" t="e">
        <f t="shared" si="1"/>
        <v>#DIV/0!</v>
      </c>
      <c r="N48" s="119" t="e">
        <f>Apparatuur[[#This Row],[afschrijving per jaar]]/365</f>
        <v>#DIV/0!</v>
      </c>
      <c r="O48" s="24" t="e">
        <f>DATEDIF(MAX(Voorblad!$C$11,J48)-1,MIN(Voorblad!$C$12,K48),"y")</f>
        <v>#VALUE!</v>
      </c>
      <c r="P48" s="120" t="e">
        <f>DATEDIF(MAX(Voorblad!$C$11,J48)-1,MIN(Voorblad!$C$12,K48),"ym")</f>
        <v>#VALUE!</v>
      </c>
      <c r="Q48" s="120" t="e">
        <f>DATEDIF(MAX(Voorblad!$C$11,J48)-1,MIN(Voorblad!$C$12,K48),"md")</f>
        <v>#VALUE!</v>
      </c>
    </row>
    <row r="49" spans="2:17" x14ac:dyDescent="0.3">
      <c r="B49" s="87"/>
      <c r="C49" s="52"/>
      <c r="D49" s="88"/>
      <c r="E49" s="52"/>
      <c r="F49" s="52"/>
      <c r="G49" s="88"/>
      <c r="H49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49" s="90" t="str">
        <f>IFERROR(Apparatuur[[#This Row],[Totale kosten]]*0.8,"")</f>
        <v/>
      </c>
      <c r="J49" s="5">
        <f>Apparatuur[[#This Row],[Aanschafdatum]]</f>
        <v>0</v>
      </c>
      <c r="K49" s="5" t="e">
        <f>DATEVALUE(_xlfn.TEXTJOIN("-",0,DAY(J49),MONTH(J49),YEAR(J49)+Apparatuur[[#This Row],[Afschrijfperiode in jaren]]))</f>
        <v>#VALUE!</v>
      </c>
      <c r="L49" s="3" t="e">
        <f>Apparatuur[[#This Row],[Gebruikspercentage]]*(Apparatuur[[#This Row],[Aanschafwaarde]]-Apparatuur[[#This Row],[Restwaarde]])/Apparatuur[[#This Row],[Afschrijfperiode in jaren]]</f>
        <v>#DIV/0!</v>
      </c>
      <c r="M49" s="3" t="e">
        <f t="shared" si="1"/>
        <v>#DIV/0!</v>
      </c>
      <c r="N49" s="3" t="e">
        <f>Apparatuur[[#This Row],[afschrijving per jaar]]/365</f>
        <v>#DIV/0!</v>
      </c>
      <c r="O49" t="e">
        <f>DATEDIF(MAX(Voorblad!$C$11,J49)-1,MIN(Voorblad!$C$12,K49),"y")</f>
        <v>#VALUE!</v>
      </c>
      <c r="P49" s="8" t="e">
        <f>DATEDIF(MAX(Voorblad!$C$11,J49)-1,MIN(Voorblad!$C$12,K49),"ym")</f>
        <v>#VALUE!</v>
      </c>
      <c r="Q49" s="8" t="e">
        <f>DATEDIF(MAX(Voorblad!$C$11,J49)-1,MIN(Voorblad!$C$12,K49),"md")</f>
        <v>#VALUE!</v>
      </c>
    </row>
    <row r="50" spans="2:17" s="24" customFormat="1" x14ac:dyDescent="0.3">
      <c r="B50" s="112"/>
      <c r="C50" s="61"/>
      <c r="D50" s="114"/>
      <c r="E50" s="61"/>
      <c r="F50" s="61"/>
      <c r="G50" s="114"/>
      <c r="H50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50" s="117" t="str">
        <f>IFERROR(Apparatuur[[#This Row],[Totale kosten]]*0.8,"")</f>
        <v/>
      </c>
      <c r="J50" s="118">
        <f>Apparatuur[[#This Row],[Aanschafdatum]]</f>
        <v>0</v>
      </c>
      <c r="K50" s="118" t="e">
        <f>DATEVALUE(_xlfn.TEXTJOIN("-",0,DAY(J50),MONTH(J50),YEAR(J50)+Apparatuur[[#This Row],[Afschrijfperiode in jaren]]))</f>
        <v>#VALUE!</v>
      </c>
      <c r="L50" s="119" t="e">
        <f>Apparatuur[[#This Row],[Gebruikspercentage]]*(Apparatuur[[#This Row],[Aanschafwaarde]]-Apparatuur[[#This Row],[Restwaarde]])/Apparatuur[[#This Row],[Afschrijfperiode in jaren]]</f>
        <v>#DIV/0!</v>
      </c>
      <c r="M50" s="119" t="e">
        <f t="shared" si="1"/>
        <v>#DIV/0!</v>
      </c>
      <c r="N50" s="119" t="e">
        <f>Apparatuur[[#This Row],[afschrijving per jaar]]/365</f>
        <v>#DIV/0!</v>
      </c>
      <c r="O50" s="24" t="e">
        <f>DATEDIF(MAX(Voorblad!$C$11,J50)-1,MIN(Voorblad!$C$12,K50),"y")</f>
        <v>#VALUE!</v>
      </c>
      <c r="P50" s="120" t="e">
        <f>DATEDIF(MAX(Voorblad!$C$11,J50)-1,MIN(Voorblad!$C$12,K50),"ym")</f>
        <v>#VALUE!</v>
      </c>
      <c r="Q50" s="120" t="e">
        <f>DATEDIF(MAX(Voorblad!$C$11,J50)-1,MIN(Voorblad!$C$12,K50),"md")</f>
        <v>#VALUE!</v>
      </c>
    </row>
    <row r="51" spans="2:17" x14ac:dyDescent="0.3">
      <c r="B51" s="87"/>
      <c r="C51" s="52"/>
      <c r="D51" s="88"/>
      <c r="E51" s="52"/>
      <c r="F51" s="52"/>
      <c r="G51" s="88"/>
      <c r="H51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51" s="90" t="str">
        <f>IFERROR(Apparatuur[[#This Row],[Totale kosten]]*0.8,"")</f>
        <v/>
      </c>
      <c r="J51" s="5">
        <f>Apparatuur[[#This Row],[Aanschafdatum]]</f>
        <v>0</v>
      </c>
      <c r="K51" s="5" t="e">
        <f>DATEVALUE(_xlfn.TEXTJOIN("-",0,DAY(J51),MONTH(J51),YEAR(J51)+Apparatuur[[#This Row],[Afschrijfperiode in jaren]]))</f>
        <v>#VALUE!</v>
      </c>
      <c r="L51" s="3" t="e">
        <f>Apparatuur[[#This Row],[Gebruikspercentage]]*(Apparatuur[[#This Row],[Aanschafwaarde]]-Apparatuur[[#This Row],[Restwaarde]])/Apparatuur[[#This Row],[Afschrijfperiode in jaren]]</f>
        <v>#DIV/0!</v>
      </c>
      <c r="M51" s="3" t="e">
        <f t="shared" si="1"/>
        <v>#DIV/0!</v>
      </c>
      <c r="N51" s="3" t="e">
        <f>Apparatuur[[#This Row],[afschrijving per jaar]]/365</f>
        <v>#DIV/0!</v>
      </c>
      <c r="O51" t="e">
        <f>DATEDIF(MAX(Voorblad!$C$11,J51)-1,MIN(Voorblad!$C$12,K51),"y")</f>
        <v>#VALUE!</v>
      </c>
      <c r="P51" s="8" t="e">
        <f>DATEDIF(MAX(Voorblad!$C$11,J51)-1,MIN(Voorblad!$C$12,K51),"ym")</f>
        <v>#VALUE!</v>
      </c>
      <c r="Q51" s="8" t="e">
        <f>DATEDIF(MAX(Voorblad!$C$11,J51)-1,MIN(Voorblad!$C$12,K51),"md")</f>
        <v>#VALUE!</v>
      </c>
    </row>
    <row r="52" spans="2:17" s="24" customFormat="1" x14ac:dyDescent="0.3">
      <c r="B52" s="112"/>
      <c r="C52" s="61"/>
      <c r="D52" s="114"/>
      <c r="E52" s="61"/>
      <c r="F52" s="61"/>
      <c r="G52" s="114"/>
      <c r="H52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52" s="117" t="str">
        <f>IFERROR(Apparatuur[[#This Row],[Totale kosten]]*0.8,"")</f>
        <v/>
      </c>
      <c r="J52" s="118">
        <f>Apparatuur[[#This Row],[Aanschafdatum]]</f>
        <v>0</v>
      </c>
      <c r="K52" s="118" t="e">
        <f>DATEVALUE(_xlfn.TEXTJOIN("-",0,DAY(J52),MONTH(J52),YEAR(J52)+Apparatuur[[#This Row],[Afschrijfperiode in jaren]]))</f>
        <v>#VALUE!</v>
      </c>
      <c r="L52" s="119" t="e">
        <f>Apparatuur[[#This Row],[Gebruikspercentage]]*(Apparatuur[[#This Row],[Aanschafwaarde]]-Apparatuur[[#This Row],[Restwaarde]])/Apparatuur[[#This Row],[Afschrijfperiode in jaren]]</f>
        <v>#DIV/0!</v>
      </c>
      <c r="M52" s="119" t="e">
        <f t="shared" si="1"/>
        <v>#DIV/0!</v>
      </c>
      <c r="N52" s="119" t="e">
        <f>Apparatuur[[#This Row],[afschrijving per jaar]]/365</f>
        <v>#DIV/0!</v>
      </c>
      <c r="O52" s="24" t="e">
        <f>DATEDIF(MAX(Voorblad!$C$11,J52)-1,MIN(Voorblad!$C$12,K52),"y")</f>
        <v>#VALUE!</v>
      </c>
      <c r="P52" s="120" t="e">
        <f>DATEDIF(MAX(Voorblad!$C$11,J52)-1,MIN(Voorblad!$C$12,K52),"ym")</f>
        <v>#VALUE!</v>
      </c>
      <c r="Q52" s="120" t="e">
        <f>DATEDIF(MAX(Voorblad!$C$11,J52)-1,MIN(Voorblad!$C$12,K52),"md")</f>
        <v>#VALUE!</v>
      </c>
    </row>
    <row r="53" spans="2:17" x14ac:dyDescent="0.3">
      <c r="B53" s="87"/>
      <c r="C53" s="52"/>
      <c r="D53" s="88"/>
      <c r="E53" s="52"/>
      <c r="F53" s="52"/>
      <c r="G53" s="88"/>
      <c r="H53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53" s="90" t="str">
        <f>IFERROR(Apparatuur[[#This Row],[Totale kosten]]*0.8,"")</f>
        <v/>
      </c>
      <c r="J53" s="5">
        <f>Apparatuur[[#This Row],[Aanschafdatum]]</f>
        <v>0</v>
      </c>
      <c r="K53" s="5" t="e">
        <f>DATEVALUE(_xlfn.TEXTJOIN("-",0,DAY(J53),MONTH(J53),YEAR(J53)+Apparatuur[[#This Row],[Afschrijfperiode in jaren]]))</f>
        <v>#VALUE!</v>
      </c>
      <c r="L53" s="3" t="e">
        <f>Apparatuur[[#This Row],[Gebruikspercentage]]*(Apparatuur[[#This Row],[Aanschafwaarde]]-Apparatuur[[#This Row],[Restwaarde]])/Apparatuur[[#This Row],[Afschrijfperiode in jaren]]</f>
        <v>#DIV/0!</v>
      </c>
      <c r="M53" s="3" t="e">
        <f t="shared" si="1"/>
        <v>#DIV/0!</v>
      </c>
      <c r="N53" s="3" t="e">
        <f>Apparatuur[[#This Row],[afschrijving per jaar]]/365</f>
        <v>#DIV/0!</v>
      </c>
      <c r="O53" t="e">
        <f>DATEDIF(MAX(Voorblad!$C$11,J53)-1,MIN(Voorblad!$C$12,K53),"y")</f>
        <v>#VALUE!</v>
      </c>
      <c r="P53" s="8" t="e">
        <f>DATEDIF(MAX(Voorblad!$C$11,J53)-1,MIN(Voorblad!$C$12,K53),"ym")</f>
        <v>#VALUE!</v>
      </c>
      <c r="Q53" s="8" t="e">
        <f>DATEDIF(MAX(Voorblad!$C$11,J53)-1,MIN(Voorblad!$C$12,K53),"md")</f>
        <v>#VALUE!</v>
      </c>
    </row>
    <row r="54" spans="2:17" s="24" customFormat="1" x14ac:dyDescent="0.3">
      <c r="B54" s="112"/>
      <c r="C54" s="61"/>
      <c r="D54" s="114"/>
      <c r="E54" s="61"/>
      <c r="F54" s="61"/>
      <c r="G54" s="114"/>
      <c r="H54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54" s="117" t="str">
        <f>IFERROR(Apparatuur[[#This Row],[Totale kosten]]*0.8,"")</f>
        <v/>
      </c>
      <c r="J54" s="118">
        <f>Apparatuur[[#This Row],[Aanschafdatum]]</f>
        <v>0</v>
      </c>
      <c r="K54" s="118" t="e">
        <f>DATEVALUE(_xlfn.TEXTJOIN("-",0,DAY(J54),MONTH(J54),YEAR(J54)+Apparatuur[[#This Row],[Afschrijfperiode in jaren]]))</f>
        <v>#VALUE!</v>
      </c>
      <c r="L54" s="119" t="e">
        <f>Apparatuur[[#This Row],[Gebruikspercentage]]*(Apparatuur[[#This Row],[Aanschafwaarde]]-Apparatuur[[#This Row],[Restwaarde]])/Apparatuur[[#This Row],[Afschrijfperiode in jaren]]</f>
        <v>#DIV/0!</v>
      </c>
      <c r="M54" s="119" t="e">
        <f t="shared" si="1"/>
        <v>#DIV/0!</v>
      </c>
      <c r="N54" s="119" t="e">
        <f>Apparatuur[[#This Row],[afschrijving per jaar]]/365</f>
        <v>#DIV/0!</v>
      </c>
      <c r="O54" s="24" t="e">
        <f>DATEDIF(MAX(Voorblad!$C$11,J54)-1,MIN(Voorblad!$C$12,K54),"y")</f>
        <v>#VALUE!</v>
      </c>
      <c r="P54" s="120" t="e">
        <f>DATEDIF(MAX(Voorblad!$C$11,J54)-1,MIN(Voorblad!$C$12,K54),"ym")</f>
        <v>#VALUE!</v>
      </c>
      <c r="Q54" s="120" t="e">
        <f>DATEDIF(MAX(Voorblad!$C$11,J54)-1,MIN(Voorblad!$C$12,K54),"md")</f>
        <v>#VALUE!</v>
      </c>
    </row>
    <row r="55" spans="2:17" x14ac:dyDescent="0.3">
      <c r="B55" s="87"/>
      <c r="C55" s="52"/>
      <c r="D55" s="88"/>
      <c r="E55" s="52"/>
      <c r="F55" s="52"/>
      <c r="G55" s="88"/>
      <c r="H55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55" s="90" t="str">
        <f>IFERROR(Apparatuur[[#This Row],[Totale kosten]]*0.8,"")</f>
        <v/>
      </c>
      <c r="J55" s="5">
        <f>Apparatuur[[#This Row],[Aanschafdatum]]</f>
        <v>0</v>
      </c>
      <c r="K55" s="5" t="e">
        <f>DATEVALUE(_xlfn.TEXTJOIN("-",0,DAY(J55),MONTH(J55),YEAR(J55)+Apparatuur[[#This Row],[Afschrijfperiode in jaren]]))</f>
        <v>#VALUE!</v>
      </c>
      <c r="L55" s="3" t="e">
        <f>Apparatuur[[#This Row],[Gebruikspercentage]]*(Apparatuur[[#This Row],[Aanschafwaarde]]-Apparatuur[[#This Row],[Restwaarde]])/Apparatuur[[#This Row],[Afschrijfperiode in jaren]]</f>
        <v>#DIV/0!</v>
      </c>
      <c r="M55" s="3" t="e">
        <f t="shared" si="1"/>
        <v>#DIV/0!</v>
      </c>
      <c r="N55" s="3" t="e">
        <f>Apparatuur[[#This Row],[afschrijving per jaar]]/365</f>
        <v>#DIV/0!</v>
      </c>
      <c r="O55" t="e">
        <f>DATEDIF(MAX(Voorblad!$C$11,J55)-1,MIN(Voorblad!$C$12,K55),"y")</f>
        <v>#VALUE!</v>
      </c>
      <c r="P55" s="8" t="e">
        <f>DATEDIF(MAX(Voorblad!$C$11,J55)-1,MIN(Voorblad!$C$12,K55),"ym")</f>
        <v>#VALUE!</v>
      </c>
      <c r="Q55" s="8" t="e">
        <f>DATEDIF(MAX(Voorblad!$C$11,J55)-1,MIN(Voorblad!$C$12,K55),"md")</f>
        <v>#VALUE!</v>
      </c>
    </row>
    <row r="56" spans="2:17" s="24" customFormat="1" x14ac:dyDescent="0.3">
      <c r="B56" s="112"/>
      <c r="C56" s="61"/>
      <c r="D56" s="114"/>
      <c r="E56" s="61"/>
      <c r="F56" s="61"/>
      <c r="G56" s="114"/>
      <c r="H56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56" s="117" t="str">
        <f>IFERROR(Apparatuur[[#This Row],[Totale kosten]]*0.8,"")</f>
        <v/>
      </c>
      <c r="J56" s="118">
        <f>Apparatuur[[#This Row],[Aanschafdatum]]</f>
        <v>0</v>
      </c>
      <c r="K56" s="118" t="e">
        <f>DATEVALUE(_xlfn.TEXTJOIN("-",0,DAY(J56),MONTH(J56),YEAR(J56)+Apparatuur[[#This Row],[Afschrijfperiode in jaren]]))</f>
        <v>#VALUE!</v>
      </c>
      <c r="L56" s="119" t="e">
        <f>Apparatuur[[#This Row],[Gebruikspercentage]]*(Apparatuur[[#This Row],[Aanschafwaarde]]-Apparatuur[[#This Row],[Restwaarde]])/Apparatuur[[#This Row],[Afschrijfperiode in jaren]]</f>
        <v>#DIV/0!</v>
      </c>
      <c r="M56" s="119" t="e">
        <f t="shared" si="1"/>
        <v>#DIV/0!</v>
      </c>
      <c r="N56" s="119" t="e">
        <f>Apparatuur[[#This Row],[afschrijving per jaar]]/365</f>
        <v>#DIV/0!</v>
      </c>
      <c r="O56" s="24" t="e">
        <f>DATEDIF(MAX(Voorblad!$C$11,J56)-1,MIN(Voorblad!$C$12,K56),"y")</f>
        <v>#VALUE!</v>
      </c>
      <c r="P56" s="120" t="e">
        <f>DATEDIF(MAX(Voorblad!$C$11,J56)-1,MIN(Voorblad!$C$12,K56),"ym")</f>
        <v>#VALUE!</v>
      </c>
      <c r="Q56" s="120" t="e">
        <f>DATEDIF(MAX(Voorblad!$C$11,J56)-1,MIN(Voorblad!$C$12,K56),"md")</f>
        <v>#VALUE!</v>
      </c>
    </row>
    <row r="57" spans="2:17" x14ac:dyDescent="0.3">
      <c r="B57" s="87"/>
      <c r="C57" s="52"/>
      <c r="D57" s="88"/>
      <c r="E57" s="52"/>
      <c r="F57" s="52"/>
      <c r="G57" s="88"/>
      <c r="H57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57" s="90" t="str">
        <f>IFERROR(Apparatuur[[#This Row],[Totale kosten]]*0.8,"")</f>
        <v/>
      </c>
      <c r="J57" s="5">
        <f>Apparatuur[[#This Row],[Aanschafdatum]]</f>
        <v>0</v>
      </c>
      <c r="K57" s="5" t="e">
        <f>DATEVALUE(_xlfn.TEXTJOIN("-",0,DAY(J57),MONTH(J57),YEAR(J57)+Apparatuur[[#This Row],[Afschrijfperiode in jaren]]))</f>
        <v>#VALUE!</v>
      </c>
      <c r="L57" s="3" t="e">
        <f>Apparatuur[[#This Row],[Gebruikspercentage]]*(Apparatuur[[#This Row],[Aanschafwaarde]]-Apparatuur[[#This Row],[Restwaarde]])/Apparatuur[[#This Row],[Afschrijfperiode in jaren]]</f>
        <v>#DIV/0!</v>
      </c>
      <c r="M57" s="3" t="e">
        <f t="shared" si="1"/>
        <v>#DIV/0!</v>
      </c>
      <c r="N57" s="3" t="e">
        <f>Apparatuur[[#This Row],[afschrijving per jaar]]/365</f>
        <v>#DIV/0!</v>
      </c>
      <c r="O57" t="e">
        <f>DATEDIF(MAX(Voorblad!$C$11,J57)-1,MIN(Voorblad!$C$12,K57),"y")</f>
        <v>#VALUE!</v>
      </c>
      <c r="P57" s="8" t="e">
        <f>DATEDIF(MAX(Voorblad!$C$11,J57)-1,MIN(Voorblad!$C$12,K57),"ym")</f>
        <v>#VALUE!</v>
      </c>
      <c r="Q57" s="8" t="e">
        <f>DATEDIF(MAX(Voorblad!$C$11,J57)-1,MIN(Voorblad!$C$12,K57),"md")</f>
        <v>#VALUE!</v>
      </c>
    </row>
    <row r="58" spans="2:17" s="24" customFormat="1" x14ac:dyDescent="0.3">
      <c r="B58" s="112"/>
      <c r="C58" s="61"/>
      <c r="D58" s="114"/>
      <c r="E58" s="61"/>
      <c r="F58" s="61"/>
      <c r="G58" s="114"/>
      <c r="H58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58" s="117" t="str">
        <f>IFERROR(Apparatuur[[#This Row],[Totale kosten]]*0.8,"")</f>
        <v/>
      </c>
      <c r="J58" s="118">
        <f>Apparatuur[[#This Row],[Aanschafdatum]]</f>
        <v>0</v>
      </c>
      <c r="K58" s="118" t="e">
        <f>DATEVALUE(_xlfn.TEXTJOIN("-",0,DAY(J58),MONTH(J58),YEAR(J58)+Apparatuur[[#This Row],[Afschrijfperiode in jaren]]))</f>
        <v>#VALUE!</v>
      </c>
      <c r="L58" s="119" t="e">
        <f>Apparatuur[[#This Row],[Gebruikspercentage]]*(Apparatuur[[#This Row],[Aanschafwaarde]]-Apparatuur[[#This Row],[Restwaarde]])/Apparatuur[[#This Row],[Afschrijfperiode in jaren]]</f>
        <v>#DIV/0!</v>
      </c>
      <c r="M58" s="119" t="e">
        <f t="shared" si="1"/>
        <v>#DIV/0!</v>
      </c>
      <c r="N58" s="119" t="e">
        <f>Apparatuur[[#This Row],[afschrijving per jaar]]/365</f>
        <v>#DIV/0!</v>
      </c>
      <c r="O58" s="24" t="e">
        <f>DATEDIF(MAX(Voorblad!$C$11,J58)-1,MIN(Voorblad!$C$12,K58),"y")</f>
        <v>#VALUE!</v>
      </c>
      <c r="P58" s="120" t="e">
        <f>DATEDIF(MAX(Voorblad!$C$11,J58)-1,MIN(Voorblad!$C$12,K58),"ym")</f>
        <v>#VALUE!</v>
      </c>
      <c r="Q58" s="120" t="e">
        <f>DATEDIF(MAX(Voorblad!$C$11,J58)-1,MIN(Voorblad!$C$12,K58),"md")</f>
        <v>#VALUE!</v>
      </c>
    </row>
    <row r="59" spans="2:17" x14ac:dyDescent="0.3">
      <c r="B59" s="87"/>
      <c r="C59" s="52"/>
      <c r="D59" s="88"/>
      <c r="E59" s="52"/>
      <c r="F59" s="52"/>
      <c r="G59" s="88"/>
      <c r="H59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59" s="90" t="str">
        <f>IFERROR(Apparatuur[[#This Row],[Totale kosten]]*0.8,"")</f>
        <v/>
      </c>
      <c r="J59" s="5">
        <f>Apparatuur[[#This Row],[Aanschafdatum]]</f>
        <v>0</v>
      </c>
      <c r="K59" s="5" t="e">
        <f>DATEVALUE(_xlfn.TEXTJOIN("-",0,DAY(J59),MONTH(J59),YEAR(J59)+Apparatuur[[#This Row],[Afschrijfperiode in jaren]]))</f>
        <v>#VALUE!</v>
      </c>
      <c r="L59" s="3" t="e">
        <f>Apparatuur[[#This Row],[Gebruikspercentage]]*(Apparatuur[[#This Row],[Aanschafwaarde]]-Apparatuur[[#This Row],[Restwaarde]])/Apparatuur[[#This Row],[Afschrijfperiode in jaren]]</f>
        <v>#DIV/0!</v>
      </c>
      <c r="M59" s="3" t="e">
        <f t="shared" si="1"/>
        <v>#DIV/0!</v>
      </c>
      <c r="N59" s="3" t="e">
        <f>Apparatuur[[#This Row],[afschrijving per jaar]]/365</f>
        <v>#DIV/0!</v>
      </c>
      <c r="O59" t="e">
        <f>DATEDIF(MAX(Voorblad!$C$11,J59)-1,MIN(Voorblad!$C$12,K59),"y")</f>
        <v>#VALUE!</v>
      </c>
      <c r="P59" s="8" t="e">
        <f>DATEDIF(MAX(Voorblad!$C$11,J59)-1,MIN(Voorblad!$C$12,K59),"ym")</f>
        <v>#VALUE!</v>
      </c>
      <c r="Q59" s="8" t="e">
        <f>DATEDIF(MAX(Voorblad!$C$11,J59)-1,MIN(Voorblad!$C$12,K59),"md")</f>
        <v>#VALUE!</v>
      </c>
    </row>
    <row r="60" spans="2:17" s="24" customFormat="1" x14ac:dyDescent="0.3">
      <c r="B60" s="112"/>
      <c r="C60" s="61"/>
      <c r="D60" s="114"/>
      <c r="E60" s="61"/>
      <c r="F60" s="61"/>
      <c r="G60" s="114"/>
      <c r="H60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60" s="117" t="str">
        <f>IFERROR(Apparatuur[[#This Row],[Totale kosten]]*0.8,"")</f>
        <v/>
      </c>
      <c r="J60" s="118">
        <f>Apparatuur[[#This Row],[Aanschafdatum]]</f>
        <v>0</v>
      </c>
      <c r="K60" s="118" t="e">
        <f>DATEVALUE(_xlfn.TEXTJOIN("-",0,DAY(J60),MONTH(J60),YEAR(J60)+Apparatuur[[#This Row],[Afschrijfperiode in jaren]]))</f>
        <v>#VALUE!</v>
      </c>
      <c r="L60" s="119" t="e">
        <f>Apparatuur[[#This Row],[Gebruikspercentage]]*(Apparatuur[[#This Row],[Aanschafwaarde]]-Apparatuur[[#This Row],[Restwaarde]])/Apparatuur[[#This Row],[Afschrijfperiode in jaren]]</f>
        <v>#DIV/0!</v>
      </c>
      <c r="M60" s="119" t="e">
        <f t="shared" si="1"/>
        <v>#DIV/0!</v>
      </c>
      <c r="N60" s="119" t="e">
        <f>Apparatuur[[#This Row],[afschrijving per jaar]]/365</f>
        <v>#DIV/0!</v>
      </c>
      <c r="O60" s="24" t="e">
        <f>DATEDIF(MAX(Voorblad!$C$11,J60)-1,MIN(Voorblad!$C$12,K60),"y")</f>
        <v>#VALUE!</v>
      </c>
      <c r="P60" s="120" t="e">
        <f>DATEDIF(MAX(Voorblad!$C$11,J60)-1,MIN(Voorblad!$C$12,K60),"ym")</f>
        <v>#VALUE!</v>
      </c>
      <c r="Q60" s="120" t="e">
        <f>DATEDIF(MAX(Voorblad!$C$11,J60)-1,MIN(Voorblad!$C$12,K60),"md")</f>
        <v>#VALUE!</v>
      </c>
    </row>
    <row r="61" spans="2:17" x14ac:dyDescent="0.3">
      <c r="B61" s="87"/>
      <c r="C61" s="52"/>
      <c r="D61" s="88"/>
      <c r="E61" s="52"/>
      <c r="F61" s="52"/>
      <c r="G61" s="88"/>
      <c r="H61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61" s="90" t="str">
        <f>IFERROR(Apparatuur[[#This Row],[Totale kosten]]*0.8,"")</f>
        <v/>
      </c>
      <c r="J61" s="5">
        <f>Apparatuur[[#This Row],[Aanschafdatum]]</f>
        <v>0</v>
      </c>
      <c r="K61" s="5" t="e">
        <f>DATEVALUE(_xlfn.TEXTJOIN("-",0,DAY(J61),MONTH(J61),YEAR(J61)+Apparatuur[[#This Row],[Afschrijfperiode in jaren]]))</f>
        <v>#VALUE!</v>
      </c>
      <c r="L61" s="3" t="e">
        <f>Apparatuur[[#This Row],[Gebruikspercentage]]*(Apparatuur[[#This Row],[Aanschafwaarde]]-Apparatuur[[#This Row],[Restwaarde]])/Apparatuur[[#This Row],[Afschrijfperiode in jaren]]</f>
        <v>#DIV/0!</v>
      </c>
      <c r="M61" s="3" t="e">
        <f t="shared" si="1"/>
        <v>#DIV/0!</v>
      </c>
      <c r="N61" s="3" t="e">
        <f>Apparatuur[[#This Row],[afschrijving per jaar]]/365</f>
        <v>#DIV/0!</v>
      </c>
      <c r="O61" t="e">
        <f>DATEDIF(MAX(Voorblad!$C$11,J61)-1,MIN(Voorblad!$C$12,K61),"y")</f>
        <v>#VALUE!</v>
      </c>
      <c r="P61" s="8" t="e">
        <f>DATEDIF(MAX(Voorblad!$C$11,J61)-1,MIN(Voorblad!$C$12,K61),"ym")</f>
        <v>#VALUE!</v>
      </c>
      <c r="Q61" s="8" t="e">
        <f>DATEDIF(MAX(Voorblad!$C$11,J61)-1,MIN(Voorblad!$C$12,K61),"md")</f>
        <v>#VALUE!</v>
      </c>
    </row>
    <row r="62" spans="2:17" s="24" customFormat="1" x14ac:dyDescent="0.3">
      <c r="B62" s="112"/>
      <c r="C62" s="61"/>
      <c r="D62" s="114"/>
      <c r="E62" s="61"/>
      <c r="F62" s="61"/>
      <c r="G62" s="114"/>
      <c r="H62" s="116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62" s="117" t="str">
        <f>IFERROR(Apparatuur[[#This Row],[Totale kosten]]*0.8,"")</f>
        <v/>
      </c>
      <c r="J62" s="118">
        <f>Apparatuur[[#This Row],[Aanschafdatum]]</f>
        <v>0</v>
      </c>
      <c r="K62" s="118" t="e">
        <f>DATEVALUE(_xlfn.TEXTJOIN("-",0,DAY(J62),MONTH(J62),YEAR(J62)+Apparatuur[[#This Row],[Afschrijfperiode in jaren]]))</f>
        <v>#VALUE!</v>
      </c>
      <c r="L62" s="119" t="e">
        <f>Apparatuur[[#This Row],[Gebruikspercentage]]*(Apparatuur[[#This Row],[Aanschafwaarde]]-Apparatuur[[#This Row],[Restwaarde]])/Apparatuur[[#This Row],[Afschrijfperiode in jaren]]</f>
        <v>#DIV/0!</v>
      </c>
      <c r="M62" s="119" t="e">
        <f t="shared" si="1"/>
        <v>#DIV/0!</v>
      </c>
      <c r="N62" s="119" t="e">
        <f>Apparatuur[[#This Row],[afschrijving per jaar]]/365</f>
        <v>#DIV/0!</v>
      </c>
      <c r="O62" s="24" t="e">
        <f>DATEDIF(MAX(Voorblad!$C$11,J62)-1,MIN(Voorblad!$C$12,K62),"y")</f>
        <v>#VALUE!</v>
      </c>
      <c r="P62" s="120" t="e">
        <f>DATEDIF(MAX(Voorblad!$C$11,J62)-1,MIN(Voorblad!$C$12,K62),"ym")</f>
        <v>#VALUE!</v>
      </c>
      <c r="Q62" s="120" t="e">
        <f>DATEDIF(MAX(Voorblad!$C$11,J62)-1,MIN(Voorblad!$C$12,K62),"md")</f>
        <v>#VALUE!</v>
      </c>
    </row>
    <row r="63" spans="2:17" x14ac:dyDescent="0.3">
      <c r="B63" s="87"/>
      <c r="C63" s="52"/>
      <c r="D63" s="88"/>
      <c r="E63" s="52"/>
      <c r="F63" s="52"/>
      <c r="G63" s="88"/>
      <c r="H63" s="89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63" s="90" t="str">
        <f>IFERROR(Apparatuur[[#This Row],[Totale kosten]]*0.8,"")</f>
        <v/>
      </c>
      <c r="J63" s="5">
        <f>Apparatuur[[#This Row],[Aanschafdatum]]</f>
        <v>0</v>
      </c>
      <c r="K63" s="5" t="e">
        <f>DATEVALUE(_xlfn.TEXTJOIN("-",0,DAY(J63),MONTH(J63),YEAR(J63)+Apparatuur[[#This Row],[Afschrijfperiode in jaren]]))</f>
        <v>#VALUE!</v>
      </c>
      <c r="L63" s="3" t="e">
        <f>Apparatuur[[#This Row],[Gebruikspercentage]]*(Apparatuur[[#This Row],[Aanschafwaarde]]-Apparatuur[[#This Row],[Restwaarde]])/Apparatuur[[#This Row],[Afschrijfperiode in jaren]]</f>
        <v>#DIV/0!</v>
      </c>
      <c r="M63" s="3" t="e">
        <f t="shared" si="1"/>
        <v>#DIV/0!</v>
      </c>
      <c r="N63" s="3" t="e">
        <f>Apparatuur[[#This Row],[afschrijving per jaar]]/365</f>
        <v>#DIV/0!</v>
      </c>
      <c r="O63" t="e">
        <f>DATEDIF(MAX(Voorblad!$C$11,J63)-1,MIN(Voorblad!$C$12,K63),"y")</f>
        <v>#VALUE!</v>
      </c>
      <c r="P63" s="8" t="e">
        <f>DATEDIF(MAX(Voorblad!$C$11,J63)-1,MIN(Voorblad!$C$12,K63),"ym")</f>
        <v>#VALUE!</v>
      </c>
      <c r="Q63" s="8" t="e">
        <f>DATEDIF(MAX(Voorblad!$C$11,J63)-1,MIN(Voorblad!$C$12,K63),"md")</f>
        <v>#VALUE!</v>
      </c>
    </row>
    <row r="64" spans="2:17" s="24" customFormat="1" x14ac:dyDescent="0.3">
      <c r="B64" s="124"/>
      <c r="C64" s="125"/>
      <c r="D64" s="126"/>
      <c r="E64" s="125"/>
      <c r="F64" s="125"/>
      <c r="G64" s="126"/>
      <c r="H64" s="127" t="str">
        <f>IF(ISBLANK(Voorblad!$C$12),"Vul einddatum voorblad",IFERROR(ROUNDUP(SUM(Apparatuur[[#This Row],[afschrijving per jaar]]*Apparatuur[[#This Row],[Aantal jaar in gebruik door project]],Apparatuur[[#This Row],[per maand]]*Apparatuur[[#This Row],[aantal maand]],Apparatuur[[#This Row],[per dag]]*Apparatuur[[#This Row],[aantal dagen]]),2),0))</f>
        <v>Vul einddatum voorblad</v>
      </c>
      <c r="I64" s="128" t="str">
        <f>IFERROR(Apparatuur[[#This Row],[Totale kosten]]*0.8,"")</f>
        <v/>
      </c>
      <c r="J64" s="118">
        <f>Apparatuur[[#This Row],[Aanschafdatum]]</f>
        <v>0</v>
      </c>
      <c r="K64" s="118" t="e">
        <f>DATEVALUE(_xlfn.TEXTJOIN("-",0,DAY(J64),MONTH(J64),YEAR(J64)+Apparatuur[[#This Row],[Afschrijfperiode in jaren]]))</f>
        <v>#VALUE!</v>
      </c>
      <c r="L64" s="119" t="e">
        <f>Apparatuur[[#This Row],[Gebruikspercentage]]*(Apparatuur[[#This Row],[Aanschafwaarde]]-Apparatuur[[#This Row],[Restwaarde]])/Apparatuur[[#This Row],[Afschrijfperiode in jaren]]</f>
        <v>#DIV/0!</v>
      </c>
      <c r="M64" s="119" t="e">
        <f t="shared" si="1"/>
        <v>#DIV/0!</v>
      </c>
      <c r="N64" s="119" t="e">
        <f>Apparatuur[[#This Row],[afschrijving per jaar]]/365</f>
        <v>#DIV/0!</v>
      </c>
      <c r="O64" s="24" t="e">
        <f>DATEDIF(MAX(Voorblad!$C$11,J64)-1,MIN(Voorblad!$C$12,K64),"y")</f>
        <v>#VALUE!</v>
      </c>
      <c r="P64" s="120" t="e">
        <f>DATEDIF(MAX(Voorblad!$C$11,J64)-1,MIN(Voorblad!$C$12,K64),"ym")</f>
        <v>#VALUE!</v>
      </c>
      <c r="Q64" s="120" t="e">
        <f>DATEDIF(MAX(Voorblad!$C$11,J64)-1,MIN(Voorblad!$C$12,K64),"md")</f>
        <v>#VALUE!</v>
      </c>
    </row>
    <row r="68" spans="2:3" x14ac:dyDescent="0.3">
      <c r="B68" s="5"/>
      <c r="C68" s="5"/>
    </row>
    <row r="69" spans="2:3" x14ac:dyDescent="0.3">
      <c r="B69" s="5"/>
      <c r="C69" s="5"/>
    </row>
  </sheetData>
  <sheetProtection algorithmName="SHA-512" hashValue="7nSqg5xkJlZZNVLZi9cOsIiB3xoq5EamT/zFThd/Ro8L8/7erd7uyi1uD76Z+UYxKj6zVYPZQotr+MFpotqEOQ==" saltValue="KqzrQKJCal5QQ1gwREtdTA==" spinCount="100000" sheet="1" insertRows="0" autoFilter="0"/>
  <phoneticPr fontId="4" type="noConversion"/>
  <pageMargins left="0.51181102362204722" right="0.70866141732283472" top="0.55118110236220474" bottom="0.55118110236220474" header="0.11811023622047245" footer="0.31496062992125984"/>
  <pageSetup paperSize="9" scale="69" fitToHeight="0" orientation="landscape" r:id="rId1"/>
  <headerFooter>
    <oddFooter>&amp;LVersie: Oktober 2022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80CA-7BF0-4135-9786-241E1BC11142}">
  <sheetPr>
    <pageSetUpPr fitToPage="1"/>
  </sheetPr>
  <dimension ref="B2:I57"/>
  <sheetViews>
    <sheetView showGridLines="0" zoomScale="88" zoomScaleNormal="88" workbookViewId="0">
      <selection activeCell="H64" sqref="H64"/>
    </sheetView>
  </sheetViews>
  <sheetFormatPr defaultRowHeight="15.05" x14ac:dyDescent="0.3"/>
  <cols>
    <col min="1" max="1" width="2.6640625" customWidth="1"/>
    <col min="2" max="9" width="25.6640625" customWidth="1"/>
  </cols>
  <sheetData>
    <row r="2" spans="2:9" ht="5.65" customHeight="1" x14ac:dyDescent="0.3"/>
    <row r="3" spans="2:9" hidden="1" x14ac:dyDescent="0.3"/>
    <row r="4" spans="2:9" hidden="1" x14ac:dyDescent="0.3"/>
    <row r="5" spans="2:9" x14ac:dyDescent="0.3">
      <c r="B5" s="94"/>
      <c r="C5" s="94"/>
      <c r="D5" s="94"/>
      <c r="E5" s="94"/>
      <c r="F5" s="45"/>
      <c r="G5" s="28" t="s">
        <v>11</v>
      </c>
      <c r="H5" s="98">
        <f>SUM(Materiaalhulpmiddelen[Totale kosten])</f>
        <v>0</v>
      </c>
      <c r="I5" s="99">
        <f>SUM(Materiaalhulpmiddelen[Gevraagde subsidie])</f>
        <v>0</v>
      </c>
    </row>
    <row r="6" spans="2:9" x14ac:dyDescent="0.3">
      <c r="B6" s="131" t="s">
        <v>45</v>
      </c>
      <c r="C6" s="94"/>
      <c r="D6" s="94"/>
      <c r="E6" s="94"/>
      <c r="F6" s="45"/>
      <c r="G6" s="43" t="s">
        <v>39</v>
      </c>
      <c r="H6" s="86">
        <f>SUBTOTAL(9,Materiaalhulpmiddelen[Totale kosten])</f>
        <v>0</v>
      </c>
      <c r="I6" s="130">
        <f>SUBTOTAL(9,Materiaalhulpmiddelen[Gevraagde subsidie])</f>
        <v>0</v>
      </c>
    </row>
    <row r="7" spans="2:9" x14ac:dyDescent="0.3">
      <c r="B7" s="109" t="s">
        <v>1</v>
      </c>
      <c r="C7" s="110" t="s">
        <v>12</v>
      </c>
      <c r="D7" s="110" t="s">
        <v>13</v>
      </c>
      <c r="E7" s="110" t="s">
        <v>14</v>
      </c>
      <c r="F7" s="110" t="s">
        <v>15</v>
      </c>
      <c r="G7" s="110" t="s">
        <v>16</v>
      </c>
      <c r="H7" s="110" t="s">
        <v>21</v>
      </c>
      <c r="I7" s="111" t="s">
        <v>25</v>
      </c>
    </row>
    <row r="8" spans="2:9" s="24" customFormat="1" x14ac:dyDescent="0.3">
      <c r="B8" s="135"/>
      <c r="C8" s="75"/>
      <c r="D8" s="75"/>
      <c r="E8" s="136"/>
      <c r="F8" s="136"/>
      <c r="G8" s="136"/>
      <c r="H8" s="79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8" s="137">
        <f>Materiaalhulpmiddelen[[#This Row],[Totale kosten]]*0.8</f>
        <v>0</v>
      </c>
    </row>
    <row r="9" spans="2:9" x14ac:dyDescent="0.3">
      <c r="B9" s="87"/>
      <c r="C9" s="52"/>
      <c r="D9" s="52"/>
      <c r="E9" s="88"/>
      <c r="F9" s="88"/>
      <c r="G9" s="88"/>
      <c r="H9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9" s="132">
        <f>Materiaalhulpmiddelen[[#This Row],[Totale kosten]]*0.8</f>
        <v>0</v>
      </c>
    </row>
    <row r="10" spans="2:9" s="24" customFormat="1" x14ac:dyDescent="0.3">
      <c r="B10" s="112"/>
      <c r="C10" s="61"/>
      <c r="D10" s="61"/>
      <c r="E10" s="114"/>
      <c r="F10" s="114"/>
      <c r="G10" s="114"/>
      <c r="H10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10" s="138">
        <f>Materiaalhulpmiddelen[[#This Row],[Totale kosten]]*0.8</f>
        <v>0</v>
      </c>
    </row>
    <row r="11" spans="2:9" x14ac:dyDescent="0.3">
      <c r="B11" s="87"/>
      <c r="C11" s="52"/>
      <c r="D11" s="52"/>
      <c r="E11" s="88"/>
      <c r="F11" s="88"/>
      <c r="G11" s="88"/>
      <c r="H11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11" s="132">
        <f>Materiaalhulpmiddelen[[#This Row],[Totale kosten]]*0.8</f>
        <v>0</v>
      </c>
    </row>
    <row r="12" spans="2:9" s="24" customFormat="1" x14ac:dyDescent="0.3">
      <c r="B12" s="112"/>
      <c r="C12" s="61"/>
      <c r="D12" s="61"/>
      <c r="E12" s="114"/>
      <c r="F12" s="114"/>
      <c r="G12" s="114"/>
      <c r="H12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12" s="138">
        <f>Materiaalhulpmiddelen[[#This Row],[Totale kosten]]*0.8</f>
        <v>0</v>
      </c>
    </row>
    <row r="13" spans="2:9" x14ac:dyDescent="0.3">
      <c r="B13" s="87"/>
      <c r="C13" s="52"/>
      <c r="D13" s="52"/>
      <c r="E13" s="88"/>
      <c r="F13" s="88"/>
      <c r="G13" s="88"/>
      <c r="H13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13" s="132">
        <f>Materiaalhulpmiddelen[[#This Row],[Totale kosten]]*0.8</f>
        <v>0</v>
      </c>
    </row>
    <row r="14" spans="2:9" s="24" customFormat="1" x14ac:dyDescent="0.3">
      <c r="B14" s="112"/>
      <c r="C14" s="61"/>
      <c r="D14" s="61"/>
      <c r="E14" s="114"/>
      <c r="F14" s="114"/>
      <c r="G14" s="114"/>
      <c r="H14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14" s="138">
        <f>Materiaalhulpmiddelen[[#This Row],[Totale kosten]]*0.8</f>
        <v>0</v>
      </c>
    </row>
    <row r="15" spans="2:9" x14ac:dyDescent="0.3">
      <c r="B15" s="87"/>
      <c r="C15" s="52"/>
      <c r="D15" s="52"/>
      <c r="E15" s="88"/>
      <c r="F15" s="88"/>
      <c r="G15" s="88"/>
      <c r="H15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15" s="132">
        <f>Materiaalhulpmiddelen[[#This Row],[Totale kosten]]*0.8</f>
        <v>0</v>
      </c>
    </row>
    <row r="16" spans="2:9" s="24" customFormat="1" x14ac:dyDescent="0.3">
      <c r="B16" s="112"/>
      <c r="C16" s="61"/>
      <c r="D16" s="61"/>
      <c r="E16" s="114"/>
      <c r="F16" s="114"/>
      <c r="G16" s="114"/>
      <c r="H16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16" s="138">
        <f>Materiaalhulpmiddelen[[#This Row],[Totale kosten]]*0.8</f>
        <v>0</v>
      </c>
    </row>
    <row r="17" spans="2:9" x14ac:dyDescent="0.3">
      <c r="B17" s="87"/>
      <c r="C17" s="52"/>
      <c r="D17" s="52"/>
      <c r="E17" s="88"/>
      <c r="F17" s="88"/>
      <c r="G17" s="88"/>
      <c r="H17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17" s="132">
        <f>Materiaalhulpmiddelen[[#This Row],[Totale kosten]]*0.8</f>
        <v>0</v>
      </c>
    </row>
    <row r="18" spans="2:9" s="24" customFormat="1" x14ac:dyDescent="0.3">
      <c r="B18" s="112"/>
      <c r="C18" s="61"/>
      <c r="D18" s="61"/>
      <c r="E18" s="114"/>
      <c r="F18" s="114"/>
      <c r="G18" s="114"/>
      <c r="H18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18" s="138">
        <f>Materiaalhulpmiddelen[[#This Row],[Totale kosten]]*0.8</f>
        <v>0</v>
      </c>
    </row>
    <row r="19" spans="2:9" x14ac:dyDescent="0.3">
      <c r="B19" s="87"/>
      <c r="C19" s="52"/>
      <c r="D19" s="52"/>
      <c r="E19" s="88"/>
      <c r="F19" s="88"/>
      <c r="G19" s="88"/>
      <c r="H19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19" s="132">
        <f>Materiaalhulpmiddelen[[#This Row],[Totale kosten]]*0.8</f>
        <v>0</v>
      </c>
    </row>
    <row r="20" spans="2:9" s="24" customFormat="1" x14ac:dyDescent="0.3">
      <c r="B20" s="112"/>
      <c r="C20" s="61"/>
      <c r="D20" s="61"/>
      <c r="E20" s="114"/>
      <c r="F20" s="114"/>
      <c r="G20" s="114"/>
      <c r="H20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20" s="138">
        <f>Materiaalhulpmiddelen[[#This Row],[Totale kosten]]*0.8</f>
        <v>0</v>
      </c>
    </row>
    <row r="21" spans="2:9" x14ac:dyDescent="0.3">
      <c r="B21" s="87"/>
      <c r="C21" s="52"/>
      <c r="D21" s="52"/>
      <c r="E21" s="88"/>
      <c r="F21" s="88"/>
      <c r="G21" s="88"/>
      <c r="H21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21" s="132">
        <f>Materiaalhulpmiddelen[[#This Row],[Totale kosten]]*0.8</f>
        <v>0</v>
      </c>
    </row>
    <row r="22" spans="2:9" s="24" customFormat="1" x14ac:dyDescent="0.3">
      <c r="B22" s="112"/>
      <c r="C22" s="61"/>
      <c r="D22" s="61"/>
      <c r="E22" s="114"/>
      <c r="F22" s="114"/>
      <c r="G22" s="114"/>
      <c r="H22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22" s="138">
        <f>Materiaalhulpmiddelen[[#This Row],[Totale kosten]]*0.8</f>
        <v>0</v>
      </c>
    </row>
    <row r="23" spans="2:9" x14ac:dyDescent="0.3">
      <c r="B23" s="87"/>
      <c r="C23" s="52"/>
      <c r="D23" s="52"/>
      <c r="E23" s="88"/>
      <c r="F23" s="88"/>
      <c r="G23" s="88"/>
      <c r="H23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23" s="132">
        <f>Materiaalhulpmiddelen[[#This Row],[Totale kosten]]*0.8</f>
        <v>0</v>
      </c>
    </row>
    <row r="24" spans="2:9" s="24" customFormat="1" x14ac:dyDescent="0.3">
      <c r="B24" s="112"/>
      <c r="C24" s="61"/>
      <c r="D24" s="61"/>
      <c r="E24" s="114"/>
      <c r="F24" s="114"/>
      <c r="G24" s="114"/>
      <c r="H24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24" s="138">
        <f>Materiaalhulpmiddelen[[#This Row],[Totale kosten]]*0.8</f>
        <v>0</v>
      </c>
    </row>
    <row r="25" spans="2:9" x14ac:dyDescent="0.3">
      <c r="B25" s="87"/>
      <c r="C25" s="52"/>
      <c r="D25" s="52"/>
      <c r="E25" s="88"/>
      <c r="F25" s="88"/>
      <c r="G25" s="88"/>
      <c r="H25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25" s="132">
        <f>Materiaalhulpmiddelen[[#This Row],[Totale kosten]]*0.8</f>
        <v>0</v>
      </c>
    </row>
    <row r="26" spans="2:9" s="24" customFormat="1" x14ac:dyDescent="0.3">
      <c r="B26" s="112"/>
      <c r="C26" s="61"/>
      <c r="D26" s="61"/>
      <c r="E26" s="114"/>
      <c r="F26" s="114"/>
      <c r="G26" s="114"/>
      <c r="H26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26" s="138">
        <f>Materiaalhulpmiddelen[[#This Row],[Totale kosten]]*0.8</f>
        <v>0</v>
      </c>
    </row>
    <row r="27" spans="2:9" x14ac:dyDescent="0.3">
      <c r="B27" s="87"/>
      <c r="C27" s="52"/>
      <c r="D27" s="52"/>
      <c r="E27" s="88"/>
      <c r="F27" s="88"/>
      <c r="G27" s="88"/>
      <c r="H27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27" s="132">
        <f>Materiaalhulpmiddelen[[#This Row],[Totale kosten]]*0.8</f>
        <v>0</v>
      </c>
    </row>
    <row r="28" spans="2:9" s="24" customFormat="1" x14ac:dyDescent="0.3">
      <c r="B28" s="112"/>
      <c r="C28" s="61"/>
      <c r="D28" s="61"/>
      <c r="E28" s="114"/>
      <c r="F28" s="114"/>
      <c r="G28" s="114"/>
      <c r="H28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28" s="138">
        <f>Materiaalhulpmiddelen[[#This Row],[Totale kosten]]*0.8</f>
        <v>0</v>
      </c>
    </row>
    <row r="29" spans="2:9" x14ac:dyDescent="0.3">
      <c r="B29" s="87"/>
      <c r="C29" s="52"/>
      <c r="D29" s="52"/>
      <c r="E29" s="88"/>
      <c r="F29" s="88"/>
      <c r="G29" s="88"/>
      <c r="H29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29" s="132">
        <f>Materiaalhulpmiddelen[[#This Row],[Totale kosten]]*0.8</f>
        <v>0</v>
      </c>
    </row>
    <row r="30" spans="2:9" s="24" customFormat="1" x14ac:dyDescent="0.3">
      <c r="B30" s="112"/>
      <c r="C30" s="61"/>
      <c r="D30" s="61"/>
      <c r="E30" s="114"/>
      <c r="F30" s="114"/>
      <c r="G30" s="114"/>
      <c r="H30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30" s="138">
        <f>Materiaalhulpmiddelen[[#This Row],[Totale kosten]]*0.8</f>
        <v>0</v>
      </c>
    </row>
    <row r="31" spans="2:9" x14ac:dyDescent="0.3">
      <c r="B31" s="87"/>
      <c r="C31" s="52"/>
      <c r="D31" s="52"/>
      <c r="E31" s="88"/>
      <c r="F31" s="88"/>
      <c r="G31" s="88"/>
      <c r="H31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31" s="132">
        <f>Materiaalhulpmiddelen[[#This Row],[Totale kosten]]*0.8</f>
        <v>0</v>
      </c>
    </row>
    <row r="32" spans="2:9" s="24" customFormat="1" x14ac:dyDescent="0.3">
      <c r="B32" s="112"/>
      <c r="C32" s="61"/>
      <c r="D32" s="61"/>
      <c r="E32" s="114"/>
      <c r="F32" s="114"/>
      <c r="G32" s="114"/>
      <c r="H32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32" s="138">
        <f>Materiaalhulpmiddelen[[#This Row],[Totale kosten]]*0.8</f>
        <v>0</v>
      </c>
    </row>
    <row r="33" spans="2:9" x14ac:dyDescent="0.3">
      <c r="B33" s="87"/>
      <c r="C33" s="52"/>
      <c r="D33" s="52"/>
      <c r="E33" s="88"/>
      <c r="F33" s="88"/>
      <c r="G33" s="88"/>
      <c r="H33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33" s="132">
        <f>Materiaalhulpmiddelen[[#This Row],[Totale kosten]]*0.8</f>
        <v>0</v>
      </c>
    </row>
    <row r="34" spans="2:9" s="24" customFormat="1" x14ac:dyDescent="0.3">
      <c r="B34" s="112"/>
      <c r="C34" s="61"/>
      <c r="D34" s="61"/>
      <c r="E34" s="114"/>
      <c r="F34" s="114"/>
      <c r="G34" s="114"/>
      <c r="H34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34" s="138">
        <f>Materiaalhulpmiddelen[[#This Row],[Totale kosten]]*0.8</f>
        <v>0</v>
      </c>
    </row>
    <row r="35" spans="2:9" x14ac:dyDescent="0.3">
      <c r="B35" s="87"/>
      <c r="C35" s="52"/>
      <c r="D35" s="52"/>
      <c r="E35" s="88"/>
      <c r="F35" s="88"/>
      <c r="G35" s="88"/>
      <c r="H35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35" s="132">
        <f>Materiaalhulpmiddelen[[#This Row],[Totale kosten]]*0.8</f>
        <v>0</v>
      </c>
    </row>
    <row r="36" spans="2:9" s="24" customFormat="1" x14ac:dyDescent="0.3">
      <c r="B36" s="112"/>
      <c r="C36" s="61"/>
      <c r="D36" s="61"/>
      <c r="E36" s="114"/>
      <c r="F36" s="114"/>
      <c r="G36" s="114"/>
      <c r="H36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36" s="138">
        <f>Materiaalhulpmiddelen[[#This Row],[Totale kosten]]*0.8</f>
        <v>0</v>
      </c>
    </row>
    <row r="37" spans="2:9" x14ac:dyDescent="0.3">
      <c r="B37" s="87"/>
      <c r="C37" s="52"/>
      <c r="D37" s="52"/>
      <c r="E37" s="88"/>
      <c r="F37" s="88"/>
      <c r="G37" s="88"/>
      <c r="H37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37" s="132">
        <f>Materiaalhulpmiddelen[[#This Row],[Totale kosten]]*0.8</f>
        <v>0</v>
      </c>
    </row>
    <row r="38" spans="2:9" s="24" customFormat="1" x14ac:dyDescent="0.3">
      <c r="B38" s="112"/>
      <c r="C38" s="61"/>
      <c r="D38" s="61"/>
      <c r="E38" s="114"/>
      <c r="F38" s="114"/>
      <c r="G38" s="114"/>
      <c r="H38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38" s="138">
        <f>Materiaalhulpmiddelen[[#This Row],[Totale kosten]]*0.8</f>
        <v>0</v>
      </c>
    </row>
    <row r="39" spans="2:9" x14ac:dyDescent="0.3">
      <c r="B39" s="87"/>
      <c r="C39" s="52"/>
      <c r="D39" s="52"/>
      <c r="E39" s="88"/>
      <c r="F39" s="88"/>
      <c r="G39" s="88"/>
      <c r="H39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39" s="132">
        <f>Materiaalhulpmiddelen[[#This Row],[Totale kosten]]*0.8</f>
        <v>0</v>
      </c>
    </row>
    <row r="40" spans="2:9" s="24" customFormat="1" x14ac:dyDescent="0.3">
      <c r="B40" s="112"/>
      <c r="C40" s="61"/>
      <c r="D40" s="61"/>
      <c r="E40" s="114"/>
      <c r="F40" s="114"/>
      <c r="G40" s="114"/>
      <c r="H40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40" s="138">
        <f>Materiaalhulpmiddelen[[#This Row],[Totale kosten]]*0.8</f>
        <v>0</v>
      </c>
    </row>
    <row r="41" spans="2:9" x14ac:dyDescent="0.3">
      <c r="B41" s="87"/>
      <c r="C41" s="52"/>
      <c r="D41" s="52"/>
      <c r="E41" s="88"/>
      <c r="F41" s="88"/>
      <c r="G41" s="88"/>
      <c r="H41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41" s="132">
        <f>Materiaalhulpmiddelen[[#This Row],[Totale kosten]]*0.8</f>
        <v>0</v>
      </c>
    </row>
    <row r="42" spans="2:9" s="24" customFormat="1" x14ac:dyDescent="0.3">
      <c r="B42" s="112"/>
      <c r="C42" s="61"/>
      <c r="D42" s="61"/>
      <c r="E42" s="114"/>
      <c r="F42" s="114"/>
      <c r="G42" s="114"/>
      <c r="H42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42" s="138">
        <f>Materiaalhulpmiddelen[[#This Row],[Totale kosten]]*0.8</f>
        <v>0</v>
      </c>
    </row>
    <row r="43" spans="2:9" x14ac:dyDescent="0.3">
      <c r="B43" s="87"/>
      <c r="C43" s="52"/>
      <c r="D43" s="52"/>
      <c r="E43" s="88"/>
      <c r="F43" s="88"/>
      <c r="G43" s="88"/>
      <c r="H43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43" s="132">
        <f>Materiaalhulpmiddelen[[#This Row],[Totale kosten]]*0.8</f>
        <v>0</v>
      </c>
    </row>
    <row r="44" spans="2:9" s="24" customFormat="1" x14ac:dyDescent="0.3">
      <c r="B44" s="112"/>
      <c r="C44" s="61"/>
      <c r="D44" s="61"/>
      <c r="E44" s="114"/>
      <c r="F44" s="114"/>
      <c r="G44" s="114"/>
      <c r="H44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44" s="138">
        <f>Materiaalhulpmiddelen[[#This Row],[Totale kosten]]*0.8</f>
        <v>0</v>
      </c>
    </row>
    <row r="45" spans="2:9" x14ac:dyDescent="0.3">
      <c r="B45" s="87"/>
      <c r="C45" s="52"/>
      <c r="D45" s="52"/>
      <c r="E45" s="88"/>
      <c r="F45" s="88"/>
      <c r="G45" s="88"/>
      <c r="H45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45" s="132">
        <f>Materiaalhulpmiddelen[[#This Row],[Totale kosten]]*0.8</f>
        <v>0</v>
      </c>
    </row>
    <row r="46" spans="2:9" s="24" customFormat="1" x14ac:dyDescent="0.3">
      <c r="B46" s="112"/>
      <c r="C46" s="61"/>
      <c r="D46" s="61"/>
      <c r="E46" s="114"/>
      <c r="F46" s="114"/>
      <c r="G46" s="114"/>
      <c r="H46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46" s="138">
        <f>Materiaalhulpmiddelen[[#This Row],[Totale kosten]]*0.8</f>
        <v>0</v>
      </c>
    </row>
    <row r="47" spans="2:9" x14ac:dyDescent="0.3">
      <c r="B47" s="87"/>
      <c r="C47" s="52"/>
      <c r="D47" s="52"/>
      <c r="E47" s="88"/>
      <c r="F47" s="88"/>
      <c r="G47" s="88"/>
      <c r="H47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47" s="132">
        <f>Materiaalhulpmiddelen[[#This Row],[Totale kosten]]*0.8</f>
        <v>0</v>
      </c>
    </row>
    <row r="48" spans="2:9" s="24" customFormat="1" x14ac:dyDescent="0.3">
      <c r="B48" s="112"/>
      <c r="C48" s="61"/>
      <c r="D48" s="61"/>
      <c r="E48" s="114"/>
      <c r="F48" s="114"/>
      <c r="G48" s="114"/>
      <c r="H48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48" s="138">
        <f>Materiaalhulpmiddelen[[#This Row],[Totale kosten]]*0.8</f>
        <v>0</v>
      </c>
    </row>
    <row r="49" spans="2:9" x14ac:dyDescent="0.3">
      <c r="B49" s="87"/>
      <c r="C49" s="52"/>
      <c r="D49" s="52"/>
      <c r="E49" s="88"/>
      <c r="F49" s="88"/>
      <c r="G49" s="88"/>
      <c r="H49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49" s="132">
        <f>Materiaalhulpmiddelen[[#This Row],[Totale kosten]]*0.8</f>
        <v>0</v>
      </c>
    </row>
    <row r="50" spans="2:9" s="24" customFormat="1" x14ac:dyDescent="0.3">
      <c r="B50" s="112"/>
      <c r="C50" s="61"/>
      <c r="D50" s="61"/>
      <c r="E50" s="114"/>
      <c r="F50" s="114"/>
      <c r="G50" s="114"/>
      <c r="H50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50" s="138">
        <f>Materiaalhulpmiddelen[[#This Row],[Totale kosten]]*0.8</f>
        <v>0</v>
      </c>
    </row>
    <row r="51" spans="2:9" x14ac:dyDescent="0.3">
      <c r="B51" s="87"/>
      <c r="C51" s="52"/>
      <c r="D51" s="52"/>
      <c r="E51" s="88"/>
      <c r="F51" s="88"/>
      <c r="G51" s="88"/>
      <c r="H51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51" s="132">
        <f>Materiaalhulpmiddelen[[#This Row],[Totale kosten]]*0.8</f>
        <v>0</v>
      </c>
    </row>
    <row r="52" spans="2:9" s="24" customFormat="1" x14ac:dyDescent="0.3">
      <c r="B52" s="112"/>
      <c r="C52" s="61"/>
      <c r="D52" s="61"/>
      <c r="E52" s="114"/>
      <c r="F52" s="114"/>
      <c r="G52" s="114"/>
      <c r="H52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52" s="138">
        <f>Materiaalhulpmiddelen[[#This Row],[Totale kosten]]*0.8</f>
        <v>0</v>
      </c>
    </row>
    <row r="53" spans="2:9" x14ac:dyDescent="0.3">
      <c r="B53" s="87"/>
      <c r="C53" s="52"/>
      <c r="D53" s="52"/>
      <c r="E53" s="88"/>
      <c r="F53" s="88"/>
      <c r="G53" s="88"/>
      <c r="H53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53" s="132">
        <f>Materiaalhulpmiddelen[[#This Row],[Totale kosten]]*0.8</f>
        <v>0</v>
      </c>
    </row>
    <row r="54" spans="2:9" s="24" customFormat="1" x14ac:dyDescent="0.3">
      <c r="B54" s="112"/>
      <c r="C54" s="61"/>
      <c r="D54" s="61"/>
      <c r="E54" s="114"/>
      <c r="F54" s="114"/>
      <c r="G54" s="114"/>
      <c r="H54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54" s="138">
        <f>Materiaalhulpmiddelen[[#This Row],[Totale kosten]]*0.8</f>
        <v>0</v>
      </c>
    </row>
    <row r="55" spans="2:9" x14ac:dyDescent="0.3">
      <c r="B55" s="87"/>
      <c r="C55" s="52"/>
      <c r="D55" s="52"/>
      <c r="E55" s="88"/>
      <c r="F55" s="88"/>
      <c r="G55" s="88"/>
      <c r="H55" s="56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55" s="132">
        <f>Materiaalhulpmiddelen[[#This Row],[Totale kosten]]*0.8</f>
        <v>0</v>
      </c>
    </row>
    <row r="56" spans="2:9" s="24" customFormat="1" x14ac:dyDescent="0.3">
      <c r="B56" s="112"/>
      <c r="C56" s="61"/>
      <c r="D56" s="61"/>
      <c r="E56" s="114"/>
      <c r="F56" s="114"/>
      <c r="G56" s="114"/>
      <c r="H56" s="65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56" s="138">
        <f>Materiaalhulpmiddelen[[#This Row],[Totale kosten]]*0.8</f>
        <v>0</v>
      </c>
    </row>
    <row r="57" spans="2:9" x14ac:dyDescent="0.3">
      <c r="B57" s="91"/>
      <c r="C57" s="92"/>
      <c r="D57" s="92"/>
      <c r="E57" s="93"/>
      <c r="F57" s="93"/>
      <c r="G57" s="93"/>
      <c r="H57" s="133">
        <f>Materiaalhulpmiddelen[[#This Row],[Aantal eenheden opgegeven]]*Materiaalhulpmiddelen[[#This Row],[Opgegeven kosten per eenheid]]-(Materiaalhulpmiddelen[[#This Row],[Opbrengst materialen]]+Materiaalhulpmiddelen[[#This Row],[Restwaarde materialen]])</f>
        <v>0</v>
      </c>
      <c r="I57" s="134">
        <f>Materiaalhulpmiddelen[[#This Row],[Totale kosten]]*0.8</f>
        <v>0</v>
      </c>
    </row>
  </sheetData>
  <sheetProtection algorithmName="SHA-512" hashValue="DOxGg0So1fZM8UC7ODn5m+0h8aQo9+NTwmIOqePBSqN+Wy/ReaGC6lkhq+/tUy38Xs/IGDbOiDlldxX5j247hg==" saltValue="wdCCCLkyAIlMJSxeB66EEA==" spinCount="100000" sheet="1" objects="1" scenarios="1"/>
  <dataValidations count="2">
    <dataValidation type="whole" allowBlank="1" showInputMessage="1" showErrorMessage="1" sqref="C8:C57" xr:uid="{32D70E96-A7EF-4D2D-8BB6-B870667C06F1}">
      <formula1>0</formula1>
      <formula2>9999999999999</formula2>
    </dataValidation>
    <dataValidation type="decimal" allowBlank="1" showInputMessage="1" showErrorMessage="1" sqref="E8:G57" xr:uid="{9FFB8301-BFC1-4A4F-8E29-2B8BE557E82A}">
      <formula1>0</formula1>
      <formula2>999999999999999</formula2>
    </dataValidation>
  </dataValidations>
  <pageMargins left="0.51181102362204722" right="0.51181102362204722" top="0.55118110236220474" bottom="0.55118110236220474" header="0.11811023622047245" footer="0.31496062992125984"/>
  <pageSetup paperSize="9" scale="65" fitToHeight="0" orientation="landscape" r:id="rId1"/>
  <headerFooter>
    <oddFooter>&amp;LVersie: Oktober 2022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EB98-4303-41F5-8390-B69826062428}">
  <sheetPr>
    <pageSetUpPr fitToPage="1"/>
  </sheetPr>
  <dimension ref="B1:E57"/>
  <sheetViews>
    <sheetView showGridLines="0" showRowColHeaders="0" topLeftCell="A3" zoomScale="94" zoomScaleNormal="94" workbookViewId="0">
      <selection activeCell="F29" sqref="F29"/>
    </sheetView>
  </sheetViews>
  <sheetFormatPr defaultRowHeight="15.05" x14ac:dyDescent="0.3"/>
  <cols>
    <col min="1" max="1" width="2.6640625" customWidth="1"/>
    <col min="2" max="8" width="20.6640625" customWidth="1"/>
  </cols>
  <sheetData>
    <row r="1" spans="2:5" hidden="1" x14ac:dyDescent="0.3"/>
    <row r="2" spans="2:5" hidden="1" x14ac:dyDescent="0.3"/>
    <row r="3" spans="2:5" ht="18.8" customHeight="1" x14ac:dyDescent="0.3"/>
    <row r="5" spans="2:5" x14ac:dyDescent="0.3">
      <c r="B5" s="94"/>
      <c r="C5" s="28" t="s">
        <v>11</v>
      </c>
      <c r="D5" s="98">
        <f>SUM(kostenderden[Totale kosten])</f>
        <v>0</v>
      </c>
      <c r="E5" s="99">
        <f>SUM(kostenderden[Gevraagde subsidie])</f>
        <v>0</v>
      </c>
    </row>
    <row r="6" spans="2:5" x14ac:dyDescent="0.3">
      <c r="B6" s="143" t="s">
        <v>17</v>
      </c>
      <c r="C6" s="32" t="s">
        <v>39</v>
      </c>
      <c r="D6" s="100">
        <f>SUBTOTAL(9,kostenderden[Totale kosten])</f>
        <v>0</v>
      </c>
      <c r="E6" s="101">
        <f>SUBTOTAL(9,kostenderden[Gevraagde subsidie])</f>
        <v>0</v>
      </c>
    </row>
    <row r="7" spans="2:5" s="142" customFormat="1" x14ac:dyDescent="0.3">
      <c r="B7" s="48" t="s">
        <v>1</v>
      </c>
      <c r="C7" s="49" t="s">
        <v>18</v>
      </c>
      <c r="D7" s="49" t="s">
        <v>21</v>
      </c>
      <c r="E7" s="50" t="s">
        <v>25</v>
      </c>
    </row>
    <row r="8" spans="2:5" s="24" customFormat="1" x14ac:dyDescent="0.3">
      <c r="B8" s="60"/>
      <c r="C8" s="114"/>
      <c r="D8" s="65">
        <f>kostenderden[[#This Row],[Opgegeven kosten]]</f>
        <v>0</v>
      </c>
      <c r="E8" s="144">
        <f>kostenderden[[#This Row],[Totale kosten]]*0.8</f>
        <v>0</v>
      </c>
    </row>
    <row r="9" spans="2:5" x14ac:dyDescent="0.3">
      <c r="B9" s="51"/>
      <c r="C9" s="88"/>
      <c r="D9" s="56">
        <f>kostenderden[[#This Row],[Opgegeven kosten]]</f>
        <v>0</v>
      </c>
      <c r="E9" s="139">
        <f>kostenderden[[#This Row],[Totale kosten]]*0.8</f>
        <v>0</v>
      </c>
    </row>
    <row r="10" spans="2:5" s="24" customFormat="1" x14ac:dyDescent="0.3">
      <c r="B10" s="60"/>
      <c r="C10" s="114"/>
      <c r="D10" s="65">
        <f>kostenderden[[#This Row],[Opgegeven kosten]]</f>
        <v>0</v>
      </c>
      <c r="E10" s="144">
        <f>kostenderden[[#This Row],[Totale kosten]]*0.8</f>
        <v>0</v>
      </c>
    </row>
    <row r="11" spans="2:5" x14ac:dyDescent="0.3">
      <c r="B11" s="51"/>
      <c r="C11" s="88"/>
      <c r="D11" s="56">
        <f>kostenderden[[#This Row],[Opgegeven kosten]]</f>
        <v>0</v>
      </c>
      <c r="E11" s="139">
        <f>kostenderden[[#This Row],[Totale kosten]]*0.8</f>
        <v>0</v>
      </c>
    </row>
    <row r="12" spans="2:5" s="24" customFormat="1" x14ac:dyDescent="0.3">
      <c r="B12" s="60"/>
      <c r="C12" s="114"/>
      <c r="D12" s="65">
        <f>kostenderden[[#This Row],[Opgegeven kosten]]</f>
        <v>0</v>
      </c>
      <c r="E12" s="144">
        <f>kostenderden[[#This Row],[Totale kosten]]*0.8</f>
        <v>0</v>
      </c>
    </row>
    <row r="13" spans="2:5" x14ac:dyDescent="0.3">
      <c r="B13" s="51"/>
      <c r="C13" s="88"/>
      <c r="D13" s="56">
        <f>kostenderden[[#This Row],[Opgegeven kosten]]</f>
        <v>0</v>
      </c>
      <c r="E13" s="139">
        <f>kostenderden[[#This Row],[Totale kosten]]*0.8</f>
        <v>0</v>
      </c>
    </row>
    <row r="14" spans="2:5" s="24" customFormat="1" x14ac:dyDescent="0.3">
      <c r="B14" s="60"/>
      <c r="C14" s="114"/>
      <c r="D14" s="65">
        <f>kostenderden[[#This Row],[Opgegeven kosten]]</f>
        <v>0</v>
      </c>
      <c r="E14" s="144">
        <f>kostenderden[[#This Row],[Totale kosten]]*0.8</f>
        <v>0</v>
      </c>
    </row>
    <row r="15" spans="2:5" x14ac:dyDescent="0.3">
      <c r="B15" s="51"/>
      <c r="C15" s="88"/>
      <c r="D15" s="56">
        <f>kostenderden[[#This Row],[Opgegeven kosten]]</f>
        <v>0</v>
      </c>
      <c r="E15" s="139">
        <f>kostenderden[[#This Row],[Totale kosten]]*0.8</f>
        <v>0</v>
      </c>
    </row>
    <row r="16" spans="2:5" s="24" customFormat="1" x14ac:dyDescent="0.3">
      <c r="B16" s="60"/>
      <c r="C16" s="114"/>
      <c r="D16" s="65">
        <f>kostenderden[[#This Row],[Opgegeven kosten]]</f>
        <v>0</v>
      </c>
      <c r="E16" s="144">
        <f>kostenderden[[#This Row],[Totale kosten]]*0.8</f>
        <v>0</v>
      </c>
    </row>
    <row r="17" spans="2:5" ht="16.3" customHeight="1" x14ac:dyDescent="0.3">
      <c r="B17" s="51"/>
      <c r="C17" s="88"/>
      <c r="D17" s="56">
        <f>kostenderden[[#This Row],[Opgegeven kosten]]</f>
        <v>0</v>
      </c>
      <c r="E17" s="139">
        <f>kostenderden[[#This Row],[Totale kosten]]*0.8</f>
        <v>0</v>
      </c>
    </row>
    <row r="18" spans="2:5" s="24" customFormat="1" x14ac:dyDescent="0.3">
      <c r="B18" s="60"/>
      <c r="C18" s="114"/>
      <c r="D18" s="65">
        <f>kostenderden[[#This Row],[Opgegeven kosten]]</f>
        <v>0</v>
      </c>
      <c r="E18" s="144">
        <f>kostenderden[[#This Row],[Totale kosten]]*0.8</f>
        <v>0</v>
      </c>
    </row>
    <row r="19" spans="2:5" x14ac:dyDescent="0.3">
      <c r="B19" s="51"/>
      <c r="C19" s="88"/>
      <c r="D19" s="56">
        <f>kostenderden[[#This Row],[Opgegeven kosten]]</f>
        <v>0</v>
      </c>
      <c r="E19" s="139">
        <f>kostenderden[[#This Row],[Totale kosten]]*0.8</f>
        <v>0</v>
      </c>
    </row>
    <row r="20" spans="2:5" s="24" customFormat="1" x14ac:dyDescent="0.3">
      <c r="B20" s="60"/>
      <c r="C20" s="114"/>
      <c r="D20" s="65">
        <f>kostenderden[[#This Row],[Opgegeven kosten]]</f>
        <v>0</v>
      </c>
      <c r="E20" s="144">
        <f>kostenderden[[#This Row],[Totale kosten]]*0.8</f>
        <v>0</v>
      </c>
    </row>
    <row r="21" spans="2:5" x14ac:dyDescent="0.3">
      <c r="B21" s="51"/>
      <c r="C21" s="88"/>
      <c r="D21" s="56">
        <f>kostenderden[[#This Row],[Opgegeven kosten]]</f>
        <v>0</v>
      </c>
      <c r="E21" s="139">
        <f>kostenderden[[#This Row],[Totale kosten]]*0.8</f>
        <v>0</v>
      </c>
    </row>
    <row r="22" spans="2:5" s="24" customFormat="1" x14ac:dyDescent="0.3">
      <c r="B22" s="60"/>
      <c r="C22" s="114"/>
      <c r="D22" s="65">
        <f>kostenderden[[#This Row],[Opgegeven kosten]]</f>
        <v>0</v>
      </c>
      <c r="E22" s="144">
        <f>kostenderden[[#This Row],[Totale kosten]]*0.8</f>
        <v>0</v>
      </c>
    </row>
    <row r="23" spans="2:5" x14ac:dyDescent="0.3">
      <c r="B23" s="51"/>
      <c r="C23" s="88"/>
      <c r="D23" s="56">
        <f>kostenderden[[#This Row],[Opgegeven kosten]]</f>
        <v>0</v>
      </c>
      <c r="E23" s="139">
        <f>kostenderden[[#This Row],[Totale kosten]]*0.8</f>
        <v>0</v>
      </c>
    </row>
    <row r="24" spans="2:5" s="24" customFormat="1" x14ac:dyDescent="0.3">
      <c r="B24" s="60"/>
      <c r="C24" s="114"/>
      <c r="D24" s="65">
        <f>kostenderden[[#This Row],[Opgegeven kosten]]</f>
        <v>0</v>
      </c>
      <c r="E24" s="144">
        <f>kostenderden[[#This Row],[Totale kosten]]*0.8</f>
        <v>0</v>
      </c>
    </row>
    <row r="25" spans="2:5" x14ac:dyDescent="0.3">
      <c r="B25" s="51"/>
      <c r="C25" s="88"/>
      <c r="D25" s="56">
        <f>kostenderden[[#This Row],[Opgegeven kosten]]</f>
        <v>0</v>
      </c>
      <c r="E25" s="139">
        <f>kostenderden[[#This Row],[Totale kosten]]*0.8</f>
        <v>0</v>
      </c>
    </row>
    <row r="26" spans="2:5" s="24" customFormat="1" x14ac:dyDescent="0.3">
      <c r="B26" s="60"/>
      <c r="C26" s="114"/>
      <c r="D26" s="65">
        <f>kostenderden[[#This Row],[Opgegeven kosten]]</f>
        <v>0</v>
      </c>
      <c r="E26" s="144">
        <f>kostenderden[[#This Row],[Totale kosten]]*0.8</f>
        <v>0</v>
      </c>
    </row>
    <row r="27" spans="2:5" x14ac:dyDescent="0.3">
      <c r="B27" s="51"/>
      <c r="C27" s="88"/>
      <c r="D27" s="56">
        <f>kostenderden[[#This Row],[Opgegeven kosten]]</f>
        <v>0</v>
      </c>
      <c r="E27" s="139">
        <f>kostenderden[[#This Row],[Totale kosten]]*0.8</f>
        <v>0</v>
      </c>
    </row>
    <row r="28" spans="2:5" s="24" customFormat="1" x14ac:dyDescent="0.3">
      <c r="B28" s="60"/>
      <c r="C28" s="114"/>
      <c r="D28" s="65">
        <f>kostenderden[[#This Row],[Opgegeven kosten]]</f>
        <v>0</v>
      </c>
      <c r="E28" s="144">
        <f>kostenderden[[#This Row],[Totale kosten]]*0.8</f>
        <v>0</v>
      </c>
    </row>
    <row r="29" spans="2:5" x14ac:dyDescent="0.3">
      <c r="B29" s="51"/>
      <c r="C29" s="88"/>
      <c r="D29" s="56">
        <f>kostenderden[[#This Row],[Opgegeven kosten]]</f>
        <v>0</v>
      </c>
      <c r="E29" s="139">
        <f>kostenderden[[#This Row],[Totale kosten]]*0.8</f>
        <v>0</v>
      </c>
    </row>
    <row r="30" spans="2:5" s="24" customFormat="1" x14ac:dyDescent="0.3">
      <c r="B30" s="60"/>
      <c r="C30" s="114"/>
      <c r="D30" s="65">
        <f>kostenderden[[#This Row],[Opgegeven kosten]]</f>
        <v>0</v>
      </c>
      <c r="E30" s="144">
        <f>kostenderden[[#This Row],[Totale kosten]]*0.8</f>
        <v>0</v>
      </c>
    </row>
    <row r="31" spans="2:5" x14ac:dyDescent="0.3">
      <c r="B31" s="51"/>
      <c r="C31" s="88"/>
      <c r="D31" s="56">
        <f>kostenderden[[#This Row],[Opgegeven kosten]]</f>
        <v>0</v>
      </c>
      <c r="E31" s="139">
        <f>kostenderden[[#This Row],[Totale kosten]]*0.8</f>
        <v>0</v>
      </c>
    </row>
    <row r="32" spans="2:5" s="24" customFormat="1" x14ac:dyDescent="0.3">
      <c r="B32" s="60"/>
      <c r="C32" s="114"/>
      <c r="D32" s="65">
        <f>kostenderden[[#This Row],[Opgegeven kosten]]</f>
        <v>0</v>
      </c>
      <c r="E32" s="144">
        <f>kostenderden[[#This Row],[Totale kosten]]*0.8</f>
        <v>0</v>
      </c>
    </row>
    <row r="33" spans="2:5" x14ac:dyDescent="0.3">
      <c r="B33" s="51"/>
      <c r="C33" s="88"/>
      <c r="D33" s="56">
        <f>kostenderden[[#This Row],[Opgegeven kosten]]</f>
        <v>0</v>
      </c>
      <c r="E33" s="139">
        <f>kostenderden[[#This Row],[Totale kosten]]*0.8</f>
        <v>0</v>
      </c>
    </row>
    <row r="34" spans="2:5" s="24" customFormat="1" x14ac:dyDescent="0.3">
      <c r="B34" s="60"/>
      <c r="C34" s="114"/>
      <c r="D34" s="65">
        <f>kostenderden[[#This Row],[Opgegeven kosten]]</f>
        <v>0</v>
      </c>
      <c r="E34" s="144">
        <f>kostenderden[[#This Row],[Totale kosten]]*0.8</f>
        <v>0</v>
      </c>
    </row>
    <row r="35" spans="2:5" x14ac:dyDescent="0.3">
      <c r="B35" s="51"/>
      <c r="C35" s="88"/>
      <c r="D35" s="56">
        <f>kostenderden[[#This Row],[Opgegeven kosten]]</f>
        <v>0</v>
      </c>
      <c r="E35" s="139">
        <f>kostenderden[[#This Row],[Totale kosten]]*0.8</f>
        <v>0</v>
      </c>
    </row>
    <row r="36" spans="2:5" s="24" customFormat="1" x14ac:dyDescent="0.3">
      <c r="B36" s="60"/>
      <c r="C36" s="114"/>
      <c r="D36" s="65">
        <f>kostenderden[[#This Row],[Opgegeven kosten]]</f>
        <v>0</v>
      </c>
      <c r="E36" s="144">
        <f>kostenderden[[#This Row],[Totale kosten]]*0.8</f>
        <v>0</v>
      </c>
    </row>
    <row r="37" spans="2:5" x14ac:dyDescent="0.3">
      <c r="B37" s="51"/>
      <c r="C37" s="88"/>
      <c r="D37" s="56">
        <f>kostenderden[[#This Row],[Opgegeven kosten]]</f>
        <v>0</v>
      </c>
      <c r="E37" s="139">
        <f>kostenderden[[#This Row],[Totale kosten]]*0.8</f>
        <v>0</v>
      </c>
    </row>
    <row r="38" spans="2:5" s="24" customFormat="1" x14ac:dyDescent="0.3">
      <c r="B38" s="60"/>
      <c r="C38" s="114"/>
      <c r="D38" s="65">
        <f>kostenderden[[#This Row],[Opgegeven kosten]]</f>
        <v>0</v>
      </c>
      <c r="E38" s="144">
        <f>kostenderden[[#This Row],[Totale kosten]]*0.8</f>
        <v>0</v>
      </c>
    </row>
    <row r="39" spans="2:5" x14ac:dyDescent="0.3">
      <c r="B39" s="51"/>
      <c r="C39" s="88"/>
      <c r="D39" s="56">
        <f>kostenderden[[#This Row],[Opgegeven kosten]]</f>
        <v>0</v>
      </c>
      <c r="E39" s="139">
        <f>kostenderden[[#This Row],[Totale kosten]]*0.8</f>
        <v>0</v>
      </c>
    </row>
    <row r="40" spans="2:5" s="24" customFormat="1" x14ac:dyDescent="0.3">
      <c r="B40" s="60"/>
      <c r="C40" s="114"/>
      <c r="D40" s="65">
        <f>kostenderden[[#This Row],[Opgegeven kosten]]</f>
        <v>0</v>
      </c>
      <c r="E40" s="144">
        <f>kostenderden[[#This Row],[Totale kosten]]*0.8</f>
        <v>0</v>
      </c>
    </row>
    <row r="41" spans="2:5" x14ac:dyDescent="0.3">
      <c r="B41" s="51"/>
      <c r="C41" s="88"/>
      <c r="D41" s="56">
        <f>kostenderden[[#This Row],[Opgegeven kosten]]</f>
        <v>0</v>
      </c>
      <c r="E41" s="139">
        <f>kostenderden[[#This Row],[Totale kosten]]*0.8</f>
        <v>0</v>
      </c>
    </row>
    <row r="42" spans="2:5" s="24" customFormat="1" x14ac:dyDescent="0.3">
      <c r="B42" s="60"/>
      <c r="C42" s="114"/>
      <c r="D42" s="65">
        <f>kostenderden[[#This Row],[Opgegeven kosten]]</f>
        <v>0</v>
      </c>
      <c r="E42" s="144">
        <f>kostenderden[[#This Row],[Totale kosten]]*0.8</f>
        <v>0</v>
      </c>
    </row>
    <row r="43" spans="2:5" x14ac:dyDescent="0.3">
      <c r="B43" s="51"/>
      <c r="C43" s="88"/>
      <c r="D43" s="56">
        <f>kostenderden[[#This Row],[Opgegeven kosten]]</f>
        <v>0</v>
      </c>
      <c r="E43" s="139">
        <f>kostenderden[[#This Row],[Totale kosten]]*0.8</f>
        <v>0</v>
      </c>
    </row>
    <row r="44" spans="2:5" s="24" customFormat="1" x14ac:dyDescent="0.3">
      <c r="B44" s="60"/>
      <c r="C44" s="114"/>
      <c r="D44" s="65">
        <f>kostenderden[[#This Row],[Opgegeven kosten]]</f>
        <v>0</v>
      </c>
      <c r="E44" s="144">
        <f>kostenderden[[#This Row],[Totale kosten]]*0.8</f>
        <v>0</v>
      </c>
    </row>
    <row r="45" spans="2:5" x14ac:dyDescent="0.3">
      <c r="B45" s="51"/>
      <c r="C45" s="88"/>
      <c r="D45" s="56">
        <f>kostenderden[[#This Row],[Opgegeven kosten]]</f>
        <v>0</v>
      </c>
      <c r="E45" s="139">
        <f>kostenderden[[#This Row],[Totale kosten]]*0.8</f>
        <v>0</v>
      </c>
    </row>
    <row r="46" spans="2:5" s="24" customFormat="1" x14ac:dyDescent="0.3">
      <c r="B46" s="60"/>
      <c r="C46" s="114"/>
      <c r="D46" s="65">
        <f>kostenderden[[#This Row],[Opgegeven kosten]]</f>
        <v>0</v>
      </c>
      <c r="E46" s="144">
        <f>kostenderden[[#This Row],[Totale kosten]]*0.8</f>
        <v>0</v>
      </c>
    </row>
    <row r="47" spans="2:5" x14ac:dyDescent="0.3">
      <c r="B47" s="51"/>
      <c r="C47" s="88"/>
      <c r="D47" s="56">
        <f>kostenderden[[#This Row],[Opgegeven kosten]]</f>
        <v>0</v>
      </c>
      <c r="E47" s="139">
        <f>kostenderden[[#This Row],[Totale kosten]]*0.8</f>
        <v>0</v>
      </c>
    </row>
    <row r="48" spans="2:5" s="24" customFormat="1" x14ac:dyDescent="0.3">
      <c r="B48" s="60"/>
      <c r="C48" s="114"/>
      <c r="D48" s="65">
        <f>kostenderden[[#This Row],[Opgegeven kosten]]</f>
        <v>0</v>
      </c>
      <c r="E48" s="144">
        <f>kostenderden[[#This Row],[Totale kosten]]*0.8</f>
        <v>0</v>
      </c>
    </row>
    <row r="49" spans="2:5" x14ac:dyDescent="0.3">
      <c r="B49" s="51"/>
      <c r="C49" s="88"/>
      <c r="D49" s="56">
        <f>kostenderden[[#This Row],[Opgegeven kosten]]</f>
        <v>0</v>
      </c>
      <c r="E49" s="139">
        <f>kostenderden[[#This Row],[Totale kosten]]*0.8</f>
        <v>0</v>
      </c>
    </row>
    <row r="50" spans="2:5" s="24" customFormat="1" x14ac:dyDescent="0.3">
      <c r="B50" s="60"/>
      <c r="C50" s="114"/>
      <c r="D50" s="65">
        <f>kostenderden[[#This Row],[Opgegeven kosten]]</f>
        <v>0</v>
      </c>
      <c r="E50" s="144">
        <f>kostenderden[[#This Row],[Totale kosten]]*0.8</f>
        <v>0</v>
      </c>
    </row>
    <row r="51" spans="2:5" x14ac:dyDescent="0.3">
      <c r="B51" s="51"/>
      <c r="C51" s="88"/>
      <c r="D51" s="56">
        <f>kostenderden[[#This Row],[Opgegeven kosten]]</f>
        <v>0</v>
      </c>
      <c r="E51" s="139">
        <f>kostenderden[[#This Row],[Totale kosten]]*0.8</f>
        <v>0</v>
      </c>
    </row>
    <row r="52" spans="2:5" s="24" customFormat="1" x14ac:dyDescent="0.3">
      <c r="B52" s="60"/>
      <c r="C52" s="114"/>
      <c r="D52" s="65">
        <f>kostenderden[[#This Row],[Opgegeven kosten]]</f>
        <v>0</v>
      </c>
      <c r="E52" s="144">
        <f>kostenderden[[#This Row],[Totale kosten]]*0.8</f>
        <v>0</v>
      </c>
    </row>
    <row r="53" spans="2:5" x14ac:dyDescent="0.3">
      <c r="B53" s="51"/>
      <c r="C53" s="88"/>
      <c r="D53" s="56">
        <f>kostenderden[[#This Row],[Opgegeven kosten]]</f>
        <v>0</v>
      </c>
      <c r="E53" s="139">
        <f>kostenderden[[#This Row],[Totale kosten]]*0.8</f>
        <v>0</v>
      </c>
    </row>
    <row r="54" spans="2:5" s="24" customFormat="1" x14ac:dyDescent="0.3">
      <c r="B54" s="60"/>
      <c r="C54" s="114"/>
      <c r="D54" s="65">
        <f>kostenderden[[#This Row],[Opgegeven kosten]]</f>
        <v>0</v>
      </c>
      <c r="E54" s="144">
        <f>kostenderden[[#This Row],[Totale kosten]]*0.8</f>
        <v>0</v>
      </c>
    </row>
    <row r="55" spans="2:5" x14ac:dyDescent="0.3">
      <c r="B55" s="51"/>
      <c r="C55" s="88"/>
      <c r="D55" s="56">
        <f>kostenderden[[#This Row],[Opgegeven kosten]]</f>
        <v>0</v>
      </c>
      <c r="E55" s="139">
        <f>kostenderden[[#This Row],[Totale kosten]]*0.8</f>
        <v>0</v>
      </c>
    </row>
    <row r="56" spans="2:5" s="24" customFormat="1" x14ac:dyDescent="0.3">
      <c r="B56" s="60"/>
      <c r="C56" s="114"/>
      <c r="D56" s="65">
        <f>kostenderden[[#This Row],[Opgegeven kosten]]</f>
        <v>0</v>
      </c>
      <c r="E56" s="144">
        <f>kostenderden[[#This Row],[Totale kosten]]*0.8</f>
        <v>0</v>
      </c>
    </row>
    <row r="57" spans="2:5" x14ac:dyDescent="0.3">
      <c r="B57" s="58"/>
      <c r="C57" s="140"/>
      <c r="D57" s="59">
        <f>kostenderden[[#This Row],[Opgegeven kosten]]</f>
        <v>0</v>
      </c>
      <c r="E57" s="141">
        <f>kostenderden[[#This Row],[Totale kosten]]*0.8</f>
        <v>0</v>
      </c>
    </row>
  </sheetData>
  <sheetProtection algorithmName="SHA-512" hashValue="51AKqT2hupMq0tXN/eoHgdtc257YszREbAwCAKGlmKHjsXQlDtwjHj83TFshmVeQ/S7t1x280xABLuvrE8X7ZA==" saltValue="7lX/pks7w6ElKMb/hy1vJQ==" spinCount="100000" sheet="1" objects="1" scenarios="1" insertRows="0"/>
  <dataValidations count="1">
    <dataValidation type="decimal" allowBlank="1" showInputMessage="1" showErrorMessage="1" sqref="C8:C57" xr:uid="{51754412-BE36-44F5-A135-86C47130FBEF}">
      <formula1>0</formula1>
      <formula2>99999999999999</formula2>
    </dataValidation>
  </dataValidations>
  <pageMargins left="0.51181102362204722" right="0.51181102362204722" top="0.35433070866141736" bottom="0.55118110236220474" header="0.11811023622047245" footer="0.11811023622047245"/>
  <pageSetup paperSize="9" fitToHeight="0" orientation="landscape" r:id="rId1"/>
  <headerFooter>
    <oddFooter>&amp;LVersie: Oktober 2022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A0C9-804D-43DD-84A1-129AC2028882}">
  <dimension ref="B2:D23"/>
  <sheetViews>
    <sheetView showGridLines="0" zoomScale="79" zoomScaleNormal="79" workbookViewId="0">
      <selection activeCell="C26" sqref="C26"/>
    </sheetView>
  </sheetViews>
  <sheetFormatPr defaultRowHeight="15.05" x14ac:dyDescent="0.3"/>
  <cols>
    <col min="1" max="1" width="2.6640625" customWidth="1"/>
    <col min="2" max="2" width="28.109375" bestFit="1" customWidth="1"/>
    <col min="3" max="3" width="24.5546875" customWidth="1"/>
    <col min="4" max="4" width="28.5546875" bestFit="1" customWidth="1"/>
    <col min="5" max="8" width="20.6640625" customWidth="1"/>
  </cols>
  <sheetData>
    <row r="2" spans="2:4" x14ac:dyDescent="0.3">
      <c r="B2" s="1" t="s">
        <v>19</v>
      </c>
      <c r="C2" s="11"/>
      <c r="D2" s="11"/>
    </row>
    <row r="3" spans="2:4" x14ac:dyDescent="0.3">
      <c r="B3" s="12" t="s">
        <v>20</v>
      </c>
      <c r="C3" s="13" t="s">
        <v>21</v>
      </c>
      <c r="D3" s="14" t="s">
        <v>22</v>
      </c>
    </row>
    <row r="4" spans="2:4" x14ac:dyDescent="0.3">
      <c r="B4" s="15" t="s">
        <v>0</v>
      </c>
      <c r="C4" s="16">
        <f>SUM(Loonkosten[Totale kosten])</f>
        <v>0</v>
      </c>
      <c r="D4" s="17">
        <f>SUM(Loonkosten[Gevraagde subsidie])</f>
        <v>0</v>
      </c>
    </row>
    <row r="5" spans="2:4" x14ac:dyDescent="0.3">
      <c r="B5" s="18" t="s">
        <v>6</v>
      </c>
      <c r="C5" s="19">
        <f>SUM(Apparatuur[Totale kosten])</f>
        <v>0</v>
      </c>
      <c r="D5" s="20">
        <f>SUM(Apparatuur[Gevraagde subsidie])</f>
        <v>0</v>
      </c>
    </row>
    <row r="6" spans="2:4" x14ac:dyDescent="0.3">
      <c r="B6" s="15" t="s">
        <v>23</v>
      </c>
      <c r="C6" s="16">
        <f>SUM(Materiaalhulpmiddelen[Totale kosten])</f>
        <v>0</v>
      </c>
      <c r="D6" s="17">
        <f>SUM(Materiaalhulpmiddelen[Gevraagde subsidie])</f>
        <v>0</v>
      </c>
    </row>
    <row r="7" spans="2:4" x14ac:dyDescent="0.3">
      <c r="B7" s="18" t="s">
        <v>17</v>
      </c>
      <c r="C7" s="19">
        <f>SUM(kostenderden[Totale kosten])</f>
        <v>0</v>
      </c>
      <c r="D7" s="20">
        <f>SUM(kostenderden[Gevraagde subsidie])</f>
        <v>0</v>
      </c>
    </row>
    <row r="8" spans="2:4" x14ac:dyDescent="0.3">
      <c r="B8" s="21" t="s">
        <v>11</v>
      </c>
      <c r="C8" s="22">
        <f>SUBTOTAL(109,Totaalbedragsubsidie[Totale kosten])</f>
        <v>0</v>
      </c>
      <c r="D8" s="23">
        <f>SUBTOTAL(109,Totaalbedragsubsidie[Subsidiebedrag 80%])</f>
        <v>0</v>
      </c>
    </row>
    <row r="13" spans="2:4" s="24" customFormat="1" x14ac:dyDescent="0.3"/>
    <row r="14" spans="2:4" s="24" customFormat="1" x14ac:dyDescent="0.3"/>
    <row r="15" spans="2:4" s="24" customFormat="1" x14ac:dyDescent="0.3"/>
    <row r="16" spans="2:4" s="24" customFormat="1" x14ac:dyDescent="0.3"/>
    <row r="17" s="24" customFormat="1" x14ac:dyDescent="0.3"/>
    <row r="18" s="24" customFormat="1" x14ac:dyDescent="0.3"/>
    <row r="19" s="24" customFormat="1" x14ac:dyDescent="0.3"/>
    <row r="20" s="24" customFormat="1" x14ac:dyDescent="0.3"/>
    <row r="21" s="24" customFormat="1" x14ac:dyDescent="0.3"/>
    <row r="22" s="24" customFormat="1" x14ac:dyDescent="0.3"/>
    <row r="23" s="24" customFormat="1" x14ac:dyDescent="0.3"/>
  </sheetData>
  <sheetProtection algorithmName="SHA-512" hashValue="F4R0hGNnUPjxi34hnxxeb7nqRfMSngEgFoTQcUtW12jz/mVsXC15GHmK9bLOvoNUhhsdJe1phB6pbMLyfR9U1Q==" saltValue="xIlm2ocN2f5MXVAwe4R6OA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923377886B54F9F933861B8D52EBF" ma:contentTypeVersion="4" ma:contentTypeDescription="Een nieuw document maken." ma:contentTypeScope="" ma:versionID="efb174e002b7bcc4da3c2ae3285a3147">
  <xsd:schema xmlns:xsd="http://www.w3.org/2001/XMLSchema" xmlns:xs="http://www.w3.org/2001/XMLSchema" xmlns:p="http://schemas.microsoft.com/office/2006/metadata/properties" xmlns:ns2="4711da1b-f233-4434-9962-8187bb90af34" xmlns:ns3="8fbad1df-5bb6-4a0f-9ce5-a62b46f21181" targetNamespace="http://schemas.microsoft.com/office/2006/metadata/properties" ma:root="true" ma:fieldsID="772e13be296387f1a86556fcf3c79826" ns2:_="" ns3:_="">
    <xsd:import namespace="4711da1b-f233-4434-9962-8187bb90af34"/>
    <xsd:import namespace="8fbad1df-5bb6-4a0f-9ce5-a62b46f211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1da1b-f233-4434-9962-8187bb90af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ad1df-5bb6-4a0f-9ce5-a62b46f211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55B42F-14CA-46AD-9603-5BDADD50DE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5FB038-2661-44C5-896C-70335C6BE29C}">
  <ds:schemaRefs>
    <ds:schemaRef ds:uri="4711da1b-f233-4434-9962-8187bb90af34"/>
    <ds:schemaRef ds:uri="8fbad1df-5bb6-4a0f-9ce5-a62b46f2118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7882F1-FC4B-4676-8C6C-7BC210305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11da1b-f233-4434-9962-8187bb90af34"/>
    <ds:schemaRef ds:uri="8fbad1df-5bb6-4a0f-9ce5-a62b46f211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Voorblad</vt:lpstr>
      <vt:lpstr>Loonkosten</vt:lpstr>
      <vt:lpstr>Apparatuur</vt:lpstr>
      <vt:lpstr>Materialen en hulpmiddelen</vt:lpstr>
      <vt:lpstr>Kosten derden</vt:lpstr>
      <vt:lpstr>Totaalbedrag subsidie</vt:lpstr>
      <vt:lpstr>Apparatuur!Afdrukbereik</vt:lpstr>
    </vt:vector>
  </TitlesOfParts>
  <Manager/>
  <Company>Ministerie van Economische Zaken en Klimaat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Samen leren in project over duurzame dierlijke marktconcepten 2022</dc:title>
  <dc:subject/>
  <dc:creator>Rijksdienst voor Ondernemend Nederland</dc:creator>
  <cp:keywords/>
  <dc:description/>
  <cp:lastModifiedBy>Rijksdienst voor Ondernemend Nederland</cp:lastModifiedBy>
  <cp:revision/>
  <cp:lastPrinted>2022-10-31T13:04:28Z</cp:lastPrinted>
  <dcterms:created xsi:type="dcterms:W3CDTF">2022-10-24T15:11:55Z</dcterms:created>
  <dcterms:modified xsi:type="dcterms:W3CDTF">2022-11-03T13:36:16Z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0x010100E45923377886B54F9F933861B8D52EBF</vt:lpwstr>
  </property>
  <property fmtid="{D5CDD505-2E9C-101B-9397-08002B2CF9AE}" pid="3" name="MSIP_Label_4bde8109-f994-4a60-a1d3-5c95e2ff3620_Enabled">
    <vt:lpwstr>true</vt:lpwstr>
  </property>
  <property fmtid="{D5CDD505-2E9C-101B-9397-08002B2CF9AE}" pid="4" name="MSIP_Label_4bde8109-f994-4a60-a1d3-5c95e2ff3620_SetDate">
    <vt:lpwstr>2022-10-25T09:01:09Z</vt:lpwstr>
  </property>
  <property fmtid="{D5CDD505-2E9C-101B-9397-08002B2CF9AE}" pid="5" name="MSIP_Label_4bde8109-f994-4a60-a1d3-5c95e2ff3620_Method">
    <vt:lpwstr>Privileged</vt:lpwstr>
  </property>
  <property fmtid="{D5CDD505-2E9C-101B-9397-08002B2CF9AE}" pid="6" name="MSIP_Label_4bde8109-f994-4a60-a1d3-5c95e2ff3620_Name">
    <vt:lpwstr>FLPubliek</vt:lpwstr>
  </property>
  <property fmtid="{D5CDD505-2E9C-101B-9397-08002B2CF9AE}" pid="7" name="MSIP_Label_4bde8109-f994-4a60-a1d3-5c95e2ff3620_SiteId">
    <vt:lpwstr>1321633e-f6b9-44e2-a44f-59b9d264ecb7</vt:lpwstr>
  </property>
  <property fmtid="{D5CDD505-2E9C-101B-9397-08002B2CF9AE}" pid="8" name="MSIP_Label_4bde8109-f994-4a60-a1d3-5c95e2ff3620_ActionId">
    <vt:lpwstr>2898604b-a268-4950-b997-c9be946c1863</vt:lpwstr>
  </property>
  <property fmtid="{D5CDD505-2E9C-101B-9397-08002B2CF9AE}" pid="9" name="MSIP_Label_4bde8109-f994-4a60-a1d3-5c95e2ff3620_ContentBits">
    <vt:lpwstr>0</vt:lpwstr>
  </property>
</Properties>
</file>