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updateLinks="always" defaultThemeVersion="124226"/>
  <mc:AlternateContent xmlns:mc="http://schemas.openxmlformats.org/markup-compatibility/2006">
    <mc:Choice Requires="x15">
      <x15ac:absPath xmlns:x15ac="http://schemas.microsoft.com/office/spreadsheetml/2010/11/ac" url="T:\rvo\NP_CDE\Energie Innovatie\Uitvoering\44 Topsector Energie\Tenders en FCFS 2022\IPCEI-2H2 Import en opslag\06 Formulieren en BAS\FGA\"/>
    </mc:Choice>
  </mc:AlternateContent>
  <xr:revisionPtr revIDLastSave="0" documentId="8_{B73C1036-6517-455D-838B-E78D1FCB7329}" xr6:coauthVersionLast="47" xr6:coauthVersionMax="47" xr10:uidLastSave="{00000000-0000-0000-0000-000000000000}"/>
  <bookViews>
    <workbookView xWindow="22932" yWindow="-108" windowWidth="41496" windowHeight="16896" tabRatio="694" activeTab="8" xr2:uid="{00000000-000D-0000-FFFF-FFFF00000000}"/>
  </bookViews>
  <sheets>
    <sheet name="Cover page" sheetId="31" r:id="rId1"/>
    <sheet name="Summary" sheetId="34" r:id="rId2"/>
    <sheet name="Factual scenario" sheetId="33" r:id="rId3"/>
    <sheet name="Counterfactual scenario" sheetId="26" r:id="rId4"/>
    <sheet name="Depreciation" sheetId="30" r:id="rId5"/>
    <sheet name="WACC" sheetId="28" r:id="rId6"/>
    <sheet name="Terminal Value" sheetId="36" r:id="rId7"/>
    <sheet name="NWC" sheetId="37" r:id="rId8"/>
    <sheet name="Cash flow" sheetId="38" r:id="rId9"/>
    <sheet name="Additional info &gt;&gt;&gt;" sheetId="32" r:id="rId10"/>
  </sheets>
  <externalReferences>
    <externalReference r:id="rId11"/>
    <externalReference r:id="rId12"/>
  </externalReferences>
  <definedNames>
    <definedName name="AreaPL1" localSheetId="8">[2]CAM1!$Q$86:$CA$188</definedName>
    <definedName name="AreaPL1" localSheetId="7">[2]CAM1!$Q$86:$CA$188</definedName>
    <definedName name="AreaPL1">[1]CAM1!$Q$86:$CA$188</definedName>
    <definedName name="CIQWBGuid" hidden="1">"25f436e9-e8cf-4e44-9f1d-d2568f60e59c"</definedName>
    <definedName name="CIQWBInfo" hidden="1">"{ ""CIQVersion"":""9.47.1108.4092"" }"</definedName>
    <definedName name="IQ_CH">110000</definedName>
    <definedName name="IQ_CQ">5000</definedName>
    <definedName name="IQ_CY">10000</definedName>
    <definedName name="IQ_DAILY">500000</definedName>
    <definedName name="IQ_DNTM" hidden="1">700000</definedName>
    <definedName name="IQ_EXPENSE_CODE_" hidden="1">1360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8" hidden="1">43472.3088310185</definedName>
    <definedName name="IQ_NAMES_REVISION_DATE_" localSheetId="7" hidden="1">43472.3088310185</definedName>
    <definedName name="IQ_NAMES_REVISION_DATE_" hidden="1">"12/13/2021 14:15:09"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34" l="1"/>
  <c r="B3" i="34"/>
  <c r="B2" i="34"/>
  <c r="F49" i="33" l="1"/>
  <c r="F35" i="26"/>
  <c r="G35" i="26"/>
  <c r="H35" i="26"/>
  <c r="I35" i="26"/>
  <c r="J35" i="26"/>
  <c r="K35" i="26"/>
  <c r="L35" i="26"/>
  <c r="M35" i="26"/>
  <c r="N35" i="26"/>
  <c r="O35" i="26"/>
  <c r="P35" i="26"/>
  <c r="Q35" i="26"/>
  <c r="R35" i="26"/>
  <c r="S35" i="26"/>
  <c r="T35" i="26"/>
  <c r="U35" i="26"/>
  <c r="E35" i="26"/>
  <c r="D35" i="26"/>
  <c r="B15" i="26"/>
  <c r="C51" i="33" l="1"/>
  <c r="C50" i="33"/>
  <c r="D41" i="28" l="1"/>
  <c r="D43" i="28" s="1"/>
  <c r="B18" i="30" l="1"/>
  <c r="B17" i="30"/>
  <c r="D53" i="30"/>
  <c r="E53" i="30"/>
  <c r="F53" i="30"/>
  <c r="G53" i="30"/>
  <c r="H53" i="30"/>
  <c r="I53" i="30"/>
  <c r="J53" i="30"/>
  <c r="K53" i="30"/>
  <c r="L53" i="30"/>
  <c r="M53" i="30"/>
  <c r="N53" i="30"/>
  <c r="O53" i="30"/>
  <c r="P53" i="30"/>
  <c r="Q53" i="30"/>
  <c r="R53" i="30"/>
  <c r="S53" i="30"/>
  <c r="T53" i="30"/>
  <c r="C53" i="30"/>
  <c r="D37" i="26"/>
  <c r="C28" i="26"/>
  <c r="C27" i="26"/>
  <c r="C45" i="26"/>
  <c r="C44" i="26"/>
  <c r="C41" i="26"/>
  <c r="C40" i="26"/>
  <c r="C36" i="26"/>
  <c r="C33" i="26"/>
  <c r="C32" i="26"/>
  <c r="C31" i="26"/>
  <c r="C30" i="26"/>
  <c r="C29" i="26"/>
  <c r="D39" i="26"/>
  <c r="D46" i="36" l="1"/>
  <c r="U53" i="30"/>
  <c r="D43" i="26"/>
  <c r="D48" i="26" l="1"/>
  <c r="D27" i="30" l="1"/>
  <c r="E27" i="30"/>
  <c r="F27" i="30"/>
  <c r="G27" i="30"/>
  <c r="H27" i="30"/>
  <c r="I27" i="30"/>
  <c r="J27" i="30"/>
  <c r="K27" i="30"/>
  <c r="L27" i="30"/>
  <c r="M27" i="30"/>
  <c r="N27" i="30"/>
  <c r="O27" i="30"/>
  <c r="P27" i="30"/>
  <c r="Q27" i="30"/>
  <c r="R27" i="30"/>
  <c r="S27" i="30"/>
  <c r="T27" i="30"/>
  <c r="C27" i="30"/>
  <c r="U27" i="30" l="1"/>
  <c r="C68" i="33"/>
  <c r="B34" i="34" s="1"/>
  <c r="C67" i="33"/>
  <c r="B33" i="34" s="1"/>
  <c r="B30" i="34"/>
  <c r="B29" i="34"/>
  <c r="B28" i="34"/>
  <c r="B27" i="34"/>
  <c r="B26" i="34"/>
  <c r="C71" i="33"/>
  <c r="B37" i="34" s="1"/>
  <c r="C70" i="33"/>
  <c r="B36" i="34" s="1"/>
  <c r="C69" i="33"/>
  <c r="B35" i="34" s="1"/>
  <c r="C82" i="33"/>
  <c r="C83" i="33"/>
  <c r="C85" i="33"/>
  <c r="C86" i="33"/>
  <c r="C88" i="33"/>
  <c r="C89" i="33"/>
  <c r="C55" i="33"/>
  <c r="C54" i="33"/>
  <c r="C45" i="33"/>
  <c r="C39" i="33"/>
  <c r="C38" i="33"/>
  <c r="C37" i="33"/>
  <c r="C36" i="33"/>
  <c r="C34" i="33"/>
  <c r="C32" i="33"/>
  <c r="C31" i="33"/>
  <c r="W48" i="36"/>
  <c r="W47" i="36"/>
  <c r="W46" i="36"/>
  <c r="W26" i="36"/>
  <c r="W27" i="36"/>
  <c r="W28" i="36"/>
  <c r="B2" i="26" l="1"/>
  <c r="B3" i="26"/>
  <c r="B4" i="26"/>
  <c r="B2" i="36"/>
  <c r="B3" i="36"/>
  <c r="B4" i="36"/>
  <c r="B2" i="28"/>
  <c r="B3" i="28"/>
  <c r="B4" i="28"/>
  <c r="D45" i="28"/>
  <c r="D47" i="28"/>
  <c r="D49" i="28"/>
  <c r="B25" i="34" s="1"/>
  <c r="B2" i="30"/>
  <c r="B3" i="30"/>
  <c r="B4" i="30"/>
  <c r="E39" i="26"/>
  <c r="F39" i="26"/>
  <c r="F37" i="26"/>
  <c r="G39" i="26"/>
  <c r="G37" i="26"/>
  <c r="H39" i="26"/>
  <c r="H37" i="26"/>
  <c r="H43" i="26" s="1"/>
  <c r="I39" i="26"/>
  <c r="I37" i="26"/>
  <c r="J39" i="26"/>
  <c r="J37" i="26"/>
  <c r="K39" i="26"/>
  <c r="K37" i="26"/>
  <c r="L39" i="26"/>
  <c r="L37" i="26"/>
  <c r="M39" i="26"/>
  <c r="M37" i="26"/>
  <c r="N39" i="26"/>
  <c r="N37" i="26"/>
  <c r="O39" i="26"/>
  <c r="O37" i="26"/>
  <c r="P39" i="26"/>
  <c r="P37" i="26"/>
  <c r="Q39" i="26"/>
  <c r="Q37" i="26"/>
  <c r="Q43" i="26" s="1"/>
  <c r="Q48" i="26" s="1"/>
  <c r="R39" i="26"/>
  <c r="R37" i="26"/>
  <c r="S39" i="26"/>
  <c r="S37" i="26"/>
  <c r="T39" i="26"/>
  <c r="T37" i="26"/>
  <c r="U39" i="26"/>
  <c r="U37" i="26"/>
  <c r="B16" i="26"/>
  <c r="B18" i="26"/>
  <c r="D49" i="33"/>
  <c r="D28" i="33"/>
  <c r="D27" i="33" s="1"/>
  <c r="E49" i="33"/>
  <c r="G49" i="33"/>
  <c r="H49" i="33"/>
  <c r="I49" i="33"/>
  <c r="J49" i="33"/>
  <c r="K49" i="33"/>
  <c r="L49" i="33"/>
  <c r="M49" i="33"/>
  <c r="N49" i="33"/>
  <c r="O49" i="33"/>
  <c r="P49" i="33"/>
  <c r="Q49" i="33"/>
  <c r="R49" i="33"/>
  <c r="S49" i="33"/>
  <c r="T49" i="33"/>
  <c r="U49" i="33"/>
  <c r="D81" i="33"/>
  <c r="E81" i="33"/>
  <c r="F81" i="33"/>
  <c r="G81" i="33"/>
  <c r="H81" i="33"/>
  <c r="I81" i="33"/>
  <c r="J81" i="33"/>
  <c r="K81" i="33"/>
  <c r="L81" i="33"/>
  <c r="M81" i="33"/>
  <c r="N81" i="33"/>
  <c r="O81" i="33"/>
  <c r="P81" i="33"/>
  <c r="Q81" i="33"/>
  <c r="R81" i="33"/>
  <c r="S81" i="33"/>
  <c r="T81" i="33"/>
  <c r="U81" i="33"/>
  <c r="D84" i="33"/>
  <c r="E84" i="33"/>
  <c r="F84" i="33"/>
  <c r="G84" i="33"/>
  <c r="H84" i="33"/>
  <c r="I84" i="33"/>
  <c r="J84" i="33"/>
  <c r="K84" i="33"/>
  <c r="L84" i="33"/>
  <c r="M84" i="33"/>
  <c r="N84" i="33"/>
  <c r="O84" i="33"/>
  <c r="P84" i="33"/>
  <c r="Q84" i="33"/>
  <c r="R84" i="33"/>
  <c r="S84" i="33"/>
  <c r="T84" i="33"/>
  <c r="U84" i="33"/>
  <c r="D87" i="33"/>
  <c r="E87" i="33"/>
  <c r="F87" i="33"/>
  <c r="G87" i="33"/>
  <c r="H87" i="33"/>
  <c r="I87" i="33"/>
  <c r="J87" i="33"/>
  <c r="K87" i="33"/>
  <c r="L87" i="33"/>
  <c r="M87" i="33"/>
  <c r="N87" i="33"/>
  <c r="O87" i="33"/>
  <c r="P87" i="33"/>
  <c r="Q87" i="33"/>
  <c r="R87" i="33"/>
  <c r="S87" i="33"/>
  <c r="T87" i="33"/>
  <c r="U87" i="33"/>
  <c r="D51" i="28" l="1"/>
  <c r="B54" i="30"/>
  <c r="C26" i="30"/>
  <c r="B28" i="30"/>
  <c r="C52" i="30"/>
  <c r="C39" i="26"/>
  <c r="C35" i="26"/>
  <c r="N43" i="26"/>
  <c r="N48" i="26" s="1"/>
  <c r="J43" i="26"/>
  <c r="J48" i="26" s="1"/>
  <c r="F43" i="26"/>
  <c r="F48" i="26" s="1"/>
  <c r="D25" i="26"/>
  <c r="E25" i="26" s="1"/>
  <c r="F25" i="26" s="1"/>
  <c r="G25" i="26" s="1"/>
  <c r="H25" i="26" s="1"/>
  <c r="I25" i="26" s="1"/>
  <c r="J25" i="26" s="1"/>
  <c r="K25" i="26" s="1"/>
  <c r="L25" i="26" s="1"/>
  <c r="M25" i="26" s="1"/>
  <c r="N25" i="26" s="1"/>
  <c r="O25" i="26" s="1"/>
  <c r="P25" i="26" s="1"/>
  <c r="Q25" i="26" s="1"/>
  <c r="R25" i="26" s="1"/>
  <c r="S25" i="26" s="1"/>
  <c r="T25" i="26" s="1"/>
  <c r="U25" i="26" s="1"/>
  <c r="D76" i="33"/>
  <c r="C87" i="33"/>
  <c r="C84" i="33"/>
  <c r="C81" i="33"/>
  <c r="C49" i="33"/>
  <c r="B19" i="34" s="1"/>
  <c r="G43" i="26"/>
  <c r="G48" i="26" s="1"/>
  <c r="U43" i="26"/>
  <c r="T43" i="26"/>
  <c r="T48" i="26" s="1"/>
  <c r="P43" i="26"/>
  <c r="P48" i="26" s="1"/>
  <c r="M43" i="26"/>
  <c r="M48" i="26" s="1"/>
  <c r="S43" i="26"/>
  <c r="S48" i="26" s="1"/>
  <c r="L43" i="26"/>
  <c r="L48" i="26" s="1"/>
  <c r="I43" i="26"/>
  <c r="I48" i="26" s="1"/>
  <c r="R43" i="26"/>
  <c r="R48" i="26" s="1"/>
  <c r="O43" i="26"/>
  <c r="O48" i="26" s="1"/>
  <c r="K43" i="26"/>
  <c r="K48" i="26" s="1"/>
  <c r="E28" i="33"/>
  <c r="E27" i="33" s="1"/>
  <c r="E37" i="26"/>
  <c r="C37" i="26" s="1"/>
  <c r="H48" i="26"/>
  <c r="B17" i="26" l="1"/>
  <c r="B24" i="34"/>
  <c r="C54" i="30"/>
  <c r="D29" i="36"/>
  <c r="D49" i="36"/>
  <c r="B22" i="33"/>
  <c r="C28" i="30"/>
  <c r="B55" i="30"/>
  <c r="B29" i="30"/>
  <c r="D26" i="30"/>
  <c r="D52" i="30"/>
  <c r="D54" i="30" s="1"/>
  <c r="D49" i="26"/>
  <c r="D50" i="26" s="1"/>
  <c r="E76" i="33"/>
  <c r="F28" i="33"/>
  <c r="F27" i="33" s="1"/>
  <c r="P49" i="26"/>
  <c r="E43" i="26"/>
  <c r="H49" i="26"/>
  <c r="S49" i="26"/>
  <c r="J49" i="26"/>
  <c r="N49" i="26"/>
  <c r="G49" i="26"/>
  <c r="K49" i="26"/>
  <c r="R49" i="26"/>
  <c r="M49" i="26"/>
  <c r="T49" i="26"/>
  <c r="I49" i="26"/>
  <c r="O49" i="26"/>
  <c r="F49" i="26"/>
  <c r="L49" i="26"/>
  <c r="Q49" i="26"/>
  <c r="D55" i="30" l="1"/>
  <c r="C55" i="30"/>
  <c r="D28" i="30"/>
  <c r="F76" i="33"/>
  <c r="B30" i="30"/>
  <c r="E26" i="30"/>
  <c r="B56" i="30"/>
  <c r="E52" i="30"/>
  <c r="E54" i="30" s="1"/>
  <c r="D29" i="30"/>
  <c r="C29" i="30"/>
  <c r="E48" i="26"/>
  <c r="C43" i="26"/>
  <c r="G28" i="33"/>
  <c r="G27" i="33" s="1"/>
  <c r="D56" i="30" l="1"/>
  <c r="E56" i="30"/>
  <c r="C56" i="30"/>
  <c r="E55" i="30"/>
  <c r="G76" i="33"/>
  <c r="B31" i="30"/>
  <c r="B57" i="30"/>
  <c r="F52" i="30"/>
  <c r="F56" i="30" s="1"/>
  <c r="F26" i="30"/>
  <c r="D30" i="30"/>
  <c r="E30" i="30"/>
  <c r="C30" i="30"/>
  <c r="E28" i="30"/>
  <c r="E29" i="30"/>
  <c r="E49" i="26"/>
  <c r="Q50" i="26" s="1"/>
  <c r="H28" i="33"/>
  <c r="H27" i="33" s="1"/>
  <c r="F57" i="30" l="1"/>
  <c r="D57" i="30"/>
  <c r="E57" i="30"/>
  <c r="C57" i="30"/>
  <c r="F54" i="30"/>
  <c r="F55" i="30"/>
  <c r="F30" i="30"/>
  <c r="H76" i="33"/>
  <c r="G26" i="30"/>
  <c r="B58" i="30"/>
  <c r="G52" i="30"/>
  <c r="G57" i="30" s="1"/>
  <c r="B32" i="30"/>
  <c r="F28" i="30"/>
  <c r="F29" i="30"/>
  <c r="D31" i="30"/>
  <c r="E31" i="30"/>
  <c r="F31" i="30"/>
  <c r="C31" i="30"/>
  <c r="J50" i="26"/>
  <c r="I50" i="26"/>
  <c r="F50" i="26"/>
  <c r="H50" i="26"/>
  <c r="O50" i="26"/>
  <c r="R50" i="26"/>
  <c r="G50" i="26"/>
  <c r="T50" i="26"/>
  <c r="P50" i="26"/>
  <c r="S50" i="26"/>
  <c r="E50" i="26"/>
  <c r="N50" i="26"/>
  <c r="M50" i="26"/>
  <c r="L50" i="26"/>
  <c r="K50" i="26"/>
  <c r="I28" i="33"/>
  <c r="I27" i="33" s="1"/>
  <c r="C58" i="30" l="1"/>
  <c r="E58" i="30"/>
  <c r="G58" i="30"/>
  <c r="D58" i="30"/>
  <c r="F58" i="30"/>
  <c r="G54" i="30"/>
  <c r="G55" i="30"/>
  <c r="G56" i="30"/>
  <c r="G31" i="30"/>
  <c r="D32" i="30"/>
  <c r="E32" i="30"/>
  <c r="C32" i="30"/>
  <c r="G32" i="30"/>
  <c r="F32" i="30"/>
  <c r="G28" i="30"/>
  <c r="G29" i="30"/>
  <c r="G30" i="30"/>
  <c r="I76" i="33"/>
  <c r="B59" i="30"/>
  <c r="H26" i="30"/>
  <c r="B33" i="30"/>
  <c r="H52" i="30"/>
  <c r="J28" i="33"/>
  <c r="J27" i="33" s="1"/>
  <c r="G59" i="30" l="1"/>
  <c r="H59" i="30"/>
  <c r="E59" i="30"/>
  <c r="C59" i="30"/>
  <c r="D59" i="30"/>
  <c r="F59" i="30"/>
  <c r="H54" i="30"/>
  <c r="H55" i="30"/>
  <c r="H56" i="30"/>
  <c r="H57" i="30"/>
  <c r="H58" i="30"/>
  <c r="H32" i="30"/>
  <c r="H33" i="30"/>
  <c r="F33" i="30"/>
  <c r="D33" i="30"/>
  <c r="E33" i="30"/>
  <c r="G33" i="30"/>
  <c r="C33" i="30"/>
  <c r="J76" i="33"/>
  <c r="B34" i="30"/>
  <c r="I52" i="30"/>
  <c r="I59" i="30" s="1"/>
  <c r="I26" i="30"/>
  <c r="B60" i="30"/>
  <c r="H28" i="30"/>
  <c r="H29" i="30"/>
  <c r="H30" i="30"/>
  <c r="H31" i="30"/>
  <c r="K28" i="33"/>
  <c r="K27" i="33" s="1"/>
  <c r="F60" i="30" l="1"/>
  <c r="C60" i="30"/>
  <c r="G60" i="30"/>
  <c r="H60" i="30"/>
  <c r="I60" i="30"/>
  <c r="E60" i="30"/>
  <c r="D60" i="30"/>
  <c r="I54" i="30"/>
  <c r="I55" i="30"/>
  <c r="I56" i="30"/>
  <c r="I57" i="30"/>
  <c r="I58" i="30"/>
  <c r="I33" i="30"/>
  <c r="D34" i="30"/>
  <c r="I34" i="30"/>
  <c r="F34" i="30"/>
  <c r="H34" i="30"/>
  <c r="C34" i="30"/>
  <c r="G34" i="30"/>
  <c r="E34" i="30"/>
  <c r="K76" i="33"/>
  <c r="J52" i="30"/>
  <c r="J60" i="30" s="1"/>
  <c r="J26" i="30"/>
  <c r="B35" i="30"/>
  <c r="B61" i="30"/>
  <c r="I28" i="30"/>
  <c r="I29" i="30"/>
  <c r="I30" i="30"/>
  <c r="I31" i="30"/>
  <c r="I32" i="30"/>
  <c r="L28" i="33"/>
  <c r="L27" i="33" s="1"/>
  <c r="E61" i="30" l="1"/>
  <c r="C61" i="30"/>
  <c r="F61" i="30"/>
  <c r="G61" i="30"/>
  <c r="H61" i="30"/>
  <c r="I61" i="30"/>
  <c r="J61" i="30"/>
  <c r="D61" i="30"/>
  <c r="J54" i="30"/>
  <c r="J55" i="30"/>
  <c r="J56" i="30"/>
  <c r="J57" i="30"/>
  <c r="J58" i="30"/>
  <c r="J59" i="30"/>
  <c r="J35" i="30"/>
  <c r="H35" i="30"/>
  <c r="G35" i="30"/>
  <c r="I35" i="30"/>
  <c r="C35" i="30"/>
  <c r="F35" i="30"/>
  <c r="D35" i="30"/>
  <c r="E35" i="30"/>
  <c r="L76" i="33"/>
  <c r="K26" i="30"/>
  <c r="K52" i="30"/>
  <c r="K61" i="30" s="1"/>
  <c r="B36" i="30"/>
  <c r="B62" i="30"/>
  <c r="J28" i="30"/>
  <c r="J29" i="30"/>
  <c r="J30" i="30"/>
  <c r="J31" i="30"/>
  <c r="J32" i="30"/>
  <c r="J33" i="30"/>
  <c r="J34" i="30"/>
  <c r="M28" i="33"/>
  <c r="M27" i="33" s="1"/>
  <c r="D62" i="30" l="1"/>
  <c r="K62" i="30"/>
  <c r="E62" i="30"/>
  <c r="C62" i="30"/>
  <c r="F62" i="30"/>
  <c r="G62" i="30"/>
  <c r="I62" i="30"/>
  <c r="H62" i="30"/>
  <c r="J62" i="30"/>
  <c r="K54" i="30"/>
  <c r="K55" i="30"/>
  <c r="K56" i="30"/>
  <c r="K57" i="30"/>
  <c r="K58" i="30"/>
  <c r="K59" i="30"/>
  <c r="K60" i="30"/>
  <c r="K35" i="30"/>
  <c r="K28" i="30"/>
  <c r="K29" i="30"/>
  <c r="K30" i="30"/>
  <c r="K31" i="30"/>
  <c r="K32" i="30"/>
  <c r="K33" i="30"/>
  <c r="K34" i="30"/>
  <c r="F36" i="30"/>
  <c r="K36" i="30"/>
  <c r="I36" i="30"/>
  <c r="E36" i="30"/>
  <c r="J36" i="30"/>
  <c r="C36" i="30"/>
  <c r="G36" i="30"/>
  <c r="D36" i="30"/>
  <c r="H36" i="30"/>
  <c r="M76" i="33"/>
  <c r="B63" i="30"/>
  <c r="L26" i="30"/>
  <c r="B37" i="30"/>
  <c r="L52" i="30"/>
  <c r="N28" i="33"/>
  <c r="N27" i="33" s="1"/>
  <c r="L54" i="30" l="1"/>
  <c r="L55" i="30"/>
  <c r="L56" i="30"/>
  <c r="L57" i="30"/>
  <c r="L58" i="30"/>
  <c r="L59" i="30"/>
  <c r="L60" i="30"/>
  <c r="L61" i="30"/>
  <c r="K63" i="30"/>
  <c r="I63" i="30"/>
  <c r="D63" i="30"/>
  <c r="L63" i="30"/>
  <c r="E63" i="30"/>
  <c r="C63" i="30"/>
  <c r="J63" i="30"/>
  <c r="F63" i="30"/>
  <c r="G63" i="30"/>
  <c r="H63" i="30"/>
  <c r="L62" i="30"/>
  <c r="N76" i="33"/>
  <c r="B38" i="30"/>
  <c r="M52" i="30"/>
  <c r="B64" i="30"/>
  <c r="M26" i="30"/>
  <c r="L28" i="30"/>
  <c r="L29" i="30"/>
  <c r="L30" i="30"/>
  <c r="L31" i="30"/>
  <c r="L32" i="30"/>
  <c r="L33" i="30"/>
  <c r="L34" i="30"/>
  <c r="L35" i="30"/>
  <c r="E37" i="30"/>
  <c r="D37" i="30"/>
  <c r="J37" i="30"/>
  <c r="I37" i="30"/>
  <c r="H37" i="30"/>
  <c r="K37" i="30"/>
  <c r="F37" i="30"/>
  <c r="L37" i="30"/>
  <c r="G37" i="30"/>
  <c r="C37" i="30"/>
  <c r="L36" i="30"/>
  <c r="O28" i="33"/>
  <c r="O27" i="33" s="1"/>
  <c r="J64" i="30" l="1"/>
  <c r="K64" i="30"/>
  <c r="D64" i="30"/>
  <c r="L64" i="30"/>
  <c r="E64" i="30"/>
  <c r="M64" i="30"/>
  <c r="C64" i="30"/>
  <c r="G64" i="30"/>
  <c r="I64" i="30"/>
  <c r="F64" i="30"/>
  <c r="H64" i="30"/>
  <c r="M54" i="30"/>
  <c r="M55" i="30"/>
  <c r="M56" i="30"/>
  <c r="M57" i="30"/>
  <c r="M58" i="30"/>
  <c r="M59" i="30"/>
  <c r="M60" i="30"/>
  <c r="M61" i="30"/>
  <c r="M62" i="30"/>
  <c r="M63" i="30"/>
  <c r="M37" i="30"/>
  <c r="O76" i="33"/>
  <c r="B39" i="30"/>
  <c r="B65" i="30"/>
  <c r="N52" i="30"/>
  <c r="N64" i="30" s="1"/>
  <c r="N26" i="30"/>
  <c r="N38" i="30" s="1"/>
  <c r="M28" i="30"/>
  <c r="M29" i="30"/>
  <c r="M30" i="30"/>
  <c r="M31" i="30"/>
  <c r="M32" i="30"/>
  <c r="M33" i="30"/>
  <c r="M34" i="30"/>
  <c r="M35" i="30"/>
  <c r="M36" i="30"/>
  <c r="E38" i="30"/>
  <c r="J38" i="30"/>
  <c r="F38" i="30"/>
  <c r="D38" i="30"/>
  <c r="C38" i="30"/>
  <c r="G38" i="30"/>
  <c r="M38" i="30"/>
  <c r="K38" i="30"/>
  <c r="I38" i="30"/>
  <c r="L38" i="30"/>
  <c r="H38" i="30"/>
  <c r="P28" i="33"/>
  <c r="P27" i="33" s="1"/>
  <c r="I65" i="30" l="1"/>
  <c r="N65" i="30"/>
  <c r="J65" i="30"/>
  <c r="H65" i="30"/>
  <c r="K65" i="30"/>
  <c r="F65" i="30"/>
  <c r="G65" i="30"/>
  <c r="D65" i="30"/>
  <c r="L65" i="30"/>
  <c r="E65" i="30"/>
  <c r="M65" i="30"/>
  <c r="C65" i="30"/>
  <c r="N54" i="30"/>
  <c r="N55" i="30"/>
  <c r="N56" i="30"/>
  <c r="N57" i="30"/>
  <c r="N58" i="30"/>
  <c r="N59" i="30"/>
  <c r="N60" i="30"/>
  <c r="N61" i="30"/>
  <c r="N62" i="30"/>
  <c r="N63" i="30"/>
  <c r="P76" i="33"/>
  <c r="B66" i="30"/>
  <c r="O52" i="30"/>
  <c r="O26" i="30"/>
  <c r="B40" i="30"/>
  <c r="N28" i="30"/>
  <c r="N29" i="30"/>
  <c r="N30" i="30"/>
  <c r="N31" i="30"/>
  <c r="N32" i="30"/>
  <c r="N33" i="30"/>
  <c r="N34" i="30"/>
  <c r="N35" i="30"/>
  <c r="N36" i="30"/>
  <c r="N37" i="30"/>
  <c r="N39" i="30"/>
  <c r="L39" i="30"/>
  <c r="E39" i="30"/>
  <c r="C39" i="30"/>
  <c r="J39" i="30"/>
  <c r="H39" i="30"/>
  <c r="K39" i="30"/>
  <c r="M39" i="30"/>
  <c r="G39" i="30"/>
  <c r="F39" i="30"/>
  <c r="D39" i="30"/>
  <c r="I39" i="30"/>
  <c r="Q28" i="33"/>
  <c r="Q27" i="33" s="1"/>
  <c r="O54" i="30" l="1"/>
  <c r="O55" i="30"/>
  <c r="O56" i="30"/>
  <c r="O57" i="30"/>
  <c r="O58" i="30"/>
  <c r="O59" i="30"/>
  <c r="O60" i="30"/>
  <c r="O61" i="30"/>
  <c r="O62" i="30"/>
  <c r="O63" i="30"/>
  <c r="O64" i="30"/>
  <c r="H66" i="30"/>
  <c r="N66" i="30"/>
  <c r="I66" i="30"/>
  <c r="E66" i="30"/>
  <c r="J66" i="30"/>
  <c r="C66" i="30"/>
  <c r="O66" i="30"/>
  <c r="K66" i="30"/>
  <c r="G66" i="30"/>
  <c r="D66" i="30"/>
  <c r="L66" i="30"/>
  <c r="M66" i="30"/>
  <c r="F66" i="30"/>
  <c r="O65" i="30"/>
  <c r="O39" i="30"/>
  <c r="O40" i="30"/>
  <c r="C40" i="30"/>
  <c r="M40" i="30"/>
  <c r="D40" i="30"/>
  <c r="L40" i="30"/>
  <c r="I40" i="30"/>
  <c r="G40" i="30"/>
  <c r="E40" i="30"/>
  <c r="N40" i="30"/>
  <c r="F40" i="30"/>
  <c r="H40" i="30"/>
  <c r="K40" i="30"/>
  <c r="J40" i="30"/>
  <c r="O28" i="30"/>
  <c r="O29" i="30"/>
  <c r="O30" i="30"/>
  <c r="O31" i="30"/>
  <c r="O32" i="30"/>
  <c r="O33" i="30"/>
  <c r="O34" i="30"/>
  <c r="O35" i="30"/>
  <c r="O36" i="30"/>
  <c r="O37" i="30"/>
  <c r="O38" i="30"/>
  <c r="Q76" i="33"/>
  <c r="B67" i="30"/>
  <c r="P26" i="30"/>
  <c r="P52" i="30"/>
  <c r="P66" i="30" s="1"/>
  <c r="B41" i="30"/>
  <c r="R28" i="33"/>
  <c r="R27" i="33" s="1"/>
  <c r="P54" i="30" l="1"/>
  <c r="P55" i="30"/>
  <c r="P56" i="30"/>
  <c r="P57" i="30"/>
  <c r="P58" i="30"/>
  <c r="P59" i="30"/>
  <c r="P60" i="30"/>
  <c r="P61" i="30"/>
  <c r="P62" i="30"/>
  <c r="P63" i="30"/>
  <c r="P64" i="30"/>
  <c r="P65" i="30"/>
  <c r="G67" i="30"/>
  <c r="O67" i="30"/>
  <c r="N67" i="30"/>
  <c r="H67" i="30"/>
  <c r="P67" i="30"/>
  <c r="E67" i="30"/>
  <c r="F67" i="30"/>
  <c r="I67" i="30"/>
  <c r="J67" i="30"/>
  <c r="D67" i="30"/>
  <c r="M67" i="30"/>
  <c r="K67" i="30"/>
  <c r="L67" i="30"/>
  <c r="C67" i="30"/>
  <c r="P40" i="30"/>
  <c r="R76" i="33"/>
  <c r="Q26" i="30"/>
  <c r="Q41" i="30" s="1"/>
  <c r="Q52" i="30"/>
  <c r="Q67" i="30" s="1"/>
  <c r="B68" i="30"/>
  <c r="B42" i="30"/>
  <c r="P28" i="30"/>
  <c r="P29" i="30"/>
  <c r="P30" i="30"/>
  <c r="P31" i="30"/>
  <c r="P32" i="30"/>
  <c r="P33" i="30"/>
  <c r="P34" i="30"/>
  <c r="P35" i="30"/>
  <c r="P36" i="30"/>
  <c r="P37" i="30"/>
  <c r="P38" i="30"/>
  <c r="P39" i="30"/>
  <c r="M41" i="30"/>
  <c r="J41" i="30"/>
  <c r="O41" i="30"/>
  <c r="E41" i="30"/>
  <c r="D41" i="30"/>
  <c r="G41" i="30"/>
  <c r="I41" i="30"/>
  <c r="F41" i="30"/>
  <c r="K41" i="30"/>
  <c r="C41" i="30"/>
  <c r="H41" i="30"/>
  <c r="L41" i="30"/>
  <c r="P41" i="30"/>
  <c r="N41" i="30"/>
  <c r="S28" i="33"/>
  <c r="S27" i="33" s="1"/>
  <c r="Q54" i="30" l="1"/>
  <c r="Q55" i="30"/>
  <c r="Q56" i="30"/>
  <c r="Q57" i="30"/>
  <c r="Q58" i="30"/>
  <c r="Q59" i="30"/>
  <c r="Q60" i="30"/>
  <c r="Q61" i="30"/>
  <c r="Q62" i="30"/>
  <c r="Q63" i="30"/>
  <c r="Q64" i="30"/>
  <c r="Q65" i="30"/>
  <c r="Q66" i="30"/>
  <c r="F68" i="30"/>
  <c r="N68" i="30"/>
  <c r="G68" i="30"/>
  <c r="O68" i="30"/>
  <c r="K68" i="30"/>
  <c r="H68" i="30"/>
  <c r="P68" i="30"/>
  <c r="D68" i="30"/>
  <c r="C68" i="30"/>
  <c r="I68" i="30"/>
  <c r="Q68" i="30"/>
  <c r="M68" i="30"/>
  <c r="J68" i="30"/>
  <c r="L68" i="30"/>
  <c r="E68" i="30"/>
  <c r="Q28" i="30"/>
  <c r="Q29" i="30"/>
  <c r="Q30" i="30"/>
  <c r="Q31" i="30"/>
  <c r="Q32" i="30"/>
  <c r="Q33" i="30"/>
  <c r="Q34" i="30"/>
  <c r="Q35" i="30"/>
  <c r="Q36" i="30"/>
  <c r="Q37" i="30"/>
  <c r="Q38" i="30"/>
  <c r="Q39" i="30"/>
  <c r="Q40" i="30"/>
  <c r="P42" i="30"/>
  <c r="F42" i="30"/>
  <c r="J42" i="30"/>
  <c r="H42" i="30"/>
  <c r="D42" i="30"/>
  <c r="C42" i="30"/>
  <c r="N42" i="30"/>
  <c r="O42" i="30"/>
  <c r="M42" i="30"/>
  <c r="I42" i="30"/>
  <c r="G42" i="30"/>
  <c r="E42" i="30"/>
  <c r="K42" i="30"/>
  <c r="Q42" i="30"/>
  <c r="L42" i="30"/>
  <c r="S76" i="33"/>
  <c r="R52" i="30"/>
  <c r="R26" i="30"/>
  <c r="B43" i="30"/>
  <c r="B69" i="30"/>
  <c r="T28" i="33"/>
  <c r="T27" i="33" s="1"/>
  <c r="E69" i="30" l="1"/>
  <c r="M69" i="30"/>
  <c r="C69" i="30"/>
  <c r="L69" i="30"/>
  <c r="F69" i="30"/>
  <c r="N69" i="30"/>
  <c r="K69" i="30"/>
  <c r="D69" i="30"/>
  <c r="G69" i="30"/>
  <c r="O69" i="30"/>
  <c r="J69" i="30"/>
  <c r="H69" i="30"/>
  <c r="P69" i="30"/>
  <c r="I69" i="30"/>
  <c r="Q69" i="30"/>
  <c r="R69" i="30"/>
  <c r="R54" i="30"/>
  <c r="R55" i="30"/>
  <c r="R56" i="30"/>
  <c r="R57" i="30"/>
  <c r="R58" i="30"/>
  <c r="R59" i="30"/>
  <c r="R60" i="30"/>
  <c r="R61" i="30"/>
  <c r="R62" i="30"/>
  <c r="R63" i="30"/>
  <c r="R64" i="30"/>
  <c r="R65" i="30"/>
  <c r="R66" i="30"/>
  <c r="R67" i="30"/>
  <c r="R68" i="30"/>
  <c r="R28" i="30"/>
  <c r="R29" i="30"/>
  <c r="R30" i="30"/>
  <c r="R31" i="30"/>
  <c r="R32" i="30"/>
  <c r="R33" i="30"/>
  <c r="R34" i="30"/>
  <c r="R35" i="30"/>
  <c r="R36" i="30"/>
  <c r="R37" i="30"/>
  <c r="R38" i="30"/>
  <c r="R39" i="30"/>
  <c r="R40" i="30"/>
  <c r="R41" i="30"/>
  <c r="J43" i="30"/>
  <c r="N43" i="30"/>
  <c r="L43" i="30"/>
  <c r="F43" i="30"/>
  <c r="D43" i="30"/>
  <c r="Q43" i="30"/>
  <c r="P43" i="30"/>
  <c r="K43" i="30"/>
  <c r="R43" i="30"/>
  <c r="H43" i="30"/>
  <c r="M43" i="30"/>
  <c r="I43" i="30"/>
  <c r="O43" i="30"/>
  <c r="C43" i="30"/>
  <c r="E43" i="30"/>
  <c r="G43" i="30"/>
  <c r="T76" i="33"/>
  <c r="S26" i="30"/>
  <c r="B44" i="30"/>
  <c r="B70" i="30"/>
  <c r="S52" i="30"/>
  <c r="S69" i="30" s="1"/>
  <c r="R42" i="30"/>
  <c r="U28" i="33"/>
  <c r="U27" i="33" s="1"/>
  <c r="S54" i="30" l="1"/>
  <c r="S55" i="30"/>
  <c r="S56" i="30"/>
  <c r="S57" i="30"/>
  <c r="S58" i="30"/>
  <c r="S59" i="30"/>
  <c r="S60" i="30"/>
  <c r="S61" i="30"/>
  <c r="S62" i="30"/>
  <c r="S63" i="30"/>
  <c r="S64" i="30"/>
  <c r="S65" i="30"/>
  <c r="S66" i="30"/>
  <c r="S67" i="30"/>
  <c r="S68" i="30"/>
  <c r="D70" i="30"/>
  <c r="L70" i="30"/>
  <c r="I70" i="30"/>
  <c r="E70" i="30"/>
  <c r="M70" i="30"/>
  <c r="C70" i="30"/>
  <c r="Q70" i="30"/>
  <c r="J70" i="30"/>
  <c r="F70" i="30"/>
  <c r="N70" i="30"/>
  <c r="K70" i="30"/>
  <c r="G70" i="30"/>
  <c r="O70" i="30"/>
  <c r="S70" i="30"/>
  <c r="H70" i="30"/>
  <c r="P70" i="30"/>
  <c r="R70" i="30"/>
  <c r="I44" i="30"/>
  <c r="M44" i="30"/>
  <c r="F44" i="30"/>
  <c r="K44" i="30"/>
  <c r="E44" i="30"/>
  <c r="R44" i="30"/>
  <c r="S44" i="30"/>
  <c r="O44" i="30"/>
  <c r="J44" i="30"/>
  <c r="P44" i="30"/>
  <c r="H44" i="30"/>
  <c r="G44" i="30"/>
  <c r="C44" i="30"/>
  <c r="L44" i="30"/>
  <c r="Q44" i="30"/>
  <c r="D44" i="30"/>
  <c r="N44" i="30"/>
  <c r="S43" i="30"/>
  <c r="S28" i="30"/>
  <c r="S29" i="30"/>
  <c r="S30" i="30"/>
  <c r="S31" i="30"/>
  <c r="S32" i="30"/>
  <c r="S33" i="30"/>
  <c r="S34" i="30"/>
  <c r="S35" i="30"/>
  <c r="S36" i="30"/>
  <c r="S37" i="30"/>
  <c r="S38" i="30"/>
  <c r="S39" i="30"/>
  <c r="S40" i="30"/>
  <c r="S41" i="30"/>
  <c r="S42" i="30"/>
  <c r="U76" i="33"/>
  <c r="B45" i="30"/>
  <c r="B71" i="30"/>
  <c r="T26" i="30"/>
  <c r="T44" i="30" s="1"/>
  <c r="T52" i="30"/>
  <c r="T70" i="30" s="1"/>
  <c r="K71" i="30" l="1"/>
  <c r="S71" i="30"/>
  <c r="Q71" i="30"/>
  <c r="D71" i="30"/>
  <c r="L71" i="30"/>
  <c r="T71" i="30"/>
  <c r="R71" i="30"/>
  <c r="R72" i="30" s="1"/>
  <c r="E71" i="30"/>
  <c r="E72" i="30" s="1"/>
  <c r="M71" i="30"/>
  <c r="C71" i="30"/>
  <c r="I71" i="30"/>
  <c r="F71" i="30"/>
  <c r="N71" i="30"/>
  <c r="H71" i="30"/>
  <c r="H72" i="30" s="1"/>
  <c r="G71" i="30"/>
  <c r="G72" i="30" s="1"/>
  <c r="O71" i="30"/>
  <c r="O72" i="30" s="1"/>
  <c r="P71" i="30"/>
  <c r="J71" i="30"/>
  <c r="T54" i="30"/>
  <c r="T55" i="30"/>
  <c r="T56" i="30"/>
  <c r="T57" i="30"/>
  <c r="T58" i="30"/>
  <c r="T59" i="30"/>
  <c r="T60" i="30"/>
  <c r="T61" i="30"/>
  <c r="T62" i="30"/>
  <c r="T63" i="30"/>
  <c r="T64" i="30"/>
  <c r="T65" i="30"/>
  <c r="U65" i="30" s="1"/>
  <c r="O35" i="33" s="1"/>
  <c r="O42" i="33" s="1"/>
  <c r="T66" i="30"/>
  <c r="U66" i="30" s="1"/>
  <c r="P35" i="33" s="1"/>
  <c r="P42" i="33" s="1"/>
  <c r="T67" i="30"/>
  <c r="U67" i="30" s="1"/>
  <c r="Q35" i="33" s="1"/>
  <c r="Q42" i="33" s="1"/>
  <c r="T68" i="30"/>
  <c r="T69" i="30"/>
  <c r="T28" i="30"/>
  <c r="T29" i="30"/>
  <c r="T30" i="30"/>
  <c r="T31" i="30"/>
  <c r="T32" i="30"/>
  <c r="T33" i="30"/>
  <c r="T34" i="30"/>
  <c r="T35" i="30"/>
  <c r="T36" i="30"/>
  <c r="T37" i="30"/>
  <c r="T38" i="30"/>
  <c r="U64" i="30"/>
  <c r="N35" i="33" s="1"/>
  <c r="N42" i="33" s="1"/>
  <c r="T39" i="30"/>
  <c r="T40" i="30"/>
  <c r="T41" i="30"/>
  <c r="U68" i="30"/>
  <c r="R35" i="33" s="1"/>
  <c r="R42" i="33" s="1"/>
  <c r="T42" i="30"/>
  <c r="T43" i="30"/>
  <c r="U69" i="30"/>
  <c r="S35" i="33" s="1"/>
  <c r="S42" i="33" s="1"/>
  <c r="L72" i="30"/>
  <c r="N72" i="30"/>
  <c r="F72" i="30"/>
  <c r="P72" i="30"/>
  <c r="Q72" i="30"/>
  <c r="K72" i="30"/>
  <c r="M72" i="30"/>
  <c r="S72" i="30"/>
  <c r="J72" i="30"/>
  <c r="I72" i="30"/>
  <c r="D72" i="30"/>
  <c r="U70" i="30"/>
  <c r="T35" i="33" s="1"/>
  <c r="T42" i="33" s="1"/>
  <c r="N45" i="30"/>
  <c r="N46" i="30" s="1"/>
  <c r="S45" i="30"/>
  <c r="S46" i="30" s="1"/>
  <c r="I45" i="30"/>
  <c r="I46" i="30" s="1"/>
  <c r="D45" i="30"/>
  <c r="D46" i="30" s="1"/>
  <c r="F45" i="30"/>
  <c r="F46" i="30" s="1"/>
  <c r="K45" i="30"/>
  <c r="K46" i="30" s="1"/>
  <c r="O45" i="30"/>
  <c r="O46" i="30" s="1"/>
  <c r="P45" i="30"/>
  <c r="P46" i="30" s="1"/>
  <c r="Q45" i="30"/>
  <c r="Q46" i="30" s="1"/>
  <c r="H45" i="30"/>
  <c r="H46" i="30" s="1"/>
  <c r="C45" i="30"/>
  <c r="C46" i="30" s="1"/>
  <c r="G45" i="30"/>
  <c r="G46" i="30" s="1"/>
  <c r="E45" i="30"/>
  <c r="E46" i="30" s="1"/>
  <c r="T45" i="30"/>
  <c r="M45" i="30"/>
  <c r="M46" i="30" s="1"/>
  <c r="R45" i="30"/>
  <c r="R46" i="30" s="1"/>
  <c r="L45" i="30"/>
  <c r="L46" i="30" s="1"/>
  <c r="J45" i="30"/>
  <c r="J46" i="30" s="1"/>
  <c r="C76" i="33"/>
  <c r="B22" i="34" s="1"/>
  <c r="U71" i="30" l="1"/>
  <c r="U35" i="33" s="1"/>
  <c r="U42" i="33" s="1"/>
  <c r="T72" i="30"/>
  <c r="T46" i="30"/>
  <c r="U28" i="30"/>
  <c r="D33" i="33" l="1"/>
  <c r="D41" i="33" s="1"/>
  <c r="U35" i="30"/>
  <c r="K33" i="33" s="1"/>
  <c r="K41" i="33" s="1"/>
  <c r="U37" i="30"/>
  <c r="M33" i="33" s="1"/>
  <c r="M41" i="33" s="1"/>
  <c r="U39" i="30"/>
  <c r="O33" i="33" s="1"/>
  <c r="U41" i="30"/>
  <c r="Q33" i="33" s="1"/>
  <c r="U43" i="30"/>
  <c r="S33" i="33" s="1"/>
  <c r="U45" i="30"/>
  <c r="U33" i="33" s="1"/>
  <c r="U29" i="30"/>
  <c r="E33" i="33" s="1"/>
  <c r="E41" i="33" s="1"/>
  <c r="U30" i="30"/>
  <c r="F33" i="33" s="1"/>
  <c r="F41" i="33" s="1"/>
  <c r="U31" i="30"/>
  <c r="G33" i="33" s="1"/>
  <c r="G41" i="33" s="1"/>
  <c r="U32" i="30"/>
  <c r="H33" i="33" s="1"/>
  <c r="H41" i="33" s="1"/>
  <c r="U33" i="30"/>
  <c r="I33" i="33" s="1"/>
  <c r="I41" i="33" s="1"/>
  <c r="U34" i="30"/>
  <c r="J33" i="33" s="1"/>
  <c r="J41" i="33" s="1"/>
  <c r="U36" i="30"/>
  <c r="L33" i="33" s="1"/>
  <c r="L41" i="33" s="1"/>
  <c r="U38" i="30"/>
  <c r="N33" i="33" s="1"/>
  <c r="U40" i="30"/>
  <c r="P33" i="33" s="1"/>
  <c r="U42" i="30"/>
  <c r="R33" i="33" s="1"/>
  <c r="U44" i="30"/>
  <c r="T33" i="33" s="1"/>
  <c r="R44" i="33" l="1"/>
  <c r="R46" i="33" s="1"/>
  <c r="R53" i="33" s="1"/>
  <c r="R58" i="33" s="1"/>
  <c r="R41" i="33"/>
  <c r="P44" i="33"/>
  <c r="P46" i="33" s="1"/>
  <c r="P53" i="33" s="1"/>
  <c r="P58" i="33" s="1"/>
  <c r="P41" i="33"/>
  <c r="N44" i="33"/>
  <c r="N46" i="33" s="1"/>
  <c r="N53" i="33" s="1"/>
  <c r="N58" i="33" s="1"/>
  <c r="N41" i="33"/>
  <c r="U44" i="33"/>
  <c r="U46" i="33" s="1"/>
  <c r="U53" i="33" s="1"/>
  <c r="U41" i="33"/>
  <c r="T44" i="33"/>
  <c r="T46" i="33" s="1"/>
  <c r="T53" i="33" s="1"/>
  <c r="T58" i="33" s="1"/>
  <c r="T41" i="33"/>
  <c r="S44" i="33"/>
  <c r="S46" i="33" s="1"/>
  <c r="S53" i="33" s="1"/>
  <c r="S58" i="33" s="1"/>
  <c r="S41" i="33"/>
  <c r="Q44" i="33"/>
  <c r="Q46" i="33" s="1"/>
  <c r="Q53" i="33" s="1"/>
  <c r="Q58" i="33" s="1"/>
  <c r="Q41" i="33"/>
  <c r="O44" i="33"/>
  <c r="O46" i="33" s="1"/>
  <c r="O53" i="33" s="1"/>
  <c r="O58" i="33" s="1"/>
  <c r="O41" i="33"/>
  <c r="C33" i="33"/>
  <c r="U46" i="30"/>
  <c r="R59" i="33" l="1"/>
  <c r="S59" i="33"/>
  <c r="Q90" i="33"/>
  <c r="T90" i="33"/>
  <c r="P59" i="33"/>
  <c r="O59" i="33"/>
  <c r="N59" i="33"/>
  <c r="S90" i="33"/>
  <c r="D47" i="36"/>
  <c r="D30" i="36"/>
  <c r="D27" i="36" s="1"/>
  <c r="R90" i="33"/>
  <c r="O90" i="33" l="1"/>
  <c r="N90" i="33"/>
  <c r="T59" i="33"/>
  <c r="Q59" i="33"/>
  <c r="P90" i="33"/>
  <c r="U54" i="30"/>
  <c r="D35" i="33" s="1"/>
  <c r="D42" i="33" s="1"/>
  <c r="U55" i="30"/>
  <c r="E35" i="33" s="1"/>
  <c r="E42" i="33" s="1"/>
  <c r="U56" i="30"/>
  <c r="F35" i="33" s="1"/>
  <c r="U57" i="30"/>
  <c r="G35" i="33" s="1"/>
  <c r="U58" i="30"/>
  <c r="H35" i="33" s="1"/>
  <c r="U59" i="30"/>
  <c r="I35" i="33" s="1"/>
  <c r="U60" i="30"/>
  <c r="J35" i="33" s="1"/>
  <c r="U61" i="30"/>
  <c r="K35" i="33" s="1"/>
  <c r="U62" i="30"/>
  <c r="L35" i="33" s="1"/>
  <c r="U63" i="30"/>
  <c r="M35" i="33" s="1"/>
  <c r="M44" i="33" l="1"/>
  <c r="M42" i="33"/>
  <c r="L44" i="33"/>
  <c r="L42" i="33"/>
  <c r="F44" i="33"/>
  <c r="F46" i="33" s="1"/>
  <c r="F53" i="33" s="1"/>
  <c r="F58" i="33" s="1"/>
  <c r="F42" i="33"/>
  <c r="K44" i="33"/>
  <c r="K42" i="33"/>
  <c r="H44" i="33"/>
  <c r="H42" i="33"/>
  <c r="J44" i="33"/>
  <c r="J42" i="33"/>
  <c r="I44" i="33"/>
  <c r="I42" i="33"/>
  <c r="G44" i="33"/>
  <c r="G42" i="33"/>
  <c r="E44" i="33"/>
  <c r="E46" i="33" s="1"/>
  <c r="E53" i="33" s="1"/>
  <c r="E58" i="33" s="1"/>
  <c r="E59" i="33" s="1"/>
  <c r="D44" i="33"/>
  <c r="D46" i="33" s="1"/>
  <c r="D53" i="33" s="1"/>
  <c r="D58" i="33" s="1"/>
  <c r="U72" i="30"/>
  <c r="D26" i="36" s="1"/>
  <c r="C72" i="30"/>
  <c r="E90" i="33" l="1"/>
  <c r="F59" i="33"/>
  <c r="D59" i="33"/>
  <c r="C35" i="33"/>
  <c r="F90" i="33"/>
  <c r="D90" i="33" l="1"/>
  <c r="F60" i="33" l="1"/>
  <c r="E60" i="33"/>
  <c r="D60" i="33"/>
  <c r="H46" i="33" l="1"/>
  <c r="H53" i="33" s="1"/>
  <c r="H58" i="33" s="1"/>
  <c r="G46" i="33"/>
  <c r="G53" i="33" s="1"/>
  <c r="G58" i="33" s="1"/>
  <c r="I46" i="33"/>
  <c r="I53" i="33" s="1"/>
  <c r="I58" i="33" s="1"/>
  <c r="L46" i="33" l="1"/>
  <c r="L53" i="33" s="1"/>
  <c r="L58" i="33" s="1"/>
  <c r="G59" i="33"/>
  <c r="G90" i="33"/>
  <c r="H59" i="33"/>
  <c r="H90" i="33"/>
  <c r="I59" i="33"/>
  <c r="I90" i="33"/>
  <c r="M46" i="33"/>
  <c r="M53" i="33" s="1"/>
  <c r="M58" i="33" s="1"/>
  <c r="L59" i="33" l="1"/>
  <c r="M59" i="33"/>
  <c r="K46" i="33"/>
  <c r="K53" i="33" s="1"/>
  <c r="K58" i="33" s="1"/>
  <c r="G60" i="33"/>
  <c r="I60" i="33"/>
  <c r="H60" i="33"/>
  <c r="J46" i="33"/>
  <c r="C44" i="33"/>
  <c r="D22" i="36"/>
  <c r="U56" i="33" s="1"/>
  <c r="D42" i="36"/>
  <c r="U46" i="26" s="1"/>
  <c r="L90" i="33" l="1"/>
  <c r="M90" i="33"/>
  <c r="U58" i="33"/>
  <c r="U59" i="33" s="1"/>
  <c r="K59" i="33"/>
  <c r="K90" i="33"/>
  <c r="J53" i="33"/>
  <c r="J58" i="33" s="1"/>
  <c r="C46" i="33"/>
  <c r="B18" i="34" s="1"/>
  <c r="C46" i="26"/>
  <c r="U48" i="26"/>
  <c r="C56" i="33"/>
  <c r="J59" i="33" l="1"/>
  <c r="C53" i="33"/>
  <c r="B20" i="34" s="1"/>
  <c r="U90" i="33"/>
  <c r="U49" i="26"/>
  <c r="C48" i="26"/>
  <c r="C58" i="33" l="1"/>
  <c r="B21" i="34" s="1"/>
  <c r="J90" i="33"/>
  <c r="C90" i="33" s="1"/>
  <c r="U50" i="26"/>
  <c r="C49" i="26"/>
  <c r="T60" i="33" l="1"/>
  <c r="M60" i="33"/>
  <c r="Q60" i="33"/>
  <c r="J60" i="33"/>
  <c r="R60" i="33"/>
  <c r="L60" i="33"/>
  <c r="O60" i="33"/>
  <c r="P60" i="33"/>
  <c r="N60" i="33"/>
  <c r="K60" i="33"/>
  <c r="S60" i="33"/>
  <c r="U60" i="33"/>
  <c r="C60" i="33" s="1"/>
  <c r="C62" i="33" s="1"/>
  <c r="B8" i="33" s="1"/>
  <c r="C59" i="33"/>
  <c r="C50" i="26"/>
  <c r="C52" i="26"/>
  <c r="B8" i="26" s="1"/>
  <c r="B11" i="34" l="1"/>
  <c r="B12" i="34"/>
  <c r="B13"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U58" authorId="0" shapeId="0" xr:uid="{00000000-0006-0000-0200-000001000000}">
      <text>
        <r>
          <rPr>
            <sz val="9"/>
            <color indexed="81"/>
            <rFont val="Tahoma"/>
            <family val="2"/>
          </rPr>
          <t xml:space="preserve">Note the formula in this cell is different than in the previous cells, as they include the terminal value. If you change the length of the planning period, please make sure the terminal value is added only to the last year.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U48" authorId="0" shapeId="0" xr:uid="{00000000-0006-0000-0300-000001000000}">
      <text>
        <r>
          <rPr>
            <sz val="9"/>
            <color indexed="81"/>
            <rFont val="Tahoma"/>
            <family val="2"/>
          </rPr>
          <t xml:space="preserve">Note the formula in this cell is different than in the previous cells, as they include the terminal value. If you change the length of the planning period, please make sure the terminal value is added only to the last year.
</t>
        </r>
      </text>
    </comment>
  </commentList>
</comments>
</file>

<file path=xl/sharedStrings.xml><?xml version="1.0" encoding="utf-8"?>
<sst xmlns="http://schemas.openxmlformats.org/spreadsheetml/2006/main" count="521" uniqueCount="286">
  <si>
    <t>years</t>
  </si>
  <si>
    <t xml:space="preserve">Total </t>
  </si>
  <si>
    <t>unit</t>
  </si>
  <si>
    <t>SG&amp;A (Selling, general and administrative expenses)</t>
  </si>
  <si>
    <t>Company:</t>
  </si>
  <si>
    <t>Project:</t>
  </si>
  <si>
    <t>Date:</t>
  </si>
  <si>
    <t>d) Costs of materials / supplies</t>
  </si>
  <si>
    <t>Sales / Revenue</t>
  </si>
  <si>
    <t>Depreciation of buildings</t>
  </si>
  <si>
    <t>Total costs</t>
  </si>
  <si>
    <t>SG&amp;A (selling, general and administrative expenses)</t>
  </si>
  <si>
    <t>WACC (weighted average cost of capital )</t>
  </si>
  <si>
    <t>CoS (cost of sales)</t>
  </si>
  <si>
    <t>f) Personnel / administrative costs including overheads</t>
  </si>
  <si>
    <t>e) Costs for patents / intangible assets / contractual research</t>
  </si>
  <si>
    <t>Depreciation</t>
  </si>
  <si>
    <t>Mio Eur</t>
  </si>
  <si>
    <t>Taxes</t>
  </si>
  <si>
    <t>Changes in Net Working Capital</t>
  </si>
  <si>
    <t>Terminal Value</t>
  </si>
  <si>
    <t>Sum of Discounted Cash-flows</t>
  </si>
  <si>
    <t>Cash-flows</t>
  </si>
  <si>
    <t>Discounted Cash-flows</t>
  </si>
  <si>
    <t>a) Feasibility studies, costs of obtaining the permissions required</t>
  </si>
  <si>
    <t>Unit</t>
  </si>
  <si>
    <t>Eur/Unit</t>
  </si>
  <si>
    <t>Financing of the project</t>
  </si>
  <si>
    <t>Loans</t>
  </si>
  <si>
    <t>Equity</t>
  </si>
  <si>
    <t>Grants</t>
  </si>
  <si>
    <t>Cash inflows (at the time of granting) and outflows (i.e. repayments, including interest) of all the loans contracted with shareholders or third parties for the purpose of the IPCEI project (one line per loan)</t>
  </si>
  <si>
    <t xml:space="preserve">Cash inflows (at the time of granting) and outflows (e.g. dividends) of  the additional equity injected by shareholders for the purpose of the IPCEI project </t>
  </si>
  <si>
    <t>Loans/Credit lines</t>
  </si>
  <si>
    <t>Grants/Other aid instrument</t>
  </si>
  <si>
    <t>Cash inflows related to grants or other aid instruments (one line per aid instrument)</t>
  </si>
  <si>
    <t>Cash balance</t>
  </si>
  <si>
    <t>Definitions</t>
  </si>
  <si>
    <t xml:space="preserve">We note that the use of the WACC formula above rules out the possibility to add a “top-up” risk factor to the discount rate to account for the specific characteristics of the project. </t>
  </si>
  <si>
    <t>The Commission expects companies to use their own internal WACC and to justify it.</t>
  </si>
  <si>
    <t>The justification consists in demonstrating that the internal company WACC results from the following formula:</t>
  </si>
  <si>
    <t>In addition, companies must also provide all the parameters in the formula above together with their sources and the methodology to determine them.</t>
  </si>
  <si>
    <t>WACC</t>
  </si>
  <si>
    <t>If companies do not sufficiently justify their own WACC, the Commission services may construct a benchmark WACC based on publicly available data (at sectoral level) and use it to verify the reliability of the WACC provided by the company.</t>
  </si>
  <si>
    <t>Cost of Equity</t>
  </si>
  <si>
    <t>WACC components</t>
  </si>
  <si>
    <t>WACC calculation</t>
  </si>
  <si>
    <t>E/(D+E)</t>
  </si>
  <si>
    <t>D/(D+E)</t>
  </si>
  <si>
    <t>Result</t>
  </si>
  <si>
    <t>Terminal Value calculation</t>
  </si>
  <si>
    <t>Value</t>
  </si>
  <si>
    <t>Depreciation methodology</t>
  </si>
  <si>
    <t>Cost of Debt (after tax)</t>
  </si>
  <si>
    <t>Source(s)</t>
  </si>
  <si>
    <t>Unlevered beta</t>
  </si>
  <si>
    <t>Depreciation of instruments / equipment per year</t>
  </si>
  <si>
    <t>Cost of new instruments / equipment per year</t>
  </si>
  <si>
    <t>1.1.1 Methodology</t>
  </si>
  <si>
    <t>1.1.2 Calculation</t>
  </si>
  <si>
    <t>In this tab, please</t>
  </si>
  <si>
    <t>Depreciation of instruments / equipment</t>
  </si>
  <si>
    <t>Length of depreciation period</t>
  </si>
  <si>
    <t>Valuation year</t>
  </si>
  <si>
    <t>Last year of projections</t>
  </si>
  <si>
    <t>Residual book value</t>
  </si>
  <si>
    <t>Cost of new buildings</t>
  </si>
  <si>
    <t>Please explain your methodology here, per instructions above.</t>
  </si>
  <si>
    <t>Terminal Value methodology</t>
  </si>
  <si>
    <r>
      <t>Where, E = equity, D = debt,  r</t>
    </r>
    <r>
      <rPr>
        <sz val="11"/>
        <color theme="1"/>
        <rFont val="Calibri"/>
        <family val="2"/>
        <scheme val="minor"/>
      </rPr>
      <t>f = risk-free rate, β = equity beta, ERP = equity risk premium, DP = debt premium and T = tax rate</t>
    </r>
  </si>
  <si>
    <t>General assumptions</t>
  </si>
  <si>
    <t>For each of the parameters above, please insert your value of choice, describe your methodology and list your sources in table "WACC components" below. Your WACC is then automatically calculated in table "WACC calculation" at the bottom of this tab.</t>
  </si>
  <si>
    <t>Depreciation check - instruments/equipment</t>
  </si>
  <si>
    <t>Depreciation check - buildings</t>
  </si>
  <si>
    <t>Funding Gap Template</t>
  </si>
  <si>
    <t>Reference documents</t>
  </si>
  <si>
    <t>Title</t>
  </si>
  <si>
    <t>Reference number</t>
  </si>
  <si>
    <t>52014XC0620</t>
  </si>
  <si>
    <t>Communication from the Commission — Criteria for the analysis of the compatibility with the internal market of State aid to promote the execution of important projects of common European interest</t>
  </si>
  <si>
    <t>Reference of the template:</t>
  </si>
  <si>
    <t>Version:</t>
  </si>
  <si>
    <t>Date of the document:</t>
  </si>
  <si>
    <t>IPCEI – GUIDANCE ON FUNDING GAP CALCULATION AND REPORTING</t>
  </si>
  <si>
    <t>Version</t>
  </si>
  <si>
    <t>2.0</t>
  </si>
  <si>
    <t>1.0</t>
  </si>
  <si>
    <t>R1</t>
  </si>
  <si>
    <t>R2</t>
  </si>
  <si>
    <t>Tab "WACC"</t>
  </si>
  <si>
    <t>General</t>
  </si>
  <si>
    <t xml:space="preserve">Depreciation rows are linked to the "Depreciation" tab. </t>
  </si>
  <si>
    <t>E = Equity</t>
  </si>
  <si>
    <t>D = Debt</t>
  </si>
  <si>
    <t>rf = Risk free rate</t>
  </si>
  <si>
    <t>ERP = Equity Risk Premium</t>
  </si>
  <si>
    <t>DP = Debt premium</t>
  </si>
  <si>
    <t>T = Tax rate</t>
  </si>
  <si>
    <t>β = equity beta</t>
  </si>
  <si>
    <t>Formula</t>
  </si>
  <si>
    <t>Please note that we expect companies to use their standard depreciation methodology. Any departure from it needs to be duly explained and justified.</t>
  </si>
  <si>
    <t>Template guidance</t>
  </si>
  <si>
    <t>Revised version of the FGT, with changes to tabs "Funding gap" and "Depreciation".</t>
  </si>
  <si>
    <t>Description</t>
  </si>
  <si>
    <t>Initial version of the FGT provided to IPCEI ME Member States on July 16th</t>
  </si>
  <si>
    <t>Net Present Value of the Counterfactual scenario</t>
  </si>
  <si>
    <t xml:space="preserve">     Sales Volume</t>
  </si>
  <si>
    <t xml:space="preserve">     Unit  Price</t>
  </si>
  <si>
    <t>EBIT (Earnings before interest and taxes)</t>
  </si>
  <si>
    <t>The WACC is calculated in tab "WACC"</t>
  </si>
  <si>
    <t>Calculation: NPV of the factual scenario</t>
  </si>
  <si>
    <t xml:space="preserve">    Sales Volume</t>
  </si>
  <si>
    <t xml:space="preserve">    Unit  Price</t>
  </si>
  <si>
    <t>Useful life of instruments / equipment (in years)</t>
  </si>
  <si>
    <t>Useful life of buildings (in years)</t>
  </si>
  <si>
    <t xml:space="preserve">    of which state aid</t>
  </si>
  <si>
    <t xml:space="preserve">    of which private</t>
  </si>
  <si>
    <t>NPV of the Counterfactual scenario</t>
  </si>
  <si>
    <t>Funding Gap</t>
  </si>
  <si>
    <t>Net Present Value of Factual Scenario (EUR mln)</t>
  </si>
  <si>
    <t>Result: NPV of Factual Scenario</t>
  </si>
  <si>
    <t>LEGEND</t>
  </si>
  <si>
    <t>Inflation</t>
  </si>
  <si>
    <t>Result: NPV of Counterfactual Scenario</t>
  </si>
  <si>
    <t>Net Present Value of Counterfactual Scenario (EUR mln)</t>
  </si>
  <si>
    <t>cells contain built-in formulas &amp; links</t>
  </si>
  <si>
    <t>Please update the general assumptions as they best fit your project</t>
  </si>
  <si>
    <t>cells need input formula</t>
  </si>
  <si>
    <t>cells need input data</t>
  </si>
  <si>
    <t>Terminal value</t>
  </si>
  <si>
    <t>Terminal value (factual scenario)</t>
  </si>
  <si>
    <t>Terminal value (counterfactual scenario)</t>
  </si>
  <si>
    <t>Eligible Costs</t>
  </si>
  <si>
    <t>Please provide the underlying calculations for your counterfactual project. Please add rows / items, if needed, and add separate tabs for the calculation of each item (personnel cost, etc.).</t>
  </si>
  <si>
    <t xml:space="preserve"> </t>
  </si>
  <si>
    <t>1.2.1 Methodology</t>
  </si>
  <si>
    <t>1.2.2 Calculation</t>
  </si>
  <si>
    <t>Net Present Value of the Factual scenario</t>
  </si>
  <si>
    <t>Calculation: NPV of the counterfactual scenario</t>
  </si>
  <si>
    <t xml:space="preserve">All administrative costs (efforts for marketing and sales, factory planning, supply chain, IT, Finance and all other administrative efforts) </t>
  </si>
  <si>
    <t>*Perpetuity Growth formula (Gordon Growth formula):</t>
  </si>
  <si>
    <t>EBIT in the last year</t>
  </si>
  <si>
    <t>depreciation in the last year</t>
  </si>
  <si>
    <t>taxes in the last year</t>
  </si>
  <si>
    <t>normalized CAPEX</t>
  </si>
  <si>
    <t>g</t>
  </si>
  <si>
    <t>Please add as many rows as needed for the underlying calculations</t>
  </si>
  <si>
    <r>
      <t>CF</t>
    </r>
    <r>
      <rPr>
        <vertAlign val="subscript"/>
        <sz val="8"/>
        <rFont val="Calibri"/>
        <family val="2"/>
        <scheme val="minor"/>
      </rPr>
      <t>T</t>
    </r>
  </si>
  <si>
    <r>
      <t xml:space="preserve">Where </t>
    </r>
    <r>
      <rPr>
        <b/>
        <i/>
        <sz val="11"/>
        <color theme="1"/>
        <rFont val="Calibri"/>
        <family val="2"/>
        <scheme val="minor"/>
      </rPr>
      <t>TV</t>
    </r>
    <r>
      <rPr>
        <i/>
        <sz val="11"/>
        <color theme="1"/>
        <rFont val="Calibri"/>
        <family val="2"/>
        <scheme val="minor"/>
      </rPr>
      <t xml:space="preserve"> is the project terminal value, </t>
    </r>
    <r>
      <rPr>
        <b/>
        <i/>
        <sz val="11"/>
        <color theme="1"/>
        <rFont val="Calibri"/>
        <family val="2"/>
        <scheme val="minor"/>
      </rPr>
      <t>CF</t>
    </r>
    <r>
      <rPr>
        <b/>
        <i/>
        <vertAlign val="subscript"/>
        <sz val="8"/>
        <rFont val="Calibri"/>
        <family val="2"/>
        <scheme val="minor"/>
      </rPr>
      <t>T</t>
    </r>
    <r>
      <rPr>
        <i/>
        <sz val="11"/>
        <color theme="1"/>
        <rFont val="Calibri"/>
        <family val="2"/>
        <scheme val="minor"/>
      </rPr>
      <t xml:space="preserve"> is the after tax cash flow at the end of the projections, </t>
    </r>
    <r>
      <rPr>
        <b/>
        <i/>
        <sz val="11"/>
        <color theme="1"/>
        <rFont val="Calibri"/>
        <family val="2"/>
        <scheme val="minor"/>
      </rPr>
      <t>g</t>
    </r>
    <r>
      <rPr>
        <i/>
        <sz val="11"/>
        <color theme="1"/>
        <rFont val="Calibri"/>
        <family val="2"/>
        <scheme val="minor"/>
      </rPr>
      <t xml:space="preserve"> is the perpetual growth rate of cash flows starting from the last year of the projections and </t>
    </r>
    <r>
      <rPr>
        <b/>
        <i/>
        <sz val="11"/>
        <color theme="1"/>
        <rFont val="Calibri"/>
        <family val="2"/>
        <scheme val="minor"/>
      </rPr>
      <t>WACC</t>
    </r>
    <r>
      <rPr>
        <i/>
        <sz val="11"/>
        <color theme="1"/>
        <rFont val="Calibri"/>
        <family val="2"/>
        <scheme val="minor"/>
      </rPr>
      <t xml:space="preserve"> is the company’s internal WACC used to calculate the funding gap.</t>
    </r>
  </si>
  <si>
    <t>%</t>
  </si>
  <si>
    <t xml:space="preserve">3.0 </t>
  </si>
  <si>
    <t>Please detail your source(s) in column E.</t>
  </si>
  <si>
    <t>Tab "Counterfactual scenario"</t>
  </si>
  <si>
    <t>Revised version of the FGT, with new tabs "Funding Gap", "Factual scenario (IPCEI)", "Counterfactual scenario", "Terminal Value (factual)" &amp; "Terminal Value (counterfactual)".</t>
  </si>
  <si>
    <t>Mio</t>
  </si>
  <si>
    <t>3. Other methodology (if properly justified)</t>
  </si>
  <si>
    <t>h) Other costs</t>
  </si>
  <si>
    <t>WACC Calculation</t>
  </si>
  <si>
    <t>Year of investment</t>
  </si>
  <si>
    <t>1. Residual assets value</t>
  </si>
  <si>
    <t>2. Gordon Growth Formula</t>
  </si>
  <si>
    <t>b) Costs of instruments / equipment</t>
  </si>
  <si>
    <t>c) Costs of acquisition / construction of buildings, infrastructure and land</t>
  </si>
  <si>
    <t>Costs for Infrastructure projects (article 25)</t>
  </si>
  <si>
    <t>0. Infrastructure</t>
  </si>
  <si>
    <r>
      <rPr>
        <i/>
        <sz val="11"/>
        <rFont val="Calibri"/>
        <family val="2"/>
      </rPr>
      <t xml:space="preserve">→ </t>
    </r>
    <r>
      <rPr>
        <i/>
        <sz val="11"/>
        <rFont val="Calibri"/>
        <family val="2"/>
        <scheme val="minor"/>
      </rPr>
      <t>Depreciation of instruments / equipment</t>
    </r>
  </si>
  <si>
    <r>
      <rPr>
        <i/>
        <sz val="11"/>
        <rFont val="Calibri"/>
        <family val="2"/>
      </rPr>
      <t xml:space="preserve">→ </t>
    </r>
    <r>
      <rPr>
        <i/>
        <sz val="11"/>
        <rFont val="Calibri"/>
        <family val="2"/>
        <scheme val="minor"/>
      </rPr>
      <t>Depreciation of buildings, infrastructure and land</t>
    </r>
  </si>
  <si>
    <t>Main parameters</t>
  </si>
  <si>
    <t>Price of H2</t>
  </si>
  <si>
    <t>Price of electricity</t>
  </si>
  <si>
    <t>Cost of electrolyser</t>
  </si>
  <si>
    <t>Cost of pipelines</t>
  </si>
  <si>
    <t>Cost of storage facility</t>
  </si>
  <si>
    <t>Sum of cash-flows</t>
  </si>
  <si>
    <t>Total EBIT during the project</t>
  </si>
  <si>
    <t>Total sales</t>
  </si>
  <si>
    <t>Total eligible costs</t>
  </si>
  <si>
    <t>Leverage ratio</t>
  </si>
  <si>
    <t>Risk-free rate</t>
  </si>
  <si>
    <t>Equity risk premium</t>
  </si>
  <si>
    <t>Debt premium</t>
  </si>
  <si>
    <t>Tax rate</t>
  </si>
  <si>
    <t>Main parameters for costs and revenues (please fill when relevant)</t>
  </si>
  <si>
    <t>Amount</t>
  </si>
  <si>
    <t>Year of infrastructure operationalisation</t>
  </si>
  <si>
    <t>Infrastructure</t>
  </si>
  <si>
    <t>Operational?</t>
  </si>
  <si>
    <t>€/kg</t>
  </si>
  <si>
    <t>When several revenue sources, please provide volume and price for each of them.</t>
  </si>
  <si>
    <t>All</t>
  </si>
  <si>
    <t>The tab contains gathers different information provided or computed in other tabs. It is locked in order to facilitate the collection of these data.</t>
  </si>
  <si>
    <r>
      <t xml:space="preserve">The Terminal Value (TV) should reflect the </t>
    </r>
    <r>
      <rPr>
        <b/>
        <sz val="11"/>
        <color theme="1"/>
        <rFont val="Calibri"/>
        <family val="2"/>
        <scheme val="minor"/>
      </rPr>
      <t>market value</t>
    </r>
    <r>
      <rPr>
        <sz val="11"/>
        <color theme="1"/>
        <rFont val="Calibri"/>
        <family val="2"/>
        <scheme val="minor"/>
      </rPr>
      <t xml:space="preserve"> of the remaining life of the project at the end of the projections. The TV could be estimated via the residual book value of assets or by using the Perpetuity Growth formula (Gordon Growth formula)*. 
Any other methodology (e.g. Exit multip</t>
    </r>
    <r>
      <rPr>
        <sz val="11"/>
        <rFont val="Calibri"/>
        <family val="2"/>
        <scheme val="minor"/>
      </rPr>
      <t>les or other</t>
    </r>
    <r>
      <rPr>
        <sz val="11"/>
        <color theme="1"/>
        <rFont val="Calibri"/>
        <family val="2"/>
        <scheme val="minor"/>
      </rPr>
      <t>) should be justified and supported.</t>
    </r>
  </si>
  <si>
    <t xml:space="preserve">- for the Gordon Growth Formula, the TV is automatically calculated in cell D27, once cells D28 to D34 are filled in. </t>
  </si>
  <si>
    <t>- for the residual book value of assets, the result is directly taken in the "Depreciation" tab.</t>
  </si>
  <si>
    <t>The result of the computation of the terminal value should appear in cell D22. In table "Terminal Value calculation" (from row 24):</t>
  </si>
  <si>
    <t>Costs of instruments / equipment</t>
  </si>
  <si>
    <t>Costs of acquisition / construction of buildings, infrastructure and land</t>
  </si>
  <si>
    <r>
      <rPr>
        <i/>
        <sz val="11"/>
        <rFont val="Calibri"/>
        <family val="2"/>
      </rPr>
      <t xml:space="preserve">    → </t>
    </r>
    <r>
      <rPr>
        <i/>
        <sz val="11"/>
        <rFont val="Calibri"/>
        <family val="2"/>
        <scheme val="minor"/>
      </rPr>
      <t>Depreciation of instruments / equipment</t>
    </r>
  </si>
  <si>
    <r>
      <rPr>
        <i/>
        <sz val="11"/>
        <rFont val="Calibri"/>
        <family val="2"/>
      </rPr>
      <t xml:space="preserve">     → </t>
    </r>
    <r>
      <rPr>
        <i/>
        <sz val="11"/>
        <rFont val="Calibri"/>
        <family val="2"/>
        <scheme val="minor"/>
      </rPr>
      <t>Depreciation of buildings</t>
    </r>
  </si>
  <si>
    <t>Costs of materials / supplies</t>
  </si>
  <si>
    <t>Personnel / administrative costs including overheads</t>
  </si>
  <si>
    <t>Other costs</t>
  </si>
  <si>
    <t>€/MWh</t>
  </si>
  <si>
    <t>Other parameters:</t>
  </si>
  <si>
    <t xml:space="preserve">Tab "Depreciation" </t>
  </si>
  <si>
    <t>For eligible costs, in row 75, actually incurred capital costs are taken into account, as opposed to depreciations.</t>
  </si>
  <si>
    <t>Adapted version of the FGT to the case of infrastructures (article 25).</t>
  </si>
  <si>
    <t>NPV of the Factual scenario (Funding gap)</t>
  </si>
  <si>
    <t>Maximum permitted aid level in case where the aid beneficiary faces a clear choice with an alternative</t>
  </si>
  <si>
    <t>Please update the general assumptions as they best fit your project. The years inserted in cells B15:B17 are just for exemplary purposes.</t>
  </si>
  <si>
    <t>Mio Unit</t>
  </si>
  <si>
    <t>Tab "Summary"</t>
  </si>
  <si>
    <t>2 Depreciation of buildings/infrastructure</t>
  </si>
  <si>
    <t>1 Depreciation of instruments / equipment</t>
  </si>
  <si>
    <t>Depreciation of buildings / infrastructure</t>
  </si>
  <si>
    <t>A depreciation table for equipment/instrument and one for buildings/infrastructure are provided. The depreciation is calculated automatically, once the input data is inserted in the "Factual scenario" tab. The total depreciations (column U) flows through to the “Factual scenario" tab.</t>
  </si>
  <si>
    <t>The WACC is calculated automatically in tab “WACC”, on the basis of input which is to be provided by the companies. The resulting WACC (in the “WACC” tab) flows through to the “Factual scenario” and "Counterfactual scenario" tabs.</t>
  </si>
  <si>
    <t>Companies need to estimate the Terminal Value of the IPCEI project (factual scenario) based on the appropriate methodology and provide the input needed (in the form of data and/or explanations). Calculations are linked and feed into the “Factual scenario” tab.</t>
  </si>
  <si>
    <t>4.1</t>
  </si>
  <si>
    <t>This template is dedicated to infrastructure projects (article 25 of the IPCEI communication). If your project includes RDI ou FID activities, please fill the dedicated template.</t>
  </si>
  <si>
    <t>Information/input is to be provided in the cells highlighted in GREY. Built-in formulas and links are indicated in YELLOW. Cells highlighted in ORANGE are where the formulas are to be provided by companies.</t>
  </si>
  <si>
    <t>Companies must fill the template on the basis of the characteristics of the work packages they intend to carry out. The template must include all the work packages described in the project portfolio.</t>
  </si>
  <si>
    <r>
      <rPr>
        <u/>
        <sz val="11"/>
        <rFont val="Calibri"/>
        <family val="2"/>
        <scheme val="minor"/>
      </rPr>
      <t xml:space="preserve">New cell </t>
    </r>
    <r>
      <rPr>
        <sz val="11"/>
        <rFont val="Calibri"/>
        <family val="2"/>
        <scheme val="minor"/>
      </rPr>
      <t xml:space="preserve">(B22): inflation. Companies may fill in the inflation rate which may link to the projected costs / revenues. </t>
    </r>
  </si>
  <si>
    <t>Useful life of assets - cells B19 &amp; B20. Companies should report the length of the depreciation period based on their accounting practice, for both equipment/instruments and buildings/infrastructure. This data feeds into the "Depreciation" tab.</t>
  </si>
  <si>
    <t>Tab "Factual scenario"</t>
  </si>
  <si>
    <t>Rows 66 to 70 ask for some parameters which might be relevant for the analysis. As they might not all apply to your project, please fill the ones that are relevant.</t>
  </si>
  <si>
    <t>Check cells in rows 40 &amp; 41. If any of them returns a "false", please double check your investments and/or depreciation.</t>
  </si>
  <si>
    <t>If, in the absence of the state aid, companies have an alternative project (i.e. counterfactual), this should be reflected in the "Counterfactual scenario" tab. The Net Present Value of that project flows through to the "Summary" tab. If the Net Present Value of the counterfactual scenario is nil, companies should state it explicitly in that tab.</t>
  </si>
  <si>
    <t>If the depreciation calculation entails more complex assumptions, for example a non-linear depreciation or several different depreciation duration for different goods, please provide explanation in rows 26 and 52.</t>
  </si>
  <si>
    <t>Tab "Terminal value"</t>
  </si>
  <si>
    <t>Companies also need to estimate the Terminal Value of the counterfactual scenario when relevant. Calculations are linked and feed into the “Counterfactual scenario” tab.</t>
  </si>
  <si>
    <t>Please provide information on financing so that the cash balance does not become negative (meaning that the project is financially sustainable)</t>
  </si>
  <si>
    <t xml:space="preserve">Dates – cells B16 &amp; B17. Companies should provide the year of operationalisation of the infrastructure and of the end of the project, as well as their chosen valuation date. Please note that the valuation date feeds into the discounted cash flows calculation. If yo </t>
  </si>
  <si>
    <t>If you change the last year of projections, please insert more columns and adapt depreciation formulas.</t>
  </si>
  <si>
    <t xml:space="preserve">   - explain the depreciation methodology that you used fin rows 25 and 51 below. </t>
  </si>
  <si>
    <t>Please note that depreciations are automatically calculated in the tables highlighted in yellow, under the assumption of the Straight line/Linear depreciation approach, once 1) the length of depreciation period and CAPEX are entered in tab "Factual scenario".</t>
  </si>
  <si>
    <t>Please add any information/data/calculation you deem useful both to this tab and to the "Factual scenario" tab.</t>
  </si>
  <si>
    <t>WACC (weighted average cost of capital)</t>
  </si>
  <si>
    <t>Please name this file "IPCEI_RHATL_FG_template_infrastructure_XXYY.xlsx", where XXYY is the code of your project (for example DE03).</t>
  </si>
  <si>
    <t>NWC</t>
  </si>
  <si>
    <t>IPCEI template</t>
  </si>
  <si>
    <t>NWC - IPCEI template</t>
  </si>
  <si>
    <t>EUR m</t>
  </si>
  <si>
    <t>Cash and cash equivalents</t>
  </si>
  <si>
    <t>Inventory</t>
  </si>
  <si>
    <t>Accounts receivable</t>
  </si>
  <si>
    <t>Other current assets</t>
  </si>
  <si>
    <t>Current assets</t>
  </si>
  <si>
    <t>Equal to the sum of row 8 to 11 for the applicable period</t>
  </si>
  <si>
    <t>Accounts payable</t>
  </si>
  <si>
    <t>Current portion of long-term debt</t>
  </si>
  <si>
    <t>Other current liabilities</t>
  </si>
  <si>
    <t>Current liabilities</t>
  </si>
  <si>
    <t>Equal to the sum of row 14 to 16 for the applicable period</t>
  </si>
  <si>
    <t>Represent the outcome of row 12 minus row 17 for the applicable period</t>
  </si>
  <si>
    <t>Change in NWC</t>
  </si>
  <si>
    <t>(i) equal to row 68 of the Basic Scenario sheet (ii) the change in NWC consists of the NWC of the previous period minus the NWC of the current period</t>
  </si>
  <si>
    <t>Please note:</t>
  </si>
  <si>
    <t>(i) the net working capital position ("NWC") consists of the current assets minus the current liabilities</t>
  </si>
  <si>
    <t>(ii) the change in NWC consists of the NWC of the previous period minus the NWC of the current period</t>
  </si>
  <si>
    <t>(iv) leave rows blank if not applicable</t>
  </si>
  <si>
    <t>Cash flow</t>
  </si>
  <si>
    <t>Cash flow - IPCEI template</t>
  </si>
  <si>
    <t>EBIT (earnings before interest and taxes)</t>
  </si>
  <si>
    <t>Equal to row 53 of the Basic Scenario sheet</t>
  </si>
  <si>
    <t>The absolute figure is equal to the figure as included in row 15 of Basic Scenario sheet. Please note that on the Basic Scenario sheet depreciation is included as a positive number</t>
  </si>
  <si>
    <t>The absolute figure is equal to the figure as included in row 19 of Basic Scenario sheet. Please note that on the Basic Scenario sheet depreciation is included as a positive number</t>
  </si>
  <si>
    <t>EBITDA</t>
  </si>
  <si>
    <t>Equal to the sum of row 8 to 10</t>
  </si>
  <si>
    <t>Equal to row 55 of the Basic Scenario sheet</t>
  </si>
  <si>
    <t>The absolute figure is equal to the figure as included in row 54 of Basic Scenario sheet. Please note that on the Basic Scenario sheet taxes is included as a positive number</t>
  </si>
  <si>
    <t>The absolute figure is equal to the figure as included in row 13 of Basic Scenario sheet. Please note that on the Basic Scenario sheet CAPEX is included as a positive number</t>
  </si>
  <si>
    <t>Costs of acquisition / construction of buildings</t>
  </si>
  <si>
    <t>The absolute figure is equal to the figure as included in row 17 of Basic Scenario sheet. Please note that on the Basic Scenario sheet CAPEX is included as a positive number</t>
  </si>
  <si>
    <t>Debt repayment, interest payments and dividends</t>
  </si>
  <si>
    <t>Equal to row 19 of the 'Financing sheet'</t>
  </si>
  <si>
    <t>Inflow of financing</t>
  </si>
  <si>
    <t>Equal to row 31 of the 'Financing sheet'</t>
  </si>
  <si>
    <t>Equal to the sum of row 11 to 17</t>
  </si>
  <si>
    <t>Cash position beginning of period</t>
  </si>
  <si>
    <t>Equal to zero in the first year and subsequently equal to 'cash position end of the period' of the previous year</t>
  </si>
  <si>
    <t>Equal to row 18 of this sheet</t>
  </si>
  <si>
    <t>Cash position end of the period</t>
  </si>
  <si>
    <t>Equal to the sum of row 21 and 22 for the applicable period</t>
  </si>
  <si>
    <t>(i) leave rows blank if not applicable</t>
  </si>
  <si>
    <t>(ii) Depreciation, taxes, costs of instruments (i.e. CAPEX), costs of acquisitions (i.e. CAPEX) and debt repayments and dividends are negative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</si>
</sst>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164" formatCode="_-* #,##0.00\ &quot;€&quot;_-;\-* #,##0.00\ &quot;€&quot;_-;_-* &quot;-&quot;??\ &quot;€&quot;_-;_-@_-"/>
    <numFmt numFmtId="165" formatCode="_-* #,##0.00_-;\-* #,##0.00_-;_-* &quot;-&quot;??_-;_-@_-"/>
    <numFmt numFmtId="166" formatCode="_(&quot;$&quot;* #,##0.00_);_(&quot;$&quot;* \(#,##0.00\);_(&quot;$&quot;* &quot;-&quot;??_);_(@_)"/>
    <numFmt numFmtId="167" formatCode="_(* #,##0.00_);_(* \(#,##0.00\);_(* &quot;-&quot;??_);_(@_)"/>
    <numFmt numFmtId="168" formatCode="#,##0_ ;[Red]\-#,##0\ "/>
    <numFmt numFmtId="169" formatCode="_(&quot;€&quot;* #,##0.00_);_(&quot;€&quot;* \(#,##0.00\);_(&quot;€&quot;* &quot;-&quot;??_);_(@_)"/>
    <numFmt numFmtId="170" formatCode="#,##0;\-#,##0;"/>
    <numFmt numFmtId="171" formatCode="0.0%"/>
    <numFmt numFmtId="172" formatCode="0;\-0;"/>
    <numFmt numFmtId="173" formatCode="#,##0.00;\-#,##0.00;"/>
    <numFmt numFmtId="174" formatCode="0%;\-0%;"/>
    <numFmt numFmtId="175" formatCode="0.0%;\-0.0%;"/>
    <numFmt numFmtId="176" formatCode="0.00%;\-0.00%;"/>
    <numFmt numFmtId="177" formatCode="\+0;\-0;"/>
    <numFmt numFmtId="178" formatCode="\+#,##0;\-#,##0;"/>
    <numFmt numFmtId="179" formatCode="\+#,##0.00;\-#,##0.00;"/>
    <numFmt numFmtId="180" formatCode="\+0%;\-0%;"/>
    <numFmt numFmtId="181" formatCode="\+0.0%;\-0.0%;"/>
    <numFmt numFmtId="182" formatCode="\+0.00%;\-0.00%;"/>
    <numFmt numFmtId="183" formatCode="dd\-mm\-yyyy"/>
    <numFmt numFmtId="184" formatCode="mmmm\ yyyy"/>
    <numFmt numFmtId="185" formatCode="dd\-mm\-yy"/>
    <numFmt numFmtId="186" formatCode="0.00&quot; %&quot;;\-0.00&quot; %&quot;;"/>
    <numFmt numFmtId="187" formatCode="_-* #,##0&quot; $&quot;_-;\-* #,##0&quot; $&quot;_-;_-* &quot;-&quot;&quot; $&quot;_-;_-@_-"/>
    <numFmt numFmtId="188" formatCode="_-* #,##0&quot; £&quot;_-;\-* #,##0&quot; £&quot;_-;_-* &quot;-&quot;&quot; £&quot;_-;_-@_-"/>
    <numFmt numFmtId="189" formatCode="0.0"/>
    <numFmt numFmtId="190" formatCode="0.00;\-0.00;"/>
    <numFmt numFmtId="191" formatCode="\+0.00;\-0.00;"/>
    <numFmt numFmtId="192" formatCode="0;[Red]\-0;"/>
    <numFmt numFmtId="193" formatCode="#,##0;[Red]\-#,##0;"/>
    <numFmt numFmtId="194" formatCode="0.00;[Red]\-0.00;"/>
    <numFmt numFmtId="195" formatCode="#,##0.00;[Red]\-#,##0.00;"/>
    <numFmt numFmtId="196" formatCode="0%;[Red]\-0%;"/>
    <numFmt numFmtId="197" formatCode="0.0%;[Red]\-0.0%;"/>
    <numFmt numFmtId="198" formatCode="0.00%;[Red]\-0.00%;"/>
    <numFmt numFmtId="199" formatCode="_-* #,##0&quot; DM&quot;_-;\-* #,##0&quot; DM&quot;_-;_-* &quot;-&quot;&quot; DM&quot;_-;_-@_-"/>
    <numFmt numFmtId="200" formatCode="_-* #,##0.00\ [$€-1]_-;\-* #,##0.00\ [$€-1]_-;_-* &quot;-&quot;??\ [$€-1]_-"/>
    <numFmt numFmtId="201" formatCode="_-* #,##0.00\ [$€]_-;\-* #,##0.00\ [$€]_-;_-* &quot;-&quot;??\ [$€]_-;_-@_-"/>
    <numFmt numFmtId="202" formatCode="0&quot; jours&quot;;\-0&quot; jours&quot;;&quot;- jours&quot;"/>
    <numFmt numFmtId="203" formatCode="#,##0&quot; kF&quot;;\-#,##0&quot; kF&quot;;&quot;- kF&quot;;_-@_-"/>
    <numFmt numFmtId="204" formatCode="[&lt;0]\ &quot;0&quot;;#,###"/>
    <numFmt numFmtId="205" formatCode="#,##0&quot; h&quot;"/>
    <numFmt numFmtId="206" formatCode="\$#,##0.00;[Red]\-\$#,##0.00"/>
    <numFmt numFmtId="207" formatCode="\$#,##0\ ;\(\$#,##0\)"/>
    <numFmt numFmtId="208" formatCode="mmm&quot; &quot;yy"/>
    <numFmt numFmtId="209" formatCode="#,##0.0&quot; déf/kLoc&quot;"/>
    <numFmt numFmtId="210" formatCode="#,##0.0&quot; h/déf&quot;"/>
    <numFmt numFmtId="211" formatCode="_-* #,##0.00\ _F_-;\-* #,##0.00\ _F_-;_-* &quot;-&quot;??\ _F_-;_-@_-"/>
    <numFmt numFmtId="212" formatCode="0.00_)"/>
    <numFmt numFmtId="213" formatCode="??0&quot; %&quot;"/>
    <numFmt numFmtId="214" formatCode="General_)"/>
    <numFmt numFmtId="215" formatCode="_-* #,##0\ &quot;DM&quot;_-;\-* #,##0\ &quot;DM&quot;_-;_-* &quot;-&quot;\ &quot;DM&quot;_-;_-@_-"/>
    <numFmt numFmtId="216" formatCode="_-* #,##0.00\ &quot;DM&quot;_-;\-* #,##0.00\ &quot;DM&quot;_-;_-* &quot;-&quot;??\ &quot;DM&quot;_-;_-@_-"/>
    <numFmt numFmtId="217" formatCode="#,##0.00;[Red]\-#,##0.00;&quot;-&quot;??"/>
    <numFmt numFmtId="218" formatCode="#,##0.0_ ;[Red]\-#,##0.0\ "/>
    <numFmt numFmtId="219" formatCode="_-* #,##0_-;\-* #,##0_-;_-* &quot;-&quot;??_-;_-@_-"/>
    <numFmt numFmtId="220" formatCode="_-* #,##0.000_-;\-* #,##0.000_-;_-* &quot;-&quot;??_-;_-@_-"/>
    <numFmt numFmtId="221" formatCode="#,##0.00_ ;\-#,##0.00\ "/>
    <numFmt numFmtId="222" formatCode="_-* #,##0.00\ _€_-;\-* #,##0.00\ _€_-;_-* &quot;-&quot;???\ _€_-;_-@_-"/>
    <numFmt numFmtId="223" formatCode="mm/yyyy"/>
    <numFmt numFmtId="224" formatCode="#,##0.0_);\(#,##0.0\);\-_);@"/>
    <numFmt numFmtId="225" formatCode="d\ [$-409]mmm\ yy;\-;\-"/>
  </numFmts>
  <fonts count="104">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sz val="11"/>
      <name val="Calibri"/>
      <family val="2"/>
      <scheme val="minor"/>
    </font>
    <font>
      <u/>
      <sz val="11"/>
      <color theme="1"/>
      <name val="Calibri"/>
      <family val="2"/>
      <scheme val="minor"/>
    </font>
    <font>
      <sz val="11"/>
      <color rgb="FFFF0000"/>
      <name val="Calibri"/>
      <family val="2"/>
      <scheme val="minor"/>
    </font>
    <font>
      <b/>
      <sz val="11"/>
      <name val="Calibri"/>
      <family val="2"/>
      <scheme val="minor"/>
    </font>
    <font>
      <sz val="11"/>
      <name val="Calibri"/>
      <family val="2"/>
    </font>
    <font>
      <b/>
      <u/>
      <sz val="11"/>
      <color theme="1"/>
      <name val="Calibri"/>
      <family val="2"/>
      <scheme val="minor"/>
    </font>
    <font>
      <sz val="10"/>
      <name val="Times New Roman"/>
      <family val="1"/>
    </font>
    <font>
      <sz val="10"/>
      <name val="Arial"/>
      <family val="2"/>
    </font>
    <font>
      <sz val="10"/>
      <name val="Tms Rmn"/>
    </font>
    <font>
      <b/>
      <sz val="12"/>
      <name val="Tms Rmn"/>
    </font>
    <font>
      <b/>
      <sz val="14"/>
      <name val="Tms Rmn"/>
    </font>
    <font>
      <sz val="10"/>
      <name val="Geneva"/>
      <family val="2"/>
    </font>
    <font>
      <sz val="10"/>
      <name val="Times"/>
      <family val="1"/>
    </font>
    <font>
      <sz val="10"/>
      <name val="Times"/>
      <family val="1"/>
    </font>
    <font>
      <sz val="8"/>
      <name val="Times"/>
      <family val="1"/>
    </font>
    <font>
      <sz val="9"/>
      <name val="Geneva"/>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CG Times (WN)"/>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12"/>
      <name val="Times New Roman"/>
      <family val="1"/>
    </font>
    <font>
      <u/>
      <sz val="8"/>
      <color indexed="12"/>
      <name val="Geneva"/>
      <family val="2"/>
    </font>
    <font>
      <u/>
      <sz val="8"/>
      <color indexed="12"/>
      <name val="Times New Roman"/>
      <family val="1"/>
    </font>
    <font>
      <sz val="10"/>
      <color theme="1"/>
      <name val="Arial"/>
      <family val="2"/>
    </font>
    <font>
      <sz val="11"/>
      <color indexed="60"/>
      <name val="Calibri"/>
      <family val="2"/>
    </font>
    <font>
      <b/>
      <sz val="11"/>
      <color indexed="63"/>
      <name val="Calibri"/>
      <family val="2"/>
    </font>
    <font>
      <b/>
      <sz val="10"/>
      <name val="Arial"/>
      <family val="2"/>
    </font>
    <font>
      <b/>
      <sz val="10"/>
      <name val="Times New Roman"/>
      <family val="1"/>
    </font>
    <font>
      <b/>
      <sz val="18"/>
      <color indexed="56"/>
      <name val="Cambria"/>
      <family val="2"/>
    </font>
    <font>
      <b/>
      <sz val="11"/>
      <color indexed="8"/>
      <name val="Calibri"/>
      <family val="2"/>
    </font>
    <font>
      <sz val="12"/>
      <name val="Arial MT"/>
    </font>
    <font>
      <sz val="8"/>
      <color indexed="9"/>
      <name val="Arial"/>
      <family val="2"/>
    </font>
    <font>
      <b/>
      <sz val="10"/>
      <name val="Helv"/>
    </font>
    <font>
      <sz val="12"/>
      <color indexed="18"/>
      <name val="Arial"/>
      <family val="2"/>
    </font>
    <font>
      <sz val="8"/>
      <name val="MS Sans Serif"/>
      <family val="2"/>
    </font>
    <font>
      <sz val="8"/>
      <name val="Arial"/>
      <family val="2"/>
    </font>
    <font>
      <b/>
      <sz val="11"/>
      <name val="Arial"/>
      <family val="2"/>
    </font>
    <font>
      <b/>
      <sz val="12"/>
      <color indexed="12"/>
      <name val="Arial"/>
      <family val="2"/>
    </font>
    <font>
      <b/>
      <sz val="12"/>
      <name val="Helv"/>
    </font>
    <font>
      <sz val="8"/>
      <color indexed="15"/>
      <name val="MS Sans Serif"/>
      <family val="2"/>
    </font>
    <font>
      <b/>
      <sz val="11"/>
      <name val="Helv"/>
    </font>
    <font>
      <b/>
      <i/>
      <sz val="16"/>
      <name val="Helv"/>
    </font>
    <font>
      <sz val="10"/>
      <color indexed="8"/>
      <name val="Arial"/>
      <family val="2"/>
    </font>
    <font>
      <b/>
      <sz val="10"/>
      <color indexed="9"/>
      <name val="Arial"/>
      <family val="2"/>
    </font>
    <font>
      <sz val="10"/>
      <name val="Courier"/>
      <family val="3"/>
    </font>
    <font>
      <b/>
      <sz val="8"/>
      <name val="Arial"/>
      <family val="2"/>
    </font>
    <font>
      <sz val="8"/>
      <name val="Times New Roman"/>
      <family val="1"/>
    </font>
    <font>
      <sz val="12"/>
      <name val="바탕체"/>
      <family val="1"/>
      <charset val="129"/>
    </font>
    <font>
      <sz val="11"/>
      <name val="돋움"/>
      <family val="2"/>
      <charset val="129"/>
    </font>
    <font>
      <sz val="12"/>
      <color theme="1"/>
      <name val="Calibri"/>
      <family val="2"/>
      <scheme val="minor"/>
    </font>
    <font>
      <sz val="10"/>
      <name val="Verdana"/>
      <family val="2"/>
    </font>
    <font>
      <sz val="10"/>
      <name val="Verdana"/>
      <family val="2"/>
    </font>
    <font>
      <sz val="10"/>
      <color rgb="FF006100"/>
      <name val="Arial"/>
      <family val="2"/>
    </font>
    <font>
      <sz val="10"/>
      <color rgb="FF9C0006"/>
      <name val="Arial"/>
      <family val="2"/>
    </font>
    <font>
      <sz val="11"/>
      <color rgb="FF006100"/>
      <name val="Arial"/>
      <family val="2"/>
    </font>
    <font>
      <sz val="11"/>
      <color rgb="FF9C5700"/>
      <name val="Arial"/>
      <family val="2"/>
    </font>
    <font>
      <i/>
      <sz val="11"/>
      <color theme="0" tint="-0.249977111117893"/>
      <name val="Calibri"/>
      <family val="2"/>
      <scheme val="minor"/>
    </font>
    <font>
      <i/>
      <sz val="11"/>
      <color theme="1"/>
      <name val="Calibri"/>
      <family val="2"/>
      <scheme val="minor"/>
    </font>
    <font>
      <b/>
      <sz val="11"/>
      <color rgb="FFFFFF00"/>
      <name val="Calibri"/>
      <family val="2"/>
      <scheme val="minor"/>
    </font>
    <font>
      <b/>
      <u/>
      <sz val="11"/>
      <name val="Calibri"/>
      <family val="2"/>
      <scheme val="minor"/>
    </font>
    <font>
      <sz val="10"/>
      <color theme="0" tint="-0.34998626667073579"/>
      <name val="Calibri"/>
      <family val="2"/>
      <scheme val="minor"/>
    </font>
    <font>
      <b/>
      <sz val="11"/>
      <color theme="0"/>
      <name val="Calibri"/>
      <family val="2"/>
      <scheme val="minor"/>
    </font>
    <font>
      <b/>
      <u/>
      <sz val="13"/>
      <color theme="1"/>
      <name val="Calibri"/>
      <family val="2"/>
      <scheme val="minor"/>
    </font>
    <font>
      <b/>
      <sz val="13"/>
      <color theme="0"/>
      <name val="Calibri"/>
      <family val="2"/>
      <scheme val="minor"/>
    </font>
    <font>
      <b/>
      <i/>
      <sz val="11"/>
      <color theme="1"/>
      <name val="Calibri"/>
      <family val="2"/>
      <scheme val="minor"/>
    </font>
    <font>
      <i/>
      <sz val="10"/>
      <color rgb="FFFF0000"/>
      <name val="Calibri"/>
      <family val="2"/>
      <scheme val="minor"/>
    </font>
    <font>
      <sz val="11"/>
      <color theme="0" tint="-0.14999847407452621"/>
      <name val="Calibri"/>
      <family val="2"/>
      <scheme val="minor"/>
    </font>
    <font>
      <vertAlign val="subscript"/>
      <sz val="8"/>
      <name val="Calibri"/>
      <family val="2"/>
      <scheme val="minor"/>
    </font>
    <font>
      <b/>
      <i/>
      <vertAlign val="subscript"/>
      <sz val="8"/>
      <name val="Calibri"/>
      <family val="2"/>
      <scheme val="minor"/>
    </font>
    <font>
      <sz val="9"/>
      <color indexed="81"/>
      <name val="Tahoma"/>
      <family val="2"/>
    </font>
    <font>
      <b/>
      <sz val="14"/>
      <color theme="1"/>
      <name val="Calibri"/>
      <family val="2"/>
      <scheme val="minor"/>
    </font>
    <font>
      <b/>
      <sz val="11"/>
      <color rgb="FFFF0000"/>
      <name val="Calibri"/>
      <family val="2"/>
      <scheme val="minor"/>
    </font>
    <font>
      <u/>
      <sz val="11"/>
      <name val="Calibri"/>
      <family val="2"/>
      <scheme val="minor"/>
    </font>
    <font>
      <b/>
      <sz val="13"/>
      <color theme="1"/>
      <name val="Calibri"/>
      <family val="2"/>
      <scheme val="minor"/>
    </font>
    <font>
      <sz val="11"/>
      <name val="Arial"/>
      <family val="2"/>
    </font>
    <font>
      <i/>
      <sz val="11"/>
      <name val="Calibri"/>
      <family val="2"/>
      <scheme val="minor"/>
    </font>
    <font>
      <i/>
      <sz val="11"/>
      <name val="Calibri"/>
      <family val="2"/>
    </font>
    <font>
      <b/>
      <sz val="20"/>
      <name val="Calibri"/>
      <family val="2"/>
      <scheme val="minor"/>
    </font>
    <font>
      <sz val="8.5"/>
      <color theme="1"/>
      <name val="Arial"/>
      <family val="2"/>
    </font>
    <font>
      <sz val="14"/>
      <color indexed="24"/>
      <name val="Arial"/>
      <family val="2"/>
    </font>
    <font>
      <sz val="12"/>
      <color indexed="25"/>
      <name val="Arial"/>
      <family val="2"/>
    </font>
    <font>
      <b/>
      <sz val="8"/>
      <color theme="0"/>
      <name val="Arial"/>
      <family val="2"/>
    </font>
    <font>
      <b/>
      <sz val="8"/>
      <color indexed="8"/>
      <name val="Arial"/>
      <family val="2"/>
    </font>
    <font>
      <sz val="8"/>
      <color indexed="8"/>
      <name val="Arial"/>
      <family val="2"/>
    </font>
    <font>
      <sz val="8"/>
      <color theme="1"/>
      <name val="Arial"/>
      <family val="2"/>
    </font>
    <font>
      <b/>
      <sz val="8"/>
      <color theme="1"/>
      <name val="Arial"/>
      <family val="2"/>
    </font>
    <font>
      <b/>
      <sz val="8"/>
      <name val="Calibri"/>
      <family val="2"/>
    </font>
    <font>
      <i/>
      <sz val="8"/>
      <color theme="1"/>
      <name val="Arial"/>
      <family val="2"/>
    </font>
    <font>
      <b/>
      <sz val="8"/>
      <color rgb="FFFFFFFF"/>
      <name val="Arial"/>
      <family val="2"/>
    </font>
  </fonts>
  <fills count="52">
    <fill>
      <patternFill patternType="none"/>
    </fill>
    <fill>
      <patternFill patternType="gray125"/>
    </fill>
    <fill>
      <patternFill patternType="solid">
        <fgColor indexed="65"/>
        <bgColor indexed="64"/>
      </patternFill>
    </fill>
    <fill>
      <patternFill patternType="lightUp"/>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9"/>
      </patternFill>
    </fill>
    <fill>
      <patternFill patternType="solid">
        <fgColor indexed="9"/>
        <bgColor indexed="8"/>
      </patternFill>
    </fill>
    <fill>
      <patternFill patternType="solid">
        <fgColor indexed="42"/>
        <bgColor indexed="64"/>
      </patternFill>
    </fill>
    <fill>
      <patternFill patternType="solid">
        <fgColor indexed="9"/>
        <bgColor indexed="64"/>
      </patternFill>
    </fill>
    <fill>
      <patternFill patternType="solid">
        <fgColor indexed="18"/>
      </patternFill>
    </fill>
    <fill>
      <patternFill patternType="solid">
        <fgColor indexed="17"/>
      </patternFill>
    </fill>
    <fill>
      <patternFill patternType="solid">
        <fgColor indexed="40"/>
      </patternFill>
    </fill>
    <fill>
      <patternFill patternType="solid">
        <fgColor theme="3" tint="0.59996337778862885"/>
        <bgColor indexed="64"/>
      </patternFill>
    </fill>
    <fill>
      <patternFill patternType="solid">
        <fgColor rgb="FFC6EFCE"/>
      </patternFill>
    </fill>
    <fill>
      <patternFill patternType="solid">
        <fgColor rgb="FFFFC7CE"/>
      </patternFill>
    </fill>
    <fill>
      <patternFill patternType="solid">
        <fgColor theme="9" tint="0.39997558519241921"/>
        <bgColor indexed="65"/>
      </patternFill>
    </fill>
    <fill>
      <patternFill patternType="solid">
        <fgColor theme="8" tint="0.79998168889431442"/>
        <bgColor indexed="65"/>
      </patternFill>
    </fill>
    <fill>
      <patternFill patternType="solid">
        <fgColor rgb="FF00B0F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70C0"/>
        <bgColor theme="0"/>
      </patternFill>
    </fill>
    <fill>
      <patternFill patternType="solid">
        <fgColor indexed="65"/>
        <bgColor theme="0"/>
      </patternFill>
    </fill>
    <fill>
      <patternFill patternType="solid">
        <fgColor theme="2"/>
        <bgColor theme="0"/>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FFFF"/>
        <bgColor indexed="64"/>
      </patternFill>
    </fill>
    <fill>
      <patternFill patternType="solid">
        <fgColor theme="0" tint="-0.14999847407452621"/>
        <bgColor indexed="64"/>
      </patternFill>
    </fill>
  </fills>
  <borders count="131">
    <border>
      <left/>
      <right/>
      <top/>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double">
        <color indexed="64"/>
      </left>
      <right style="double">
        <color indexed="64"/>
      </right>
      <top style="double">
        <color indexed="64"/>
      </top>
      <bottom style="double">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2"/>
      </left>
      <right style="thin">
        <color indexed="12"/>
      </right>
      <top style="thin">
        <color indexed="8"/>
      </top>
      <bottom style="thin">
        <color indexed="8"/>
      </bottom>
      <diagonal/>
    </border>
    <border>
      <left/>
      <right/>
      <top style="thick">
        <color indexed="10"/>
      </top>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medium">
        <color indexed="64"/>
      </left>
      <right style="medium">
        <color indexed="64"/>
      </right>
      <top/>
      <bottom/>
      <diagonal/>
    </border>
    <border>
      <left style="thick">
        <color indexed="64"/>
      </left>
      <right style="thin">
        <color indexed="64"/>
      </right>
      <top style="thick">
        <color indexed="64"/>
      </top>
      <bottom/>
      <diagonal/>
    </border>
    <border>
      <left/>
      <right style="thick">
        <color indexed="64"/>
      </right>
      <top/>
      <bottom style="thick">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3" tint="0.3999450666829432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top/>
      <bottom style="thin">
        <color indexed="64"/>
      </bottom>
      <diagonal/>
    </border>
    <border>
      <left style="thin">
        <color theme="0" tint="-0.34998626667073579"/>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499984740745262"/>
      </top>
      <bottom/>
      <diagonal/>
    </border>
    <border>
      <left/>
      <right/>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34998626667073579"/>
      </left>
      <right style="thin">
        <color theme="0" tint="-0.34998626667073579"/>
      </right>
      <top style="thin">
        <color indexed="64"/>
      </top>
      <bottom style="thin">
        <color indexed="64"/>
      </bottom>
      <diagonal/>
    </border>
    <border>
      <left/>
      <right/>
      <top style="thin">
        <color theme="0" tint="-0.34998626667073579"/>
      </top>
      <bottom style="thin">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indexed="64"/>
      </top>
      <bottom style="thin">
        <color indexed="64"/>
      </bottom>
      <diagonal/>
    </border>
    <border>
      <left style="thin">
        <color theme="0" tint="-0.34998626667073579"/>
      </left>
      <right/>
      <top/>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499984740745262"/>
      </bottom>
      <diagonal/>
    </border>
    <border>
      <left style="thin">
        <color indexed="64"/>
      </left>
      <right/>
      <top/>
      <bottom style="thin">
        <color indexed="64"/>
      </bottom>
      <diagonal/>
    </border>
    <border>
      <left style="thin">
        <color indexed="64"/>
      </left>
      <right/>
      <top/>
      <bottom/>
      <diagonal/>
    </border>
    <border>
      <left/>
      <right/>
      <top/>
      <bottom style="thin">
        <color indexed="24"/>
      </bottom>
      <diagonal/>
    </border>
    <border>
      <left style="thin">
        <color indexed="24"/>
      </left>
      <right/>
      <top style="thin">
        <color indexed="24"/>
      </top>
      <bottom/>
      <diagonal/>
    </border>
    <border>
      <left/>
      <right/>
      <top style="thin">
        <color indexed="24"/>
      </top>
      <bottom/>
      <diagonal/>
    </border>
    <border>
      <left/>
      <right style="thin">
        <color indexed="24"/>
      </right>
      <top style="thin">
        <color indexed="24"/>
      </top>
      <bottom/>
      <diagonal/>
    </border>
    <border>
      <left style="dashed">
        <color indexed="24"/>
      </left>
      <right style="thin">
        <color indexed="24"/>
      </right>
      <top style="thin">
        <color indexed="24"/>
      </top>
      <bottom/>
      <diagonal/>
    </border>
    <border>
      <left style="thin">
        <color indexed="24"/>
      </left>
      <right/>
      <top/>
      <bottom style="thin">
        <color indexed="24"/>
      </bottom>
      <diagonal/>
    </border>
    <border>
      <left style="dashed">
        <color indexed="24"/>
      </left>
      <right style="thin">
        <color indexed="24"/>
      </right>
      <top/>
      <bottom style="thin">
        <color indexed="24"/>
      </bottom>
      <diagonal/>
    </border>
    <border>
      <left style="thin">
        <color indexed="24"/>
      </left>
      <right/>
      <top/>
      <bottom/>
      <diagonal/>
    </border>
    <border>
      <left style="dashed">
        <color indexed="24"/>
      </left>
      <right style="thin">
        <color indexed="24"/>
      </right>
      <top/>
      <bottom/>
      <diagonal/>
    </border>
    <border>
      <left style="thin">
        <color indexed="24"/>
      </left>
      <right/>
      <top style="thin">
        <color indexed="24"/>
      </top>
      <bottom style="thin">
        <color indexed="24"/>
      </bottom>
      <diagonal/>
    </border>
    <border>
      <left/>
      <right/>
      <top style="thin">
        <color indexed="24"/>
      </top>
      <bottom style="thin">
        <color indexed="24"/>
      </bottom>
      <diagonal/>
    </border>
    <border>
      <left style="thin">
        <color indexed="24"/>
      </left>
      <right/>
      <top style="thin">
        <color indexed="24"/>
      </top>
      <bottom style="medium">
        <color indexed="24"/>
      </bottom>
      <diagonal/>
    </border>
    <border>
      <left/>
      <right/>
      <top style="thin">
        <color indexed="24"/>
      </top>
      <bottom style="medium">
        <color indexed="24"/>
      </bottom>
      <diagonal/>
    </border>
    <border>
      <left style="dashed">
        <color indexed="24"/>
      </left>
      <right style="thin">
        <color indexed="24"/>
      </right>
      <top style="thin">
        <color indexed="24"/>
      </top>
      <bottom style="medium">
        <color indexed="24"/>
      </bottom>
      <diagonal/>
    </border>
    <border>
      <left/>
      <right style="thin">
        <color indexed="24"/>
      </right>
      <top style="thin">
        <color indexed="24"/>
      </top>
      <bottom style="thin">
        <color indexed="24"/>
      </bottom>
      <diagonal/>
    </border>
    <border>
      <left/>
      <right style="dashed">
        <color indexed="24"/>
      </right>
      <top/>
      <bottom/>
      <diagonal/>
    </border>
    <border>
      <left/>
      <right style="thin">
        <color indexed="24"/>
      </right>
      <top/>
      <bottom/>
      <diagonal/>
    </border>
    <border>
      <left style="thin">
        <color indexed="24"/>
      </left>
      <right/>
      <top/>
      <bottom style="medium">
        <color indexed="24"/>
      </bottom>
      <diagonal/>
    </border>
    <border>
      <left/>
      <right/>
      <top/>
      <bottom style="medium">
        <color indexed="24"/>
      </bottom>
      <diagonal/>
    </border>
    <border>
      <left/>
      <right style="dashed">
        <color indexed="24"/>
      </right>
      <top/>
      <bottom style="medium">
        <color indexed="24"/>
      </bottom>
      <diagonal/>
    </border>
    <border>
      <left/>
      <right style="thin">
        <color indexed="24"/>
      </right>
      <top/>
      <bottom style="medium">
        <color indexed="24"/>
      </bottom>
      <diagonal/>
    </border>
    <border>
      <left style="dashed">
        <color indexed="24"/>
      </left>
      <right style="thin">
        <color indexed="24"/>
      </right>
      <top/>
      <bottom style="medium">
        <color indexed="24"/>
      </bottom>
      <diagonal/>
    </border>
  </borders>
  <cellStyleXfs count="779">
    <xf numFmtId="0" fontId="0" fillId="0" borderId="0"/>
    <xf numFmtId="9" fontId="2" fillId="0" borderId="0" applyFont="0" applyFill="0" applyBorder="0" applyAlignment="0" applyProtection="0"/>
    <xf numFmtId="0" fontId="10" fillId="0" borderId="0"/>
    <xf numFmtId="4" fontId="12" fillId="0" borderId="0" applyFont="0" applyFill="0" applyBorder="0" applyAlignment="0" applyProtection="0"/>
    <xf numFmtId="173" fontId="12" fillId="0" borderId="0" applyFont="0" applyFill="0" applyBorder="0" applyAlignment="0" applyProtection="0"/>
    <xf numFmtId="1" fontId="12" fillId="0" borderId="0" applyFont="0" applyFill="0" applyBorder="0" applyAlignment="0" applyProtection="0"/>
    <xf numFmtId="186" fontId="12" fillId="0" borderId="0" applyFont="0" applyFill="0" applyBorder="0" applyAlignment="0" applyProtection="0"/>
    <xf numFmtId="176" fontId="12" fillId="0" borderId="0" applyFont="0" applyFill="0" applyBorder="0" applyAlignment="0" applyProtection="0"/>
    <xf numFmtId="1" fontId="12" fillId="0" borderId="0" applyFont="0" applyFill="0" applyBorder="0" applyAlignment="0" applyProtection="0"/>
    <xf numFmtId="3" fontId="12" fillId="0" borderId="0" applyFont="0" applyFill="0" applyBorder="0" applyAlignment="0" applyProtection="0"/>
    <xf numFmtId="4" fontId="12" fillId="0" borderId="0" applyFont="0" applyFill="0" applyBorder="0" applyAlignment="0" applyProtection="0"/>
    <xf numFmtId="9" fontId="12" fillId="0" borderId="0" applyFont="0" applyFill="0" applyBorder="0" applyAlignment="0" applyProtection="0"/>
    <xf numFmtId="171" fontId="12" fillId="0" borderId="0" applyFont="0" applyFill="0" applyBorder="0" applyAlignment="0" applyProtection="0"/>
    <xf numFmtId="10" fontId="12" fillId="0" borderId="0" applyFont="0" applyFill="0" applyBorder="0" applyAlignment="0" applyProtection="0"/>
    <xf numFmtId="0" fontId="12" fillId="0" borderId="7" applyNumberFormat="0" applyFont="0" applyFill="0" applyAlignment="0" applyProtection="0"/>
    <xf numFmtId="172" fontId="12" fillId="0" borderId="7" applyFont="0" applyFill="0" applyBorder="0" applyAlignment="0" applyProtection="0"/>
    <xf numFmtId="170" fontId="12" fillId="0" borderId="7" applyFont="0" applyFill="0" applyBorder="0" applyAlignment="0" applyProtection="0"/>
    <xf numFmtId="173" fontId="12" fillId="0" borderId="0" applyFont="0" applyFill="0" applyBorder="0" applyAlignment="0" applyProtection="0"/>
    <xf numFmtId="174" fontId="12" fillId="0" borderId="12" applyFont="0" applyFill="0" applyBorder="0" applyAlignment="0" applyProtection="0"/>
    <xf numFmtId="175" fontId="12" fillId="0" borderId="12" applyFont="0" applyFill="0" applyBorder="0" applyAlignment="0" applyProtection="0"/>
    <xf numFmtId="176" fontId="12" fillId="0" borderId="12" applyFont="0" applyFill="0" applyBorder="0" applyAlignment="0" applyProtection="0"/>
    <xf numFmtId="0" fontId="12" fillId="0" borderId="13" applyNumberFormat="0" applyFont="0" applyFill="0" applyAlignment="0" applyProtection="0"/>
    <xf numFmtId="177" fontId="12"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180" fontId="12" fillId="0" borderId="12" applyFont="0" applyFill="0" applyBorder="0" applyAlignment="0" applyProtection="0"/>
    <xf numFmtId="181" fontId="12" fillId="0" borderId="12" applyFont="0" applyFill="0" applyBorder="0" applyAlignment="0" applyProtection="0"/>
    <xf numFmtId="182" fontId="12" fillId="0" borderId="12" applyFont="0" applyFill="0" applyBorder="0" applyAlignment="0" applyProtection="0"/>
    <xf numFmtId="0" fontId="12" fillId="0" borderId="12" applyNumberFormat="0" applyFont="0" applyFill="0" applyAlignment="0" applyProtection="0"/>
    <xf numFmtId="185" fontId="12" fillId="0" borderId="14" applyFont="0" applyFill="0" applyBorder="0" applyProtection="0">
      <alignment horizontal="center"/>
    </xf>
    <xf numFmtId="183" fontId="12" fillId="0" borderId="14" applyFont="0" applyFill="0" applyBorder="0" applyProtection="0">
      <alignment horizontal="center"/>
    </xf>
    <xf numFmtId="184" fontId="12" fillId="0" borderId="14" applyFont="0" applyFill="0" applyBorder="0" applyProtection="0">
      <alignment horizontal="left"/>
    </xf>
    <xf numFmtId="0" fontId="12" fillId="0" borderId="14" applyNumberFormat="0" applyFont="0" applyFill="0" applyAlignment="0" applyProtection="0"/>
    <xf numFmtId="0" fontId="12" fillId="1" borderId="0" applyNumberFormat="0" applyFont="0" applyFill="0" applyBorder="0" applyProtection="0">
      <alignment horizontal="fill"/>
    </xf>
    <xf numFmtId="0" fontId="12" fillId="1" borderId="0" applyNumberFormat="0" applyFont="0" applyBorder="0" applyAlignment="0" applyProtection="0"/>
    <xf numFmtId="0" fontId="12" fillId="2" borderId="0" applyNumberFormat="0" applyFont="0" applyBorder="0" applyAlignment="0" applyProtection="0"/>
    <xf numFmtId="0" fontId="12" fillId="3" borderId="0" applyNumberFormat="0" applyFont="0" applyBorder="0" applyAlignment="0" applyProtection="0"/>
    <xf numFmtId="0" fontId="13" fillId="0" borderId="7" applyNumberFormat="0" applyFill="0" applyBorder="0" applyAlignment="0" applyProtection="0"/>
    <xf numFmtId="0" fontId="14" fillId="0" borderId="7" applyNumberFormat="0" applyFill="0" applyBorder="0" applyAlignment="0" applyProtection="0"/>
    <xf numFmtId="0" fontId="12" fillId="0" borderId="0" applyNumberFormat="0" applyFont="0" applyFill="0" applyBorder="0" applyProtection="0">
      <alignment textRotation="90"/>
    </xf>
    <xf numFmtId="0" fontId="12" fillId="0" borderId="14" applyNumberFormat="0" applyFont="0" applyFill="0" applyAlignment="0" applyProtection="0"/>
    <xf numFmtId="0" fontId="12" fillId="0" borderId="13" applyNumberFormat="0" applyFont="0" applyFill="0" applyAlignment="0" applyProtection="0"/>
    <xf numFmtId="0" fontId="12" fillId="0" borderId="7" applyNumberFormat="0" applyFont="0" applyFill="0" applyAlignment="0" applyProtection="0"/>
    <xf numFmtId="185" fontId="12" fillId="0" borderId="0" applyFont="0" applyFill="0" applyBorder="0" applyProtection="0">
      <alignment horizontal="center"/>
    </xf>
    <xf numFmtId="169" fontId="11" fillId="0" borderId="0" applyFont="0" applyFill="0" applyBorder="0" applyAlignment="0" applyProtection="0">
      <alignment vertical="center"/>
    </xf>
    <xf numFmtId="4" fontId="15" fillId="0" borderId="0" applyFont="0" applyFill="0" applyBorder="0" applyAlignment="0" applyProtection="0"/>
    <xf numFmtId="167" fontId="11" fillId="0" borderId="0" applyFont="0" applyFill="0" applyBorder="0" applyAlignment="0" applyProtection="0"/>
    <xf numFmtId="0" fontId="11" fillId="0" borderId="0">
      <alignment vertical="center"/>
    </xf>
    <xf numFmtId="9" fontId="11" fillId="0" borderId="0" applyFont="0" applyFill="0" applyBorder="0" applyAlignment="0" applyProtection="0"/>
    <xf numFmtId="3" fontId="12" fillId="0" borderId="0" applyFont="0" applyFill="0" applyBorder="0" applyAlignment="0" applyProtection="0">
      <alignment horizontal="center"/>
    </xf>
    <xf numFmtId="3" fontId="16" fillId="0" borderId="0" applyFont="0" applyFill="0" applyBorder="0" applyAlignment="0" applyProtection="0">
      <alignment horizontal="center"/>
    </xf>
    <xf numFmtId="3" fontId="17" fillId="0" borderId="0" applyFont="0" applyFill="0" applyBorder="0" applyAlignment="0" applyProtection="0">
      <alignment horizontal="center"/>
    </xf>
    <xf numFmtId="3" fontId="16" fillId="0" borderId="0" applyFont="0" applyFill="0" applyBorder="0" applyAlignment="0" applyProtection="0">
      <alignment horizontal="center"/>
    </xf>
    <xf numFmtId="3" fontId="16" fillId="0" borderId="0" applyFont="0" applyFill="0" applyBorder="0" applyAlignment="0" applyProtection="0">
      <alignment horizontal="center"/>
    </xf>
    <xf numFmtId="173" fontId="17" fillId="0" borderId="0" applyFont="0" applyFill="0" applyBorder="0" applyAlignment="0" applyProtection="0">
      <alignment horizontal="center"/>
    </xf>
    <xf numFmtId="173" fontId="16" fillId="0" borderId="0" applyFont="0" applyFill="0" applyBorder="0" applyAlignment="0" applyProtection="0">
      <alignment horizontal="center"/>
    </xf>
    <xf numFmtId="173" fontId="12" fillId="0" borderId="0" applyFont="0" applyFill="0" applyBorder="0" applyAlignment="0" applyProtection="0">
      <alignment horizontal="center"/>
    </xf>
    <xf numFmtId="173" fontId="12" fillId="0" borderId="0" applyFont="0" applyFill="0" applyBorder="0" applyAlignment="0" applyProtection="0"/>
    <xf numFmtId="173" fontId="12" fillId="0" borderId="0" applyFont="0" applyFill="0" applyBorder="0" applyAlignment="0" applyProtection="0">
      <alignment horizontal="center"/>
    </xf>
    <xf numFmtId="173" fontId="12" fillId="0" borderId="0" applyFont="0" applyFill="0" applyBorder="0" applyAlignment="0" applyProtection="0">
      <alignment horizontal="center"/>
    </xf>
    <xf numFmtId="187" fontId="18" fillId="0" borderId="0" applyFont="0" applyFill="0" applyBorder="0" applyAlignment="0" applyProtection="0"/>
    <xf numFmtId="188" fontId="18" fillId="0" borderId="0" applyFont="0" applyFill="0" applyBorder="0" applyAlignment="0" applyProtection="0"/>
    <xf numFmtId="1" fontId="17" fillId="0" borderId="0" applyFont="0" applyFill="0" applyBorder="0" applyAlignment="0" applyProtection="0">
      <alignment horizontal="center"/>
    </xf>
    <xf numFmtId="1" fontId="12" fillId="0" borderId="0" applyFont="0" applyFill="0" applyBorder="0" applyAlignment="0" applyProtection="0"/>
    <xf numFmtId="1" fontId="12" fillId="0" borderId="0" applyFont="0" applyFill="0" applyBorder="0" applyAlignment="0" applyProtection="0">
      <alignment horizontal="center"/>
    </xf>
    <xf numFmtId="189" fontId="12" fillId="0" borderId="0" applyFont="0" applyFill="0" applyBorder="0" applyAlignment="0" applyProtection="0">
      <alignment horizontal="center"/>
    </xf>
    <xf numFmtId="189" fontId="17" fillId="0" borderId="0" applyFont="0" applyFill="0" applyBorder="0" applyAlignment="0" applyProtection="0">
      <alignment horizontal="center"/>
    </xf>
    <xf numFmtId="10" fontId="12" fillId="0" borderId="0" applyFont="0" applyFill="0" applyBorder="0" applyAlignment="0" applyProtection="0">
      <alignment horizontal="center"/>
    </xf>
    <xf numFmtId="10" fontId="17" fillId="0" borderId="0" applyFont="0" applyFill="0" applyBorder="0" applyAlignment="0" applyProtection="0">
      <alignment horizontal="center"/>
    </xf>
    <xf numFmtId="1" fontId="19" fillId="0" borderId="0" applyFont="0" applyFill="0" applyBorder="0" applyAlignment="0" applyProtection="0"/>
    <xf numFmtId="3" fontId="19" fillId="0" borderId="0" applyFont="0" applyFill="0" applyBorder="0" applyAlignment="0" applyProtection="0"/>
    <xf numFmtId="2" fontId="19" fillId="0" borderId="0" applyFont="0" applyFill="0" applyBorder="0" applyAlignment="0" applyProtection="0"/>
    <xf numFmtId="4" fontId="19" fillId="0" borderId="0" applyFont="0" applyFill="0" applyBorder="0" applyAlignment="0" applyProtection="0"/>
    <xf numFmtId="9" fontId="19" fillId="0" borderId="0" applyFont="0" applyFill="0" applyBorder="0" applyAlignment="0" applyProtection="0"/>
    <xf numFmtId="171" fontId="19" fillId="0" borderId="0" applyFont="0" applyFill="0" applyBorder="0" applyAlignment="0" applyProtection="0"/>
    <xf numFmtId="10" fontId="19" fillId="0" borderId="0" applyFont="0" applyFill="0" applyBorder="0" applyAlignment="0" applyProtection="0"/>
    <xf numFmtId="172" fontId="19" fillId="0" borderId="0" applyFont="0" applyFill="0" applyBorder="0" applyAlignment="0" applyProtection="0"/>
    <xf numFmtId="170" fontId="19" fillId="0" borderId="0" applyFont="0" applyFill="0" applyBorder="0" applyAlignment="0" applyProtection="0"/>
    <xf numFmtId="190" fontId="19" fillId="0" borderId="0" applyFont="0" applyFill="0" applyBorder="0" applyAlignment="0" applyProtection="0"/>
    <xf numFmtId="173" fontId="19" fillId="0" borderId="0" applyFont="0" applyFill="0" applyBorder="0" applyAlignment="0" applyProtection="0"/>
    <xf numFmtId="174" fontId="19"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177" fontId="19" fillId="0" borderId="0" applyFont="0" applyFill="0" applyBorder="0" applyAlignment="0" applyProtection="0"/>
    <xf numFmtId="178" fontId="19" fillId="0" borderId="0" applyFont="0" applyFill="0" applyBorder="0" applyAlignment="0" applyProtection="0"/>
    <xf numFmtId="191" fontId="19" fillId="0" borderId="0" applyFont="0" applyFill="0" applyBorder="0" applyAlignment="0" applyProtection="0"/>
    <xf numFmtId="179" fontId="19" fillId="0" borderId="0" applyFont="0" applyFill="0" applyBorder="0" applyAlignment="0" applyProtection="0"/>
    <xf numFmtId="180"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92" fontId="19" fillId="0" borderId="0" applyFont="0" applyFill="0" applyBorder="0" applyAlignment="0" applyProtection="0"/>
    <xf numFmtId="193" fontId="19" fillId="0" borderId="0" applyFont="0" applyFill="0" applyBorder="0" applyAlignment="0" applyProtection="0"/>
    <xf numFmtId="194" fontId="19" fillId="0" borderId="0" applyFont="0" applyFill="0" applyBorder="0" applyAlignment="0" applyProtection="0"/>
    <xf numFmtId="195" fontId="19" fillId="0" borderId="0" applyFont="0" applyFill="0" applyBorder="0" applyAlignment="0" applyProtection="0"/>
    <xf numFmtId="196" fontId="19" fillId="0" borderId="0" applyFont="0" applyFill="0" applyBorder="0" applyAlignment="0" applyProtection="0"/>
    <xf numFmtId="197" fontId="19" fillId="0" borderId="0" applyFont="0" applyFill="0" applyBorder="0" applyAlignment="0" applyProtection="0"/>
    <xf numFmtId="198" fontId="19" fillId="0" borderId="0" applyFont="0" applyFill="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185" fontId="17" fillId="0" borderId="14" applyFont="0" applyFill="0" applyBorder="0" applyProtection="0">
      <alignment horizontal="center"/>
    </xf>
    <xf numFmtId="3" fontId="10" fillId="0" borderId="0"/>
    <xf numFmtId="0" fontId="12" fillId="1" borderId="0" applyNumberFormat="0" applyFont="0" applyFill="0" applyBorder="0" applyProtection="0">
      <alignment horizontal="fill"/>
    </xf>
    <xf numFmtId="0" fontId="12" fillId="1" borderId="0" applyNumberFormat="0" applyFont="0" applyBorder="0" applyAlignment="0" applyProtection="0"/>
    <xf numFmtId="0" fontId="12" fillId="2" borderId="0" applyNumberFormat="0" applyFont="0" applyBorder="0" applyAlignment="0" applyProtection="0"/>
    <xf numFmtId="0" fontId="12" fillId="3" borderId="0" applyNumberFormat="0" applyFont="0" applyBorder="0" applyAlignment="0" applyProtection="0"/>
    <xf numFmtId="0" fontId="13" fillId="0" borderId="7" applyNumberFormat="0" applyFill="0" applyBorder="0" applyAlignment="0" applyProtection="0"/>
    <xf numFmtId="0" fontId="14" fillId="0" borderId="7" applyNumberFormat="0" applyFill="0" applyBorder="0" applyAlignment="0" applyProtection="0"/>
    <xf numFmtId="0" fontId="12" fillId="0" borderId="0" applyNumberFormat="0" applyFont="0" applyFill="0" applyBorder="0" applyProtection="0">
      <alignment textRotation="90"/>
    </xf>
    <xf numFmtId="0" fontId="21" fillId="15"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22" borderId="0" applyNumberFormat="0" applyBorder="0" applyAlignment="0" applyProtection="0"/>
    <xf numFmtId="0" fontId="22" fillId="0" borderId="0" applyNumberFormat="0" applyFill="0" applyBorder="0" applyAlignment="0" applyProtection="0"/>
    <xf numFmtId="0" fontId="23" fillId="6" borderId="0" applyNumberFormat="0" applyBorder="0" applyAlignment="0" applyProtection="0"/>
    <xf numFmtId="0" fontId="24" fillId="23" borderId="16" applyNumberFormat="0" applyAlignment="0" applyProtection="0"/>
    <xf numFmtId="0" fontId="24" fillId="23" borderId="16" applyNumberFormat="0" applyAlignment="0" applyProtection="0"/>
    <xf numFmtId="0" fontId="25" fillId="0" borderId="17" applyNumberFormat="0" applyFill="0" applyAlignment="0" applyProtection="0"/>
    <xf numFmtId="0" fontId="26" fillId="24" borderId="18" applyNumberFormat="0" applyAlignment="0" applyProtection="0"/>
    <xf numFmtId="0" fontId="11" fillId="25" borderId="19" applyNumberFormat="0" applyFont="0" applyAlignment="0" applyProtection="0"/>
    <xf numFmtId="0" fontId="12" fillId="0" borderId="14" applyNumberFormat="0" applyFont="0" applyFill="0" applyAlignment="0" applyProtection="0"/>
    <xf numFmtId="0" fontId="12" fillId="0" borderId="13" applyNumberFormat="0" applyFont="0" applyFill="0" applyAlignment="0" applyProtection="0"/>
    <xf numFmtId="0" fontId="12" fillId="0" borderId="7" applyNumberFormat="0" applyFont="0" applyFill="0" applyAlignment="0" applyProtection="0"/>
    <xf numFmtId="14" fontId="27" fillId="0" borderId="0" applyFont="0" applyFill="0" applyBorder="0" applyProtection="0">
      <alignment horizontal="center" vertical="center"/>
    </xf>
    <xf numFmtId="185" fontId="12" fillId="0" borderId="0" applyFont="0" applyFill="0" applyBorder="0" applyProtection="0">
      <alignment horizontal="center"/>
    </xf>
    <xf numFmtId="185" fontId="17" fillId="0" borderId="0" applyFont="0" applyFill="0" applyBorder="0" applyProtection="0">
      <alignment horizontal="center"/>
    </xf>
    <xf numFmtId="199" fontId="27" fillId="0" borderId="0" applyFont="0" applyFill="0" applyBorder="0" applyAlignment="0" applyProtection="0">
      <alignment horizontal="center"/>
    </xf>
    <xf numFmtId="0" fontId="28" fillId="10" borderId="16" applyNumberFormat="0" applyAlignment="0" applyProtection="0"/>
    <xf numFmtId="169" fontId="10" fillId="0" borderId="0" applyFont="0" applyFill="0" applyBorder="0" applyAlignment="0" applyProtection="0"/>
    <xf numFmtId="200" fontId="11" fillId="0" borderId="0" applyFont="0" applyFill="0" applyBorder="0" applyAlignment="0" applyProtection="0"/>
    <xf numFmtId="200" fontId="11"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201" fontId="10" fillId="0" borderId="0" applyFont="0" applyFill="0" applyBorder="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0" borderId="20" applyNumberFormat="0" applyFill="0" applyAlignment="0" applyProtection="0"/>
    <xf numFmtId="0" fontId="32" fillId="0" borderId="21" applyNumberFormat="0" applyFill="0" applyAlignment="0" applyProtection="0"/>
    <xf numFmtId="0" fontId="33" fillId="0" borderId="22" applyNumberFormat="0" applyFill="0" applyAlignment="0" applyProtection="0"/>
    <xf numFmtId="0" fontId="33" fillId="0" borderId="0" applyNumberFormat="0" applyFill="0" applyBorder="0" applyAlignment="0" applyProtection="0"/>
    <xf numFmtId="0" fontId="28" fillId="10" borderId="16" applyNumberFormat="0" applyAlignment="0" applyProtection="0"/>
    <xf numFmtId="0" fontId="23" fillId="6" borderId="0" applyNumberFormat="0" applyBorder="0" applyAlignment="0" applyProtection="0"/>
    <xf numFmtId="202" fontId="27" fillId="0" borderId="0" applyFont="0" applyFill="0" applyBorder="0" applyAlignment="0" applyProtection="0">
      <alignment vertical="center"/>
    </xf>
    <xf numFmtId="203" fontId="27" fillId="0" borderId="0" applyFont="0" applyFill="0" applyBorder="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25" fillId="0" borderId="17" applyNumberFormat="0" applyFill="0" applyAlignment="0" applyProtection="0"/>
    <xf numFmtId="167" fontId="11" fillId="0" borderId="0" applyFont="0" applyFill="0" applyBorder="0" applyAlignment="0" applyProtection="0"/>
    <xf numFmtId="4" fontId="15"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167" fontId="38" fillId="0" borderId="0" applyFont="0" applyFill="0" applyBorder="0" applyAlignment="0" applyProtection="0"/>
    <xf numFmtId="4" fontId="15" fillId="0" borderId="0" applyFont="0" applyFill="0" applyBorder="0" applyAlignment="0" applyProtection="0"/>
    <xf numFmtId="167" fontId="38" fillId="0" borderId="0" applyFont="0" applyFill="0" applyBorder="0" applyAlignment="0" applyProtection="0"/>
    <xf numFmtId="167" fontId="11" fillId="0" borderId="0" applyFont="0" applyFill="0" applyBorder="0" applyAlignment="0" applyProtection="0"/>
    <xf numFmtId="167" fontId="10" fillId="0" borderId="0" applyFont="0" applyFill="0" applyBorder="0" applyAlignment="0" applyProtection="0"/>
    <xf numFmtId="17" fontId="18" fillId="0" borderId="0" applyFont="0" applyFill="0" applyBorder="0" applyAlignment="0" applyProtection="0"/>
    <xf numFmtId="0" fontId="39" fillId="26" borderId="0" applyNumberFormat="0" applyBorder="0" applyAlignment="0" applyProtection="0"/>
    <xf numFmtId="0" fontId="39" fillId="26" borderId="0" applyNumberFormat="0" applyBorder="0" applyAlignment="0" applyProtection="0"/>
    <xf numFmtId="0" fontId="11" fillId="0" borderId="0"/>
    <xf numFmtId="0" fontId="11" fillId="0" borderId="0"/>
    <xf numFmtId="0" fontId="38" fillId="0" borderId="0"/>
    <xf numFmtId="0" fontId="11" fillId="0" borderId="0"/>
    <xf numFmtId="0" fontId="2" fillId="0" borderId="0"/>
    <xf numFmtId="0" fontId="11" fillId="0" borderId="0"/>
    <xf numFmtId="0" fontId="11" fillId="0" borderId="0"/>
    <xf numFmtId="0" fontId="11" fillId="0" borderId="0"/>
    <xf numFmtId="0" fontId="11" fillId="0" borderId="0"/>
    <xf numFmtId="0" fontId="11" fillId="0" borderId="0"/>
    <xf numFmtId="0" fontId="10" fillId="0" borderId="0"/>
    <xf numFmtId="0" fontId="20" fillId="0" borderId="0"/>
    <xf numFmtId="0" fontId="20" fillId="0" borderId="0"/>
    <xf numFmtId="0" fontId="38" fillId="0" borderId="0"/>
    <xf numFmtId="0" fontId="2" fillId="0" borderId="0"/>
    <xf numFmtId="0" fontId="2" fillId="0" borderId="0"/>
    <xf numFmtId="0" fontId="2" fillId="0" borderId="0"/>
    <xf numFmtId="0" fontId="10" fillId="0" borderId="0"/>
    <xf numFmtId="0" fontId="2" fillId="0" borderId="0"/>
    <xf numFmtId="0" fontId="38" fillId="0" borderId="0"/>
    <xf numFmtId="0" fontId="38"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11" fillId="0" borderId="0"/>
    <xf numFmtId="0" fontId="10" fillId="0" borderId="0"/>
    <xf numFmtId="0" fontId="11" fillId="0" borderId="0"/>
    <xf numFmtId="0" fontId="10" fillId="0" borderId="0"/>
    <xf numFmtId="0" fontId="38" fillId="0" borderId="0"/>
    <xf numFmtId="0" fontId="11" fillId="0" borderId="0"/>
    <xf numFmtId="0" fontId="10" fillId="0" borderId="0"/>
    <xf numFmtId="0" fontId="10" fillId="0" borderId="0"/>
    <xf numFmtId="0" fontId="2" fillId="0" borderId="0"/>
    <xf numFmtId="0" fontId="2" fillId="0" borderId="0"/>
    <xf numFmtId="0" fontId="2" fillId="0" borderId="0"/>
    <xf numFmtId="0" fontId="10" fillId="0" borderId="0"/>
    <xf numFmtId="0" fontId="11"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0" fillId="0" borderId="0"/>
    <xf numFmtId="0" fontId="2" fillId="0" borderId="0"/>
    <xf numFmtId="0" fontId="2" fillId="0" borderId="0"/>
    <xf numFmtId="0" fontId="2" fillId="0" borderId="0"/>
    <xf numFmtId="0" fontId="10" fillId="0" borderId="0"/>
    <xf numFmtId="0" fontId="11"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2" fillId="0" borderId="0"/>
    <xf numFmtId="0" fontId="2" fillId="0" borderId="0"/>
    <xf numFmtId="0" fontId="2" fillId="0" borderId="0"/>
    <xf numFmtId="0" fontId="2" fillId="0" borderId="0"/>
    <xf numFmtId="0" fontId="11" fillId="0" borderId="0"/>
    <xf numFmtId="0" fontId="2" fillId="0" borderId="0"/>
    <xf numFmtId="0" fontId="11" fillId="0" borderId="0"/>
    <xf numFmtId="0" fontId="11" fillId="0" borderId="0"/>
    <xf numFmtId="0" fontId="38" fillId="0" borderId="0"/>
    <xf numFmtId="0" fontId="11" fillId="0" borderId="0"/>
    <xf numFmtId="0" fontId="11" fillId="25" borderId="19" applyNumberFormat="0" applyFont="0" applyAlignment="0" applyProtection="0"/>
    <xf numFmtId="0" fontId="40" fillId="23" borderId="23" applyNumberFormat="0" applyAlignment="0" applyProtection="0"/>
    <xf numFmtId="204" fontId="27" fillId="0" borderId="0" applyFont="0" applyFill="0" applyBorder="0" applyAlignment="0" applyProtection="0">
      <alignment horizontal="center" vertical="top"/>
    </xf>
    <xf numFmtId="9" fontId="10"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196" fontId="19" fillId="0" borderId="0" applyNumberFormat="0" applyFont="0" applyFill="0" applyBorder="0" applyProtection="0">
      <alignment horizontal="fill"/>
    </xf>
    <xf numFmtId="0" fontId="19" fillId="0" borderId="0" applyNumberFormat="0" applyFont="0" applyFill="0" applyBorder="0" applyProtection="0">
      <alignment wrapText="1"/>
    </xf>
    <xf numFmtId="0" fontId="30" fillId="7" borderId="0" applyNumberFormat="0" applyBorder="0" applyAlignment="0" applyProtection="0"/>
    <xf numFmtId="0" fontId="40" fillId="23" borderId="2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9"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31" fillId="0" borderId="20" applyNumberFormat="0" applyFill="0" applyAlignment="0" applyProtection="0"/>
    <xf numFmtId="0" fontId="32" fillId="0" borderId="21" applyNumberFormat="0" applyFill="0" applyAlignment="0" applyProtection="0"/>
    <xf numFmtId="0" fontId="33" fillId="0" borderId="22" applyNumberFormat="0" applyFill="0" applyAlignment="0" applyProtection="0"/>
    <xf numFmtId="0" fontId="33" fillId="0" borderId="0" applyNumberFormat="0" applyFill="0" applyBorder="0" applyAlignment="0" applyProtection="0"/>
    <xf numFmtId="0" fontId="44" fillId="0" borderId="24" applyNumberFormat="0" applyFill="0" applyAlignment="0" applyProtection="0"/>
    <xf numFmtId="0" fontId="26" fillId="24" borderId="18" applyNumberFormat="0" applyAlignment="0" applyProtection="0"/>
    <xf numFmtId="0" fontId="22" fillId="0" borderId="0" applyNumberFormat="0" applyFill="0" applyBorder="0" applyAlignment="0" applyProtection="0"/>
    <xf numFmtId="0" fontId="10" fillId="0" borderId="0"/>
    <xf numFmtId="169" fontId="2" fillId="0" borderId="0" applyFont="0" applyFill="0" applyBorder="0" applyAlignment="0" applyProtection="0"/>
    <xf numFmtId="0" fontId="2" fillId="0" borderId="0"/>
    <xf numFmtId="0" fontId="2" fillId="0" borderId="0"/>
    <xf numFmtId="0" fontId="2" fillId="0" borderId="0"/>
    <xf numFmtId="0" fontId="2" fillId="0" borderId="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6" fontId="11" fillId="0" borderId="0" applyFont="0" applyFill="0" applyBorder="0" applyAlignment="0" applyProtection="0"/>
    <xf numFmtId="3" fontId="10" fillId="0" borderId="0" applyBorder="0"/>
    <xf numFmtId="0" fontId="45" fillId="27" borderId="0"/>
    <xf numFmtId="0" fontId="46" fillId="0" borderId="0" applyNumberFormat="0" applyFill="0" applyBorder="0" applyAlignment="0"/>
    <xf numFmtId="3" fontId="11" fillId="0" borderId="7" applyFill="0" applyProtection="0">
      <alignment vertical="center" wrapText="1"/>
    </xf>
    <xf numFmtId="0" fontId="47" fillId="0" borderId="0"/>
    <xf numFmtId="0" fontId="48" fillId="0" borderId="0" applyNumberFormat="0"/>
    <xf numFmtId="0" fontId="11" fillId="0" borderId="0" applyFont="0" applyFill="0" applyBorder="0" applyAlignment="0" applyProtection="0"/>
    <xf numFmtId="3" fontId="11" fillId="28" borderId="0" applyFont="0" applyFill="0" applyBorder="0" applyAlignment="0" applyProtection="0"/>
    <xf numFmtId="205" fontId="49" fillId="0" borderId="0" applyFont="0" applyFill="0" applyBorder="0">
      <alignment horizontal="right"/>
      <protection locked="0"/>
    </xf>
    <xf numFmtId="206" fontId="10" fillId="0" borderId="0">
      <alignment horizontal="center"/>
    </xf>
    <xf numFmtId="0" fontId="11" fillId="0" borderId="0" applyFont="0" applyFill="0" applyBorder="0" applyAlignment="0" applyProtection="0"/>
    <xf numFmtId="166" fontId="11" fillId="0" borderId="0" applyFont="0" applyFill="0" applyBorder="0" applyAlignment="0" applyProtection="0"/>
    <xf numFmtId="166" fontId="20" fillId="0" borderId="0" applyFont="0" applyFill="0" applyBorder="0" applyAlignment="0" applyProtection="0"/>
    <xf numFmtId="207" fontId="11" fillId="28" borderId="0" applyFont="0" applyFill="0" applyBorder="0" applyAlignment="0" applyProtection="0"/>
    <xf numFmtId="0" fontId="11" fillId="23" borderId="25">
      <alignment horizontal="center"/>
    </xf>
    <xf numFmtId="14" fontId="49" fillId="29" borderId="0" applyFont="0" applyBorder="0" applyAlignment="0">
      <alignment vertical="top"/>
    </xf>
    <xf numFmtId="208" fontId="49" fillId="29" borderId="0" applyFont="0" applyBorder="0" applyAlignment="0">
      <alignment vertical="top"/>
    </xf>
    <xf numFmtId="14" fontId="49" fillId="0" borderId="0" applyFont="0" applyFill="0" applyBorder="0" applyProtection="0">
      <alignment horizontal="center"/>
      <protection locked="0"/>
    </xf>
    <xf numFmtId="14" fontId="11" fillId="0" borderId="0" applyFill="0" applyBorder="0" applyProtection="0">
      <alignment vertical="center" wrapText="1"/>
    </xf>
    <xf numFmtId="209" fontId="50" fillId="0" borderId="0" applyFill="0" applyBorder="0">
      <alignment horizontal="right"/>
    </xf>
    <xf numFmtId="0" fontId="50" fillId="0" borderId="10" applyBorder="0"/>
    <xf numFmtId="0" fontId="51" fillId="0" borderId="26" applyNumberFormat="0" applyFont="0" applyAlignment="0">
      <alignment horizontal="left"/>
    </xf>
    <xf numFmtId="0" fontId="52" fillId="0" borderId="0" applyNumberFormat="0" applyFont="0" applyFill="0" applyBorder="0" applyAlignment="0">
      <alignment horizontal="left" vertical="top"/>
    </xf>
    <xf numFmtId="2" fontId="11" fillId="28" borderId="0" applyFont="0" applyFill="0" applyBorder="0" applyAlignment="0" applyProtection="0"/>
    <xf numFmtId="38" fontId="50" fillId="30" borderId="0" applyNumberFormat="0" applyBorder="0" applyAlignment="0" applyProtection="0"/>
    <xf numFmtId="210" fontId="50" fillId="0" borderId="0" applyFill="0" applyBorder="0">
      <alignment horizontal="right"/>
      <protection locked="0"/>
    </xf>
    <xf numFmtId="0" fontId="50" fillId="0" borderId="0" applyFill="0" applyBorder="0">
      <alignment horizontal="right"/>
      <protection locked="0"/>
    </xf>
    <xf numFmtId="0" fontId="50" fillId="0" borderId="0" applyFill="0" applyBorder="0">
      <alignment horizontal="right"/>
      <protection locked="0"/>
    </xf>
    <xf numFmtId="0" fontId="50" fillId="0" borderId="0" applyFill="0" applyBorder="0">
      <alignment horizontal="right"/>
      <protection locked="0"/>
    </xf>
    <xf numFmtId="210" fontId="50" fillId="0" borderId="0" applyFill="0" applyBorder="0">
      <alignment horizontal="right"/>
      <protection locked="0"/>
    </xf>
    <xf numFmtId="210" fontId="50" fillId="0" borderId="0" applyFill="0" applyBorder="0">
      <alignment horizontal="right"/>
      <protection locked="0"/>
    </xf>
    <xf numFmtId="210" fontId="50" fillId="0" borderId="0" applyFill="0" applyBorder="0">
      <alignment horizontal="right"/>
      <protection locked="0"/>
    </xf>
    <xf numFmtId="210" fontId="50" fillId="0" borderId="0" applyFill="0" applyBorder="0">
      <alignment horizontal="right"/>
      <protection locked="0"/>
    </xf>
    <xf numFmtId="0" fontId="50" fillId="0" borderId="0" applyFill="0" applyBorder="0">
      <alignment horizontal="right"/>
      <protection locked="0"/>
    </xf>
    <xf numFmtId="0" fontId="50" fillId="0" borderId="0" applyFill="0" applyBorder="0">
      <alignment horizontal="right"/>
      <protection locked="0"/>
    </xf>
    <xf numFmtId="0" fontId="50" fillId="0" borderId="0" applyFill="0" applyBorder="0">
      <alignment horizontal="right"/>
      <protection locked="0"/>
    </xf>
    <xf numFmtId="0" fontId="50" fillId="0" borderId="0" applyFill="0" applyBorder="0">
      <alignment horizontal="right"/>
      <protection locked="0"/>
    </xf>
    <xf numFmtId="0" fontId="53" fillId="0" borderId="0">
      <alignment horizontal="left"/>
    </xf>
    <xf numFmtId="10" fontId="50" fillId="30" borderId="7" applyNumberFormat="0" applyBorder="0" applyAlignment="0" applyProtection="0"/>
    <xf numFmtId="0" fontId="54" fillId="31" borderId="0"/>
    <xf numFmtId="211" fontId="11" fillId="0" borderId="0" applyFont="0" applyFill="0" applyBorder="0" applyAlignment="0" applyProtection="0"/>
    <xf numFmtId="0" fontId="55" fillId="0" borderId="27"/>
    <xf numFmtId="3" fontId="11" fillId="0" borderId="0" applyFont="0" applyFill="0" applyBorder="0" applyAlignment="0" applyProtection="0"/>
    <xf numFmtId="0" fontId="49" fillId="29" borderId="0" applyNumberFormat="0" applyFont="0" applyBorder="0" applyAlignment="0">
      <alignment vertical="top"/>
    </xf>
    <xf numFmtId="212" fontId="56" fillId="0" borderId="0"/>
    <xf numFmtId="0" fontId="57" fillId="30" borderId="0">
      <alignment horizontal="right"/>
    </xf>
    <xf numFmtId="0" fontId="58" fillId="32" borderId="11"/>
    <xf numFmtId="10" fontId="11" fillId="0" borderId="0" applyFont="0" applyFill="0" applyBorder="0" applyAlignment="0" applyProtection="0"/>
    <xf numFmtId="9" fontId="1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213" fontId="50" fillId="0" borderId="0" applyFont="0" applyFill="0" applyBorder="0">
      <alignment horizontal="right"/>
      <protection locked="0"/>
    </xf>
    <xf numFmtId="4" fontId="57" fillId="33" borderId="28" applyNumberFormat="0" applyProtection="0">
      <alignment horizontal="left" vertical="center" indent="1"/>
    </xf>
    <xf numFmtId="214" fontId="59" fillId="0" borderId="0"/>
    <xf numFmtId="0" fontId="45" fillId="27" borderId="0"/>
    <xf numFmtId="0" fontId="45" fillId="27" borderId="0"/>
    <xf numFmtId="0" fontId="55" fillId="0" borderId="0"/>
    <xf numFmtId="0" fontId="46" fillId="0" borderId="29" applyBorder="0"/>
    <xf numFmtId="0" fontId="60" fillId="0" borderId="30" applyBorder="0"/>
    <xf numFmtId="0" fontId="61" fillId="0" borderId="31" applyBorder="0"/>
    <xf numFmtId="3" fontId="11" fillId="0" borderId="0" applyFont="0" applyFill="0" applyBorder="0" applyAlignment="0" applyProtection="0"/>
    <xf numFmtId="215" fontId="11" fillId="0" borderId="0" applyFont="0" applyFill="0" applyBorder="0" applyAlignment="0" applyProtection="0"/>
    <xf numFmtId="216" fontId="11" fillId="0" borderId="0" applyFont="0" applyFill="0" applyBorder="0" applyAlignment="0" applyProtection="0"/>
    <xf numFmtId="0" fontId="62" fillId="0" borderId="0" applyFont="0" applyFill="0" applyBorder="0" applyAlignment="0" applyProtection="0"/>
    <xf numFmtId="165" fontId="63" fillId="0" borderId="0" applyFont="0" applyFill="0" applyBorder="0" applyAlignment="0" applyProtection="0"/>
    <xf numFmtId="0" fontId="63" fillId="0" borderId="0"/>
    <xf numFmtId="0" fontId="10" fillId="0" borderId="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172" fontId="12" fillId="0" borderId="7" applyFont="0" applyFill="0" applyBorder="0" applyAlignment="0" applyProtection="0"/>
    <xf numFmtId="170" fontId="12" fillId="0" borderId="7" applyFont="0" applyFill="0" applyBorder="0" applyAlignment="0" applyProtection="0"/>
    <xf numFmtId="0" fontId="20" fillId="11" borderId="0" applyNumberFormat="0" applyBorder="0" applyAlignment="0" applyProtection="0"/>
    <xf numFmtId="0" fontId="20" fillId="13" borderId="0" applyNumberFormat="0" applyBorder="0" applyAlignment="0" applyProtection="0"/>
    <xf numFmtId="0" fontId="20" fillId="8"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16" borderId="0" applyNumberFormat="0" applyBorder="0" applyAlignment="0" applyProtection="0"/>
    <xf numFmtId="0" fontId="22" fillId="0" borderId="0" applyNumberFormat="0" applyFill="0" applyBorder="0" applyAlignment="0" applyProtection="0"/>
    <xf numFmtId="3" fontId="11" fillId="0" borderId="7" applyFill="0" applyProtection="0">
      <alignment vertical="center" wrapText="1"/>
    </xf>
    <xf numFmtId="0" fontId="24" fillId="23" borderId="32" applyNumberFormat="0" applyAlignment="0" applyProtection="0"/>
    <xf numFmtId="0" fontId="10" fillId="0" borderId="0" applyNumberFormat="0" applyFont="0" applyFill="0" applyBorder="0" applyProtection="0">
      <alignment horizontal="center" vertical="center" wrapText="1"/>
    </xf>
    <xf numFmtId="0" fontId="11" fillId="0" borderId="0" applyFont="0" applyFill="0" applyBorder="0" applyAlignment="0" applyProtection="0"/>
    <xf numFmtId="3" fontId="11" fillId="28" borderId="0" applyFont="0" applyFill="0" applyBorder="0" applyAlignment="0" applyProtection="0"/>
    <xf numFmtId="0" fontId="2" fillId="4" borderId="15" applyNumberFormat="0" applyFont="0" applyAlignment="0" applyProtection="0"/>
    <xf numFmtId="0" fontId="11" fillId="0" borderId="0" applyFont="0" applyFill="0" applyBorder="0" applyAlignment="0" applyProtection="0"/>
    <xf numFmtId="166" fontId="11" fillId="0" borderId="0" applyFont="0" applyFill="0" applyBorder="0" applyAlignment="0" applyProtection="0"/>
    <xf numFmtId="207" fontId="11" fillId="28" borderId="0" applyFont="0" applyFill="0" applyBorder="0" applyAlignment="0" applyProtection="0"/>
    <xf numFmtId="0" fontId="28" fillId="10" borderId="32" applyNumberFormat="0" applyAlignment="0" applyProtection="0"/>
    <xf numFmtId="169" fontId="11" fillId="0" borderId="0" applyFont="0" applyFill="0" applyBorder="0" applyAlignment="0" applyProtection="0"/>
    <xf numFmtId="169" fontId="10"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200" fontId="11" fillId="0" borderId="0" applyFont="0" applyFill="0" applyBorder="0" applyAlignment="0" applyProtection="0"/>
    <xf numFmtId="201" fontId="11" fillId="0" borderId="0" applyFont="0" applyFill="0" applyBorder="0" applyAlignment="0" applyProtection="0"/>
    <xf numFmtId="200" fontId="11" fillId="0" borderId="0" applyFont="0" applyFill="0" applyBorder="0" applyAlignment="0" applyProtection="0"/>
    <xf numFmtId="2" fontId="11" fillId="28" borderId="0" applyFont="0" applyFill="0" applyBorder="0" applyAlignment="0" applyProtection="0"/>
    <xf numFmtId="0" fontId="23" fillId="6" borderId="0" applyNumberFormat="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1" fillId="0" borderId="0" applyFont="0" applyFill="0" applyBorder="0" applyAlignment="0" applyProtection="0"/>
    <xf numFmtId="40" fontId="1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9" fontId="11" fillId="0" borderId="0" applyFont="0" applyFill="0" applyBorder="0" applyAlignment="0" applyProtection="0"/>
    <xf numFmtId="3" fontId="11" fillId="0" borderId="0" applyFont="0" applyFill="0" applyBorder="0" applyAlignment="0" applyProtection="0"/>
    <xf numFmtId="0" fontId="2" fillId="0" borderId="0"/>
    <xf numFmtId="0" fontId="2" fillId="0" borderId="0"/>
    <xf numFmtId="0" fontId="20" fillId="0" borderId="0"/>
    <xf numFmtId="0" fontId="10" fillId="0" borderId="0"/>
    <xf numFmtId="0" fontId="11" fillId="25" borderId="33" applyNumberFormat="0" applyFont="0" applyAlignment="0" applyProtection="0"/>
    <xf numFmtId="10"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0" fontId="40" fillId="23" borderId="34" applyNumberFormat="0" applyAlignment="0" applyProtection="0"/>
    <xf numFmtId="0" fontId="31" fillId="0" borderId="20" applyNumberFormat="0" applyFill="0" applyAlignment="0" applyProtection="0"/>
    <xf numFmtId="0" fontId="32" fillId="0" borderId="21" applyNumberFormat="0" applyFill="0" applyAlignment="0" applyProtection="0"/>
    <xf numFmtId="0" fontId="33" fillId="0" borderId="22" applyNumberFormat="0" applyFill="0" applyAlignment="0" applyProtection="0"/>
    <xf numFmtId="0" fontId="33" fillId="0" borderId="0" applyNumberFormat="0" applyFill="0" applyBorder="0" applyAlignment="0" applyProtection="0"/>
    <xf numFmtId="0" fontId="44" fillId="0" borderId="35" applyNumberFormat="0" applyFill="0" applyAlignment="0" applyProtection="0"/>
    <xf numFmtId="3" fontId="11" fillId="0" borderId="0" applyFont="0" applyFill="0" applyBorder="0" applyAlignment="0" applyProtection="0"/>
    <xf numFmtId="3" fontId="11" fillId="0" borderId="7" applyFill="0" applyProtection="0">
      <alignment vertical="center" wrapText="1"/>
    </xf>
    <xf numFmtId="3" fontId="11" fillId="0" borderId="7" applyFill="0" applyProtection="0">
      <alignment vertical="center" wrapText="1"/>
    </xf>
    <xf numFmtId="0" fontId="24" fillId="23" borderId="32" applyNumberFormat="0" applyAlignment="0" applyProtection="0"/>
    <xf numFmtId="0" fontId="24" fillId="23" borderId="32" applyNumberFormat="0" applyAlignment="0" applyProtection="0"/>
    <xf numFmtId="0" fontId="24" fillId="23" borderId="32" applyNumberFormat="0" applyAlignment="0" applyProtection="0"/>
    <xf numFmtId="0" fontId="24" fillId="23" borderId="32" applyNumberFormat="0" applyAlignment="0" applyProtection="0"/>
    <xf numFmtId="0" fontId="24" fillId="23" borderId="32" applyNumberFormat="0" applyAlignment="0" applyProtection="0"/>
    <xf numFmtId="0" fontId="24" fillId="23" borderId="32" applyNumberFormat="0" applyAlignment="0" applyProtection="0"/>
    <xf numFmtId="0" fontId="24" fillId="23" borderId="32" applyNumberFormat="0" applyAlignment="0" applyProtection="0"/>
    <xf numFmtId="0" fontId="24" fillId="23" borderId="32" applyNumberFormat="0" applyAlignment="0" applyProtection="0"/>
    <xf numFmtId="0" fontId="24" fillId="23" borderId="32" applyNumberFormat="0" applyAlignment="0" applyProtection="0"/>
    <xf numFmtId="0" fontId="24" fillId="23" borderId="32" applyNumberFormat="0" applyAlignment="0" applyProtection="0"/>
    <xf numFmtId="0" fontId="24" fillId="23" borderId="32" applyNumberFormat="0" applyAlignment="0" applyProtection="0"/>
    <xf numFmtId="0" fontId="24" fillId="23" borderId="32" applyNumberFormat="0" applyAlignment="0" applyProtection="0"/>
    <xf numFmtId="0" fontId="24" fillId="23" borderId="32" applyNumberFormat="0" applyAlignment="0" applyProtection="0"/>
    <xf numFmtId="0" fontId="11" fillId="25" borderId="33" applyNumberFormat="0" applyFont="0" applyAlignment="0" applyProtection="0"/>
    <xf numFmtId="0" fontId="11" fillId="25" borderId="33" applyNumberFormat="0" applyFont="0" applyAlignment="0" applyProtection="0"/>
    <xf numFmtId="0" fontId="11" fillId="25" borderId="33" applyNumberFormat="0" applyFont="0" applyAlignment="0" applyProtection="0"/>
    <xf numFmtId="0" fontId="11" fillId="25" borderId="33" applyNumberFormat="0" applyFont="0" applyAlignment="0" applyProtection="0"/>
    <xf numFmtId="0" fontId="11" fillId="25" borderId="33" applyNumberFormat="0" applyFont="0" applyAlignment="0" applyProtection="0"/>
    <xf numFmtId="0" fontId="50" fillId="0" borderId="10" applyBorder="0"/>
    <xf numFmtId="0" fontId="50" fillId="0" borderId="10" applyBorder="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10" fontId="50" fillId="30" borderId="36" applyNumberFormat="0" applyBorder="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28" fillId="10" borderId="32" applyNumberFormat="0" applyAlignment="0" applyProtection="0"/>
    <xf numFmtId="0" fontId="11" fillId="25" borderId="33" applyNumberFormat="0" applyFont="0" applyAlignment="0" applyProtection="0"/>
    <xf numFmtId="0" fontId="11" fillId="25" borderId="33" applyNumberFormat="0" applyFont="0" applyAlignment="0" applyProtection="0"/>
    <xf numFmtId="0" fontId="11" fillId="25" borderId="33" applyNumberFormat="0" applyFont="0" applyAlignment="0" applyProtection="0"/>
    <xf numFmtId="0" fontId="11" fillId="25" borderId="33" applyNumberFormat="0" applyFont="0" applyAlignment="0" applyProtection="0"/>
    <xf numFmtId="0" fontId="11" fillId="25" borderId="33" applyNumberFormat="0" applyFont="0" applyAlignment="0" applyProtection="0"/>
    <xf numFmtId="0" fontId="11" fillId="25" borderId="33" applyNumberFormat="0" applyFont="0" applyAlignment="0" applyProtection="0"/>
    <xf numFmtId="0" fontId="11" fillId="25" borderId="33" applyNumberFormat="0" applyFont="0" applyAlignment="0" applyProtection="0"/>
    <xf numFmtId="0" fontId="40" fillId="23" borderId="34" applyNumberFormat="0" applyAlignment="0" applyProtection="0"/>
    <xf numFmtId="0" fontId="40" fillId="23" borderId="34" applyNumberFormat="0" applyAlignment="0" applyProtection="0"/>
    <xf numFmtId="0" fontId="40" fillId="23" borderId="34" applyNumberFormat="0" applyAlignment="0" applyProtection="0"/>
    <xf numFmtId="0" fontId="40" fillId="23" borderId="34" applyNumberFormat="0" applyAlignment="0" applyProtection="0"/>
    <xf numFmtId="0" fontId="40" fillId="23" borderId="34" applyNumberFormat="0" applyAlignment="0" applyProtection="0"/>
    <xf numFmtId="0" fontId="40" fillId="23" borderId="34" applyNumberFormat="0" applyAlignment="0" applyProtection="0"/>
    <xf numFmtId="0" fontId="40" fillId="23" borderId="34" applyNumberFormat="0" applyAlignment="0" applyProtection="0"/>
    <xf numFmtId="0" fontId="40" fillId="23" borderId="34" applyNumberFormat="0" applyAlignment="0" applyProtection="0"/>
    <xf numFmtId="4" fontId="57" fillId="33" borderId="28" applyNumberFormat="0" applyProtection="0">
      <alignment horizontal="left" vertical="center" indent="1"/>
    </xf>
    <xf numFmtId="4" fontId="57" fillId="33" borderId="28" applyNumberFormat="0" applyProtection="0">
      <alignment horizontal="left" vertical="center" indent="1"/>
    </xf>
    <xf numFmtId="4" fontId="57" fillId="33" borderId="28" applyNumberFormat="0" applyProtection="0">
      <alignment horizontal="left" vertical="center" indent="1"/>
    </xf>
    <xf numFmtId="4" fontId="57" fillId="33" borderId="28" applyNumberFormat="0" applyProtection="0">
      <alignment horizontal="left" vertical="center" indent="1"/>
    </xf>
    <xf numFmtId="4" fontId="57" fillId="33" borderId="28" applyNumberFormat="0" applyProtection="0">
      <alignment horizontal="left" vertical="center" indent="1"/>
    </xf>
    <xf numFmtId="4" fontId="57" fillId="33" borderId="28" applyNumberFormat="0" applyProtection="0">
      <alignment horizontal="left" vertical="center" indent="1"/>
    </xf>
    <xf numFmtId="4" fontId="57" fillId="33" borderId="28" applyNumberFormat="0" applyProtection="0">
      <alignment horizontal="left" vertical="center" indent="1"/>
    </xf>
    <xf numFmtId="4" fontId="57" fillId="33" borderId="28" applyNumberFormat="0" applyProtection="0">
      <alignment horizontal="left" vertical="center" indent="1"/>
    </xf>
    <xf numFmtId="0" fontId="40" fillId="23" borderId="34" applyNumberFormat="0" applyAlignment="0" applyProtection="0"/>
    <xf numFmtId="0" fontId="40" fillId="23" borderId="34" applyNumberFormat="0" applyAlignment="0" applyProtection="0"/>
    <xf numFmtId="0" fontId="40" fillId="23" borderId="34" applyNumberFormat="0" applyAlignment="0" applyProtection="0"/>
    <xf numFmtId="0" fontId="40" fillId="23" borderId="34" applyNumberFormat="0" applyAlignment="0" applyProtection="0"/>
    <xf numFmtId="0" fontId="44" fillId="0" borderId="35" applyNumberFormat="0" applyFill="0" applyAlignment="0" applyProtection="0"/>
    <xf numFmtId="0" fontId="44" fillId="0" borderId="35" applyNumberFormat="0" applyFill="0" applyAlignment="0" applyProtection="0"/>
    <xf numFmtId="0" fontId="44" fillId="0" borderId="35" applyNumberFormat="0" applyFill="0" applyAlignment="0" applyProtection="0"/>
    <xf numFmtId="0" fontId="44" fillId="0" borderId="35" applyNumberFormat="0" applyFill="0" applyAlignment="0" applyProtection="0"/>
    <xf numFmtId="167" fontId="2" fillId="0" borderId="0" applyFont="0" applyFill="0" applyBorder="0" applyAlignment="0" applyProtection="0"/>
    <xf numFmtId="0" fontId="24" fillId="23" borderId="32" applyNumberFormat="0" applyAlignment="0" applyProtection="0"/>
    <xf numFmtId="169" fontId="11" fillId="0" borderId="0" applyFont="0" applyFill="0" applyBorder="0" applyAlignment="0" applyProtection="0"/>
    <xf numFmtId="169" fontId="11" fillId="0" borderId="0" applyFont="0" applyFill="0" applyBorder="0" applyAlignment="0" applyProtection="0"/>
    <xf numFmtId="0" fontId="28" fillId="10" borderId="32" applyNumberFormat="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xf numFmtId="0" fontId="20" fillId="0" borderId="0"/>
    <xf numFmtId="0" fontId="20" fillId="0" borderId="0"/>
    <xf numFmtId="0" fontId="20" fillId="0" borderId="0"/>
    <xf numFmtId="0" fontId="11" fillId="25" borderId="33" applyNumberFormat="0" applyFont="0" applyAlignment="0" applyProtection="0"/>
    <xf numFmtId="0" fontId="40" fillId="23" borderId="34" applyNumberFormat="0" applyAlignment="0" applyProtection="0"/>
    <xf numFmtId="4" fontId="57" fillId="33" borderId="28" applyNumberFormat="0" applyProtection="0">
      <alignment horizontal="left" vertical="center" indent="1"/>
    </xf>
    <xf numFmtId="167" fontId="2" fillId="0" borderId="0" applyFont="0" applyFill="0" applyBorder="0" applyAlignment="0" applyProtection="0"/>
    <xf numFmtId="0" fontId="28" fillId="10" borderId="43" applyNumberFormat="0" applyAlignment="0" applyProtection="0"/>
    <xf numFmtId="170" fontId="12" fillId="0" borderId="42" applyFont="0" applyFill="0" applyBorder="0" applyAlignment="0" applyProtection="0"/>
    <xf numFmtId="0" fontId="24" fillId="23" borderId="43" applyNumberFormat="0" applyAlignment="0" applyProtection="0"/>
    <xf numFmtId="0" fontId="40" fillId="23" borderId="45" applyNumberFormat="0" applyAlignment="0" applyProtection="0"/>
    <xf numFmtId="0" fontId="11" fillId="25" borderId="44" applyNumberFormat="0" applyFont="0" applyAlignment="0" applyProtection="0"/>
    <xf numFmtId="3" fontId="11" fillId="0" borderId="42" applyFill="0" applyProtection="0">
      <alignment vertical="center" wrapText="1"/>
    </xf>
    <xf numFmtId="4" fontId="57" fillId="33" borderId="47" applyNumberFormat="0" applyProtection="0">
      <alignment horizontal="left" vertical="center" indent="1"/>
    </xf>
    <xf numFmtId="0" fontId="24" fillId="23" borderId="37" applyNumberFormat="0" applyAlignment="0" applyProtection="0"/>
    <xf numFmtId="0" fontId="24" fillId="23" borderId="37" applyNumberFormat="0" applyAlignment="0" applyProtection="0"/>
    <xf numFmtId="0" fontId="11" fillId="25" borderId="38" applyNumberFormat="0" applyFont="0" applyAlignment="0" applyProtection="0"/>
    <xf numFmtId="0" fontId="11" fillId="25" borderId="44" applyNumberFormat="0" applyFont="0" applyAlignment="0" applyProtection="0"/>
    <xf numFmtId="0" fontId="28" fillId="10" borderId="37" applyNumberFormat="0" applyAlignment="0" applyProtection="0"/>
    <xf numFmtId="0" fontId="28" fillId="10" borderId="37" applyNumberFormat="0" applyAlignment="0" applyProtection="0"/>
    <xf numFmtId="0" fontId="28" fillId="10" borderId="43" applyNumberFormat="0" applyAlignment="0" applyProtection="0"/>
    <xf numFmtId="0" fontId="12" fillId="0" borderId="42" applyNumberFormat="0" applyFont="0" applyFill="0" applyAlignment="0" applyProtection="0"/>
    <xf numFmtId="0" fontId="14" fillId="0" borderId="42" applyNumberFormat="0" applyFill="0" applyBorder="0" applyAlignment="0" applyProtection="0"/>
    <xf numFmtId="0" fontId="13" fillId="0" borderId="42" applyNumberFormat="0" applyFill="0" applyBorder="0" applyAlignment="0" applyProtection="0"/>
    <xf numFmtId="0" fontId="11" fillId="25" borderId="38" applyNumberFormat="0" applyFont="0" applyAlignment="0" applyProtection="0"/>
    <xf numFmtId="0" fontId="40" fillId="23" borderId="39" applyNumberFormat="0" applyAlignment="0" applyProtection="0"/>
    <xf numFmtId="0" fontId="12" fillId="0" borderId="42" applyNumberFormat="0" applyFont="0" applyFill="0" applyAlignment="0" applyProtection="0"/>
    <xf numFmtId="0" fontId="14" fillId="0" borderId="42" applyNumberFormat="0" applyFill="0" applyBorder="0" applyAlignment="0" applyProtection="0"/>
    <xf numFmtId="0" fontId="13" fillId="0" borderId="42" applyNumberFormat="0" applyFill="0" applyBorder="0" applyAlignment="0" applyProtection="0"/>
    <xf numFmtId="0" fontId="40" fillId="23" borderId="39" applyNumberFormat="0" applyAlignment="0" applyProtection="0"/>
    <xf numFmtId="172" fontId="12" fillId="0" borderId="42" applyFont="0" applyFill="0" applyBorder="0" applyAlignment="0" applyProtection="0"/>
    <xf numFmtId="0" fontId="44" fillId="0" borderId="40" applyNumberFormat="0" applyFill="0" applyAlignment="0" applyProtection="0"/>
    <xf numFmtId="0" fontId="28" fillId="10" borderId="43" applyNumberFormat="0" applyAlignment="0" applyProtection="0"/>
    <xf numFmtId="0" fontId="11" fillId="25" borderId="44" applyNumberFormat="0" applyFont="0" applyAlignment="0" applyProtection="0"/>
    <xf numFmtId="4" fontId="57" fillId="33" borderId="41" applyNumberFormat="0" applyProtection="0">
      <alignment horizontal="left" vertical="center" indent="1"/>
    </xf>
    <xf numFmtId="0" fontId="24" fillId="23" borderId="43" applyNumberFormat="0" applyAlignment="0" applyProtection="0"/>
    <xf numFmtId="172" fontId="12" fillId="0" borderId="42" applyFont="0" applyFill="0" applyBorder="0" applyAlignment="0" applyProtection="0"/>
    <xf numFmtId="3" fontId="11" fillId="0" borderId="42" applyFill="0" applyProtection="0">
      <alignment vertical="center" wrapText="1"/>
    </xf>
    <xf numFmtId="0" fontId="44" fillId="0" borderId="46" applyNumberFormat="0" applyFill="0" applyAlignment="0" applyProtection="0"/>
    <xf numFmtId="0" fontId="40" fillId="23" borderId="45" applyNumberFormat="0" applyAlignment="0" applyProtection="0"/>
    <xf numFmtId="0" fontId="24" fillId="23" borderId="37" applyNumberFormat="0" applyAlignment="0" applyProtection="0"/>
    <xf numFmtId="0" fontId="40" fillId="23" borderId="45" applyNumberFormat="0" applyAlignment="0" applyProtection="0"/>
    <xf numFmtId="0" fontId="28" fillId="10" borderId="37" applyNumberFormat="0" applyAlignment="0" applyProtection="0"/>
    <xf numFmtId="0" fontId="24" fillId="23" borderId="43" applyNumberFormat="0" applyAlignment="0" applyProtection="0"/>
    <xf numFmtId="0" fontId="11" fillId="25" borderId="38" applyNumberFormat="0" applyFont="0" applyAlignment="0" applyProtection="0"/>
    <xf numFmtId="0" fontId="40" fillId="23" borderId="39" applyNumberFormat="0" applyAlignment="0" applyProtection="0"/>
    <xf numFmtId="170" fontId="12" fillId="0" borderId="42" applyFont="0" applyFill="0" applyBorder="0" applyAlignment="0" applyProtection="0"/>
    <xf numFmtId="0" fontId="44" fillId="0" borderId="40" applyNumberFormat="0" applyFill="0" applyAlignment="0" applyProtection="0"/>
    <xf numFmtId="0" fontId="24" fillId="23" borderId="37" applyNumberFormat="0" applyAlignment="0" applyProtection="0"/>
    <xf numFmtId="0" fontId="24" fillId="23" borderId="37" applyNumberFormat="0" applyAlignment="0" applyProtection="0"/>
    <xf numFmtId="0" fontId="24" fillId="23" borderId="37" applyNumberFormat="0" applyAlignment="0" applyProtection="0"/>
    <xf numFmtId="0" fontId="24" fillId="23" borderId="37" applyNumberFormat="0" applyAlignment="0" applyProtection="0"/>
    <xf numFmtId="0" fontId="24" fillId="23" borderId="37" applyNumberFormat="0" applyAlignment="0" applyProtection="0"/>
    <xf numFmtId="0" fontId="24" fillId="23" borderId="37" applyNumberFormat="0" applyAlignment="0" applyProtection="0"/>
    <xf numFmtId="0" fontId="24" fillId="23" borderId="37" applyNumberFormat="0" applyAlignment="0" applyProtection="0"/>
    <xf numFmtId="0" fontId="24" fillId="23" borderId="37" applyNumberFormat="0" applyAlignment="0" applyProtection="0"/>
    <xf numFmtId="0" fontId="24" fillId="23" borderId="37" applyNumberFormat="0" applyAlignment="0" applyProtection="0"/>
    <xf numFmtId="0" fontId="24" fillId="23" borderId="37" applyNumberFormat="0" applyAlignment="0" applyProtection="0"/>
    <xf numFmtId="0" fontId="24" fillId="23" borderId="37" applyNumberFormat="0" applyAlignment="0" applyProtection="0"/>
    <xf numFmtId="0" fontId="24" fillId="23" borderId="37" applyNumberFormat="0" applyAlignment="0" applyProtection="0"/>
    <xf numFmtId="0" fontId="24" fillId="23" borderId="37" applyNumberFormat="0" applyAlignment="0" applyProtection="0"/>
    <xf numFmtId="0" fontId="11" fillId="25" borderId="38" applyNumberFormat="0" applyFont="0" applyAlignment="0" applyProtection="0"/>
    <xf numFmtId="0" fontId="11" fillId="25" borderId="38" applyNumberFormat="0" applyFont="0" applyAlignment="0" applyProtection="0"/>
    <xf numFmtId="0" fontId="11" fillId="25" borderId="38" applyNumberFormat="0" applyFont="0" applyAlignment="0" applyProtection="0"/>
    <xf numFmtId="0" fontId="11" fillId="25" borderId="38" applyNumberFormat="0" applyFont="0" applyAlignment="0" applyProtection="0"/>
    <xf numFmtId="0" fontId="11" fillId="25" borderId="38" applyNumberFormat="0" applyFon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10" fontId="50" fillId="30" borderId="42" applyNumberFormat="0" applyBorder="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28" fillId="10" borderId="37" applyNumberFormat="0" applyAlignment="0" applyProtection="0"/>
    <xf numFmtId="0" fontId="11" fillId="25" borderId="38" applyNumberFormat="0" applyFont="0" applyAlignment="0" applyProtection="0"/>
    <xf numFmtId="0" fontId="11" fillId="25" borderId="38" applyNumberFormat="0" applyFont="0" applyAlignment="0" applyProtection="0"/>
    <xf numFmtId="0" fontId="11" fillId="25" borderId="38" applyNumberFormat="0" applyFont="0" applyAlignment="0" applyProtection="0"/>
    <xf numFmtId="0" fontId="11" fillId="25" borderId="38" applyNumberFormat="0" applyFont="0" applyAlignment="0" applyProtection="0"/>
    <xf numFmtId="0" fontId="11" fillId="25" borderId="38" applyNumberFormat="0" applyFont="0" applyAlignment="0" applyProtection="0"/>
    <xf numFmtId="0" fontId="11" fillId="25" borderId="38" applyNumberFormat="0" applyFont="0" applyAlignment="0" applyProtection="0"/>
    <xf numFmtId="0" fontId="11" fillId="25" borderId="38" applyNumberFormat="0" applyFont="0" applyAlignment="0" applyProtection="0"/>
    <xf numFmtId="0" fontId="40" fillId="23" borderId="39" applyNumberFormat="0" applyAlignment="0" applyProtection="0"/>
    <xf numFmtId="0" fontId="40" fillId="23" borderId="39" applyNumberFormat="0" applyAlignment="0" applyProtection="0"/>
    <xf numFmtId="0" fontId="40" fillId="23" borderId="39" applyNumberFormat="0" applyAlignment="0" applyProtection="0"/>
    <xf numFmtId="0" fontId="40" fillId="23" borderId="39" applyNumberFormat="0" applyAlignment="0" applyProtection="0"/>
    <xf numFmtId="0" fontId="40" fillId="23" borderId="39" applyNumberFormat="0" applyAlignment="0" applyProtection="0"/>
    <xf numFmtId="0" fontId="40" fillId="23" borderId="39" applyNumberFormat="0" applyAlignment="0" applyProtection="0"/>
    <xf numFmtId="0" fontId="40" fillId="23" borderId="39" applyNumberFormat="0" applyAlignment="0" applyProtection="0"/>
    <xf numFmtId="0" fontId="40" fillId="23" borderId="39" applyNumberFormat="0" applyAlignment="0" applyProtection="0"/>
    <xf numFmtId="4" fontId="57" fillId="33" borderId="41" applyNumberFormat="0" applyProtection="0">
      <alignment horizontal="left" vertical="center" indent="1"/>
    </xf>
    <xf numFmtId="4" fontId="57" fillId="33" borderId="41" applyNumberFormat="0" applyProtection="0">
      <alignment horizontal="left" vertical="center" indent="1"/>
    </xf>
    <xf numFmtId="4" fontId="57" fillId="33" borderId="41" applyNumberFormat="0" applyProtection="0">
      <alignment horizontal="left" vertical="center" indent="1"/>
    </xf>
    <xf numFmtId="4" fontId="57" fillId="33" borderId="41" applyNumberFormat="0" applyProtection="0">
      <alignment horizontal="left" vertical="center" indent="1"/>
    </xf>
    <xf numFmtId="4" fontId="57" fillId="33" borderId="41" applyNumberFormat="0" applyProtection="0">
      <alignment horizontal="left" vertical="center" indent="1"/>
    </xf>
    <xf numFmtId="4" fontId="57" fillId="33" borderId="41" applyNumberFormat="0" applyProtection="0">
      <alignment horizontal="left" vertical="center" indent="1"/>
    </xf>
    <xf numFmtId="4" fontId="57" fillId="33" borderId="41" applyNumberFormat="0" applyProtection="0">
      <alignment horizontal="left" vertical="center" indent="1"/>
    </xf>
    <xf numFmtId="4" fontId="57" fillId="33" borderId="41" applyNumberFormat="0" applyProtection="0">
      <alignment horizontal="left" vertical="center" indent="1"/>
    </xf>
    <xf numFmtId="0" fontId="40" fillId="23" borderId="39" applyNumberFormat="0" applyAlignment="0" applyProtection="0"/>
    <xf numFmtId="0" fontId="40" fillId="23" borderId="39" applyNumberFormat="0" applyAlignment="0" applyProtection="0"/>
    <xf numFmtId="0" fontId="40" fillId="23" borderId="39" applyNumberFormat="0" applyAlignment="0" applyProtection="0"/>
    <xf numFmtId="0" fontId="40" fillId="23" borderId="39" applyNumberFormat="0" applyAlignment="0" applyProtection="0"/>
    <xf numFmtId="0" fontId="44" fillId="0" borderId="40" applyNumberFormat="0" applyFill="0" applyAlignment="0" applyProtection="0"/>
    <xf numFmtId="0" fontId="44" fillId="0" borderId="40" applyNumberFormat="0" applyFill="0" applyAlignment="0" applyProtection="0"/>
    <xf numFmtId="0" fontId="44" fillId="0" borderId="40" applyNumberFormat="0" applyFill="0" applyAlignment="0" applyProtection="0"/>
    <xf numFmtId="0" fontId="44" fillId="0" borderId="40" applyNumberFormat="0" applyFill="0" applyAlignment="0" applyProtection="0"/>
    <xf numFmtId="0" fontId="24" fillId="23" borderId="37" applyNumberFormat="0" applyAlignment="0" applyProtection="0"/>
    <xf numFmtId="0" fontId="28" fillId="10" borderId="37" applyNumberFormat="0" applyAlignment="0" applyProtection="0"/>
    <xf numFmtId="0" fontId="11" fillId="25" borderId="38" applyNumberFormat="0" applyFont="0" applyAlignment="0" applyProtection="0"/>
    <xf numFmtId="0" fontId="40" fillId="23" borderId="39" applyNumberFormat="0" applyAlignment="0" applyProtection="0"/>
    <xf numFmtId="4" fontId="57" fillId="33" borderId="41" applyNumberFormat="0" applyProtection="0">
      <alignment horizontal="left" vertical="center" indent="1"/>
    </xf>
    <xf numFmtId="0" fontId="44" fillId="0" borderId="46" applyNumberFormat="0" applyFill="0" applyAlignment="0" applyProtection="0"/>
    <xf numFmtId="3" fontId="11" fillId="0" borderId="42" applyFill="0" applyProtection="0">
      <alignment vertical="center" wrapText="1"/>
    </xf>
    <xf numFmtId="3" fontId="11" fillId="0" borderId="42" applyFill="0" applyProtection="0">
      <alignment vertical="center" wrapText="1"/>
    </xf>
    <xf numFmtId="0" fontId="24" fillId="23" borderId="43" applyNumberFormat="0" applyAlignment="0" applyProtection="0"/>
    <xf numFmtId="0" fontId="24" fillId="23" borderId="43" applyNumberFormat="0" applyAlignment="0" applyProtection="0"/>
    <xf numFmtId="0" fontId="24" fillId="23" borderId="43" applyNumberFormat="0" applyAlignment="0" applyProtection="0"/>
    <xf numFmtId="0" fontId="24" fillId="23" borderId="43" applyNumberFormat="0" applyAlignment="0" applyProtection="0"/>
    <xf numFmtId="0" fontId="24" fillId="23" borderId="43" applyNumberFormat="0" applyAlignment="0" applyProtection="0"/>
    <xf numFmtId="0" fontId="24" fillId="23" borderId="43" applyNumberFormat="0" applyAlignment="0" applyProtection="0"/>
    <xf numFmtId="0" fontId="24" fillId="23" borderId="43" applyNumberFormat="0" applyAlignment="0" applyProtection="0"/>
    <xf numFmtId="0" fontId="24" fillId="23" borderId="43" applyNumberFormat="0" applyAlignment="0" applyProtection="0"/>
    <xf numFmtId="0" fontId="24" fillId="23" borderId="43" applyNumberFormat="0" applyAlignment="0" applyProtection="0"/>
    <xf numFmtId="0" fontId="24" fillId="23" borderId="43" applyNumberFormat="0" applyAlignment="0" applyProtection="0"/>
    <xf numFmtId="0" fontId="24" fillId="23" borderId="43" applyNumberFormat="0" applyAlignment="0" applyProtection="0"/>
    <xf numFmtId="0" fontId="24" fillId="23" borderId="43" applyNumberFormat="0" applyAlignment="0" applyProtection="0"/>
    <xf numFmtId="0" fontId="24" fillId="23" borderId="43" applyNumberFormat="0" applyAlignment="0" applyProtection="0"/>
    <xf numFmtId="0" fontId="11" fillId="25" borderId="44" applyNumberFormat="0" applyFont="0" applyAlignment="0" applyProtection="0"/>
    <xf numFmtId="0" fontId="11" fillId="25" borderId="44" applyNumberFormat="0" applyFont="0" applyAlignment="0" applyProtection="0"/>
    <xf numFmtId="0" fontId="11" fillId="25" borderId="44" applyNumberFormat="0" applyFont="0" applyAlignment="0" applyProtection="0"/>
    <xf numFmtId="0" fontId="11" fillId="25" borderId="44" applyNumberFormat="0" applyFont="0" applyAlignment="0" applyProtection="0"/>
    <xf numFmtId="0" fontId="11" fillId="25" borderId="44" applyNumberFormat="0" applyFon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10" fontId="50" fillId="30" borderId="48" applyNumberFormat="0" applyBorder="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28" fillId="10" borderId="43" applyNumberFormat="0" applyAlignment="0" applyProtection="0"/>
    <xf numFmtId="0" fontId="11" fillId="25" borderId="44" applyNumberFormat="0" applyFont="0" applyAlignment="0" applyProtection="0"/>
    <xf numFmtId="0" fontId="11" fillId="25" borderId="44" applyNumberFormat="0" applyFont="0" applyAlignment="0" applyProtection="0"/>
    <xf numFmtId="0" fontId="11" fillId="25" borderId="44" applyNumberFormat="0" applyFont="0" applyAlignment="0" applyProtection="0"/>
    <xf numFmtId="0" fontId="11" fillId="25" borderId="44" applyNumberFormat="0" applyFont="0" applyAlignment="0" applyProtection="0"/>
    <xf numFmtId="0" fontId="11" fillId="25" borderId="44" applyNumberFormat="0" applyFont="0" applyAlignment="0" applyProtection="0"/>
    <xf numFmtId="0" fontId="11" fillId="25" borderId="44" applyNumberFormat="0" applyFont="0" applyAlignment="0" applyProtection="0"/>
    <xf numFmtId="0" fontId="11" fillId="25" borderId="44" applyNumberFormat="0" applyFont="0" applyAlignment="0" applyProtection="0"/>
    <xf numFmtId="0" fontId="40" fillId="23" borderId="45" applyNumberFormat="0" applyAlignment="0" applyProtection="0"/>
    <xf numFmtId="0" fontId="40" fillId="23" borderId="45" applyNumberFormat="0" applyAlignment="0" applyProtection="0"/>
    <xf numFmtId="0" fontId="40" fillId="23" borderId="45" applyNumberFormat="0" applyAlignment="0" applyProtection="0"/>
    <xf numFmtId="0" fontId="40" fillId="23" borderId="45" applyNumberFormat="0" applyAlignment="0" applyProtection="0"/>
    <xf numFmtId="0" fontId="40" fillId="23" borderId="45" applyNumberFormat="0" applyAlignment="0" applyProtection="0"/>
    <xf numFmtId="0" fontId="40" fillId="23" borderId="45" applyNumberFormat="0" applyAlignment="0" applyProtection="0"/>
    <xf numFmtId="0" fontId="40" fillId="23" borderId="45" applyNumberFormat="0" applyAlignment="0" applyProtection="0"/>
    <xf numFmtId="0" fontId="40" fillId="23" borderId="45" applyNumberFormat="0" applyAlignment="0" applyProtection="0"/>
    <xf numFmtId="4" fontId="57" fillId="33" borderId="47" applyNumberFormat="0" applyProtection="0">
      <alignment horizontal="left" vertical="center" indent="1"/>
    </xf>
    <xf numFmtId="4" fontId="57" fillId="33" borderId="47" applyNumberFormat="0" applyProtection="0">
      <alignment horizontal="left" vertical="center" indent="1"/>
    </xf>
    <xf numFmtId="4" fontId="57" fillId="33" borderId="47" applyNumberFormat="0" applyProtection="0">
      <alignment horizontal="left" vertical="center" indent="1"/>
    </xf>
    <xf numFmtId="4" fontId="57" fillId="33" borderId="47" applyNumberFormat="0" applyProtection="0">
      <alignment horizontal="left" vertical="center" indent="1"/>
    </xf>
    <xf numFmtId="4" fontId="57" fillId="33" borderId="47" applyNumberFormat="0" applyProtection="0">
      <alignment horizontal="left" vertical="center" indent="1"/>
    </xf>
    <xf numFmtId="4" fontId="57" fillId="33" borderId="47" applyNumberFormat="0" applyProtection="0">
      <alignment horizontal="left" vertical="center" indent="1"/>
    </xf>
    <xf numFmtId="4" fontId="57" fillId="33" borderId="47" applyNumberFormat="0" applyProtection="0">
      <alignment horizontal="left" vertical="center" indent="1"/>
    </xf>
    <xf numFmtId="4" fontId="57" fillId="33" borderId="47" applyNumberFormat="0" applyProtection="0">
      <alignment horizontal="left" vertical="center" indent="1"/>
    </xf>
    <xf numFmtId="0" fontId="40" fillId="23" borderId="45" applyNumberFormat="0" applyAlignment="0" applyProtection="0"/>
    <xf numFmtId="0" fontId="40" fillId="23" borderId="45" applyNumberFormat="0" applyAlignment="0" applyProtection="0"/>
    <xf numFmtId="0" fontId="40" fillId="23" borderId="45" applyNumberFormat="0" applyAlignment="0" applyProtection="0"/>
    <xf numFmtId="0" fontId="40" fillId="23" borderId="45" applyNumberFormat="0" applyAlignment="0" applyProtection="0"/>
    <xf numFmtId="0" fontId="44" fillId="0" borderId="46" applyNumberFormat="0" applyFill="0" applyAlignment="0" applyProtection="0"/>
    <xf numFmtId="0" fontId="44" fillId="0" borderId="46" applyNumberFormat="0" applyFill="0" applyAlignment="0" applyProtection="0"/>
    <xf numFmtId="0" fontId="44" fillId="0" borderId="46" applyNumberFormat="0" applyFill="0" applyAlignment="0" applyProtection="0"/>
    <xf numFmtId="0" fontId="44" fillId="0" borderId="46" applyNumberFormat="0" applyFill="0" applyAlignment="0" applyProtection="0"/>
    <xf numFmtId="0" fontId="24" fillId="23" borderId="43" applyNumberFormat="0" applyAlignment="0" applyProtection="0"/>
    <xf numFmtId="0" fontId="28" fillId="10" borderId="43" applyNumberFormat="0" applyAlignment="0" applyProtection="0"/>
    <xf numFmtId="0" fontId="11" fillId="25" borderId="44" applyNumberFormat="0" applyFont="0" applyAlignment="0" applyProtection="0"/>
    <xf numFmtId="0" fontId="40" fillId="23" borderId="45" applyNumberFormat="0" applyAlignment="0" applyProtection="0"/>
    <xf numFmtId="4" fontId="57" fillId="33" borderId="47" applyNumberFormat="0" applyProtection="0">
      <alignment horizontal="left" vertical="center" indent="1"/>
    </xf>
    <xf numFmtId="0" fontId="64" fillId="0" borderId="0"/>
    <xf numFmtId="9" fontId="64" fillId="0" borderId="0" applyFont="0" applyFill="0" applyBorder="0" applyAlignment="0" applyProtection="0"/>
    <xf numFmtId="0" fontId="64" fillId="0" borderId="0"/>
    <xf numFmtId="9" fontId="64" fillId="0" borderId="0" applyFont="0" applyFill="0" applyBorder="0" applyAlignment="0" applyProtection="0"/>
    <xf numFmtId="0" fontId="65" fillId="0" borderId="0"/>
    <xf numFmtId="164" fontId="66" fillId="0" borderId="0" applyFont="0" applyFill="0" applyBorder="0" applyAlignment="0" applyProtection="0"/>
    <xf numFmtId="9" fontId="66" fillId="0" borderId="0" applyFont="0" applyFill="0" applyBorder="0" applyAlignment="0" applyProtection="0"/>
    <xf numFmtId="217" fontId="7" fillId="34" borderId="49" applyAlignment="0" applyProtection="0"/>
    <xf numFmtId="0" fontId="1" fillId="0" borderId="0"/>
    <xf numFmtId="0" fontId="67" fillId="35" borderId="0" applyNumberFormat="0" applyBorder="0" applyAlignment="0" applyProtection="0"/>
    <xf numFmtId="0" fontId="68" fillId="36" borderId="0" applyNumberFormat="0" applyBorder="0" applyAlignment="0" applyProtection="0"/>
    <xf numFmtId="0" fontId="1" fillId="37" borderId="0" applyNumberFormat="0" applyBorder="0" applyAlignment="0" applyProtection="0"/>
    <xf numFmtId="9" fontId="1" fillId="0" borderId="0" applyFont="0" applyFill="0" applyBorder="0" applyAlignment="0" applyProtection="0"/>
    <xf numFmtId="0" fontId="1" fillId="38" borderId="0" applyNumberFormat="0" applyBorder="0" applyAlignment="0" applyProtection="0"/>
    <xf numFmtId="165" fontId="2" fillId="0" borderId="0" applyFont="0" applyFill="0" applyBorder="0" applyAlignment="0" applyProtection="0"/>
  </cellStyleXfs>
  <cellXfs count="444">
    <xf numFmtId="0" fontId="0" fillId="0" borderId="0" xfId="0"/>
    <xf numFmtId="0" fontId="0" fillId="0" borderId="0" xfId="0" applyFill="1" applyBorder="1" applyAlignment="1">
      <alignment wrapText="1"/>
    </xf>
    <xf numFmtId="0" fontId="3" fillId="0" borderId="1" xfId="0" applyFont="1" applyFill="1" applyBorder="1" applyAlignment="1">
      <alignment horizontal="center" vertical="center"/>
    </xf>
    <xf numFmtId="0" fontId="7" fillId="0" borderId="1" xfId="0" applyFont="1" applyFill="1" applyBorder="1" applyAlignment="1">
      <alignment vertical="center"/>
    </xf>
    <xf numFmtId="0" fontId="4" fillId="0" borderId="0" xfId="0" applyFont="1" applyFill="1" applyBorder="1" applyAlignment="1">
      <alignment horizontal="left"/>
    </xf>
    <xf numFmtId="0" fontId="4" fillId="0" borderId="0" xfId="0" applyFont="1" applyBorder="1"/>
    <xf numFmtId="0" fontId="0" fillId="0" borderId="0" xfId="0" applyFill="1" applyBorder="1"/>
    <xf numFmtId="0" fontId="4" fillId="0" borderId="0" xfId="0" applyFont="1" applyBorder="1" applyAlignment="1"/>
    <xf numFmtId="0" fontId="4" fillId="0" borderId="0" xfId="0" applyFont="1" applyFill="1" applyBorder="1"/>
    <xf numFmtId="0" fontId="0" fillId="0" borderId="0" xfId="0" applyFont="1" applyBorder="1"/>
    <xf numFmtId="0" fontId="0" fillId="0" borderId="0" xfId="0" applyFont="1" applyAlignment="1">
      <alignment vertical="center"/>
    </xf>
    <xf numFmtId="0" fontId="0" fillId="0" borderId="0" xfId="0" applyFont="1" applyFill="1" applyBorder="1"/>
    <xf numFmtId="0" fontId="3" fillId="0" borderId="5" xfId="0" applyFont="1" applyFill="1" applyBorder="1" applyAlignment="1">
      <alignment vertical="center"/>
    </xf>
    <xf numFmtId="0" fontId="3" fillId="0" borderId="4" xfId="0" applyFont="1" applyFill="1" applyBorder="1" applyAlignment="1">
      <alignment vertical="center"/>
    </xf>
    <xf numFmtId="0" fontId="0" fillId="0" borderId="6"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horizontal="center"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0" fillId="0" borderId="0" xfId="0" applyFont="1" applyFill="1" applyBorder="1" applyAlignment="1"/>
    <xf numFmtId="0" fontId="70" fillId="0" borderId="0" xfId="196" applyFont="1" applyFill="1" applyBorder="1"/>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0" fillId="0" borderId="4" xfId="0" applyFill="1" applyBorder="1"/>
    <xf numFmtId="0" fontId="3" fillId="0" borderId="4" xfId="0" applyFont="1" applyFill="1" applyBorder="1" applyAlignment="1">
      <alignment horizontal="left" vertical="center"/>
    </xf>
    <xf numFmtId="165" fontId="0" fillId="0" borderId="0" xfId="778" applyFont="1" applyFill="1" applyBorder="1"/>
    <xf numFmtId="0" fontId="0" fillId="0" borderId="4" xfId="0" applyFont="1" applyFill="1" applyBorder="1" applyAlignment="1">
      <alignment vertical="center"/>
    </xf>
    <xf numFmtId="0" fontId="3" fillId="0" borderId="0" xfId="0" applyFont="1" applyFill="1" applyBorder="1" applyAlignment="1">
      <alignment horizontal="right" wrapText="1"/>
    </xf>
    <xf numFmtId="0" fontId="8" fillId="0" borderId="4" xfId="0" applyFont="1" applyBorder="1" applyAlignment="1">
      <alignment vertical="center"/>
    </xf>
    <xf numFmtId="0" fontId="0" fillId="0" borderId="0" xfId="0" applyFont="1" applyFill="1" applyBorder="1" applyAlignment="1">
      <alignment wrapText="1"/>
    </xf>
    <xf numFmtId="0" fontId="0" fillId="0" borderId="9" xfId="0" applyBorder="1" applyAlignment="1">
      <alignment horizontal="left" indent="2"/>
    </xf>
    <xf numFmtId="0" fontId="4" fillId="0" borderId="9" xfId="0" applyFont="1" applyBorder="1" applyAlignment="1">
      <alignment horizontal="left" indent="2"/>
    </xf>
    <xf numFmtId="0" fontId="0" fillId="0" borderId="0" xfId="0" applyFont="1" applyFill="1" applyBorder="1" applyAlignment="1">
      <alignment vertical="center"/>
    </xf>
    <xf numFmtId="0" fontId="0" fillId="0" borderId="0" xfId="0" applyFont="1" applyFill="1"/>
    <xf numFmtId="0" fontId="0" fillId="0" borderId="0" xfId="0" applyFont="1"/>
    <xf numFmtId="0" fontId="0" fillId="0" borderId="0" xfId="0" applyFont="1" applyFill="1" applyBorder="1" applyAlignment="1">
      <alignment horizontal="center"/>
    </xf>
    <xf numFmtId="0" fontId="5" fillId="0" borderId="0" xfId="0" applyFont="1" applyFill="1" applyBorder="1"/>
    <xf numFmtId="0" fontId="0" fillId="39" borderId="51" xfId="0" applyFont="1" applyFill="1" applyBorder="1" applyAlignment="1">
      <alignment vertical="center"/>
    </xf>
    <xf numFmtId="0" fontId="0" fillId="0" borderId="0" xfId="0" applyFont="1" applyFill="1" applyAlignment="1">
      <alignment vertical="center"/>
    </xf>
    <xf numFmtId="0" fontId="0" fillId="0" borderId="6"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center" vertical="center"/>
    </xf>
    <xf numFmtId="0" fontId="71" fillId="0" borderId="0" xfId="0" applyFont="1" applyFill="1" applyAlignment="1">
      <alignment vertical="center"/>
    </xf>
    <xf numFmtId="0" fontId="71" fillId="0" borderId="0" xfId="0" applyFont="1" applyFill="1" applyAlignment="1">
      <alignment horizontal="center" vertical="center"/>
    </xf>
    <xf numFmtId="218" fontId="0" fillId="0" borderId="0" xfId="0" applyNumberFormat="1" applyFont="1" applyFill="1" applyBorder="1" applyAlignment="1">
      <alignment vertical="center"/>
    </xf>
    <xf numFmtId="219" fontId="71" fillId="0" borderId="0" xfId="778" applyNumberFormat="1" applyFont="1" applyFill="1" applyAlignment="1">
      <alignment vertical="center"/>
    </xf>
    <xf numFmtId="165" fontId="0" fillId="0" borderId="0" xfId="778" applyFont="1" applyAlignment="1">
      <alignment vertical="center"/>
    </xf>
    <xf numFmtId="165" fontId="0" fillId="0" borderId="0" xfId="778" applyFont="1"/>
    <xf numFmtId="165" fontId="0" fillId="0" borderId="0" xfId="778" applyFont="1" applyFill="1"/>
    <xf numFmtId="165" fontId="0" fillId="39" borderId="51" xfId="778" applyFont="1" applyFill="1" applyBorder="1" applyAlignment="1">
      <alignment vertical="center"/>
    </xf>
    <xf numFmtId="165" fontId="0" fillId="0" borderId="0" xfId="778" applyFont="1" applyFill="1" applyBorder="1" applyAlignment="1">
      <alignment vertical="center"/>
    </xf>
    <xf numFmtId="165" fontId="0" fillId="0" borderId="4" xfId="778" applyFont="1" applyFill="1" applyBorder="1" applyAlignment="1">
      <alignment vertical="center"/>
    </xf>
    <xf numFmtId="165" fontId="3" fillId="0" borderId="4" xfId="778" applyFont="1" applyFill="1" applyBorder="1" applyAlignment="1">
      <alignment vertical="center"/>
    </xf>
    <xf numFmtId="165" fontId="4" fillId="0" borderId="0" xfId="778" applyFont="1" applyBorder="1"/>
    <xf numFmtId="165" fontId="0" fillId="0" borderId="0" xfId="778" applyNumberFormat="1" applyFont="1" applyFill="1" applyAlignment="1">
      <alignment vertical="center"/>
    </xf>
    <xf numFmtId="165" fontId="0" fillId="0" borderId="0" xfId="778" quotePrefix="1" applyNumberFormat="1" applyFont="1" applyFill="1" applyAlignment="1">
      <alignment vertical="center"/>
    </xf>
    <xf numFmtId="165" fontId="3" fillId="0" borderId="1" xfId="778" applyNumberFormat="1" applyFont="1" applyFill="1" applyBorder="1" applyAlignment="1">
      <alignment vertical="center"/>
    </xf>
    <xf numFmtId="0" fontId="3" fillId="0" borderId="6" xfId="0" applyFont="1" applyFill="1" applyBorder="1" applyAlignment="1">
      <alignment horizontal="center" vertical="center"/>
    </xf>
    <xf numFmtId="165" fontId="0" fillId="0" borderId="0" xfId="778" applyFont="1" applyFill="1" applyAlignment="1">
      <alignment vertical="center"/>
    </xf>
    <xf numFmtId="0" fontId="4" fillId="0" borderId="5" xfId="0" applyFont="1" applyFill="1" applyBorder="1" applyAlignment="1">
      <alignment vertical="center"/>
    </xf>
    <xf numFmtId="165" fontId="3" fillId="0" borderId="4" xfId="778" applyNumberFormat="1" applyFont="1" applyFill="1" applyBorder="1" applyAlignment="1">
      <alignment vertical="center"/>
    </xf>
    <xf numFmtId="168" fontId="0" fillId="0" borderId="0" xfId="0" applyNumberFormat="1" applyFont="1" applyFill="1" applyAlignment="1">
      <alignment vertical="center"/>
    </xf>
    <xf numFmtId="0" fontId="73" fillId="0" borderId="0" xfId="0" applyFont="1" applyFill="1" applyBorder="1" applyAlignment="1">
      <alignment vertical="top" wrapText="1"/>
    </xf>
    <xf numFmtId="165" fontId="0" fillId="0" borderId="0" xfId="778" applyNumberFormat="1" applyFont="1" applyFill="1" applyBorder="1" applyAlignment="1">
      <alignment vertical="center"/>
    </xf>
    <xf numFmtId="0" fontId="7" fillId="0" borderId="2" xfId="0" applyFont="1" applyFill="1" applyBorder="1" applyAlignment="1">
      <alignmen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0" fillId="0" borderId="7" xfId="0" applyFont="1" applyFill="1" applyBorder="1"/>
    <xf numFmtId="0" fontId="3" fillId="0" borderId="6" xfId="0" applyFont="1" applyFill="1" applyBorder="1" applyAlignment="1">
      <alignment vertical="center"/>
    </xf>
    <xf numFmtId="0" fontId="6" fillId="0" borderId="0" xfId="0" applyFont="1" applyFill="1" applyBorder="1" applyAlignment="1">
      <alignment vertical="center"/>
    </xf>
    <xf numFmtId="0" fontId="0" fillId="0" borderId="0" xfId="0" quotePrefix="1" applyFont="1" applyFill="1"/>
    <xf numFmtId="0" fontId="0" fillId="0" borderId="0" xfId="0" applyFont="1" applyBorder="1" applyAlignment="1">
      <alignment vertical="center"/>
    </xf>
    <xf numFmtId="0" fontId="73" fillId="0" borderId="0" xfId="0" applyFont="1" applyFill="1" applyBorder="1" applyAlignment="1">
      <alignment vertical="center" wrapText="1"/>
    </xf>
    <xf numFmtId="0" fontId="69" fillId="0" borderId="0" xfId="170" applyFont="1" applyFill="1" applyBorder="1" applyAlignment="1">
      <alignment vertical="center"/>
    </xf>
    <xf numFmtId="0" fontId="70" fillId="0" borderId="0" xfId="196" applyFont="1" applyFill="1" applyBorder="1" applyAlignment="1">
      <alignment vertical="center"/>
    </xf>
    <xf numFmtId="0" fontId="74" fillId="0" borderId="0" xfId="0" applyFont="1" applyFill="1" applyBorder="1" applyAlignment="1">
      <alignment horizontal="left"/>
    </xf>
    <xf numFmtId="165" fontId="3" fillId="0" borderId="0" xfId="778" applyFont="1" applyFill="1" applyBorder="1" applyAlignment="1">
      <alignment vertical="center"/>
    </xf>
    <xf numFmtId="0" fontId="7" fillId="0" borderId="5" xfId="0" applyFont="1" applyFill="1" applyBorder="1" applyAlignment="1">
      <alignment vertical="center"/>
    </xf>
    <xf numFmtId="0" fontId="3" fillId="0" borderId="7" xfId="0" applyFont="1" applyFill="1" applyBorder="1"/>
    <xf numFmtId="10" fontId="4" fillId="0" borderId="0" xfId="0" applyNumberFormat="1" applyFont="1" applyFill="1" applyBorder="1" applyAlignment="1">
      <alignment vertical="center"/>
    </xf>
    <xf numFmtId="0" fontId="76" fillId="42" borderId="0" xfId="0" applyFont="1" applyFill="1" applyBorder="1" applyAlignment="1">
      <alignment vertical="center"/>
    </xf>
    <xf numFmtId="0" fontId="0" fillId="42" borderId="0" xfId="0" applyFont="1" applyFill="1" applyBorder="1" applyAlignment="1">
      <alignment vertical="center"/>
    </xf>
    <xf numFmtId="165" fontId="0" fillId="42" borderId="0" xfId="778" applyFont="1" applyFill="1" applyBorder="1" applyAlignment="1">
      <alignment vertical="center"/>
    </xf>
    <xf numFmtId="0" fontId="0" fillId="42" borderId="0" xfId="0" applyFont="1" applyFill="1"/>
    <xf numFmtId="0" fontId="0" fillId="42" borderId="0" xfId="0" applyFont="1" applyFill="1" applyBorder="1"/>
    <xf numFmtId="0" fontId="73" fillId="42" borderId="0" xfId="0" applyFont="1" applyFill="1" applyBorder="1" applyAlignment="1">
      <alignment vertical="top" wrapText="1"/>
    </xf>
    <xf numFmtId="0" fontId="5" fillId="42" borderId="0" xfId="0" applyFont="1" applyFill="1" applyBorder="1" applyAlignment="1">
      <alignment vertical="center"/>
    </xf>
    <xf numFmtId="0" fontId="0" fillId="42" borderId="0" xfId="0" applyFont="1" applyFill="1" applyAlignment="1">
      <alignment vertical="center"/>
    </xf>
    <xf numFmtId="0" fontId="3" fillId="42" borderId="0" xfId="0" applyFont="1" applyFill="1" applyBorder="1" applyAlignment="1">
      <alignment vertical="center"/>
    </xf>
    <xf numFmtId="0" fontId="70" fillId="42" borderId="0" xfId="196" applyFont="1" applyFill="1" applyBorder="1" applyAlignment="1">
      <alignment vertical="center"/>
    </xf>
    <xf numFmtId="165" fontId="0" fillId="42" borderId="0" xfId="778" applyFont="1" applyFill="1" applyAlignment="1">
      <alignment vertical="center"/>
    </xf>
    <xf numFmtId="0" fontId="73" fillId="42" borderId="0" xfId="0" applyFont="1" applyFill="1" applyBorder="1" applyAlignment="1">
      <alignment vertical="center" wrapText="1"/>
    </xf>
    <xf numFmtId="0" fontId="7" fillId="0" borderId="60" xfId="0" applyFont="1" applyFill="1" applyBorder="1" applyAlignment="1">
      <alignment horizontal="left"/>
    </xf>
    <xf numFmtId="0" fontId="3" fillId="0" borderId="60" xfId="0" applyFont="1" applyFill="1" applyBorder="1"/>
    <xf numFmtId="0" fontId="0" fillId="0" borderId="7" xfId="0" applyFont="1" applyBorder="1" applyAlignment="1">
      <alignment horizontal="left" indent="1"/>
    </xf>
    <xf numFmtId="0" fontId="0" fillId="41" borderId="7" xfId="0" applyFont="1" applyFill="1" applyBorder="1"/>
    <xf numFmtId="0" fontId="7" fillId="0" borderId="59" xfId="0" applyFont="1" applyFill="1" applyBorder="1" applyAlignment="1">
      <alignment horizontal="left"/>
    </xf>
    <xf numFmtId="0" fontId="3" fillId="40" borderId="60" xfId="0" applyFont="1" applyFill="1" applyBorder="1" applyAlignment="1">
      <alignment vertical="center"/>
    </xf>
    <xf numFmtId="0" fontId="0" fillId="40" borderId="54" xfId="0" applyFont="1" applyFill="1" applyBorder="1" applyAlignment="1">
      <alignment vertical="center"/>
    </xf>
    <xf numFmtId="0" fontId="0" fillId="40" borderId="61" xfId="0" applyFont="1" applyFill="1" applyBorder="1" applyAlignment="1">
      <alignment vertical="center"/>
    </xf>
    <xf numFmtId="0" fontId="3" fillId="43" borderId="60" xfId="0" applyFont="1" applyFill="1" applyBorder="1" applyAlignment="1">
      <alignment vertical="center"/>
    </xf>
    <xf numFmtId="0" fontId="0" fillId="43" borderId="54" xfId="0" applyFont="1" applyFill="1" applyBorder="1" applyAlignment="1">
      <alignment vertical="center"/>
    </xf>
    <xf numFmtId="0" fontId="0" fillId="43" borderId="61" xfId="0" applyFont="1" applyFill="1" applyBorder="1" applyAlignment="1">
      <alignment vertical="center"/>
    </xf>
    <xf numFmtId="0" fontId="3" fillId="41" borderId="60" xfId="0" applyFont="1" applyFill="1" applyBorder="1" applyAlignment="1">
      <alignment vertical="center"/>
    </xf>
    <xf numFmtId="0" fontId="0" fillId="41" borderId="54" xfId="0" applyFont="1" applyFill="1" applyBorder="1" applyAlignment="1">
      <alignment vertical="center"/>
    </xf>
    <xf numFmtId="0" fontId="0" fillId="41" borderId="61" xfId="0" applyFont="1" applyFill="1" applyBorder="1" applyAlignment="1">
      <alignment vertical="center"/>
    </xf>
    <xf numFmtId="0" fontId="3" fillId="0" borderId="7" xfId="0" applyFont="1" applyBorder="1" applyAlignment="1">
      <alignment horizontal="left"/>
    </xf>
    <xf numFmtId="0" fontId="75" fillId="40" borderId="60" xfId="0" applyFont="1" applyFill="1" applyBorder="1" applyAlignment="1">
      <alignment horizontal="right"/>
    </xf>
    <xf numFmtId="0" fontId="75" fillId="40" borderId="54" xfId="0" applyFont="1" applyFill="1" applyBorder="1" applyAlignment="1">
      <alignment horizontal="right"/>
    </xf>
    <xf numFmtId="0" fontId="3" fillId="0" borderId="5" xfId="0" applyFont="1" applyBorder="1" applyAlignment="1">
      <alignment vertical="center"/>
    </xf>
    <xf numFmtId="0" fontId="77" fillId="44" borderId="68" xfId="0" applyFont="1" applyFill="1" applyBorder="1" applyAlignment="1">
      <alignment vertical="center"/>
    </xf>
    <xf numFmtId="0" fontId="77" fillId="44" borderId="70" xfId="0" applyFont="1" applyFill="1" applyBorder="1" applyAlignment="1">
      <alignment vertical="center"/>
    </xf>
    <xf numFmtId="0" fontId="77" fillId="44" borderId="72" xfId="0" applyFont="1" applyFill="1" applyBorder="1" applyAlignment="1">
      <alignment vertical="center"/>
    </xf>
    <xf numFmtId="0" fontId="78" fillId="39" borderId="50" xfId="0" applyFont="1" applyFill="1" applyBorder="1" applyAlignment="1">
      <alignment vertical="center"/>
    </xf>
    <xf numFmtId="0" fontId="78" fillId="42" borderId="0" xfId="0" applyFont="1" applyFill="1" applyBorder="1" applyAlignment="1">
      <alignment vertical="center"/>
    </xf>
    <xf numFmtId="0" fontId="3" fillId="0" borderId="0" xfId="0" applyFont="1" applyBorder="1" applyAlignment="1">
      <alignment horizontal="left"/>
    </xf>
    <xf numFmtId="0" fontId="51" fillId="42" borderId="53" xfId="0" applyNumberFormat="1" applyFont="1" applyFill="1" applyBorder="1" applyAlignment="1">
      <alignment horizontal="right"/>
    </xf>
    <xf numFmtId="0" fontId="51" fillId="42" borderId="54" xfId="170" applyFont="1" applyFill="1" applyBorder="1" applyAlignment="1">
      <alignment horizontal="right"/>
    </xf>
    <xf numFmtId="0" fontId="51" fillId="42" borderId="54" xfId="196" applyFont="1" applyFill="1" applyBorder="1" applyAlignment="1">
      <alignment horizontal="right"/>
    </xf>
    <xf numFmtId="165" fontId="7" fillId="42" borderId="53" xfId="778" applyFont="1" applyFill="1" applyBorder="1" applyAlignment="1">
      <alignment horizontal="right" vertical="center"/>
    </xf>
    <xf numFmtId="0" fontId="3" fillId="42" borderId="74" xfId="0" applyFont="1" applyFill="1" applyBorder="1" applyAlignment="1">
      <alignment horizontal="center" vertical="center"/>
    </xf>
    <xf numFmtId="0" fontId="77" fillId="42" borderId="0" xfId="0" applyFont="1" applyFill="1" applyBorder="1" applyAlignment="1">
      <alignment vertical="center"/>
    </xf>
    <xf numFmtId="0" fontId="3" fillId="42" borderId="0" xfId="0" applyFont="1" applyFill="1" applyBorder="1" applyAlignment="1">
      <alignment horizontal="center" vertical="center"/>
    </xf>
    <xf numFmtId="0" fontId="0" fillId="0" borderId="54" xfId="0" applyFill="1" applyBorder="1"/>
    <xf numFmtId="0" fontId="0" fillId="0" borderId="51" xfId="0" applyFill="1" applyBorder="1" applyAlignment="1">
      <alignment horizontal="left" indent="3"/>
    </xf>
    <xf numFmtId="0" fontId="0" fillId="0" borderId="75" xfId="0" applyFill="1" applyBorder="1"/>
    <xf numFmtId="0" fontId="9" fillId="0" borderId="0" xfId="0" applyFont="1" applyFill="1" applyBorder="1" applyAlignment="1">
      <alignment horizontal="left" vertical="center"/>
    </xf>
    <xf numFmtId="0" fontId="0" fillId="42" borderId="0" xfId="0" applyFill="1" applyBorder="1" applyAlignment="1">
      <alignment horizontal="left" vertical="center"/>
    </xf>
    <xf numFmtId="0" fontId="0" fillId="42" borderId="0" xfId="0" applyFill="1" applyBorder="1"/>
    <xf numFmtId="0" fontId="0" fillId="42" borderId="0" xfId="0" applyFill="1" applyBorder="1" applyAlignment="1">
      <alignment wrapText="1"/>
    </xf>
    <xf numFmtId="0" fontId="4" fillId="0" borderId="0" xfId="0" applyFont="1" applyFill="1" applyBorder="1" applyAlignment="1">
      <alignment vertical="center"/>
    </xf>
    <xf numFmtId="219" fontId="3" fillId="41" borderId="4" xfId="778" applyNumberFormat="1" applyFont="1" applyFill="1" applyBorder="1" applyAlignment="1">
      <alignment vertical="center"/>
    </xf>
    <xf numFmtId="165" fontId="3" fillId="40" borderId="7" xfId="778" applyNumberFormat="1" applyFont="1" applyFill="1" applyBorder="1" applyAlignment="1">
      <alignment vertical="center"/>
    </xf>
    <xf numFmtId="165" fontId="3" fillId="40" borderId="5" xfId="778" applyNumberFormat="1" applyFont="1" applyFill="1" applyBorder="1" applyAlignment="1">
      <alignment vertical="center"/>
    </xf>
    <xf numFmtId="165" fontId="3" fillId="40" borderId="4" xfId="778" applyNumberFormat="1" applyFont="1" applyFill="1" applyBorder="1" applyAlignment="1">
      <alignment vertical="center"/>
    </xf>
    <xf numFmtId="165" fontId="0" fillId="0" borderId="0" xfId="778" applyFont="1" applyBorder="1"/>
    <xf numFmtId="0" fontId="3" fillId="0" borderId="76" xfId="0" applyFont="1" applyFill="1" applyBorder="1" applyAlignment="1">
      <alignment horizontal="left" vertical="center"/>
    </xf>
    <xf numFmtId="0" fontId="3" fillId="0" borderId="77" xfId="0" applyFont="1" applyFill="1" applyBorder="1" applyAlignment="1">
      <alignment horizontal="center" vertical="center"/>
    </xf>
    <xf numFmtId="0" fontId="72" fillId="0" borderId="81" xfId="0" applyFont="1" applyFill="1" applyBorder="1" applyAlignment="1">
      <alignment horizontal="left" vertical="center"/>
    </xf>
    <xf numFmtId="0" fontId="72" fillId="0" borderId="83" xfId="0" applyFont="1" applyFill="1" applyBorder="1" applyAlignment="1">
      <alignment horizontal="left" vertical="center"/>
    </xf>
    <xf numFmtId="0" fontId="3" fillId="0" borderId="77" xfId="0" applyFont="1" applyFill="1" applyBorder="1" applyAlignment="1">
      <alignment horizontal="center"/>
    </xf>
    <xf numFmtId="0" fontId="72" fillId="0" borderId="82" xfId="0" applyFont="1" applyFill="1" applyBorder="1" applyAlignment="1">
      <alignment horizontal="left" vertical="center"/>
    </xf>
    <xf numFmtId="0" fontId="0" fillId="0" borderId="81" xfId="0" applyFont="1" applyFill="1" applyBorder="1" applyAlignment="1">
      <alignment horizontal="left" vertical="center"/>
    </xf>
    <xf numFmtId="0" fontId="3" fillId="0" borderId="85" xfId="0" applyFont="1" applyFill="1" applyBorder="1" applyAlignment="1">
      <alignment horizontal="left" vertical="center"/>
    </xf>
    <xf numFmtId="0" fontId="72" fillId="0" borderId="86" xfId="0" applyFont="1" applyFill="1" applyBorder="1" applyAlignment="1">
      <alignment horizontal="left" vertical="center"/>
    </xf>
    <xf numFmtId="0" fontId="0" fillId="41" borderId="82" xfId="0" applyFont="1" applyFill="1" applyBorder="1" applyAlignment="1">
      <alignment horizontal="left" vertical="center" wrapText="1"/>
    </xf>
    <xf numFmtId="0" fontId="0" fillId="41" borderId="84" xfId="0" applyFont="1" applyFill="1" applyBorder="1" applyAlignment="1">
      <alignment horizontal="left" vertical="center" wrapText="1"/>
    </xf>
    <xf numFmtId="0" fontId="0" fillId="42" borderId="0" xfId="0" applyFont="1" applyFill="1" applyBorder="1" applyAlignment="1">
      <alignment horizontal="center" vertical="center"/>
    </xf>
    <xf numFmtId="218" fontId="0" fillId="42" borderId="0" xfId="0" applyNumberFormat="1" applyFont="1" applyFill="1" applyBorder="1" applyAlignment="1">
      <alignment vertical="center"/>
    </xf>
    <xf numFmtId="0" fontId="69" fillId="42" borderId="0" xfId="170" applyFont="1" applyFill="1" applyBorder="1" applyAlignment="1">
      <alignment vertical="center"/>
    </xf>
    <xf numFmtId="0" fontId="0" fillId="42" borderId="51" xfId="0" applyFont="1" applyFill="1" applyBorder="1" applyAlignment="1">
      <alignment vertical="center"/>
    </xf>
    <xf numFmtId="165" fontId="0" fillId="42" borderId="51" xfId="778" applyFont="1" applyFill="1" applyBorder="1" applyAlignment="1">
      <alignment vertical="center"/>
    </xf>
    <xf numFmtId="0" fontId="0" fillId="42" borderId="0" xfId="0" applyFill="1"/>
    <xf numFmtId="0" fontId="0" fillId="42" borderId="0" xfId="0" quotePrefix="1" applyFill="1" applyBorder="1" applyAlignment="1">
      <alignment horizontal="left" vertical="center" indent="2"/>
    </xf>
    <xf numFmtId="0" fontId="0" fillId="42" borderId="0" xfId="0" applyFill="1" applyBorder="1" applyAlignment="1">
      <alignment horizontal="left" vertical="center" indent="3"/>
    </xf>
    <xf numFmtId="0" fontId="0" fillId="42" borderId="0" xfId="0" applyFill="1" applyBorder="1" applyAlignment="1">
      <alignment horizontal="center" vertical="center"/>
    </xf>
    <xf numFmtId="0" fontId="3" fillId="42" borderId="76" xfId="0" applyFont="1" applyFill="1" applyBorder="1" applyAlignment="1">
      <alignment horizontal="left" vertical="center"/>
    </xf>
    <xf numFmtId="0" fontId="3" fillId="42" borderId="87" xfId="0" applyFont="1" applyFill="1" applyBorder="1" applyAlignment="1">
      <alignment horizontal="left" vertical="center"/>
    </xf>
    <xf numFmtId="0" fontId="3" fillId="42" borderId="0" xfId="0" applyFont="1" applyFill="1" applyBorder="1" applyAlignment="1">
      <alignment horizontal="left" vertical="center"/>
    </xf>
    <xf numFmtId="219" fontId="0" fillId="42" borderId="0" xfId="0" applyNumberFormat="1" applyFill="1" applyBorder="1" applyAlignment="1">
      <alignment wrapText="1"/>
    </xf>
    <xf numFmtId="0" fontId="3" fillId="42" borderId="89" xfId="0" applyFont="1" applyFill="1" applyBorder="1" applyAlignment="1">
      <alignment horizontal="center" vertical="center"/>
    </xf>
    <xf numFmtId="0" fontId="3" fillId="42" borderId="90" xfId="0" applyFont="1" applyFill="1" applyBorder="1" applyAlignment="1">
      <alignment horizontal="center" vertical="center"/>
    </xf>
    <xf numFmtId="0" fontId="0" fillId="42" borderId="0" xfId="0" applyFont="1" applyFill="1" applyBorder="1" applyAlignment="1">
      <alignment horizontal="left" vertical="center"/>
    </xf>
    <xf numFmtId="0" fontId="0" fillId="42" borderId="0" xfId="0" applyFont="1" applyFill="1" applyBorder="1" applyAlignment="1">
      <alignment horizontal="left"/>
    </xf>
    <xf numFmtId="0" fontId="0" fillId="42" borderId="0" xfId="0" applyFont="1" applyFill="1" applyBorder="1" applyAlignment="1">
      <alignment horizontal="center"/>
    </xf>
    <xf numFmtId="0" fontId="0" fillId="42" borderId="79" xfId="0" applyFont="1" applyFill="1" applyBorder="1" applyAlignment="1">
      <alignment horizontal="left" vertical="center"/>
    </xf>
    <xf numFmtId="219" fontId="3" fillId="42" borderId="0" xfId="778" applyNumberFormat="1" applyFont="1" applyFill="1" applyBorder="1" applyAlignment="1">
      <alignment horizontal="center" vertical="center"/>
    </xf>
    <xf numFmtId="0" fontId="0" fillId="42" borderId="80" xfId="0" applyFont="1" applyFill="1" applyBorder="1" applyAlignment="1">
      <alignment horizontal="left"/>
    </xf>
    <xf numFmtId="0" fontId="0" fillId="42" borderId="79" xfId="0" applyFont="1" applyFill="1" applyBorder="1"/>
    <xf numFmtId="0" fontId="3" fillId="42" borderId="79" xfId="0" applyFont="1" applyFill="1" applyBorder="1" applyAlignment="1">
      <alignment horizontal="left" vertical="center"/>
    </xf>
    <xf numFmtId="0" fontId="3" fillId="42" borderId="0" xfId="0" applyFont="1" applyFill="1" applyBorder="1" applyAlignment="1">
      <alignment horizontal="center"/>
    </xf>
    <xf numFmtId="0" fontId="3" fillId="42" borderId="80" xfId="0" applyFont="1" applyFill="1" applyBorder="1" applyAlignment="1">
      <alignment horizontal="left"/>
    </xf>
    <xf numFmtId="165" fontId="0" fillId="42" borderId="0" xfId="778" applyFont="1" applyFill="1"/>
    <xf numFmtId="0" fontId="3" fillId="42" borderId="0" xfId="0" applyFont="1" applyFill="1" applyAlignment="1">
      <alignment horizontal="right" vertical="center"/>
    </xf>
    <xf numFmtId="0" fontId="0" fillId="42" borderId="0" xfId="0" applyFill="1" applyAlignment="1">
      <alignment horizontal="left"/>
    </xf>
    <xf numFmtId="0" fontId="0" fillId="42" borderId="0" xfId="0" applyFill="1" applyAlignment="1">
      <alignment horizontal="left" vertical="center"/>
    </xf>
    <xf numFmtId="0" fontId="0" fillId="42" borderId="91" xfId="0" applyFill="1" applyBorder="1" applyAlignment="1">
      <alignment horizontal="left" vertical="center"/>
    </xf>
    <xf numFmtId="0" fontId="0" fillId="0" borderId="8" xfId="0" applyFont="1" applyFill="1" applyBorder="1" applyAlignment="1">
      <alignment horizontal="center" vertical="center"/>
    </xf>
    <xf numFmtId="0" fontId="0" fillId="0" borderId="4" xfId="0" applyFont="1" applyFill="1" applyBorder="1" applyAlignment="1">
      <alignment horizontal="center" vertical="center"/>
    </xf>
    <xf numFmtId="0" fontId="3" fillId="0" borderId="93" xfId="0" applyFont="1" applyFill="1" applyBorder="1" applyAlignment="1">
      <alignment vertical="center"/>
    </xf>
    <xf numFmtId="0" fontId="0" fillId="42" borderId="92" xfId="0" applyFont="1" applyFill="1" applyBorder="1" applyAlignment="1">
      <alignment vertical="center"/>
    </xf>
    <xf numFmtId="49" fontId="51" fillId="42" borderId="54" xfId="0" applyNumberFormat="1" applyFont="1" applyFill="1" applyBorder="1" applyAlignment="1">
      <alignment horizontal="right"/>
    </xf>
    <xf numFmtId="0" fontId="8" fillId="0" borderId="4" xfId="0" applyNumberFormat="1" applyFont="1" applyBorder="1" applyAlignment="1">
      <alignment vertical="center"/>
    </xf>
    <xf numFmtId="0" fontId="3" fillId="40" borderId="0" xfId="0" applyNumberFormat="1" applyFont="1" applyFill="1" applyBorder="1" applyAlignment="1">
      <alignment horizontal="right"/>
    </xf>
    <xf numFmtId="0" fontId="0" fillId="0" borderId="0" xfId="0" applyFill="1" applyBorder="1" applyAlignment="1">
      <alignment horizontal="right" wrapText="1"/>
    </xf>
    <xf numFmtId="0" fontId="78" fillId="39" borderId="50" xfId="0" applyFont="1" applyFill="1" applyBorder="1" applyAlignment="1">
      <alignment horizontal="left" vertical="center"/>
    </xf>
    <xf numFmtId="0" fontId="0" fillId="39" borderId="51" xfId="0" applyFont="1" applyFill="1" applyBorder="1" applyAlignment="1">
      <alignment horizontal="left" vertical="center"/>
    </xf>
    <xf numFmtId="165" fontId="0" fillId="39" borderId="51" xfId="778" applyFont="1" applyFill="1" applyBorder="1" applyAlignment="1">
      <alignment horizontal="left" vertical="center"/>
    </xf>
    <xf numFmtId="0" fontId="3" fillId="0" borderId="78" xfId="0" applyFont="1" applyFill="1" applyBorder="1" applyAlignment="1">
      <alignment horizontal="center" vertical="center"/>
    </xf>
    <xf numFmtId="0" fontId="0" fillId="42" borderId="27" xfId="0" applyFont="1" applyFill="1" applyBorder="1"/>
    <xf numFmtId="0" fontId="3" fillId="0" borderId="78" xfId="0" applyFont="1" applyFill="1" applyBorder="1" applyAlignment="1">
      <alignment horizontal="center"/>
    </xf>
    <xf numFmtId="165" fontId="3" fillId="40" borderId="95" xfId="778" applyFont="1" applyFill="1" applyBorder="1" applyAlignment="1">
      <alignment vertical="center"/>
    </xf>
    <xf numFmtId="0" fontId="72" fillId="42" borderId="0" xfId="0" quotePrefix="1" applyFont="1" applyFill="1" applyBorder="1" applyAlignment="1">
      <alignment vertical="center"/>
    </xf>
    <xf numFmtId="0" fontId="7" fillId="0" borderId="96" xfId="0" applyFont="1" applyFill="1" applyBorder="1" applyAlignment="1">
      <alignment horizontal="left" vertical="center"/>
    </xf>
    <xf numFmtId="0" fontId="0" fillId="41" borderId="97" xfId="0" applyFont="1" applyFill="1" applyBorder="1" applyAlignment="1">
      <alignment vertical="center" wrapText="1"/>
    </xf>
    <xf numFmtId="9" fontId="3" fillId="41" borderId="99" xfId="0" applyNumberFormat="1" applyFont="1" applyFill="1" applyBorder="1" applyAlignment="1">
      <alignment vertical="center"/>
    </xf>
    <xf numFmtId="0" fontId="0" fillId="41" borderId="100" xfId="0" applyFont="1" applyFill="1" applyBorder="1" applyAlignment="1">
      <alignment vertical="center" wrapText="1"/>
    </xf>
    <xf numFmtId="9" fontId="3" fillId="41" borderId="7" xfId="0" applyNumberFormat="1" applyFont="1" applyFill="1" applyBorder="1" applyAlignment="1">
      <alignment vertical="center"/>
    </xf>
    <xf numFmtId="0" fontId="80" fillId="0" borderId="98" xfId="0" applyFont="1" applyFill="1" applyBorder="1" applyAlignment="1">
      <alignment horizontal="left" vertical="center"/>
    </xf>
    <xf numFmtId="0" fontId="81" fillId="42" borderId="0" xfId="0" applyFont="1" applyFill="1" applyBorder="1" applyAlignment="1">
      <alignment vertical="center"/>
    </xf>
    <xf numFmtId="0" fontId="3" fillId="40" borderId="90" xfId="0" applyFont="1" applyFill="1" applyBorder="1" applyAlignment="1">
      <alignment horizontal="right" vertical="center"/>
    </xf>
    <xf numFmtId="171" fontId="3" fillId="40" borderId="7" xfId="1" applyNumberFormat="1" applyFont="1" applyFill="1" applyBorder="1" applyAlignment="1">
      <alignment vertical="center"/>
    </xf>
    <xf numFmtId="0" fontId="3" fillId="41" borderId="7" xfId="0" applyFont="1" applyFill="1" applyBorder="1" applyAlignment="1">
      <alignment vertical="center" wrapText="1"/>
    </xf>
    <xf numFmtId="0" fontId="4" fillId="0" borderId="96" xfId="0" applyFont="1" applyFill="1" applyBorder="1" applyAlignment="1">
      <alignment horizontal="left" vertical="center" indent="2"/>
    </xf>
    <xf numFmtId="0" fontId="4" fillId="0" borderId="96" xfId="0" applyFont="1" applyFill="1" applyBorder="1" applyAlignment="1">
      <alignment horizontal="left" vertical="center" indent="4"/>
    </xf>
    <xf numFmtId="165" fontId="0" fillId="40" borderId="0" xfId="778" applyNumberFormat="1" applyFont="1" applyFill="1" applyBorder="1"/>
    <xf numFmtId="165" fontId="3" fillId="41" borderId="4" xfId="778" applyNumberFormat="1" applyFont="1" applyFill="1" applyBorder="1" applyAlignment="1">
      <alignment vertical="center"/>
    </xf>
    <xf numFmtId="220" fontId="0" fillId="40" borderId="0" xfId="778" applyNumberFormat="1" applyFont="1" applyFill="1" applyBorder="1"/>
    <xf numFmtId="165" fontId="3" fillId="40" borderId="4" xfId="778" applyNumberFormat="1" applyFont="1" applyFill="1" applyBorder="1"/>
    <xf numFmtId="220" fontId="3" fillId="40" borderId="75" xfId="778" applyNumberFormat="1" applyFont="1" applyFill="1" applyBorder="1" applyAlignment="1">
      <alignment vertical="center"/>
    </xf>
    <xf numFmtId="220" fontId="0" fillId="40" borderId="54" xfId="778" applyNumberFormat="1" applyFont="1" applyFill="1" applyBorder="1"/>
    <xf numFmtId="9" fontId="0" fillId="41" borderId="7" xfId="0" applyNumberFormat="1" applyFont="1" applyFill="1" applyBorder="1" applyAlignment="1">
      <alignment horizontal="right"/>
    </xf>
    <xf numFmtId="165" fontId="2" fillId="41" borderId="4" xfId="778" applyNumberFormat="1" applyFont="1" applyFill="1" applyBorder="1" applyAlignment="1">
      <alignment vertical="center"/>
    </xf>
    <xf numFmtId="165" fontId="3" fillId="40" borderId="88" xfId="0" applyNumberFormat="1" applyFont="1" applyFill="1" applyBorder="1" applyAlignment="1">
      <alignment horizontal="center" vertical="center" wrapText="1"/>
    </xf>
    <xf numFmtId="0" fontId="0" fillId="41" borderId="100" xfId="0" applyFont="1" applyFill="1" applyBorder="1" applyAlignment="1">
      <alignment horizontal="center" vertical="center" wrapText="1"/>
    </xf>
    <xf numFmtId="0" fontId="0" fillId="41" borderId="7" xfId="0" applyFont="1" applyFill="1" applyBorder="1" applyAlignment="1">
      <alignment horizontal="center" vertical="center" wrapText="1"/>
    </xf>
    <xf numFmtId="0" fontId="3" fillId="42" borderId="101" xfId="0" applyFont="1" applyFill="1" applyBorder="1" applyAlignment="1">
      <alignment horizontal="left" vertical="center"/>
    </xf>
    <xf numFmtId="0" fontId="0" fillId="41" borderId="99" xfId="0" applyFont="1" applyFill="1" applyBorder="1" applyAlignment="1">
      <alignment horizontal="center" vertical="center" wrapText="1"/>
    </xf>
    <xf numFmtId="2" fontId="3" fillId="40" borderId="51" xfId="778" applyNumberFormat="1" applyFont="1" applyFill="1" applyBorder="1" applyAlignment="1">
      <alignment vertical="center"/>
    </xf>
    <xf numFmtId="2" fontId="3" fillId="40" borderId="4" xfId="778" applyNumberFormat="1" applyFont="1" applyFill="1" applyBorder="1" applyAlignment="1">
      <alignment vertical="center"/>
    </xf>
    <xf numFmtId="2" fontId="3" fillId="41" borderId="94" xfId="778" applyNumberFormat="1" applyFont="1" applyFill="1" applyBorder="1" applyAlignment="1">
      <alignment vertical="center"/>
    </xf>
    <xf numFmtId="2" fontId="3" fillId="41" borderId="4" xfId="778" applyNumberFormat="1" applyFont="1" applyFill="1" applyBorder="1" applyAlignment="1">
      <alignment vertical="center"/>
    </xf>
    <xf numFmtId="2" fontId="3" fillId="42" borderId="1" xfId="778" applyNumberFormat="1" applyFont="1" applyFill="1" applyBorder="1" applyAlignment="1">
      <alignment vertical="center"/>
    </xf>
    <xf numFmtId="2" fontId="3" fillId="40" borderId="7" xfId="778" applyNumberFormat="1" applyFont="1" applyFill="1" applyBorder="1" applyAlignment="1">
      <alignment vertical="center"/>
    </xf>
    <xf numFmtId="2" fontId="0" fillId="0" borderId="0" xfId="778" applyNumberFormat="1" applyFont="1" applyFill="1" applyAlignment="1">
      <alignment vertical="center"/>
    </xf>
    <xf numFmtId="2" fontId="3" fillId="0" borderId="62" xfId="778" applyNumberFormat="1" applyFont="1" applyFill="1" applyBorder="1" applyAlignment="1">
      <alignment vertical="center"/>
    </xf>
    <xf numFmtId="2" fontId="3" fillId="0" borderId="1" xfId="778" applyNumberFormat="1" applyFont="1" applyFill="1" applyBorder="1" applyAlignment="1">
      <alignment vertical="center"/>
    </xf>
    <xf numFmtId="221" fontId="0" fillId="0" borderId="0" xfId="778" applyNumberFormat="1" applyFont="1" applyFill="1" applyAlignment="1">
      <alignment vertical="center"/>
    </xf>
    <xf numFmtId="221" fontId="3" fillId="0" borderId="0" xfId="778" applyNumberFormat="1" applyFont="1" applyFill="1" applyBorder="1" applyAlignment="1">
      <alignment vertical="center"/>
    </xf>
    <xf numFmtId="221" fontId="71" fillId="0" borderId="0" xfId="778" applyNumberFormat="1" applyFont="1" applyFill="1" applyAlignment="1">
      <alignment vertical="center"/>
    </xf>
    <xf numFmtId="221" fontId="3" fillId="0" borderId="1" xfId="778" applyNumberFormat="1" applyFont="1" applyFill="1" applyBorder="1" applyAlignment="1">
      <alignment vertical="center"/>
    </xf>
    <xf numFmtId="221" fontId="0" fillId="39" borderId="51" xfId="778" applyNumberFormat="1" applyFont="1" applyFill="1" applyBorder="1" applyAlignment="1">
      <alignment vertical="center"/>
    </xf>
    <xf numFmtId="221" fontId="0" fillId="0" borderId="0" xfId="778" applyNumberFormat="1" applyFont="1" applyBorder="1" applyAlignment="1">
      <alignment horizontal="center" vertical="center"/>
    </xf>
    <xf numFmtId="0" fontId="4" fillId="0" borderId="0" xfId="0" applyFont="1" applyFill="1"/>
    <xf numFmtId="0" fontId="3" fillId="42" borderId="0" xfId="0" applyFont="1" applyFill="1" applyBorder="1" applyAlignment="1">
      <alignment horizontal="right" vertical="center"/>
    </xf>
    <xf numFmtId="0" fontId="0" fillId="42" borderId="0" xfId="0" applyFont="1" applyFill="1" applyBorder="1" applyAlignment="1">
      <alignment horizontal="right"/>
    </xf>
    <xf numFmtId="171" fontId="4" fillId="40" borderId="7" xfId="0" applyNumberFormat="1" applyFont="1" applyFill="1" applyBorder="1" applyAlignment="1">
      <alignment horizontal="right" vertical="center"/>
    </xf>
    <xf numFmtId="2" fontId="7" fillId="40" borderId="12" xfId="0" applyNumberFormat="1" applyFont="1" applyFill="1" applyBorder="1" applyAlignment="1">
      <alignment vertical="center"/>
    </xf>
    <xf numFmtId="2" fontId="3" fillId="40" borderId="4" xfId="0" applyNumberFormat="1" applyFont="1" applyFill="1" applyBorder="1" applyAlignment="1">
      <alignment vertical="center"/>
    </xf>
    <xf numFmtId="171" fontId="4" fillId="40" borderId="7" xfId="1" applyNumberFormat="1" applyFont="1" applyFill="1" applyBorder="1" applyAlignment="1">
      <alignment vertical="center"/>
    </xf>
    <xf numFmtId="9" fontId="0" fillId="41" borderId="7" xfId="0" applyNumberFormat="1" applyFont="1" applyFill="1" applyBorder="1"/>
    <xf numFmtId="0" fontId="72" fillId="0" borderId="4" xfId="0" applyFont="1" applyFill="1" applyBorder="1" applyAlignment="1">
      <alignment horizontal="left" vertical="center"/>
    </xf>
    <xf numFmtId="0" fontId="4" fillId="47" borderId="55" xfId="0" applyFont="1" applyFill="1" applyBorder="1" applyAlignment="1">
      <alignment horizontal="left" vertical="center"/>
    </xf>
    <xf numFmtId="2" fontId="0" fillId="40" borderId="7" xfId="0" applyNumberFormat="1" applyFont="1" applyFill="1" applyBorder="1" applyAlignment="1">
      <alignment horizontal="right"/>
    </xf>
    <xf numFmtId="2" fontId="3" fillId="40" borderId="7" xfId="0" applyNumberFormat="1" applyFont="1" applyFill="1" applyBorder="1" applyAlignment="1">
      <alignment horizontal="right"/>
    </xf>
    <xf numFmtId="0" fontId="0" fillId="0" borderId="7" xfId="0" applyFont="1" applyBorder="1" applyAlignment="1">
      <alignment horizontal="right" vertical="center"/>
    </xf>
    <xf numFmtId="0" fontId="3" fillId="0" borderId="7" xfId="0" applyFont="1" applyBorder="1" applyAlignment="1">
      <alignment horizontal="right" vertical="center"/>
    </xf>
    <xf numFmtId="0" fontId="3" fillId="42" borderId="7" xfId="0" applyFont="1" applyFill="1" applyBorder="1" applyAlignment="1">
      <alignment horizontal="right" vertical="center"/>
    </xf>
    <xf numFmtId="165" fontId="3" fillId="0" borderId="4" xfId="0" applyNumberFormat="1" applyFont="1" applyFill="1" applyBorder="1" applyAlignment="1">
      <alignment vertical="center"/>
    </xf>
    <xf numFmtId="2" fontId="3" fillId="40" borderId="5" xfId="778" applyNumberFormat="1" applyFont="1" applyFill="1" applyBorder="1" applyAlignment="1">
      <alignment vertical="center"/>
    </xf>
    <xf numFmtId="2" fontId="0" fillId="0" borderId="0" xfId="778" applyNumberFormat="1" applyFont="1" applyFill="1" applyBorder="1" applyAlignment="1">
      <alignment vertical="center"/>
    </xf>
    <xf numFmtId="2" fontId="3" fillId="0" borderId="5" xfId="778" applyNumberFormat="1" applyFont="1" applyFill="1" applyBorder="1" applyAlignment="1">
      <alignment vertical="center"/>
    </xf>
    <xf numFmtId="2" fontId="3" fillId="40" borderId="1" xfId="778" applyNumberFormat="1" applyFont="1" applyFill="1" applyBorder="1" applyAlignment="1">
      <alignment horizontal="right" vertical="center"/>
    </xf>
    <xf numFmtId="2" fontId="3" fillId="40" borderId="1" xfId="778" applyNumberFormat="1" applyFont="1" applyFill="1" applyBorder="1" applyAlignment="1">
      <alignment vertical="center"/>
    </xf>
    <xf numFmtId="2" fontId="3" fillId="0" borderId="63" xfId="778" applyNumberFormat="1" applyFont="1" applyFill="1" applyBorder="1" applyAlignment="1">
      <alignment vertical="center"/>
    </xf>
    <xf numFmtId="165" fontId="0" fillId="41" borderId="7" xfId="0" applyNumberFormat="1" applyFont="1" applyFill="1" applyBorder="1" applyAlignment="1">
      <alignment vertical="center" wrapText="1"/>
    </xf>
    <xf numFmtId="171" fontId="0" fillId="0" borderId="0" xfId="1" applyNumberFormat="1" applyFont="1" applyFill="1" applyBorder="1"/>
    <xf numFmtId="0" fontId="3" fillId="40" borderId="7" xfId="0" applyFont="1" applyFill="1" applyBorder="1" applyAlignment="1">
      <alignment vertical="center"/>
    </xf>
    <xf numFmtId="0" fontId="3" fillId="43" borderId="7" xfId="0" applyFont="1" applyFill="1" applyBorder="1" applyAlignment="1">
      <alignment vertical="center"/>
    </xf>
    <xf numFmtId="0" fontId="3" fillId="41" borderId="7" xfId="0" applyFont="1" applyFill="1" applyBorder="1" applyAlignment="1">
      <alignment vertical="center"/>
    </xf>
    <xf numFmtId="0" fontId="4" fillId="47" borderId="55" xfId="0" applyFont="1" applyFill="1" applyBorder="1" applyAlignment="1">
      <alignment horizontal="left" vertical="center" wrapText="1"/>
    </xf>
    <xf numFmtId="0" fontId="85" fillId="0" borderId="0" xfId="0" applyFont="1" applyFill="1" applyBorder="1" applyAlignment="1">
      <alignment vertical="center"/>
    </xf>
    <xf numFmtId="2" fontId="86" fillId="0" borderId="0" xfId="0" applyNumberFormat="1" applyFont="1" applyFill="1"/>
    <xf numFmtId="2" fontId="6" fillId="0" borderId="0" xfId="0" applyNumberFormat="1" applyFont="1" applyFill="1"/>
    <xf numFmtId="9" fontId="6" fillId="0" borderId="0" xfId="1" applyNumberFormat="1" applyFont="1" applyFill="1" applyBorder="1"/>
    <xf numFmtId="0" fontId="88" fillId="44" borderId="69" xfId="0" applyFont="1" applyFill="1" applyBorder="1" applyAlignment="1">
      <alignment vertical="center"/>
    </xf>
    <xf numFmtId="0" fontId="88" fillId="44" borderId="71" xfId="0" applyFont="1" applyFill="1" applyBorder="1" applyAlignment="1">
      <alignment vertical="center"/>
    </xf>
    <xf numFmtId="0" fontId="88" fillId="44" borderId="73" xfId="0" applyFont="1" applyFill="1" applyBorder="1" applyAlignment="1">
      <alignment vertical="center"/>
    </xf>
    <xf numFmtId="0" fontId="88" fillId="44" borderId="69" xfId="0" applyFont="1" applyFill="1" applyBorder="1" applyAlignment="1">
      <alignment horizontal="left" vertical="center"/>
    </xf>
    <xf numFmtId="0" fontId="88" fillId="44" borderId="71" xfId="0" applyFont="1" applyFill="1" applyBorder="1" applyAlignment="1">
      <alignment horizontal="left" vertical="center"/>
    </xf>
    <xf numFmtId="0" fontId="88" fillId="44" borderId="73" xfId="0" applyFont="1" applyFill="1" applyBorder="1" applyAlignment="1">
      <alignment horizontal="left" vertical="center"/>
    </xf>
    <xf numFmtId="0" fontId="3" fillId="41" borderId="7" xfId="0" applyFont="1" applyFill="1" applyBorder="1"/>
    <xf numFmtId="0" fontId="4" fillId="0" borderId="0" xfId="0" applyFont="1" applyFill="1" applyBorder="1" applyAlignment="1">
      <alignment horizontal="center" vertical="center"/>
    </xf>
    <xf numFmtId="2" fontId="3" fillId="40" borderId="95" xfId="778" applyNumberFormat="1" applyFont="1" applyFill="1" applyBorder="1" applyAlignment="1">
      <alignment vertical="center"/>
    </xf>
    <xf numFmtId="0" fontId="4" fillId="0" borderId="0" xfId="0" applyFont="1" applyFill="1" applyBorder="1" applyAlignment="1">
      <alignment wrapText="1"/>
    </xf>
    <xf numFmtId="168" fontId="4" fillId="0" borderId="0" xfId="0" applyNumberFormat="1" applyFont="1" applyFill="1" applyAlignment="1">
      <alignment vertical="center"/>
    </xf>
    <xf numFmtId="2" fontId="4" fillId="0" borderId="0" xfId="0" applyNumberFormat="1" applyFont="1" applyFill="1"/>
    <xf numFmtId="9" fontId="4" fillId="0" borderId="0" xfId="1" applyFont="1" applyFill="1"/>
    <xf numFmtId="221" fontId="4" fillId="0" borderId="0" xfId="778" applyNumberFormat="1" applyFont="1" applyFill="1"/>
    <xf numFmtId="0" fontId="7" fillId="0" borderId="6" xfId="0" applyFont="1" applyFill="1" applyBorder="1" applyAlignment="1">
      <alignment vertical="center"/>
    </xf>
    <xf numFmtId="2" fontId="3" fillId="43" borderId="5" xfId="0" applyNumberFormat="1" applyFont="1" applyFill="1" applyBorder="1" applyAlignment="1">
      <alignment vertical="center"/>
    </xf>
    <xf numFmtId="2" fontId="3" fillId="43" borderId="4" xfId="0" applyNumberFormat="1" applyFont="1" applyFill="1" applyBorder="1" applyAlignment="1">
      <alignment vertical="center"/>
    </xf>
    <xf numFmtId="218" fontId="4" fillId="0" borderId="0" xfId="0" applyNumberFormat="1" applyFont="1" applyFill="1" applyBorder="1" applyAlignment="1">
      <alignment vertical="center"/>
    </xf>
    <xf numFmtId="0" fontId="89" fillId="0" borderId="0" xfId="170" applyFont="1" applyFill="1" applyBorder="1" applyAlignment="1">
      <alignment vertical="center"/>
    </xf>
    <xf numFmtId="222" fontId="4" fillId="0" borderId="0" xfId="0" applyNumberFormat="1" applyFont="1" applyFill="1" applyBorder="1" applyAlignment="1">
      <alignment horizontal="center" vertical="center"/>
    </xf>
    <xf numFmtId="2" fontId="3" fillId="43" borderId="95" xfId="0" applyNumberFormat="1" applyFont="1" applyFill="1" applyBorder="1" applyAlignment="1">
      <alignment vertical="center"/>
    </xf>
    <xf numFmtId="0" fontId="3" fillId="41" borderId="7" xfId="0" applyFont="1" applyFill="1" applyBorder="1" applyAlignment="1">
      <alignment horizontal="center" vertical="center" wrapText="1"/>
    </xf>
    <xf numFmtId="0" fontId="3" fillId="40" borderId="3" xfId="0" applyFont="1" applyFill="1" applyBorder="1" applyAlignment="1">
      <alignment vertical="center"/>
    </xf>
    <xf numFmtId="0" fontId="4" fillId="0" borderId="0" xfId="0" quotePrefix="1" applyFont="1" applyFill="1" applyBorder="1" applyAlignment="1">
      <alignment horizontal="left" vertical="center"/>
    </xf>
    <xf numFmtId="0" fontId="0" fillId="0" borderId="102" xfId="0" applyFont="1" applyBorder="1" applyAlignment="1">
      <alignment horizontal="center" vertical="center"/>
    </xf>
    <xf numFmtId="0" fontId="0" fillId="41" borderId="6" xfId="0" applyFont="1" applyFill="1" applyBorder="1" applyAlignment="1">
      <alignment horizontal="center" vertical="center"/>
    </xf>
    <xf numFmtId="0" fontId="0" fillId="41" borderId="102" xfId="0" applyFont="1" applyFill="1" applyBorder="1" applyAlignment="1">
      <alignment horizontal="center" vertical="center"/>
    </xf>
    <xf numFmtId="0" fontId="0" fillId="0" borderId="103" xfId="0" applyFont="1" applyFill="1" applyBorder="1" applyAlignment="1">
      <alignment horizontal="center" vertical="center"/>
    </xf>
    <xf numFmtId="171" fontId="3" fillId="40" borderId="99" xfId="1" applyNumberFormat="1" applyFont="1" applyFill="1" applyBorder="1" applyAlignment="1">
      <alignment horizontal="center" vertical="center"/>
    </xf>
    <xf numFmtId="0" fontId="0" fillId="40" borderId="6" xfId="0" applyFont="1" applyFill="1" applyBorder="1" applyAlignment="1">
      <alignment horizontal="center" vertical="center"/>
    </xf>
    <xf numFmtId="171" fontId="0" fillId="40" borderId="6" xfId="1" applyNumberFormat="1" applyFont="1" applyFill="1" applyBorder="1" applyAlignment="1">
      <alignment horizontal="center" vertical="center"/>
    </xf>
    <xf numFmtId="0" fontId="0" fillId="0" borderId="5" xfId="0" applyFont="1" applyFill="1" applyBorder="1" applyAlignment="1">
      <alignment horizontal="left" vertical="center" indent="1"/>
    </xf>
    <xf numFmtId="0" fontId="0" fillId="0" borderId="0" xfId="0" applyFont="1" applyBorder="1" applyProtection="1">
      <protection locked="0"/>
    </xf>
    <xf numFmtId="0" fontId="0" fillId="0" borderId="0" xfId="0" applyFont="1" applyBorder="1" applyAlignment="1" applyProtection="1">
      <alignment vertical="center"/>
      <protection locked="0"/>
    </xf>
    <xf numFmtId="0" fontId="0" fillId="42" borderId="0" xfId="0" applyFont="1" applyFill="1" applyBorder="1" applyAlignment="1" applyProtection="1">
      <alignment vertical="center"/>
      <protection locked="0"/>
    </xf>
    <xf numFmtId="0" fontId="0" fillId="42" borderId="0" xfId="0" applyFont="1" applyFill="1" applyBorder="1" applyProtection="1">
      <protection locked="0"/>
    </xf>
    <xf numFmtId="0" fontId="0" fillId="0" borderId="0" xfId="0" applyFont="1" applyFill="1" applyBorder="1" applyProtection="1">
      <protection locked="0"/>
    </xf>
    <xf numFmtId="0" fontId="71" fillId="0" borderId="0" xfId="0" applyFont="1" applyFill="1" applyBorder="1" applyProtection="1">
      <protection locked="0"/>
    </xf>
    <xf numFmtId="0" fontId="3" fillId="0" borderId="0" xfId="0" applyFont="1" applyBorder="1" applyProtection="1">
      <protection locked="0"/>
    </xf>
    <xf numFmtId="0" fontId="4" fillId="0" borderId="0" xfId="0" applyFont="1" applyFill="1" applyBorder="1" applyProtection="1">
      <protection locked="0"/>
    </xf>
    <xf numFmtId="0" fontId="3" fillId="0" borderId="0" xfId="0" applyFont="1" applyFill="1" applyBorder="1" applyProtection="1">
      <protection locked="0"/>
    </xf>
    <xf numFmtId="0" fontId="0" fillId="0" borderId="0" xfId="0" applyFont="1" applyBorder="1" applyAlignment="1" applyProtection="1">
      <alignment horizontal="left"/>
      <protection locked="0"/>
    </xf>
    <xf numFmtId="0" fontId="3" fillId="42" borderId="104" xfId="0" applyFont="1" applyFill="1" applyBorder="1" applyAlignment="1">
      <alignment horizontal="left" vertical="center"/>
    </xf>
    <xf numFmtId="0" fontId="8" fillId="0" borderId="4" xfId="0" applyNumberFormat="1" applyFont="1" applyBorder="1" applyAlignment="1">
      <alignment vertical="center" wrapText="1"/>
    </xf>
    <xf numFmtId="0" fontId="80" fillId="0" borderId="0" xfId="0" applyFont="1" applyFill="1" applyBorder="1" applyAlignment="1">
      <alignment horizontal="left" vertical="center"/>
    </xf>
    <xf numFmtId="0" fontId="0" fillId="41" borderId="0" xfId="0" applyFont="1" applyFill="1" applyBorder="1" applyAlignment="1">
      <alignment horizontal="center" vertical="center" wrapText="1"/>
    </xf>
    <xf numFmtId="9" fontId="3" fillId="41" borderId="0" xfId="0" applyNumberFormat="1" applyFont="1" applyFill="1" applyBorder="1" applyAlignment="1">
      <alignment vertical="center"/>
    </xf>
    <xf numFmtId="0" fontId="0" fillId="41" borderId="0" xfId="0" applyFont="1" applyFill="1" applyBorder="1" applyAlignment="1">
      <alignment vertical="center" wrapText="1"/>
    </xf>
    <xf numFmtId="221" fontId="3" fillId="40" borderId="105" xfId="778" applyNumberFormat="1" applyFont="1" applyFill="1" applyBorder="1" applyAlignment="1">
      <alignment vertical="center"/>
    </xf>
    <xf numFmtId="221" fontId="3" fillId="40" borderId="106" xfId="778" applyNumberFormat="1" applyFont="1" applyFill="1" applyBorder="1" applyAlignment="1">
      <alignment vertical="center"/>
    </xf>
    <xf numFmtId="165" fontId="3" fillId="40" borderId="105" xfId="778" applyNumberFormat="1" applyFont="1" applyFill="1" applyBorder="1" applyAlignment="1">
      <alignment vertical="center"/>
    </xf>
    <xf numFmtId="0" fontId="90" fillId="0" borderId="5" xfId="0" applyFont="1" applyFill="1" applyBorder="1" applyAlignment="1">
      <alignment horizontal="left" vertical="center" indent="2"/>
    </xf>
    <xf numFmtId="0" fontId="90" fillId="48" borderId="0" xfId="0" applyFont="1" applyFill="1" applyBorder="1" applyAlignment="1">
      <alignment vertical="center"/>
    </xf>
    <xf numFmtId="0" fontId="72" fillId="48" borderId="0" xfId="0" applyFont="1" applyFill="1" applyBorder="1" applyAlignment="1">
      <alignment vertical="center"/>
    </xf>
    <xf numFmtId="0" fontId="72" fillId="0" borderId="5" xfId="0" applyFont="1" applyBorder="1" applyAlignment="1">
      <alignment vertical="center"/>
    </xf>
    <xf numFmtId="0" fontId="0" fillId="0" borderId="61" xfId="0" applyFont="1" applyBorder="1"/>
    <xf numFmtId="0" fontId="0" fillId="0" borderId="7" xfId="0" applyFont="1" applyBorder="1" applyAlignment="1">
      <alignment horizontal="right"/>
    </xf>
    <xf numFmtId="0" fontId="72" fillId="0" borderId="0" xfId="0" applyFont="1" applyFill="1" applyBorder="1" applyAlignment="1">
      <alignment vertical="center"/>
    </xf>
    <xf numFmtId="223" fontId="4" fillId="47" borderId="55" xfId="0" applyNumberFormat="1" applyFont="1" applyFill="1" applyBorder="1" applyAlignment="1">
      <alignment horizontal="left" vertical="center"/>
    </xf>
    <xf numFmtId="0" fontId="90" fillId="0" borderId="5" xfId="0" applyFont="1" applyFill="1" applyBorder="1" applyAlignment="1">
      <alignment vertical="center"/>
    </xf>
    <xf numFmtId="0" fontId="4" fillId="45" borderId="0" xfId="0" applyFont="1" applyFill="1" applyAlignment="1">
      <alignment horizontal="left"/>
    </xf>
    <xf numFmtId="0" fontId="4" fillId="46" borderId="0" xfId="0" applyFont="1" applyFill="1" applyAlignment="1">
      <alignment horizontal="left"/>
    </xf>
    <xf numFmtId="0" fontId="7" fillId="47" borderId="55" xfId="0" applyFont="1" applyFill="1" applyBorder="1" applyAlignment="1">
      <alignment horizontal="left" vertical="center"/>
    </xf>
    <xf numFmtId="0" fontId="4" fillId="47" borderId="55" xfId="0" quotePrefix="1" applyFont="1" applyFill="1" applyBorder="1" applyAlignment="1">
      <alignment horizontal="left" vertical="center"/>
    </xf>
    <xf numFmtId="0" fontId="7" fillId="47" borderId="55" xfId="0" applyFont="1" applyFill="1" applyBorder="1" applyAlignment="1">
      <alignment horizontal="left"/>
    </xf>
    <xf numFmtId="14" fontId="7" fillId="47" borderId="55" xfId="0" applyNumberFormat="1" applyFont="1" applyFill="1" applyBorder="1" applyAlignment="1">
      <alignment horizontal="left"/>
    </xf>
    <xf numFmtId="0" fontId="0" fillId="0" borderId="7" xfId="0" applyFont="1" applyFill="1" applyBorder="1" applyAlignment="1">
      <alignment wrapText="1"/>
    </xf>
    <xf numFmtId="0" fontId="7" fillId="0" borderId="0" xfId="0" applyFont="1" applyFill="1" applyBorder="1" applyAlignment="1">
      <alignment horizontal="left" vertical="center"/>
    </xf>
    <xf numFmtId="0" fontId="4" fillId="47" borderId="55" xfId="0" applyFont="1" applyFill="1" applyBorder="1" applyAlignment="1">
      <alignment horizontal="left" vertical="center" wrapText="1"/>
    </xf>
    <xf numFmtId="0" fontId="4" fillId="47" borderId="55" xfId="0" applyFont="1" applyFill="1" applyBorder="1" applyAlignment="1">
      <alignment horizontal="left" vertical="center" wrapText="1"/>
    </xf>
    <xf numFmtId="220" fontId="0" fillId="40" borderId="108" xfId="778" applyNumberFormat="1" applyFont="1" applyFill="1" applyBorder="1" applyAlignment="1">
      <alignment horizontal="right" wrapText="1"/>
    </xf>
    <xf numFmtId="220" fontId="0" fillId="40" borderId="60" xfId="778" applyNumberFormat="1" applyFont="1" applyFill="1" applyBorder="1"/>
    <xf numFmtId="220" fontId="0" fillId="40" borderId="107" xfId="778" applyNumberFormat="1" applyFont="1" applyFill="1" applyBorder="1" applyAlignment="1">
      <alignment horizontal="right" wrapText="1"/>
    </xf>
    <xf numFmtId="220" fontId="0" fillId="40" borderId="60" xfId="778" applyNumberFormat="1" applyFont="1" applyFill="1" applyBorder="1" applyAlignment="1">
      <alignment horizontal="right"/>
    </xf>
    <xf numFmtId="0" fontId="4" fillId="47" borderId="56" xfId="0" applyFont="1" applyFill="1" applyBorder="1" applyAlignment="1">
      <alignment horizontal="left" vertical="center" wrapText="1"/>
    </xf>
    <xf numFmtId="0" fontId="4" fillId="47" borderId="57" xfId="0" applyFont="1" applyFill="1" applyBorder="1" applyAlignment="1">
      <alignment horizontal="left" vertical="center" wrapText="1"/>
    </xf>
    <xf numFmtId="0" fontId="4" fillId="47" borderId="58" xfId="0" applyFont="1" applyFill="1" applyBorder="1" applyAlignment="1">
      <alignment horizontal="left" vertical="center" wrapText="1"/>
    </xf>
    <xf numFmtId="0" fontId="4" fillId="47" borderId="57" xfId="0" applyFont="1" applyFill="1" applyBorder="1" applyAlignment="1">
      <alignment horizontal="left" vertical="center"/>
    </xf>
    <xf numFmtId="0" fontId="4" fillId="47" borderId="58" xfId="0" applyFont="1" applyFill="1" applyBorder="1" applyAlignment="1">
      <alignment horizontal="left" vertical="center"/>
    </xf>
    <xf numFmtId="0" fontId="92" fillId="45" borderId="0" xfId="0" applyFont="1" applyFill="1" applyAlignment="1">
      <alignment horizontal="left"/>
    </xf>
    <xf numFmtId="0" fontId="7" fillId="47" borderId="56" xfId="0" applyFont="1" applyFill="1" applyBorder="1" applyAlignment="1">
      <alignment horizontal="left"/>
    </xf>
    <xf numFmtId="0" fontId="7" fillId="47" borderId="57" xfId="0" applyFont="1" applyFill="1" applyBorder="1" applyAlignment="1">
      <alignment horizontal="left"/>
    </xf>
    <xf numFmtId="0" fontId="7" fillId="47" borderId="58" xfId="0" applyFont="1" applyFill="1" applyBorder="1" applyAlignment="1">
      <alignment horizontal="left"/>
    </xf>
    <xf numFmtId="0" fontId="7" fillId="47" borderId="55" xfId="0" applyFont="1" applyFill="1" applyBorder="1" applyAlignment="1">
      <alignment horizontal="left"/>
    </xf>
    <xf numFmtId="0" fontId="4" fillId="47" borderId="55" xfId="0" applyFont="1" applyFill="1" applyBorder="1" applyAlignment="1">
      <alignment horizontal="left" vertical="center" wrapText="1"/>
    </xf>
    <xf numFmtId="0" fontId="4" fillId="47" borderId="56" xfId="0" applyFont="1" applyFill="1" applyBorder="1" applyAlignment="1">
      <alignment horizontal="left" vertical="center"/>
    </xf>
    <xf numFmtId="0" fontId="4" fillId="47" borderId="55" xfId="0" applyFont="1" applyFill="1" applyBorder="1" applyAlignment="1">
      <alignment horizontal="left" vertical="center"/>
    </xf>
    <xf numFmtId="0" fontId="4" fillId="47" borderId="56" xfId="0" applyFont="1" applyFill="1" applyBorder="1" applyAlignment="1">
      <alignment horizontal="left" vertical="top" wrapText="1"/>
    </xf>
    <xf numFmtId="0" fontId="4" fillId="47" borderId="57" xfId="0" applyFont="1" applyFill="1" applyBorder="1" applyAlignment="1">
      <alignment horizontal="left" vertical="top" wrapText="1"/>
    </xf>
    <xf numFmtId="0" fontId="4" fillId="47" borderId="58" xfId="0" applyFont="1" applyFill="1" applyBorder="1" applyAlignment="1">
      <alignment horizontal="left" vertical="top" wrapText="1"/>
    </xf>
    <xf numFmtId="0" fontId="3" fillId="0" borderId="66" xfId="0" applyFont="1" applyBorder="1" applyAlignment="1">
      <alignment horizontal="center" vertical="center"/>
    </xf>
    <xf numFmtId="0" fontId="3" fillId="0" borderId="10" xfId="0" applyFont="1" applyBorder="1" applyAlignment="1">
      <alignment horizontal="center" vertical="center"/>
    </xf>
    <xf numFmtId="0" fontId="3" fillId="0" borderId="67" xfId="0" applyFont="1" applyBorder="1" applyAlignment="1">
      <alignment horizontal="center" vertical="center"/>
    </xf>
    <xf numFmtId="0" fontId="0" fillId="0" borderId="60" xfId="0" applyFont="1" applyBorder="1" applyAlignment="1">
      <alignment horizontal="center"/>
    </xf>
    <xf numFmtId="0" fontId="0" fillId="0" borderId="61" xfId="0" applyFont="1" applyBorder="1" applyAlignment="1">
      <alignment horizontal="center"/>
    </xf>
    <xf numFmtId="0" fontId="0" fillId="41" borderId="4" xfId="0" applyFill="1" applyBorder="1" applyAlignment="1">
      <alignment horizontal="left" vertical="center"/>
    </xf>
    <xf numFmtId="0" fontId="0" fillId="0" borderId="62" xfId="0" applyFill="1" applyBorder="1" applyAlignment="1">
      <alignment horizontal="center" vertical="center"/>
    </xf>
    <xf numFmtId="0" fontId="0" fillId="0" borderId="0" xfId="0" applyFill="1" applyBorder="1" applyAlignment="1">
      <alignment horizontal="center" vertical="center"/>
    </xf>
    <xf numFmtId="0" fontId="0" fillId="0" borderId="52" xfId="0" applyFill="1" applyBorder="1" applyAlignment="1">
      <alignment horizontal="center" vertical="center"/>
    </xf>
    <xf numFmtId="0" fontId="4" fillId="0" borderId="0" xfId="0" quotePrefix="1"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40" borderId="60" xfId="0" applyFont="1" applyFill="1" applyBorder="1" applyAlignment="1">
      <alignment horizontal="left" vertical="center"/>
    </xf>
    <xf numFmtId="0" fontId="0" fillId="40" borderId="54" xfId="0" applyFont="1" applyFill="1" applyBorder="1" applyAlignment="1">
      <alignment horizontal="left" vertical="center"/>
    </xf>
    <xf numFmtId="0" fontId="0" fillId="40" borderId="61" xfId="0" applyFont="1" applyFill="1" applyBorder="1" applyAlignment="1">
      <alignment horizontal="left" vertical="center"/>
    </xf>
    <xf numFmtId="0" fontId="0" fillId="43" borderId="60" xfId="0" applyFont="1" applyFill="1" applyBorder="1" applyAlignment="1">
      <alignment horizontal="left" vertical="center"/>
    </xf>
    <xf numFmtId="0" fontId="0" fillId="43" borderId="54" xfId="0" applyFont="1" applyFill="1" applyBorder="1" applyAlignment="1">
      <alignment horizontal="left" vertical="center"/>
    </xf>
    <xf numFmtId="0" fontId="0" fillId="43" borderId="61" xfId="0" applyFont="1" applyFill="1" applyBorder="1" applyAlignment="1">
      <alignment horizontal="left" vertical="center"/>
    </xf>
    <xf numFmtId="0" fontId="0" fillId="41" borderId="60" xfId="0" applyFont="1" applyFill="1" applyBorder="1" applyAlignment="1">
      <alignment horizontal="left" vertical="center"/>
    </xf>
    <xf numFmtId="0" fontId="0" fillId="41" borderId="54" xfId="0" applyFont="1" applyFill="1" applyBorder="1" applyAlignment="1">
      <alignment horizontal="left" vertical="center"/>
    </xf>
    <xf numFmtId="0" fontId="0" fillId="41" borderId="61" xfId="0" applyFont="1" applyFill="1" applyBorder="1" applyAlignment="1">
      <alignment horizontal="left" vertical="center"/>
    </xf>
    <xf numFmtId="0" fontId="3" fillId="0" borderId="7" xfId="0" applyFont="1" applyBorder="1" applyAlignment="1">
      <alignment horizontal="center" vertical="center"/>
    </xf>
    <xf numFmtId="0" fontId="0" fillId="42" borderId="0" xfId="0" applyFill="1" applyAlignment="1">
      <alignment horizontal="left" vertical="center" wrapText="1"/>
    </xf>
    <xf numFmtId="0" fontId="72" fillId="42" borderId="0" xfId="0" applyFont="1" applyFill="1" applyBorder="1" applyAlignment="1">
      <alignment horizontal="left" vertical="center" wrapText="1"/>
    </xf>
    <xf numFmtId="0" fontId="93" fillId="0" borderId="0" xfId="0" applyFont="1"/>
    <xf numFmtId="0" fontId="94" fillId="0" borderId="0" xfId="0" applyFont="1"/>
    <xf numFmtId="0" fontId="95" fillId="0" borderId="109" xfId="0" applyFont="1" applyBorder="1"/>
    <xf numFmtId="0" fontId="0" fillId="0" borderId="109" xfId="0" applyBorder="1"/>
    <xf numFmtId="0" fontId="96" fillId="49" borderId="110" xfId="0" applyFont="1" applyFill="1" applyBorder="1" applyAlignment="1">
      <alignment horizontal="left" vertical="center"/>
    </xf>
    <xf numFmtId="0" fontId="60" fillId="49" borderId="111" xfId="0" applyFont="1" applyFill="1" applyBorder="1" applyAlignment="1">
      <alignment horizontal="left" vertical="center"/>
    </xf>
    <xf numFmtId="0" fontId="60" fillId="49" borderId="112" xfId="0" applyFont="1" applyFill="1" applyBorder="1" applyAlignment="1">
      <alignment horizontal="left" vertical="center"/>
    </xf>
    <xf numFmtId="0" fontId="97" fillId="50" borderId="110" xfId="0" applyFont="1" applyFill="1" applyBorder="1" applyAlignment="1">
      <alignment horizontal="left"/>
    </xf>
    <xf numFmtId="0" fontId="97" fillId="50" borderId="111" xfId="0" applyFont="1" applyFill="1" applyBorder="1" applyAlignment="1">
      <alignment horizontal="right"/>
    </xf>
    <xf numFmtId="0" fontId="97" fillId="50" borderId="113" xfId="0" applyFont="1" applyFill="1" applyBorder="1" applyAlignment="1">
      <alignment horizontal="right"/>
    </xf>
    <xf numFmtId="0" fontId="97" fillId="50" borderId="114" xfId="0" applyFont="1" applyFill="1" applyBorder="1" applyAlignment="1">
      <alignment horizontal="left"/>
    </xf>
    <xf numFmtId="1" fontId="97" fillId="50" borderId="109" xfId="0" applyNumberFormat="1" applyFont="1" applyFill="1" applyBorder="1" applyAlignment="1">
      <alignment horizontal="right"/>
    </xf>
    <xf numFmtId="0" fontId="97" fillId="50" borderId="109" xfId="0" applyFont="1" applyFill="1" applyBorder="1" applyAlignment="1">
      <alignment horizontal="right"/>
    </xf>
    <xf numFmtId="15" fontId="97" fillId="50" borderId="115" xfId="0" applyNumberFormat="1" applyFont="1" applyFill="1" applyBorder="1" applyAlignment="1">
      <alignment horizontal="right"/>
    </xf>
    <xf numFmtId="224" fontId="98" fillId="42" borderId="116" xfId="0" applyNumberFormat="1" applyFont="1" applyFill="1" applyBorder="1" applyAlignment="1">
      <alignment horizontal="left"/>
    </xf>
    <xf numFmtId="224" fontId="99" fillId="51" borderId="0" xfId="0" applyNumberFormat="1" applyFont="1" applyFill="1" applyAlignment="1">
      <alignment horizontal="right"/>
    </xf>
    <xf numFmtId="224" fontId="97" fillId="51" borderId="117" xfId="0" applyNumberFormat="1" applyFont="1" applyFill="1" applyBorder="1" applyAlignment="1">
      <alignment horizontal="right"/>
    </xf>
    <xf numFmtId="224" fontId="98" fillId="42" borderId="114" xfId="0" applyNumberFormat="1" applyFont="1" applyFill="1" applyBorder="1" applyAlignment="1">
      <alignment horizontal="left"/>
    </xf>
    <xf numFmtId="224" fontId="99" fillId="51" borderId="109" xfId="0" applyNumberFormat="1" applyFont="1" applyFill="1" applyBorder="1" applyAlignment="1">
      <alignment horizontal="right"/>
    </xf>
    <xf numFmtId="224" fontId="97" fillId="51" borderId="115" xfId="0" applyNumberFormat="1" applyFont="1" applyFill="1" applyBorder="1" applyAlignment="1">
      <alignment horizontal="right"/>
    </xf>
    <xf numFmtId="225" fontId="50" fillId="42" borderId="116" xfId="0" applyNumberFormat="1" applyFont="1" applyFill="1" applyBorder="1"/>
    <xf numFmtId="224" fontId="50" fillId="51" borderId="117" xfId="0" applyNumberFormat="1" applyFont="1" applyFill="1" applyBorder="1" applyAlignment="1">
      <alignment horizontal="right"/>
    </xf>
    <xf numFmtId="224" fontId="100" fillId="0" borderId="0" xfId="0" applyNumberFormat="1" applyFont="1" applyAlignment="1">
      <alignment horizontal="left"/>
    </xf>
    <xf numFmtId="224" fontId="99" fillId="50" borderId="0" xfId="0" applyNumberFormat="1" applyFont="1" applyFill="1" applyAlignment="1">
      <alignment horizontal="right"/>
    </xf>
    <xf numFmtId="224" fontId="50" fillId="50" borderId="117" xfId="0" applyNumberFormat="1" applyFont="1" applyFill="1" applyBorder="1" applyAlignment="1">
      <alignment horizontal="right"/>
    </xf>
    <xf numFmtId="225" fontId="50" fillId="42" borderId="118" xfId="0" applyNumberFormat="1" applyFont="1" applyFill="1" applyBorder="1"/>
    <xf numFmtId="224" fontId="99" fillId="51" borderId="119" xfId="0" applyNumberFormat="1" applyFont="1" applyFill="1" applyBorder="1" applyAlignment="1">
      <alignment horizontal="right"/>
    </xf>
    <xf numFmtId="224" fontId="50" fillId="51" borderId="113" xfId="0" applyNumberFormat="1" applyFont="1" applyFill="1" applyBorder="1" applyAlignment="1">
      <alignment horizontal="right"/>
    </xf>
    <xf numFmtId="225" fontId="101" fillId="42" borderId="116" xfId="0" applyNumberFormat="1" applyFont="1" applyFill="1" applyBorder="1"/>
    <xf numFmtId="224" fontId="100" fillId="51" borderId="0" xfId="0" applyNumberFormat="1" applyFont="1" applyFill="1" applyAlignment="1">
      <alignment horizontal="right"/>
    </xf>
    <xf numFmtId="224" fontId="100" fillId="51" borderId="113" xfId="0" applyNumberFormat="1" applyFont="1" applyFill="1" applyBorder="1" applyAlignment="1">
      <alignment horizontal="right"/>
    </xf>
    <xf numFmtId="224" fontId="102" fillId="50" borderId="120" xfId="0" applyNumberFormat="1" applyFont="1" applyFill="1" applyBorder="1" applyAlignment="1">
      <alignment horizontal="left"/>
    </xf>
    <xf numFmtId="224" fontId="99" fillId="51" borderId="121" xfId="0" applyNumberFormat="1" applyFont="1" applyFill="1" applyBorder="1" applyAlignment="1">
      <alignment horizontal="right"/>
    </xf>
    <xf numFmtId="224" fontId="99" fillId="51" borderId="122" xfId="0" applyNumberFormat="1" applyFont="1" applyFill="1" applyBorder="1" applyAlignment="1">
      <alignment horizontal="right"/>
    </xf>
    <xf numFmtId="224" fontId="102" fillId="0" borderId="0" xfId="0" applyNumberFormat="1" applyFont="1" applyAlignment="1">
      <alignment horizontal="left"/>
    </xf>
    <xf numFmtId="224" fontId="99" fillId="0" borderId="0" xfId="0" applyNumberFormat="1" applyFont="1" applyAlignment="1">
      <alignment horizontal="left"/>
    </xf>
    <xf numFmtId="0" fontId="103" fillId="49" borderId="118" xfId="0" applyFont="1" applyFill="1" applyBorder="1" applyAlignment="1">
      <alignment horizontal="left" vertical="center"/>
    </xf>
    <xf numFmtId="0" fontId="103" fillId="49" borderId="119" xfId="0" applyFont="1" applyFill="1" applyBorder="1" applyAlignment="1">
      <alignment horizontal="left" vertical="center"/>
    </xf>
    <xf numFmtId="0" fontId="103" fillId="49" borderId="123" xfId="0" applyFont="1" applyFill="1" applyBorder="1" applyAlignment="1">
      <alignment horizontal="left" vertical="center"/>
    </xf>
    <xf numFmtId="0" fontId="97" fillId="50" borderId="116" xfId="0" applyFont="1" applyFill="1" applyBorder="1" applyAlignment="1">
      <alignment horizontal="left"/>
    </xf>
    <xf numFmtId="1" fontId="97" fillId="50" borderId="0" xfId="0" applyNumberFormat="1" applyFont="1" applyFill="1" applyAlignment="1">
      <alignment horizontal="right"/>
    </xf>
    <xf numFmtId="0" fontId="97" fillId="50" borderId="117" xfId="0" applyFont="1" applyFill="1" applyBorder="1" applyAlignment="1">
      <alignment horizontal="right"/>
    </xf>
    <xf numFmtId="224" fontId="99" fillId="42" borderId="110" xfId="0" applyNumberFormat="1" applyFont="1" applyFill="1" applyBorder="1" applyAlignment="1">
      <alignment horizontal="left"/>
    </xf>
    <xf numFmtId="224" fontId="99" fillId="51" borderId="111" xfId="0" applyNumberFormat="1" applyFont="1" applyFill="1" applyBorder="1" applyAlignment="1">
      <alignment horizontal="right"/>
    </xf>
    <xf numFmtId="224" fontId="98" fillId="51" borderId="117" xfId="0" applyNumberFormat="1" applyFont="1" applyFill="1" applyBorder="1" applyAlignment="1">
      <alignment horizontal="right"/>
    </xf>
    <xf numFmtId="224" fontId="99" fillId="42" borderId="116" xfId="0" applyNumberFormat="1" applyFont="1" applyFill="1" applyBorder="1" applyAlignment="1">
      <alignment horizontal="left"/>
    </xf>
    <xf numFmtId="224" fontId="99" fillId="42" borderId="114" xfId="0" applyNumberFormat="1" applyFont="1" applyFill="1" applyBorder="1" applyAlignment="1">
      <alignment horizontal="left"/>
    </xf>
    <xf numFmtId="224" fontId="98" fillId="51" borderId="115" xfId="0" applyNumberFormat="1" applyFont="1" applyFill="1" applyBorder="1" applyAlignment="1">
      <alignment horizontal="right"/>
    </xf>
    <xf numFmtId="224" fontId="100" fillId="42" borderId="116" xfId="0" applyNumberFormat="1" applyFont="1" applyFill="1" applyBorder="1" applyAlignment="1">
      <alignment horizontal="left"/>
    </xf>
    <xf numFmtId="224" fontId="100" fillId="51" borderId="124" xfId="0" applyNumberFormat="1" applyFont="1" applyFill="1" applyBorder="1" applyAlignment="1">
      <alignment horizontal="right"/>
    </xf>
    <xf numFmtId="224" fontId="97" fillId="51" borderId="125" xfId="0" applyNumberFormat="1" applyFont="1" applyFill="1" applyBorder="1" applyAlignment="1">
      <alignment horizontal="right"/>
    </xf>
    <xf numFmtId="224" fontId="99" fillId="42" borderId="126" xfId="0" applyNumberFormat="1" applyFont="1" applyFill="1" applyBorder="1" applyAlignment="1">
      <alignment horizontal="left"/>
    </xf>
    <xf numFmtId="224" fontId="99" fillId="51" borderId="127" xfId="0" applyNumberFormat="1" applyFont="1" applyFill="1" applyBorder="1" applyAlignment="1">
      <alignment horizontal="right"/>
    </xf>
    <xf numFmtId="224" fontId="99" fillId="51" borderId="128" xfId="0" applyNumberFormat="1" applyFont="1" applyFill="1" applyBorder="1" applyAlignment="1">
      <alignment horizontal="right"/>
    </xf>
    <xf numFmtId="224" fontId="98" fillId="51" borderId="129" xfId="0" applyNumberFormat="1" applyFont="1" applyFill="1" applyBorder="1" applyAlignment="1">
      <alignment horizontal="right"/>
    </xf>
    <xf numFmtId="224" fontId="98" fillId="50" borderId="125" xfId="0" applyNumberFormat="1" applyFont="1" applyFill="1" applyBorder="1" applyAlignment="1">
      <alignment horizontal="right"/>
    </xf>
    <xf numFmtId="0" fontId="0" fillId="42" borderId="126" xfId="0" applyFill="1" applyBorder="1"/>
    <xf numFmtId="0" fontId="0" fillId="42" borderId="127" xfId="0" applyFill="1" applyBorder="1"/>
    <xf numFmtId="0" fontId="0" fillId="42" borderId="130" xfId="0" applyFill="1" applyBorder="1"/>
  </cellXfs>
  <cellStyles count="779">
    <cellStyle name="# ##0" xfId="49" xr:uid="{00000000-0005-0000-0000-000000000000}"/>
    <cellStyle name="# ##0 2" xfId="50" xr:uid="{00000000-0005-0000-0000-000001000000}"/>
    <cellStyle name="# ##0 2 2" xfId="51" xr:uid="{00000000-0005-0000-0000-000002000000}"/>
    <cellStyle name="# ##0 2 3" xfId="52" xr:uid="{00000000-0005-0000-0000-000003000000}"/>
    <cellStyle name="# ##0 3" xfId="53" xr:uid="{00000000-0005-0000-0000-000004000000}"/>
    <cellStyle name="# ##0,00" xfId="3" xr:uid="{00000000-0005-0000-0000-000005000000}"/>
    <cellStyle name="# ##0,00;-# ##0,00;" xfId="4" xr:uid="{00000000-0005-0000-0000-000006000000}"/>
    <cellStyle name="# ##0,00;-# ##0,00; 2" xfId="54" xr:uid="{00000000-0005-0000-0000-000007000000}"/>
    <cellStyle name="# ##0,00;-# ##0,00; 3" xfId="55" xr:uid="{00000000-0005-0000-0000-000008000000}"/>
    <cellStyle name="# ##0,00;-# ##0,00; 4" xfId="56" xr:uid="{00000000-0005-0000-0000-000009000000}"/>
    <cellStyle name="# ##0,00;-# ##0,00; 4 2" xfId="57" xr:uid="{00000000-0005-0000-0000-00000A000000}"/>
    <cellStyle name="# ##0,00;-# ##0,00; 4 3" xfId="58" xr:uid="{00000000-0005-0000-0000-00000B000000}"/>
    <cellStyle name="# ##0,00;-# ##0,00; 5" xfId="59" xr:uid="{00000000-0005-0000-0000-00000C000000}"/>
    <cellStyle name="$" xfId="60" xr:uid="{00000000-0005-0000-0000-00000D000000}"/>
    <cellStyle name="£" xfId="61" xr:uid="{00000000-0005-0000-0000-00000E000000}"/>
    <cellStyle name="0" xfId="5" xr:uid="{00000000-0005-0000-0000-00000F000000}"/>
    <cellStyle name="0 2" xfId="62" xr:uid="{00000000-0005-0000-0000-000010000000}"/>
    <cellStyle name="0 3" xfId="63" xr:uid="{00000000-0005-0000-0000-000011000000}"/>
    <cellStyle name="0 4" xfId="64" xr:uid="{00000000-0005-0000-0000-000012000000}"/>
    <cellStyle name="0,0" xfId="65" xr:uid="{00000000-0005-0000-0000-000013000000}"/>
    <cellStyle name="0,0 2" xfId="66" xr:uid="{00000000-0005-0000-0000-000014000000}"/>
    <cellStyle name="0,00&quot; %&quot;;-0,00&quot; %&quot;;" xfId="6" xr:uid="{00000000-0005-0000-0000-000015000000}"/>
    <cellStyle name="0,00%" xfId="67" xr:uid="{00000000-0005-0000-0000-000016000000}"/>
    <cellStyle name="0,00% 2" xfId="68" xr:uid="{00000000-0005-0000-0000-000017000000}"/>
    <cellStyle name="0,00%;-0,00%;" xfId="7" xr:uid="{00000000-0005-0000-0000-000018000000}"/>
    <cellStyle name="01- 0 ---------------" xfId="69" xr:uid="{00000000-0005-0000-0000-000019000000}"/>
    <cellStyle name="02- # ##0" xfId="70" xr:uid="{00000000-0005-0000-0000-00001A000000}"/>
    <cellStyle name="03- 0,00" xfId="71" xr:uid="{00000000-0005-0000-0000-00001B000000}"/>
    <cellStyle name="04- # ##0,00" xfId="72" xr:uid="{00000000-0005-0000-0000-00001C000000}"/>
    <cellStyle name="05- 0%" xfId="73" xr:uid="{00000000-0005-0000-0000-00001D000000}"/>
    <cellStyle name="06- 0,0%" xfId="74" xr:uid="{00000000-0005-0000-0000-00001E000000}"/>
    <cellStyle name="07- 0,00%" xfId="75" xr:uid="{00000000-0005-0000-0000-00001F000000}"/>
    <cellStyle name="11 •  0" xfId="8" xr:uid="{00000000-0005-0000-0000-000020000000}"/>
    <cellStyle name="11- 0;-0; -----------" xfId="76" xr:uid="{00000000-0005-0000-0000-000021000000}"/>
    <cellStyle name="12- # ##0;-# ##0;" xfId="77" xr:uid="{00000000-0005-0000-0000-000022000000}"/>
    <cellStyle name="12 •  # ##0" xfId="9" xr:uid="{00000000-0005-0000-0000-000023000000}"/>
    <cellStyle name="13 •  # ##0,00" xfId="10" xr:uid="{00000000-0005-0000-0000-000024000000}"/>
    <cellStyle name="13- 0,00;-0,00;" xfId="78" xr:uid="{00000000-0005-0000-0000-000025000000}"/>
    <cellStyle name="14- # ##0,00;-# ##0,00;" xfId="79" xr:uid="{00000000-0005-0000-0000-000026000000}"/>
    <cellStyle name="15- 0%;-0%;" xfId="80" xr:uid="{00000000-0005-0000-0000-000027000000}"/>
    <cellStyle name="16- 0,0%;-0,0%;" xfId="81" xr:uid="{00000000-0005-0000-0000-000028000000}"/>
    <cellStyle name="17 •  0%" xfId="11" xr:uid="{00000000-0005-0000-0000-000029000000}"/>
    <cellStyle name="17- 0,00%;-0,00%;" xfId="82" xr:uid="{00000000-0005-0000-0000-00002A000000}"/>
    <cellStyle name="18 •  0,0%" xfId="12" xr:uid="{00000000-0005-0000-0000-00002B000000}"/>
    <cellStyle name="19 •  0,00%" xfId="13" xr:uid="{00000000-0005-0000-0000-00002C000000}"/>
    <cellStyle name="20 ________ cadre fin" xfId="14" xr:uid="{00000000-0005-0000-0000-00002D000000}"/>
    <cellStyle name="20 % - Accent1 2" xfId="83" xr:uid="{00000000-0005-0000-0000-00002E000000}"/>
    <cellStyle name="20 % - Accent1 2 2" xfId="395" xr:uid="{00000000-0005-0000-0000-00002F000000}"/>
    <cellStyle name="20 % - Accent2 2" xfId="84" xr:uid="{00000000-0005-0000-0000-000030000000}"/>
    <cellStyle name="20 % - Accent2 2 2" xfId="396" xr:uid="{00000000-0005-0000-0000-000031000000}"/>
    <cellStyle name="20 % - Accent3 2" xfId="85" xr:uid="{00000000-0005-0000-0000-000032000000}"/>
    <cellStyle name="20 % - Accent3 2 2" xfId="397" xr:uid="{00000000-0005-0000-0000-000033000000}"/>
    <cellStyle name="20 % - Accent4 2" xfId="86" xr:uid="{00000000-0005-0000-0000-000034000000}"/>
    <cellStyle name="20 % - Accent4 2 2" xfId="398" xr:uid="{00000000-0005-0000-0000-000035000000}"/>
    <cellStyle name="20 % - Accent5 2" xfId="87" xr:uid="{00000000-0005-0000-0000-000036000000}"/>
    <cellStyle name="20 % - Accent6 2" xfId="88" xr:uid="{00000000-0005-0000-0000-000037000000}"/>
    <cellStyle name="20% - Accent1" xfId="89" xr:uid="{00000000-0005-0000-0000-000038000000}"/>
    <cellStyle name="20% - Accent2" xfId="90" xr:uid="{00000000-0005-0000-0000-000039000000}"/>
    <cellStyle name="20% - Accent3" xfId="91" xr:uid="{00000000-0005-0000-0000-00003A000000}"/>
    <cellStyle name="20% - Accent4" xfId="92" xr:uid="{00000000-0005-0000-0000-00003B000000}"/>
    <cellStyle name="20% - Accent5" xfId="93" xr:uid="{00000000-0005-0000-0000-00003C000000}"/>
    <cellStyle name="20% - Accent5 2" xfId="777" xr:uid="{00000000-0005-0000-0000-00003D000000}"/>
    <cellStyle name="20% - Accent6" xfId="94" xr:uid="{00000000-0005-0000-0000-00003E000000}"/>
    <cellStyle name="21- +0;-0; ----------" xfId="95" xr:uid="{00000000-0005-0000-0000-00003F000000}"/>
    <cellStyle name="21 •  0;-0;" xfId="15" xr:uid="{00000000-0005-0000-0000-000040000000}"/>
    <cellStyle name="21 •  0;-0; 2" xfId="399" xr:uid="{00000000-0005-0000-0000-000041000000}"/>
    <cellStyle name="21 •  0;-0; 2 2" xfId="589" xr:uid="{00000000-0005-0000-0000-000042000000}"/>
    <cellStyle name="21 •  0;-0; 3" xfId="583" xr:uid="{00000000-0005-0000-0000-000043000000}"/>
    <cellStyle name="22- +# ##0;-# ##0;" xfId="96" xr:uid="{00000000-0005-0000-0000-000044000000}"/>
    <cellStyle name="22 •  # ##0;-# ##0;" xfId="16" xr:uid="{00000000-0005-0000-0000-000045000000}"/>
    <cellStyle name="22 •  # ##0;-# ##0; 2" xfId="400" xr:uid="{00000000-0005-0000-0000-000046000000}"/>
    <cellStyle name="22 •  # ##0;-# ##0; 2 2" xfId="561" xr:uid="{00000000-0005-0000-0000-000047000000}"/>
    <cellStyle name="22 •  # ##0;-# ##0; 3" xfId="599" xr:uid="{00000000-0005-0000-0000-000048000000}"/>
    <cellStyle name="23- +0,00;-0,00;" xfId="97" xr:uid="{00000000-0005-0000-0000-000049000000}"/>
    <cellStyle name="23 •  # ##0,00;-# ##0,00;" xfId="17" xr:uid="{00000000-0005-0000-0000-00004A000000}"/>
    <cellStyle name="24- +# ##0,00;-# ##0,00;" xfId="98" xr:uid="{00000000-0005-0000-0000-00004B000000}"/>
    <cellStyle name="25- +0%;-0%;" xfId="99" xr:uid="{00000000-0005-0000-0000-00004C000000}"/>
    <cellStyle name="26- +0,0%;-0,0%;" xfId="100" xr:uid="{00000000-0005-0000-0000-00004D000000}"/>
    <cellStyle name="27- +0,00%;-0,00%;" xfId="101" xr:uid="{00000000-0005-0000-0000-00004E000000}"/>
    <cellStyle name="27 •  0%;-0%;" xfId="18" xr:uid="{00000000-0005-0000-0000-00004F000000}"/>
    <cellStyle name="28 •  0,0%;-0,0%;" xfId="19" xr:uid="{00000000-0005-0000-0000-000050000000}"/>
    <cellStyle name="29 •  0,00%;-0,00%;" xfId="20" xr:uid="{00000000-0005-0000-0000-000051000000}"/>
    <cellStyle name="30 ________ cadre épais" xfId="21" xr:uid="{00000000-0005-0000-0000-000052000000}"/>
    <cellStyle name="31 •  +0;-0;" xfId="22" xr:uid="{00000000-0005-0000-0000-000053000000}"/>
    <cellStyle name="31- 0;-0[Rouge]; ----" xfId="102" xr:uid="{00000000-0005-0000-0000-000054000000}"/>
    <cellStyle name="32- # ##0;-# ##0[Rouge];" xfId="103" xr:uid="{00000000-0005-0000-0000-000055000000}"/>
    <cellStyle name="32 •  +# ##0;-# ##0;" xfId="23" xr:uid="{00000000-0005-0000-0000-000056000000}"/>
    <cellStyle name="33 •  +# ##0,00;-# ##0,00;" xfId="24" xr:uid="{00000000-0005-0000-0000-000057000000}"/>
    <cellStyle name="33- 0,00;-0,00[Rouge];" xfId="104" xr:uid="{00000000-0005-0000-0000-000058000000}"/>
    <cellStyle name="34- # ##0,00;-# ##0,00[Rouge];" xfId="105" xr:uid="{00000000-0005-0000-0000-000059000000}"/>
    <cellStyle name="35- 0%;-0%[Rouge];" xfId="106" xr:uid="{00000000-0005-0000-0000-00005A000000}"/>
    <cellStyle name="36- 0,0%;-0,0%[Rouge];" xfId="107" xr:uid="{00000000-0005-0000-0000-00005B000000}"/>
    <cellStyle name="37 •  +0%;-0%;" xfId="25" xr:uid="{00000000-0005-0000-0000-00005C000000}"/>
    <cellStyle name="37- 0,00%;-0,00%[Rouge];" xfId="108" xr:uid="{00000000-0005-0000-0000-00005D000000}"/>
    <cellStyle name="38 •  +0,0%;-0,0%;" xfId="26" xr:uid="{00000000-0005-0000-0000-00005E000000}"/>
    <cellStyle name="39 •  +0,00%;-0,00%;" xfId="27" xr:uid="{00000000-0005-0000-0000-00005F000000}"/>
    <cellStyle name="40 ________ cadre moyen" xfId="28" xr:uid="{00000000-0005-0000-0000-000060000000}"/>
    <cellStyle name="40 % - Accent1 2" xfId="109" xr:uid="{00000000-0005-0000-0000-000061000000}"/>
    <cellStyle name="40 % - Accent1 2 2" xfId="401" xr:uid="{00000000-0005-0000-0000-000062000000}"/>
    <cellStyle name="40 % - Accent2 2" xfId="110" xr:uid="{00000000-0005-0000-0000-000063000000}"/>
    <cellStyle name="40 % - Accent3 2" xfId="111" xr:uid="{00000000-0005-0000-0000-000064000000}"/>
    <cellStyle name="40 % - Accent3 2 2" xfId="402" xr:uid="{00000000-0005-0000-0000-000065000000}"/>
    <cellStyle name="40 % - Accent4 2" xfId="112" xr:uid="{00000000-0005-0000-0000-000066000000}"/>
    <cellStyle name="40 % - Accent4 2 2" xfId="403" xr:uid="{00000000-0005-0000-0000-000067000000}"/>
    <cellStyle name="40 % - Accent5 2" xfId="113" xr:uid="{00000000-0005-0000-0000-000068000000}"/>
    <cellStyle name="40 % - Accent6 2" xfId="114" xr:uid="{00000000-0005-0000-0000-000069000000}"/>
    <cellStyle name="40 % - Accent6 2 2" xfId="404" xr:uid="{00000000-0005-0000-0000-00006A000000}"/>
    <cellStyle name="40% - Accent1" xfId="115" xr:uid="{00000000-0005-0000-0000-00006B000000}"/>
    <cellStyle name="40% - Accent2" xfId="116" xr:uid="{00000000-0005-0000-0000-00006C000000}"/>
    <cellStyle name="40% - Accent3" xfId="117" xr:uid="{00000000-0005-0000-0000-00006D000000}"/>
    <cellStyle name="40% - Accent4" xfId="118" xr:uid="{00000000-0005-0000-0000-00006E000000}"/>
    <cellStyle name="40% - Accent5" xfId="119" xr:uid="{00000000-0005-0000-0000-00006F000000}"/>
    <cellStyle name="40% - Accent6" xfId="120" xr:uid="{00000000-0005-0000-0000-000070000000}"/>
    <cellStyle name="41 •  Date &quot;JJ-MM-AA&quot; (centrée)" xfId="29" xr:uid="{00000000-0005-0000-0000-000071000000}"/>
    <cellStyle name="41 •  Date &quot;JJ-MM-AA&quot; (centrée) 2" xfId="121" xr:uid="{00000000-0005-0000-0000-000072000000}"/>
    <cellStyle name="41 •  Date &quot;JJ-MM-AAAA&quot; (centrée)" xfId="30" xr:uid="{00000000-0005-0000-0000-000073000000}"/>
    <cellStyle name="42 •  Date &quot;MMMM AAAA&quot; (gauche)" xfId="31" xr:uid="{00000000-0005-0000-0000-000074000000}"/>
    <cellStyle name="44444" xfId="122" xr:uid="{00000000-0005-0000-0000-000075000000}"/>
    <cellStyle name="50 ________ cadre double" xfId="32" xr:uid="{00000000-0005-0000-0000-000076000000}"/>
    <cellStyle name="51 •  Recopier" xfId="33" xr:uid="{00000000-0005-0000-0000-000077000000}"/>
    <cellStyle name="51 •  Recopier 2" xfId="123" xr:uid="{00000000-0005-0000-0000-000078000000}"/>
    <cellStyle name="52 •  Case ombrée" xfId="34" xr:uid="{00000000-0005-0000-0000-000079000000}"/>
    <cellStyle name="52 •  Case ombrée 2" xfId="124" xr:uid="{00000000-0005-0000-0000-00007A000000}"/>
    <cellStyle name="53 •  Case noire" xfId="35" xr:uid="{00000000-0005-0000-0000-00007B000000}"/>
    <cellStyle name="53 •  Case noire 2" xfId="125" xr:uid="{00000000-0005-0000-0000-00007C000000}"/>
    <cellStyle name="54 •  Case hachurée" xfId="36" xr:uid="{00000000-0005-0000-0000-00007D000000}"/>
    <cellStyle name="54 •  Case hachurée 2" xfId="126" xr:uid="{00000000-0005-0000-0000-00007E000000}"/>
    <cellStyle name="58 •  Times 12 gras" xfId="37" xr:uid="{00000000-0005-0000-0000-00007F000000}"/>
    <cellStyle name="58 •  Times 12 gras 2" xfId="127" xr:uid="{00000000-0005-0000-0000-000080000000}"/>
    <cellStyle name="58 •  Times 12 gras 2 2" xfId="576" xr:uid="{00000000-0005-0000-0000-000081000000}"/>
    <cellStyle name="58 •  Times 12 gras 3" xfId="581" xr:uid="{00000000-0005-0000-0000-000082000000}"/>
    <cellStyle name="59 •  Times 14 gras" xfId="38" xr:uid="{00000000-0005-0000-0000-000083000000}"/>
    <cellStyle name="59 •  Times 14 gras 2" xfId="128" xr:uid="{00000000-0005-0000-0000-000084000000}"/>
    <cellStyle name="59 •  Times 14 gras 2 2" xfId="575" xr:uid="{00000000-0005-0000-0000-000085000000}"/>
    <cellStyle name="59 •  Times 14 gras 3" xfId="580" xr:uid="{00000000-0005-0000-0000-000086000000}"/>
    <cellStyle name="60 • Vertical" xfId="39" xr:uid="{00000000-0005-0000-0000-000087000000}"/>
    <cellStyle name="60 • Vertical 2" xfId="129" xr:uid="{00000000-0005-0000-0000-000088000000}"/>
    <cellStyle name="60 % - Accent1 2" xfId="130" xr:uid="{00000000-0005-0000-0000-000089000000}"/>
    <cellStyle name="60 % - Accent1 2 2" xfId="405" xr:uid="{00000000-0005-0000-0000-00008A000000}"/>
    <cellStyle name="60 % - Accent2 2" xfId="131" xr:uid="{00000000-0005-0000-0000-00008B000000}"/>
    <cellStyle name="60 % - Accent3 2" xfId="132" xr:uid="{00000000-0005-0000-0000-00008C000000}"/>
    <cellStyle name="60 % - Accent3 2 2" xfId="406" xr:uid="{00000000-0005-0000-0000-00008D000000}"/>
    <cellStyle name="60 % - Accent4 2" xfId="133" xr:uid="{00000000-0005-0000-0000-00008E000000}"/>
    <cellStyle name="60 % - Accent4 2 2" xfId="407" xr:uid="{00000000-0005-0000-0000-00008F000000}"/>
    <cellStyle name="60 % - Accent5 2" xfId="134" xr:uid="{00000000-0005-0000-0000-000090000000}"/>
    <cellStyle name="60 % - Accent6 2" xfId="135" xr:uid="{00000000-0005-0000-0000-000091000000}"/>
    <cellStyle name="60 % - Accent6 2 2" xfId="408" xr:uid="{00000000-0005-0000-0000-000092000000}"/>
    <cellStyle name="60% - Accent1" xfId="136" xr:uid="{00000000-0005-0000-0000-000093000000}"/>
    <cellStyle name="60% - Accent2" xfId="137" xr:uid="{00000000-0005-0000-0000-000094000000}"/>
    <cellStyle name="60% - Accent3" xfId="138" xr:uid="{00000000-0005-0000-0000-000095000000}"/>
    <cellStyle name="60% - Accent4" xfId="139" xr:uid="{00000000-0005-0000-0000-000096000000}"/>
    <cellStyle name="60% - Accent5" xfId="140" xr:uid="{00000000-0005-0000-0000-000097000000}"/>
    <cellStyle name="60% - Accent6" xfId="141" xr:uid="{00000000-0005-0000-0000-000098000000}"/>
    <cellStyle name="60% - Accent6 2" xfId="775" xr:uid="{00000000-0005-0000-0000-000099000000}"/>
    <cellStyle name="Accent1 2" xfId="142" xr:uid="{00000000-0005-0000-0000-00009A000000}"/>
    <cellStyle name="Accent1 2 2" xfId="409" xr:uid="{00000000-0005-0000-0000-00009B000000}"/>
    <cellStyle name="Accent2 2" xfId="143" xr:uid="{00000000-0005-0000-0000-00009C000000}"/>
    <cellStyle name="Accent2 2 2" xfId="410" xr:uid="{00000000-0005-0000-0000-00009D000000}"/>
    <cellStyle name="Accent3 2" xfId="144" xr:uid="{00000000-0005-0000-0000-00009E000000}"/>
    <cellStyle name="Accent4 2" xfId="145" xr:uid="{00000000-0005-0000-0000-00009F000000}"/>
    <cellStyle name="Accent4 2 2" xfId="411" xr:uid="{00000000-0005-0000-0000-0000A0000000}"/>
    <cellStyle name="Accent5 2" xfId="146" xr:uid="{00000000-0005-0000-0000-0000A1000000}"/>
    <cellStyle name="Accent6 2" xfId="147" xr:uid="{00000000-0005-0000-0000-0000A2000000}"/>
    <cellStyle name="adi" xfId="326" xr:uid="{00000000-0005-0000-0000-0000A3000000}"/>
    <cellStyle name="Avertissement 2" xfId="148" xr:uid="{00000000-0005-0000-0000-0000A4000000}"/>
    <cellStyle name="Avertissement 2 2" xfId="412" xr:uid="{00000000-0005-0000-0000-0000A5000000}"/>
    <cellStyle name="Bad" xfId="149" xr:uid="{00000000-0005-0000-0000-0000A6000000}"/>
    <cellStyle name="Bad 2" xfId="774" xr:uid="{00000000-0005-0000-0000-0000A7000000}"/>
    <cellStyle name="Budgeted Holidays" xfId="327" xr:uid="{00000000-0005-0000-0000-0000A8000000}"/>
    <cellStyle name="Caché" xfId="328" xr:uid="{00000000-0005-0000-0000-0000A9000000}"/>
    <cellStyle name="Cadre" xfId="329" xr:uid="{00000000-0005-0000-0000-0000AA000000}"/>
    <cellStyle name="Cadre 2" xfId="413" xr:uid="{00000000-0005-0000-0000-0000AB000000}"/>
    <cellStyle name="Cadre 2 2" xfId="466" xr:uid="{00000000-0005-0000-0000-0000AC000000}"/>
    <cellStyle name="Cadre 2 2 2" xfId="682" xr:uid="{00000000-0005-0000-0000-0000AD000000}"/>
    <cellStyle name="Cadre 2 3" xfId="565" xr:uid="{00000000-0005-0000-0000-0000AE000000}"/>
    <cellStyle name="Cadre 3" xfId="467" xr:uid="{00000000-0005-0000-0000-0000AF000000}"/>
    <cellStyle name="Cadre 3 2" xfId="683" xr:uid="{00000000-0005-0000-0000-0000B0000000}"/>
    <cellStyle name="Cadre 4" xfId="590" xr:uid="{00000000-0005-0000-0000-0000B1000000}"/>
    <cellStyle name="Calcul 2" xfId="150" xr:uid="{00000000-0005-0000-0000-0000B2000000}"/>
    <cellStyle name="Calcul 2 2" xfId="414" xr:uid="{00000000-0005-0000-0000-0000B3000000}"/>
    <cellStyle name="Calcul 2 2 2" xfId="593" xr:uid="{00000000-0005-0000-0000-0000B4000000}"/>
    <cellStyle name="Calcul 2 2 3" xfId="588" xr:uid="{00000000-0005-0000-0000-0000B5000000}"/>
    <cellStyle name="Calcul 2 3" xfId="468" xr:uid="{00000000-0005-0000-0000-0000B6000000}"/>
    <cellStyle name="Calcul 2 3 2" xfId="601" xr:uid="{00000000-0005-0000-0000-0000B7000000}"/>
    <cellStyle name="Calcul 2 3 3" xfId="684" xr:uid="{00000000-0005-0000-0000-0000B8000000}"/>
    <cellStyle name="Calcul 2 4" xfId="469" xr:uid="{00000000-0005-0000-0000-0000B9000000}"/>
    <cellStyle name="Calcul 2 4 2" xfId="602" xr:uid="{00000000-0005-0000-0000-0000BA000000}"/>
    <cellStyle name="Calcul 2 4 3" xfId="685" xr:uid="{00000000-0005-0000-0000-0000BB000000}"/>
    <cellStyle name="Calcul 2 5" xfId="470" xr:uid="{00000000-0005-0000-0000-0000BC000000}"/>
    <cellStyle name="Calcul 2 5 2" xfId="603" xr:uid="{00000000-0005-0000-0000-0000BD000000}"/>
    <cellStyle name="Calcul 2 5 3" xfId="686" xr:uid="{00000000-0005-0000-0000-0000BE000000}"/>
    <cellStyle name="Calcul 2 6" xfId="471" xr:uid="{00000000-0005-0000-0000-0000BF000000}"/>
    <cellStyle name="Calcul 2 6 2" xfId="604" xr:uid="{00000000-0005-0000-0000-0000C0000000}"/>
    <cellStyle name="Calcul 2 6 3" xfId="687" xr:uid="{00000000-0005-0000-0000-0000C1000000}"/>
    <cellStyle name="Calcul 2 7" xfId="472" xr:uid="{00000000-0005-0000-0000-0000C2000000}"/>
    <cellStyle name="Calcul 2 7 2" xfId="605" xr:uid="{00000000-0005-0000-0000-0000C3000000}"/>
    <cellStyle name="Calcul 2 7 3" xfId="688" xr:uid="{00000000-0005-0000-0000-0000C4000000}"/>
    <cellStyle name="Calcul 2 8" xfId="567" xr:uid="{00000000-0005-0000-0000-0000C5000000}"/>
    <cellStyle name="Calcul 2 9" xfId="562" xr:uid="{00000000-0005-0000-0000-0000C6000000}"/>
    <cellStyle name="Calculation" xfId="151" xr:uid="{00000000-0005-0000-0000-0000C7000000}"/>
    <cellStyle name="Calculation 2" xfId="473" xr:uid="{00000000-0005-0000-0000-0000C8000000}"/>
    <cellStyle name="Calculation 2 2" xfId="474" xr:uid="{00000000-0005-0000-0000-0000C9000000}"/>
    <cellStyle name="Calculation 2 2 2" xfId="607" xr:uid="{00000000-0005-0000-0000-0000CA000000}"/>
    <cellStyle name="Calculation 2 2 3" xfId="690" xr:uid="{00000000-0005-0000-0000-0000CB000000}"/>
    <cellStyle name="Calculation 2 3" xfId="475" xr:uid="{00000000-0005-0000-0000-0000CC000000}"/>
    <cellStyle name="Calculation 2 3 2" xfId="608" xr:uid="{00000000-0005-0000-0000-0000CD000000}"/>
    <cellStyle name="Calculation 2 3 3" xfId="691" xr:uid="{00000000-0005-0000-0000-0000CE000000}"/>
    <cellStyle name="Calculation 2 4" xfId="476" xr:uid="{00000000-0005-0000-0000-0000CF000000}"/>
    <cellStyle name="Calculation 2 4 2" xfId="609" xr:uid="{00000000-0005-0000-0000-0000D0000000}"/>
    <cellStyle name="Calculation 2 4 3" xfId="692" xr:uid="{00000000-0005-0000-0000-0000D1000000}"/>
    <cellStyle name="Calculation 2 5" xfId="477" xr:uid="{00000000-0005-0000-0000-0000D2000000}"/>
    <cellStyle name="Calculation 2 5 2" xfId="610" xr:uid="{00000000-0005-0000-0000-0000D3000000}"/>
    <cellStyle name="Calculation 2 5 3" xfId="693" xr:uid="{00000000-0005-0000-0000-0000D4000000}"/>
    <cellStyle name="Calculation 2 6" xfId="478" xr:uid="{00000000-0005-0000-0000-0000D5000000}"/>
    <cellStyle name="Calculation 2 6 2" xfId="611" xr:uid="{00000000-0005-0000-0000-0000D6000000}"/>
    <cellStyle name="Calculation 2 6 3" xfId="694" xr:uid="{00000000-0005-0000-0000-0000D7000000}"/>
    <cellStyle name="Calculation 2 7" xfId="479" xr:uid="{00000000-0005-0000-0000-0000D8000000}"/>
    <cellStyle name="Calculation 2 7 2" xfId="612" xr:uid="{00000000-0005-0000-0000-0000D9000000}"/>
    <cellStyle name="Calculation 2 7 3" xfId="695" xr:uid="{00000000-0005-0000-0000-0000DA000000}"/>
    <cellStyle name="Calculation 2 8" xfId="606" xr:uid="{00000000-0005-0000-0000-0000DB000000}"/>
    <cellStyle name="Calculation 2 9" xfId="689" xr:uid="{00000000-0005-0000-0000-0000DC000000}"/>
    <cellStyle name="Calculation 3" xfId="480" xr:uid="{00000000-0005-0000-0000-0000DD000000}"/>
    <cellStyle name="Calculation 3 2" xfId="613" xr:uid="{00000000-0005-0000-0000-0000DE000000}"/>
    <cellStyle name="Calculation 3 3" xfId="696" xr:uid="{00000000-0005-0000-0000-0000DF000000}"/>
    <cellStyle name="Calculation 4" xfId="546" xr:uid="{00000000-0005-0000-0000-0000E0000000}"/>
    <cellStyle name="Calculation 4 2" xfId="676" xr:uid="{00000000-0005-0000-0000-0000E1000000}"/>
    <cellStyle name="Calculation 4 3" xfId="759" xr:uid="{00000000-0005-0000-0000-0000E2000000}"/>
    <cellStyle name="Calculation 5" xfId="568" xr:uid="{00000000-0005-0000-0000-0000E3000000}"/>
    <cellStyle name="Calculation 6" xfId="596" xr:uid="{00000000-0005-0000-0000-0000E4000000}"/>
    <cellStyle name="category" xfId="330" xr:uid="{00000000-0005-0000-0000-0000E5000000}"/>
    <cellStyle name="Cellule liée 2" xfId="152" xr:uid="{00000000-0005-0000-0000-0000E6000000}"/>
    <cellStyle name="Centré erg" xfId="415" xr:uid="{00000000-0005-0000-0000-0000E7000000}"/>
    <cellStyle name="charte" xfId="331" xr:uid="{00000000-0005-0000-0000-0000E8000000}"/>
    <cellStyle name="Check Cell" xfId="153" xr:uid="{00000000-0005-0000-0000-0000E9000000}"/>
    <cellStyle name="Comma [0]" xfId="332" xr:uid="{00000000-0005-0000-0000-0000EB000000}"/>
    <cellStyle name="Comma [0] 2" xfId="416" xr:uid="{00000000-0005-0000-0000-0000EC000000}"/>
    <cellStyle name="Comma0" xfId="333" xr:uid="{00000000-0005-0000-0000-0000ED000000}"/>
    <cellStyle name="Comma0 2" xfId="417" xr:uid="{00000000-0005-0000-0000-0000EE000000}"/>
    <cellStyle name="Commentaire 2" xfId="154" xr:uid="{00000000-0005-0000-0000-0000EF000000}"/>
    <cellStyle name="Commentaire 2 2" xfId="418" xr:uid="{00000000-0005-0000-0000-0000F0000000}"/>
    <cellStyle name="Commentaire 2 3" xfId="481" xr:uid="{00000000-0005-0000-0000-0000F1000000}"/>
    <cellStyle name="Commentaire 2 3 2" xfId="614" xr:uid="{00000000-0005-0000-0000-0000F2000000}"/>
    <cellStyle name="Commentaire 2 3 3" xfId="697" xr:uid="{00000000-0005-0000-0000-0000F3000000}"/>
    <cellStyle name="Commentaire 2 4" xfId="482" xr:uid="{00000000-0005-0000-0000-0000F4000000}"/>
    <cellStyle name="Commentaire 2 4 2" xfId="615" xr:uid="{00000000-0005-0000-0000-0000F5000000}"/>
    <cellStyle name="Commentaire 2 4 3" xfId="698" xr:uid="{00000000-0005-0000-0000-0000F6000000}"/>
    <cellStyle name="Commentaire 2 5" xfId="483" xr:uid="{00000000-0005-0000-0000-0000F7000000}"/>
    <cellStyle name="Commentaire 2 5 2" xfId="616" xr:uid="{00000000-0005-0000-0000-0000F8000000}"/>
    <cellStyle name="Commentaire 2 5 3" xfId="699" xr:uid="{00000000-0005-0000-0000-0000F9000000}"/>
    <cellStyle name="Commentaire 2 6" xfId="484" xr:uid="{00000000-0005-0000-0000-0000FA000000}"/>
    <cellStyle name="Commentaire 2 6 2" xfId="617" xr:uid="{00000000-0005-0000-0000-0000FB000000}"/>
    <cellStyle name="Commentaire 2 6 3" xfId="700" xr:uid="{00000000-0005-0000-0000-0000FC000000}"/>
    <cellStyle name="Commentaire 2 7" xfId="485" xr:uid="{00000000-0005-0000-0000-0000FD000000}"/>
    <cellStyle name="Commentaire 2 7 2" xfId="618" xr:uid="{00000000-0005-0000-0000-0000FE000000}"/>
    <cellStyle name="Commentaire 2 7 3" xfId="701" xr:uid="{00000000-0005-0000-0000-0000FF000000}"/>
    <cellStyle name="Commentaire 2 8" xfId="569" xr:uid="{00000000-0005-0000-0000-000000010000}"/>
    <cellStyle name="Commentaire 2 9" xfId="586" xr:uid="{00000000-0005-0000-0000-000001010000}"/>
    <cellStyle name="Contour double" xfId="40" xr:uid="{00000000-0005-0000-0000-000002010000}"/>
    <cellStyle name="Contour double 2" xfId="155" xr:uid="{00000000-0005-0000-0000-000003010000}"/>
    <cellStyle name="Contour épais" xfId="41" xr:uid="{00000000-0005-0000-0000-000004010000}"/>
    <cellStyle name="Contour épais 2" xfId="156" xr:uid="{00000000-0005-0000-0000-000005010000}"/>
    <cellStyle name="Contour fin" xfId="42" xr:uid="{00000000-0005-0000-0000-000006010000}"/>
    <cellStyle name="Contour fin 2" xfId="157" xr:uid="{00000000-0005-0000-0000-000007010000}"/>
    <cellStyle name="Contour fin 2 2" xfId="574" xr:uid="{00000000-0005-0000-0000-000008010000}"/>
    <cellStyle name="Contour fin 3" xfId="579" xr:uid="{00000000-0005-0000-0000-000009010000}"/>
    <cellStyle name="Coût" xfId="334" xr:uid="{00000000-0005-0000-0000-00000A010000}"/>
    <cellStyle name="Currency $" xfId="335" xr:uid="{00000000-0005-0000-0000-00000B010000}"/>
    <cellStyle name="Currency [0]" xfId="336" xr:uid="{00000000-0005-0000-0000-00000C010000}"/>
    <cellStyle name="Currency [0] 2" xfId="419" xr:uid="{00000000-0005-0000-0000-00000D010000}"/>
    <cellStyle name="Currency 2" xfId="337" xr:uid="{00000000-0005-0000-0000-00000E010000}"/>
    <cellStyle name="Currency 2 2" xfId="420" xr:uid="{00000000-0005-0000-0000-00000F010000}"/>
    <cellStyle name="Currency 3" xfId="338" xr:uid="{00000000-0005-0000-0000-000010010000}"/>
    <cellStyle name="Currency 4" xfId="769" xr:uid="{00000000-0005-0000-0000-000011010000}"/>
    <cellStyle name="Currency0" xfId="339" xr:uid="{00000000-0005-0000-0000-000012010000}"/>
    <cellStyle name="Currency0 2" xfId="421" xr:uid="{00000000-0005-0000-0000-000013010000}"/>
    <cellStyle name="Cyan_button_style" xfId="340" xr:uid="{00000000-0005-0000-0000-000014010000}"/>
    <cellStyle name="Date" xfId="158" xr:uid="{00000000-0005-0000-0000-000015010000}"/>
    <cellStyle name="Date anglaise" xfId="341" xr:uid="{00000000-0005-0000-0000-000016010000}"/>
    <cellStyle name="Date centrée" xfId="159" xr:uid="{00000000-0005-0000-0000-000017010000}"/>
    <cellStyle name="Date centrée 2" xfId="160" xr:uid="{00000000-0005-0000-0000-000018010000}"/>
    <cellStyle name="date centrée jj-mm-aa" xfId="43" xr:uid="{00000000-0005-0000-0000-000019010000}"/>
    <cellStyle name="Date mois" xfId="342" xr:uid="{00000000-0005-0000-0000-00001A010000}"/>
    <cellStyle name="Date saisie" xfId="343" xr:uid="{00000000-0005-0000-0000-00001B010000}"/>
    <cellStyle name="Date_Contractors &amp; temporary" xfId="344" xr:uid="{00000000-0005-0000-0000-00001C010000}"/>
    <cellStyle name="Déf_kLoc" xfId="345" xr:uid="{00000000-0005-0000-0000-00001D010000}"/>
    <cellStyle name="DM" xfId="161" xr:uid="{00000000-0005-0000-0000-00001E010000}"/>
    <cellStyle name="Donnée" xfId="346" xr:uid="{00000000-0005-0000-0000-00001F010000}"/>
    <cellStyle name="Donnée 2" xfId="486" xr:uid="{00000000-0005-0000-0000-000020010000}"/>
    <cellStyle name="Donnée 3" xfId="487" xr:uid="{00000000-0005-0000-0000-000021010000}"/>
    <cellStyle name="Emilie" xfId="347" xr:uid="{00000000-0005-0000-0000-000022010000}"/>
    <cellStyle name="Entrée 2" xfId="162" xr:uid="{00000000-0005-0000-0000-000023010000}"/>
    <cellStyle name="Entrée 2 2" xfId="422" xr:uid="{00000000-0005-0000-0000-000024010000}"/>
    <cellStyle name="Entrée 2 2 2" xfId="595" xr:uid="{00000000-0005-0000-0000-000025010000}"/>
    <cellStyle name="Entrée 2 2 3" xfId="560" xr:uid="{00000000-0005-0000-0000-000026010000}"/>
    <cellStyle name="Entrée 2 3" xfId="488" xr:uid="{00000000-0005-0000-0000-000027010000}"/>
    <cellStyle name="Entrée 2 3 2" xfId="619" xr:uid="{00000000-0005-0000-0000-000028010000}"/>
    <cellStyle name="Entrée 2 3 3" xfId="702" xr:uid="{00000000-0005-0000-0000-000029010000}"/>
    <cellStyle name="Entrée 2 4" xfId="489" xr:uid="{00000000-0005-0000-0000-00002A010000}"/>
    <cellStyle name="Entrée 2 4 2" xfId="620" xr:uid="{00000000-0005-0000-0000-00002B010000}"/>
    <cellStyle name="Entrée 2 4 3" xfId="703" xr:uid="{00000000-0005-0000-0000-00002C010000}"/>
    <cellStyle name="Entrée 2 5" xfId="490" xr:uid="{00000000-0005-0000-0000-00002D010000}"/>
    <cellStyle name="Entrée 2 5 2" xfId="621" xr:uid="{00000000-0005-0000-0000-00002E010000}"/>
    <cellStyle name="Entrée 2 5 3" xfId="704" xr:uid="{00000000-0005-0000-0000-00002F010000}"/>
    <cellStyle name="Entrée 2 6" xfId="491" xr:uid="{00000000-0005-0000-0000-000030010000}"/>
    <cellStyle name="Entrée 2 6 2" xfId="622" xr:uid="{00000000-0005-0000-0000-000031010000}"/>
    <cellStyle name="Entrée 2 6 3" xfId="705" xr:uid="{00000000-0005-0000-0000-000032010000}"/>
    <cellStyle name="Entrée 2 7" xfId="492" xr:uid="{00000000-0005-0000-0000-000033010000}"/>
    <cellStyle name="Entrée 2 7 2" xfId="623" xr:uid="{00000000-0005-0000-0000-000034010000}"/>
    <cellStyle name="Entrée 2 7 3" xfId="706" xr:uid="{00000000-0005-0000-0000-000035010000}"/>
    <cellStyle name="Entrée 2 8" xfId="571" xr:uid="{00000000-0005-0000-0000-000036010000}"/>
    <cellStyle name="Entrée 2 9" xfId="573" xr:uid="{00000000-0005-0000-0000-000037010000}"/>
    <cellStyle name="Euro" xfId="44" xr:uid="{00000000-0005-0000-0000-000038010000}"/>
    <cellStyle name="Euro 2" xfId="164" xr:uid="{00000000-0005-0000-0000-000039010000}"/>
    <cellStyle name="Euro 2 2" xfId="165" xr:uid="{00000000-0005-0000-0000-00003A010000}"/>
    <cellStyle name="Euro 2 2 2" xfId="423" xr:uid="{00000000-0005-0000-0000-00003B010000}"/>
    <cellStyle name="Euro 2 2 3" xfId="547" xr:uid="{00000000-0005-0000-0000-00003C010000}"/>
    <cellStyle name="Euro 2 3" xfId="166" xr:uid="{00000000-0005-0000-0000-00003D010000}"/>
    <cellStyle name="Euro 2 4" xfId="424" xr:uid="{00000000-0005-0000-0000-00003E010000}"/>
    <cellStyle name="Euro 3" xfId="167" xr:uid="{00000000-0005-0000-0000-00003F010000}"/>
    <cellStyle name="Euro 3 2" xfId="425" xr:uid="{00000000-0005-0000-0000-000040010000}"/>
    <cellStyle name="Euro 3 3" xfId="426" xr:uid="{00000000-0005-0000-0000-000041010000}"/>
    <cellStyle name="Euro 3 4" xfId="427" xr:uid="{00000000-0005-0000-0000-000042010000}"/>
    <cellStyle name="Euro 3 5" xfId="428" xr:uid="{00000000-0005-0000-0000-000043010000}"/>
    <cellStyle name="Euro 3 6" xfId="548" xr:uid="{00000000-0005-0000-0000-000044010000}"/>
    <cellStyle name="Euro 4" xfId="168" xr:uid="{00000000-0005-0000-0000-000045010000}"/>
    <cellStyle name="Euro 5" xfId="429" xr:uid="{00000000-0005-0000-0000-000046010000}"/>
    <cellStyle name="Euro 6" xfId="430" xr:uid="{00000000-0005-0000-0000-000047010000}"/>
    <cellStyle name="Euro 7" xfId="431" xr:uid="{00000000-0005-0000-0000-000048010000}"/>
    <cellStyle name="Euro 8" xfId="163" xr:uid="{00000000-0005-0000-0000-000049010000}"/>
    <cellStyle name="Euro_Coûts de production budget excel 2013" xfId="432" xr:uid="{00000000-0005-0000-0000-00004A010000}"/>
    <cellStyle name="Explanatory Text" xfId="169" xr:uid="{00000000-0005-0000-0000-00004B010000}"/>
    <cellStyle name="Fixé" xfId="348" xr:uid="{00000000-0005-0000-0000-00004C010000}"/>
    <cellStyle name="Fixed" xfId="349" xr:uid="{00000000-0005-0000-0000-00004D010000}"/>
    <cellStyle name="Fixed 2" xfId="433" xr:uid="{00000000-0005-0000-0000-00004E010000}"/>
    <cellStyle name="Good" xfId="170" xr:uid="{00000000-0005-0000-0000-00004F010000}"/>
    <cellStyle name="Good 2" xfId="773" xr:uid="{00000000-0005-0000-0000-000050010000}"/>
    <cellStyle name="Grey" xfId="350" xr:uid="{00000000-0005-0000-0000-000051010000}"/>
    <cellStyle name="H_Déf" xfId="351" xr:uid="{00000000-0005-0000-0000-000052010000}"/>
    <cellStyle name="H_Déf_09SBP2 2010-2012 Slides" xfId="352" xr:uid="{00000000-0005-0000-0000-000053010000}"/>
    <cellStyle name="H_Déf_09SBP2 2010-2012 Slides_1" xfId="353" xr:uid="{00000000-0005-0000-0000-000054010000}"/>
    <cellStyle name="H_Déf_09SBP2 2010-2012 Slides_Budget 2009 Sofradir Group - Sept 11 (pi)" xfId="354" xr:uid="{00000000-0005-0000-0000-000055010000}"/>
    <cellStyle name="H_Déf_09SBP2 Optimum 2011 formats v1" xfId="355" xr:uid="{00000000-0005-0000-0000-000056010000}"/>
    <cellStyle name="H_Déf_09SBP2 Optimum 2011 formats v1_09SBP2 2010-2012 Slides" xfId="356" xr:uid="{00000000-0005-0000-0000-000057010000}"/>
    <cellStyle name="H_Déf_09SBP2 Optimum 2011 formats v1_Budget 2009 Sofradir Group - Sept 11 (pi)" xfId="357" xr:uid="{00000000-0005-0000-0000-000058010000}"/>
    <cellStyle name="H_Déf_Budget 2009 Sofradir Group - Sept 11 (pi)" xfId="358" xr:uid="{00000000-0005-0000-0000-000059010000}"/>
    <cellStyle name="H_Déf_Cash forecast" xfId="359" xr:uid="{00000000-0005-0000-0000-00005A010000}"/>
    <cellStyle name="H_Déf_Cash forecast DLJ Oct 2008" xfId="360" xr:uid="{00000000-0005-0000-0000-00005B010000}"/>
    <cellStyle name="H_Déf_Cash forecast DLJ Oct 2008_Budget 2009 Sofradir Group - Sept 11 (pi)" xfId="361" xr:uid="{00000000-0005-0000-0000-00005C010000}"/>
    <cellStyle name="H_Déf_Cash forecast_Budget 2009 Sofradir Group - Sept 11 (pi)" xfId="362" xr:uid="{00000000-0005-0000-0000-00005D010000}"/>
    <cellStyle name="HEADER" xfId="363" xr:uid="{00000000-0005-0000-0000-00005E010000}"/>
    <cellStyle name="Heading 1" xfId="171" xr:uid="{00000000-0005-0000-0000-00005F010000}"/>
    <cellStyle name="Heading 2" xfId="172" xr:uid="{00000000-0005-0000-0000-000060010000}"/>
    <cellStyle name="Heading 3" xfId="173" xr:uid="{00000000-0005-0000-0000-000061010000}"/>
    <cellStyle name="Heading 4" xfId="174" xr:uid="{00000000-0005-0000-0000-000062010000}"/>
    <cellStyle name="Input" xfId="175" xr:uid="{00000000-0005-0000-0000-000063010000}"/>
    <cellStyle name="Input [yellow]" xfId="364" xr:uid="{00000000-0005-0000-0000-000064010000}"/>
    <cellStyle name="Input [yellow] 2" xfId="493" xr:uid="{00000000-0005-0000-0000-000065010000}"/>
    <cellStyle name="Input [yellow] 2 2" xfId="624" xr:uid="{00000000-0005-0000-0000-000066010000}"/>
    <cellStyle name="Input [yellow] 2 3" xfId="707" xr:uid="{00000000-0005-0000-0000-000067010000}"/>
    <cellStyle name="Input 10" xfId="549" xr:uid="{00000000-0005-0000-0000-000068010000}"/>
    <cellStyle name="Input 10 2" xfId="677" xr:uid="{00000000-0005-0000-0000-000069010000}"/>
    <cellStyle name="Input 10 3" xfId="760" xr:uid="{00000000-0005-0000-0000-00006A010000}"/>
    <cellStyle name="Input 11" xfId="572" xr:uid="{00000000-0005-0000-0000-00006B010000}"/>
    <cellStyle name="Input 12" xfId="585" xr:uid="{00000000-0005-0000-0000-00006C010000}"/>
    <cellStyle name="Input 2" xfId="494" xr:uid="{00000000-0005-0000-0000-00006D010000}"/>
    <cellStyle name="Input 2 2" xfId="495" xr:uid="{00000000-0005-0000-0000-00006E010000}"/>
    <cellStyle name="Input 2 2 2" xfId="626" xr:uid="{00000000-0005-0000-0000-00006F010000}"/>
    <cellStyle name="Input 2 2 3" xfId="709" xr:uid="{00000000-0005-0000-0000-000070010000}"/>
    <cellStyle name="Input 2 3" xfId="496" xr:uid="{00000000-0005-0000-0000-000071010000}"/>
    <cellStyle name="Input 2 3 2" xfId="627" xr:uid="{00000000-0005-0000-0000-000072010000}"/>
    <cellStyle name="Input 2 3 3" xfId="710" xr:uid="{00000000-0005-0000-0000-000073010000}"/>
    <cellStyle name="Input 2 4" xfId="497" xr:uid="{00000000-0005-0000-0000-000074010000}"/>
    <cellStyle name="Input 2 4 2" xfId="628" xr:uid="{00000000-0005-0000-0000-000075010000}"/>
    <cellStyle name="Input 2 4 3" xfId="711" xr:uid="{00000000-0005-0000-0000-000076010000}"/>
    <cellStyle name="Input 2 5" xfId="498" xr:uid="{00000000-0005-0000-0000-000077010000}"/>
    <cellStyle name="Input 2 5 2" xfId="629" xr:uid="{00000000-0005-0000-0000-000078010000}"/>
    <cellStyle name="Input 2 5 3" xfId="712" xr:uid="{00000000-0005-0000-0000-000079010000}"/>
    <cellStyle name="Input 2 6" xfId="499" xr:uid="{00000000-0005-0000-0000-00007A010000}"/>
    <cellStyle name="Input 2 6 2" xfId="630" xr:uid="{00000000-0005-0000-0000-00007B010000}"/>
    <cellStyle name="Input 2 6 3" xfId="713" xr:uid="{00000000-0005-0000-0000-00007C010000}"/>
    <cellStyle name="Input 2 7" xfId="500" xr:uid="{00000000-0005-0000-0000-00007D010000}"/>
    <cellStyle name="Input 2 7 2" xfId="631" xr:uid="{00000000-0005-0000-0000-00007E010000}"/>
    <cellStyle name="Input 2 7 3" xfId="714" xr:uid="{00000000-0005-0000-0000-00007F010000}"/>
    <cellStyle name="Input 2 8" xfId="625" xr:uid="{00000000-0005-0000-0000-000080010000}"/>
    <cellStyle name="Input 2 9" xfId="708" xr:uid="{00000000-0005-0000-0000-000081010000}"/>
    <cellStyle name="Input 3" xfId="501" xr:uid="{00000000-0005-0000-0000-000082010000}"/>
    <cellStyle name="Input 3 2" xfId="502" xr:uid="{00000000-0005-0000-0000-000083010000}"/>
    <cellStyle name="Input 3 2 2" xfId="633" xr:uid="{00000000-0005-0000-0000-000084010000}"/>
    <cellStyle name="Input 3 2 3" xfId="716" xr:uid="{00000000-0005-0000-0000-000085010000}"/>
    <cellStyle name="Input 3 3" xfId="503" xr:uid="{00000000-0005-0000-0000-000086010000}"/>
    <cellStyle name="Input 3 3 2" xfId="634" xr:uid="{00000000-0005-0000-0000-000087010000}"/>
    <cellStyle name="Input 3 3 3" xfId="717" xr:uid="{00000000-0005-0000-0000-000088010000}"/>
    <cellStyle name="Input 3 4" xfId="504" xr:uid="{00000000-0005-0000-0000-000089010000}"/>
    <cellStyle name="Input 3 4 2" xfId="635" xr:uid="{00000000-0005-0000-0000-00008A010000}"/>
    <cellStyle name="Input 3 4 3" xfId="718" xr:uid="{00000000-0005-0000-0000-00008B010000}"/>
    <cellStyle name="Input 3 5" xfId="505" xr:uid="{00000000-0005-0000-0000-00008C010000}"/>
    <cellStyle name="Input 3 5 2" xfId="636" xr:uid="{00000000-0005-0000-0000-00008D010000}"/>
    <cellStyle name="Input 3 5 3" xfId="719" xr:uid="{00000000-0005-0000-0000-00008E010000}"/>
    <cellStyle name="Input 3 6" xfId="506" xr:uid="{00000000-0005-0000-0000-00008F010000}"/>
    <cellStyle name="Input 3 6 2" xfId="637" xr:uid="{00000000-0005-0000-0000-000090010000}"/>
    <cellStyle name="Input 3 6 3" xfId="720" xr:uid="{00000000-0005-0000-0000-000091010000}"/>
    <cellStyle name="Input 3 7" xfId="507" xr:uid="{00000000-0005-0000-0000-000092010000}"/>
    <cellStyle name="Input 3 7 2" xfId="638" xr:uid="{00000000-0005-0000-0000-000093010000}"/>
    <cellStyle name="Input 3 7 3" xfId="721" xr:uid="{00000000-0005-0000-0000-000094010000}"/>
    <cellStyle name="Input 3 8" xfId="632" xr:uid="{00000000-0005-0000-0000-000095010000}"/>
    <cellStyle name="Input 3 9" xfId="715" xr:uid="{00000000-0005-0000-0000-000096010000}"/>
    <cellStyle name="Input 4" xfId="508" xr:uid="{00000000-0005-0000-0000-000097010000}"/>
    <cellStyle name="Input 4 2" xfId="639" xr:uid="{00000000-0005-0000-0000-000098010000}"/>
    <cellStyle name="Input 4 3" xfId="722" xr:uid="{00000000-0005-0000-0000-000099010000}"/>
    <cellStyle name="Input 5" xfId="509" xr:uid="{00000000-0005-0000-0000-00009A010000}"/>
    <cellStyle name="Input 5 2" xfId="640" xr:uid="{00000000-0005-0000-0000-00009B010000}"/>
    <cellStyle name="Input 5 3" xfId="723" xr:uid="{00000000-0005-0000-0000-00009C010000}"/>
    <cellStyle name="Input 6" xfId="510" xr:uid="{00000000-0005-0000-0000-00009D010000}"/>
    <cellStyle name="Input 6 2" xfId="641" xr:uid="{00000000-0005-0000-0000-00009E010000}"/>
    <cellStyle name="Input 6 3" xfId="724" xr:uid="{00000000-0005-0000-0000-00009F010000}"/>
    <cellStyle name="Input 7" xfId="511" xr:uid="{00000000-0005-0000-0000-0000A0010000}"/>
    <cellStyle name="Input 7 2" xfId="642" xr:uid="{00000000-0005-0000-0000-0000A1010000}"/>
    <cellStyle name="Input 7 3" xfId="725" xr:uid="{00000000-0005-0000-0000-0000A2010000}"/>
    <cellStyle name="Input 8" xfId="512" xr:uid="{00000000-0005-0000-0000-0000A3010000}"/>
    <cellStyle name="Input 8 2" xfId="643" xr:uid="{00000000-0005-0000-0000-0000A4010000}"/>
    <cellStyle name="Input 8 3" xfId="726" xr:uid="{00000000-0005-0000-0000-0000A5010000}"/>
    <cellStyle name="Input 9" xfId="513" xr:uid="{00000000-0005-0000-0000-0000A6010000}"/>
    <cellStyle name="Input 9 2" xfId="644" xr:uid="{00000000-0005-0000-0000-0000A7010000}"/>
    <cellStyle name="Input 9 3" xfId="727" xr:uid="{00000000-0005-0000-0000-0000A8010000}"/>
    <cellStyle name="Insatisfaisant 2" xfId="176" xr:uid="{00000000-0005-0000-0000-0000A9010000}"/>
    <cellStyle name="Insatisfaisant 2 2" xfId="434" xr:uid="{00000000-0005-0000-0000-0000AA010000}"/>
    <cellStyle name="jours" xfId="177" xr:uid="{00000000-0005-0000-0000-0000AB010000}"/>
    <cellStyle name="kF [0]" xfId="178" xr:uid="{00000000-0005-0000-0000-0000AC010000}"/>
    <cellStyle name="Komma" xfId="778" builtinId="3"/>
    <cellStyle name="Lien hypertexte 2" xfId="179" xr:uid="{00000000-0005-0000-0000-0000AD010000}"/>
    <cellStyle name="Lien hypertexte 2 2" xfId="180" xr:uid="{00000000-0005-0000-0000-0000AE010000}"/>
    <cellStyle name="Lien hypertexte 2 3" xfId="181" xr:uid="{00000000-0005-0000-0000-0000AF010000}"/>
    <cellStyle name="Lien hypertexte 3" xfId="182" xr:uid="{00000000-0005-0000-0000-0000B0010000}"/>
    <cellStyle name="Lien hypertexte 4" xfId="183" xr:uid="{00000000-0005-0000-0000-0000B1010000}"/>
    <cellStyle name="Lien hypertexte 5" xfId="184" xr:uid="{00000000-0005-0000-0000-0000B2010000}"/>
    <cellStyle name="Linked Cell" xfId="185" xr:uid="{00000000-0005-0000-0000-0000B3010000}"/>
    <cellStyle name="Masqué" xfId="365" xr:uid="{00000000-0005-0000-0000-0000B4010000}"/>
    <cellStyle name="Milliers 10" xfId="435" xr:uid="{00000000-0005-0000-0000-0000B5010000}"/>
    <cellStyle name="Milliers 11" xfId="436" xr:uid="{00000000-0005-0000-0000-0000B6010000}"/>
    <cellStyle name="Milliers 12" xfId="437" xr:uid="{00000000-0005-0000-0000-0000B7010000}"/>
    <cellStyle name="Milliers 13" xfId="545" xr:uid="{00000000-0005-0000-0000-0000B8010000}"/>
    <cellStyle name="Milliers 14" xfId="559" xr:uid="{00000000-0005-0000-0000-0000B9010000}"/>
    <cellStyle name="Milliers 2" xfId="46" xr:uid="{00000000-0005-0000-0000-0000BA010000}"/>
    <cellStyle name="Milliers 2 2" xfId="186" xr:uid="{00000000-0005-0000-0000-0000BB010000}"/>
    <cellStyle name="Milliers 2 2 2" xfId="438" xr:uid="{00000000-0005-0000-0000-0000BC010000}"/>
    <cellStyle name="Milliers 2 3" xfId="187" xr:uid="{00000000-0005-0000-0000-0000BD010000}"/>
    <cellStyle name="Milliers 2 4" xfId="439" xr:uid="{00000000-0005-0000-0000-0000BE010000}"/>
    <cellStyle name="Milliers 2 5" xfId="550" xr:uid="{00000000-0005-0000-0000-0000BF010000}"/>
    <cellStyle name="Milliers 3" xfId="45" xr:uid="{00000000-0005-0000-0000-0000C0010000}"/>
    <cellStyle name="Milliers 3 2" xfId="189" xr:uid="{00000000-0005-0000-0000-0000C1010000}"/>
    <cellStyle name="Milliers 3 2 2" xfId="190" xr:uid="{00000000-0005-0000-0000-0000C2010000}"/>
    <cellStyle name="Milliers 3 3" xfId="191" xr:uid="{00000000-0005-0000-0000-0000C3010000}"/>
    <cellStyle name="Milliers 3 4" xfId="192" xr:uid="{00000000-0005-0000-0000-0000C4010000}"/>
    <cellStyle name="Milliers 3 5" xfId="440" xr:uid="{00000000-0005-0000-0000-0000C5010000}"/>
    <cellStyle name="Milliers 3 6" xfId="551" xr:uid="{00000000-0005-0000-0000-0000C6010000}"/>
    <cellStyle name="Milliers 3 7" xfId="188" xr:uid="{00000000-0005-0000-0000-0000C7010000}"/>
    <cellStyle name="Milliers 4" xfId="193" xr:uid="{00000000-0005-0000-0000-0000C8010000}"/>
    <cellStyle name="Milliers 4 2" xfId="441" xr:uid="{00000000-0005-0000-0000-0000C9010000}"/>
    <cellStyle name="Milliers 4 3" xfId="442" xr:uid="{00000000-0005-0000-0000-0000CA010000}"/>
    <cellStyle name="Milliers 4 4" xfId="443" xr:uid="{00000000-0005-0000-0000-0000CB010000}"/>
    <cellStyle name="Milliers 5" xfId="194" xr:uid="{00000000-0005-0000-0000-0000CC010000}"/>
    <cellStyle name="Milliers 6" xfId="366" xr:uid="{00000000-0005-0000-0000-0000CD010000}"/>
    <cellStyle name="Milliers 6 2" xfId="444" xr:uid="{00000000-0005-0000-0000-0000CE010000}"/>
    <cellStyle name="Milliers 7" xfId="445" xr:uid="{00000000-0005-0000-0000-0000CF010000}"/>
    <cellStyle name="Milliers 8" xfId="446" xr:uid="{00000000-0005-0000-0000-0000D0010000}"/>
    <cellStyle name="Milliers 9" xfId="447" xr:uid="{00000000-0005-0000-0000-0000D1010000}"/>
    <cellStyle name="Model" xfId="367" xr:uid="{00000000-0005-0000-0000-0000D2010000}"/>
    <cellStyle name="mois/année" xfId="195" xr:uid="{00000000-0005-0000-0000-0000D3010000}"/>
    <cellStyle name="Monétaire 2" xfId="317" xr:uid="{00000000-0005-0000-0000-0000D4010000}"/>
    <cellStyle name="Monétaire 2 2" xfId="448" xr:uid="{00000000-0005-0000-0000-0000D5010000}"/>
    <cellStyle name="Monétaire 3" xfId="449" xr:uid="{00000000-0005-0000-0000-0000D6010000}"/>
    <cellStyle name="Monétaire0" xfId="368" xr:uid="{00000000-0005-0000-0000-0000D7010000}"/>
    <cellStyle name="Monétaire0 2" xfId="450" xr:uid="{00000000-0005-0000-0000-0000D8010000}"/>
    <cellStyle name="Neutral" xfId="196" xr:uid="{00000000-0005-0000-0000-0000D9010000}"/>
    <cellStyle name="Neutre 2" xfId="197" xr:uid="{00000000-0005-0000-0000-0000DA010000}"/>
    <cellStyle name="Non modifiable" xfId="369" xr:uid="{00000000-0005-0000-0000-0000DB010000}"/>
    <cellStyle name="Normal - Style1" xfId="370" xr:uid="{00000000-0005-0000-0000-0000DD010000}"/>
    <cellStyle name="Normal 10" xfId="198" xr:uid="{00000000-0005-0000-0000-0000DE010000}"/>
    <cellStyle name="Normal 10 2" xfId="199" xr:uid="{00000000-0005-0000-0000-0000DF010000}"/>
    <cellStyle name="Normal 10 3" xfId="200" xr:uid="{00000000-0005-0000-0000-0000E0010000}"/>
    <cellStyle name="Normal 10 4" xfId="201" xr:uid="{00000000-0005-0000-0000-0000E1010000}"/>
    <cellStyle name="Normal 11" xfId="202" xr:uid="{00000000-0005-0000-0000-0000E2010000}"/>
    <cellStyle name="Normal 11 2" xfId="203" xr:uid="{00000000-0005-0000-0000-0000E3010000}"/>
    <cellStyle name="Normal 11 3" xfId="204" xr:uid="{00000000-0005-0000-0000-0000E4010000}"/>
    <cellStyle name="Normal 12" xfId="205" xr:uid="{00000000-0005-0000-0000-0000E5010000}"/>
    <cellStyle name="Normal 12 2" xfId="206" xr:uid="{00000000-0005-0000-0000-0000E6010000}"/>
    <cellStyle name="Normal 13" xfId="207" xr:uid="{00000000-0005-0000-0000-0000E7010000}"/>
    <cellStyle name="Normal 14" xfId="318" xr:uid="{00000000-0005-0000-0000-0000E8010000}"/>
    <cellStyle name="Normal 15" xfId="319" xr:uid="{00000000-0005-0000-0000-0000E9010000}"/>
    <cellStyle name="Normal 16" xfId="320" xr:uid="{00000000-0005-0000-0000-0000EA010000}"/>
    <cellStyle name="Normal 17" xfId="451" xr:uid="{00000000-0005-0000-0000-0000EB010000}"/>
    <cellStyle name="Normal 18" xfId="452" xr:uid="{00000000-0005-0000-0000-0000EC010000}"/>
    <cellStyle name="Normal 19" xfId="764" xr:uid="{00000000-0005-0000-0000-0000ED010000}"/>
    <cellStyle name="Normal 2" xfId="47" xr:uid="{00000000-0005-0000-0000-0000EE010000}"/>
    <cellStyle name="Normal 2 2" xfId="209" xr:uid="{00000000-0005-0000-0000-0000EF010000}"/>
    <cellStyle name="Normal 2 2 2" xfId="210" xr:uid="{00000000-0005-0000-0000-0000F0010000}"/>
    <cellStyle name="Normal 2 2 2 2" xfId="453" xr:uid="{00000000-0005-0000-0000-0000F1010000}"/>
    <cellStyle name="Normal 2 2 3" xfId="211" xr:uid="{00000000-0005-0000-0000-0000F2010000}"/>
    <cellStyle name="Normal 2 3" xfId="212" xr:uid="{00000000-0005-0000-0000-0000F3010000}"/>
    <cellStyle name="Normal 2 3 2" xfId="213" xr:uid="{00000000-0005-0000-0000-0000F4010000}"/>
    <cellStyle name="Normal 2 3 2 2" xfId="214" xr:uid="{00000000-0005-0000-0000-0000F5010000}"/>
    <cellStyle name="Normal 2 3 3" xfId="215" xr:uid="{00000000-0005-0000-0000-0000F6010000}"/>
    <cellStyle name="Normal 2 3 4" xfId="216" xr:uid="{00000000-0005-0000-0000-0000F7010000}"/>
    <cellStyle name="Normal 2 4" xfId="217" xr:uid="{00000000-0005-0000-0000-0000F8010000}"/>
    <cellStyle name="Normal 2 5" xfId="316" xr:uid="{00000000-0005-0000-0000-0000F9010000}"/>
    <cellStyle name="Normal 2 5 2" xfId="394" xr:uid="{00000000-0005-0000-0000-0000FA010000}"/>
    <cellStyle name="Normal 2 6" xfId="552" xr:uid="{00000000-0005-0000-0000-0000FB010000}"/>
    <cellStyle name="Normal 2 7" xfId="208" xr:uid="{00000000-0005-0000-0000-0000FC010000}"/>
    <cellStyle name="Normal 20" xfId="766" xr:uid="{00000000-0005-0000-0000-0000FD010000}"/>
    <cellStyle name="Normal 21" xfId="768" xr:uid="{00000000-0005-0000-0000-0000FE010000}"/>
    <cellStyle name="Normal 22" xfId="772" xr:uid="{00000000-0005-0000-0000-0000FF010000}"/>
    <cellStyle name="Normal 24" xfId="321" xr:uid="{00000000-0005-0000-0000-000000020000}"/>
    <cellStyle name="Normal 3" xfId="2" xr:uid="{00000000-0005-0000-0000-000001020000}"/>
    <cellStyle name="Normal 3 2" xfId="219" xr:uid="{00000000-0005-0000-0000-000002020000}"/>
    <cellStyle name="Normal 3 2 2" xfId="220" xr:uid="{00000000-0005-0000-0000-000003020000}"/>
    <cellStyle name="Normal 3 2 2 2" xfId="221" xr:uid="{00000000-0005-0000-0000-000004020000}"/>
    <cellStyle name="Normal 3 2 3" xfId="222" xr:uid="{00000000-0005-0000-0000-000005020000}"/>
    <cellStyle name="Normal 3 2 4" xfId="223" xr:uid="{00000000-0005-0000-0000-000006020000}"/>
    <cellStyle name="Normal 3 3" xfId="224" xr:uid="{00000000-0005-0000-0000-000007020000}"/>
    <cellStyle name="Normal 3 3 2" xfId="225" xr:uid="{00000000-0005-0000-0000-000008020000}"/>
    <cellStyle name="Normal 3 4" xfId="226" xr:uid="{00000000-0005-0000-0000-000009020000}"/>
    <cellStyle name="Normal 3 5" xfId="227" xr:uid="{00000000-0005-0000-0000-00000A020000}"/>
    <cellStyle name="Normal 3 6" xfId="553" xr:uid="{00000000-0005-0000-0000-00000B020000}"/>
    <cellStyle name="Normal 3 7" xfId="218" xr:uid="{00000000-0005-0000-0000-00000C020000}"/>
    <cellStyle name="Normal 4" xfId="228" xr:uid="{00000000-0005-0000-0000-00000D020000}"/>
    <cellStyle name="Normal 4 2" xfId="229" xr:uid="{00000000-0005-0000-0000-00000E020000}"/>
    <cellStyle name="Normal 4 2 2" xfId="454" xr:uid="{00000000-0005-0000-0000-00000F020000}"/>
    <cellStyle name="Normal 4 3" xfId="230" xr:uid="{00000000-0005-0000-0000-000010020000}"/>
    <cellStyle name="Normal 4 4" xfId="231" xr:uid="{00000000-0005-0000-0000-000011020000}"/>
    <cellStyle name="Normal 4 5" xfId="232" xr:uid="{00000000-0005-0000-0000-000012020000}"/>
    <cellStyle name="Normal 4 6" xfId="554" xr:uid="{00000000-0005-0000-0000-000013020000}"/>
    <cellStyle name="Normal 5" xfId="233" xr:uid="{00000000-0005-0000-0000-000014020000}"/>
    <cellStyle name="Normal 5 2" xfId="234" xr:uid="{00000000-0005-0000-0000-000015020000}"/>
    <cellStyle name="Normal 5 2 2" xfId="235" xr:uid="{00000000-0005-0000-0000-000016020000}"/>
    <cellStyle name="Normal 5 2 2 2" xfId="236" xr:uid="{00000000-0005-0000-0000-000017020000}"/>
    <cellStyle name="Normal 5 2 3" xfId="237" xr:uid="{00000000-0005-0000-0000-000018020000}"/>
    <cellStyle name="Normal 5 2 4" xfId="238" xr:uid="{00000000-0005-0000-0000-000019020000}"/>
    <cellStyle name="Normal 5 3" xfId="239" xr:uid="{00000000-0005-0000-0000-00001A020000}"/>
    <cellStyle name="Normal 5 4" xfId="240" xr:uid="{00000000-0005-0000-0000-00001B020000}"/>
    <cellStyle name="Normal 5 4 2" xfId="241" xr:uid="{00000000-0005-0000-0000-00001C020000}"/>
    <cellStyle name="Normal 5 5" xfId="242" xr:uid="{00000000-0005-0000-0000-00001D020000}"/>
    <cellStyle name="Normal 5 5 2" xfId="243" xr:uid="{00000000-0005-0000-0000-00001E020000}"/>
    <cellStyle name="Normal 5 6" xfId="244" xr:uid="{00000000-0005-0000-0000-00001F020000}"/>
    <cellStyle name="Normal 5 7" xfId="245" xr:uid="{00000000-0005-0000-0000-000020020000}"/>
    <cellStyle name="Normal 5 8" xfId="555" xr:uid="{00000000-0005-0000-0000-000021020000}"/>
    <cellStyle name="Normal 6" xfId="246" xr:uid="{00000000-0005-0000-0000-000022020000}"/>
    <cellStyle name="Normal 6 2" xfId="247" xr:uid="{00000000-0005-0000-0000-000023020000}"/>
    <cellStyle name="Normal 6 2 2" xfId="248" xr:uid="{00000000-0005-0000-0000-000024020000}"/>
    <cellStyle name="Normal 6 2 2 2" xfId="249" xr:uid="{00000000-0005-0000-0000-000025020000}"/>
    <cellStyle name="Normal 6 2 3" xfId="250" xr:uid="{00000000-0005-0000-0000-000026020000}"/>
    <cellStyle name="Normal 6 2 4" xfId="251" xr:uid="{00000000-0005-0000-0000-000027020000}"/>
    <cellStyle name="Normal 6 3" xfId="252" xr:uid="{00000000-0005-0000-0000-000028020000}"/>
    <cellStyle name="Normal 6 4" xfId="253" xr:uid="{00000000-0005-0000-0000-000029020000}"/>
    <cellStyle name="Normal 7" xfId="254" xr:uid="{00000000-0005-0000-0000-00002A020000}"/>
    <cellStyle name="Normal 7 2" xfId="255" xr:uid="{00000000-0005-0000-0000-00002B020000}"/>
    <cellStyle name="Normal 7 2 2" xfId="256" xr:uid="{00000000-0005-0000-0000-00002C020000}"/>
    <cellStyle name="Normal 7 2 2 2" xfId="257" xr:uid="{00000000-0005-0000-0000-00002D020000}"/>
    <cellStyle name="Normal 7 2 3" xfId="258" xr:uid="{00000000-0005-0000-0000-00002E020000}"/>
    <cellStyle name="Normal 7 2 3 2" xfId="259" xr:uid="{00000000-0005-0000-0000-00002F020000}"/>
    <cellStyle name="Normal 7 2 4" xfId="260" xr:uid="{00000000-0005-0000-0000-000030020000}"/>
    <cellStyle name="Normal 7 2 5" xfId="261" xr:uid="{00000000-0005-0000-0000-000031020000}"/>
    <cellStyle name="Normal 7 3" xfId="262" xr:uid="{00000000-0005-0000-0000-000032020000}"/>
    <cellStyle name="Normal 7 3 2" xfId="263" xr:uid="{00000000-0005-0000-0000-000033020000}"/>
    <cellStyle name="Normal 7 4" xfId="264" xr:uid="{00000000-0005-0000-0000-000034020000}"/>
    <cellStyle name="Normal 7 5" xfId="265" xr:uid="{00000000-0005-0000-0000-000035020000}"/>
    <cellStyle name="Normal 8" xfId="266" xr:uid="{00000000-0005-0000-0000-000036020000}"/>
    <cellStyle name="Normal 8 2" xfId="267" xr:uid="{00000000-0005-0000-0000-000037020000}"/>
    <cellStyle name="Normal 8 2 2" xfId="268" xr:uid="{00000000-0005-0000-0000-000038020000}"/>
    <cellStyle name="Normal 8 3" xfId="269" xr:uid="{00000000-0005-0000-0000-000039020000}"/>
    <cellStyle name="Normal 8 4" xfId="270" xr:uid="{00000000-0005-0000-0000-00003A020000}"/>
    <cellStyle name="Normal 9" xfId="271" xr:uid="{00000000-0005-0000-0000-00003B020000}"/>
    <cellStyle name="Normal 9 2" xfId="272" xr:uid="{00000000-0005-0000-0000-00003C020000}"/>
    <cellStyle name="Normal 9 3" xfId="273" xr:uid="{00000000-0005-0000-0000-00003D020000}"/>
    <cellStyle name="Normal 9 4" xfId="274" xr:uid="{00000000-0005-0000-0000-00003E020000}"/>
    <cellStyle name="Note" xfId="275" xr:uid="{00000000-0005-0000-0000-00003F020000}"/>
    <cellStyle name="Note 2" xfId="455" xr:uid="{00000000-0005-0000-0000-000040020000}"/>
    <cellStyle name="Note 2 2" xfId="514" xr:uid="{00000000-0005-0000-0000-000041020000}"/>
    <cellStyle name="Note 2 2 2" xfId="645" xr:uid="{00000000-0005-0000-0000-000042020000}"/>
    <cellStyle name="Note 2 2 3" xfId="728" xr:uid="{00000000-0005-0000-0000-000043020000}"/>
    <cellStyle name="Note 2 3" xfId="515" xr:uid="{00000000-0005-0000-0000-000044020000}"/>
    <cellStyle name="Note 2 3 2" xfId="646" xr:uid="{00000000-0005-0000-0000-000045020000}"/>
    <cellStyle name="Note 2 3 3" xfId="729" xr:uid="{00000000-0005-0000-0000-000046020000}"/>
    <cellStyle name="Note 2 4" xfId="516" xr:uid="{00000000-0005-0000-0000-000047020000}"/>
    <cellStyle name="Note 2 4 2" xfId="647" xr:uid="{00000000-0005-0000-0000-000048020000}"/>
    <cellStyle name="Note 2 4 3" xfId="730" xr:uid="{00000000-0005-0000-0000-000049020000}"/>
    <cellStyle name="Note 2 5" xfId="517" xr:uid="{00000000-0005-0000-0000-00004A020000}"/>
    <cellStyle name="Note 2 5 2" xfId="648" xr:uid="{00000000-0005-0000-0000-00004B020000}"/>
    <cellStyle name="Note 2 5 3" xfId="731" xr:uid="{00000000-0005-0000-0000-00004C020000}"/>
    <cellStyle name="Note 2 6" xfId="518" xr:uid="{00000000-0005-0000-0000-00004D020000}"/>
    <cellStyle name="Note 2 6 2" xfId="649" xr:uid="{00000000-0005-0000-0000-00004E020000}"/>
    <cellStyle name="Note 2 6 3" xfId="732" xr:uid="{00000000-0005-0000-0000-00004F020000}"/>
    <cellStyle name="Note 2 7" xfId="519" xr:uid="{00000000-0005-0000-0000-000050020000}"/>
    <cellStyle name="Note 2 7 2" xfId="650" xr:uid="{00000000-0005-0000-0000-000051020000}"/>
    <cellStyle name="Note 2 7 3" xfId="733" xr:uid="{00000000-0005-0000-0000-000052020000}"/>
    <cellStyle name="Note 2 8" xfId="597" xr:uid="{00000000-0005-0000-0000-000053020000}"/>
    <cellStyle name="Note 2 9" xfId="564" xr:uid="{00000000-0005-0000-0000-000054020000}"/>
    <cellStyle name="Note 3" xfId="520" xr:uid="{00000000-0005-0000-0000-000055020000}"/>
    <cellStyle name="Note 3 2" xfId="651" xr:uid="{00000000-0005-0000-0000-000056020000}"/>
    <cellStyle name="Note 3 3" xfId="734" xr:uid="{00000000-0005-0000-0000-000057020000}"/>
    <cellStyle name="Note 4" xfId="556" xr:uid="{00000000-0005-0000-0000-000058020000}"/>
    <cellStyle name="Note 4 2" xfId="678" xr:uid="{00000000-0005-0000-0000-000059020000}"/>
    <cellStyle name="Note 4 3" xfId="761" xr:uid="{00000000-0005-0000-0000-00005A020000}"/>
    <cellStyle name="Note 5" xfId="577" xr:uid="{00000000-0005-0000-0000-00005B020000}"/>
    <cellStyle name="Note 6" xfId="570" xr:uid="{00000000-0005-0000-0000-00005C020000}"/>
    <cellStyle name="Output" xfId="276" xr:uid="{00000000-0005-0000-0000-00005D020000}"/>
    <cellStyle name="Output 2" xfId="521" xr:uid="{00000000-0005-0000-0000-00005E020000}"/>
    <cellStyle name="Output 2 2" xfId="522" xr:uid="{00000000-0005-0000-0000-00005F020000}"/>
    <cellStyle name="Output 2 2 2" xfId="653" xr:uid="{00000000-0005-0000-0000-000060020000}"/>
    <cellStyle name="Output 2 2 3" xfId="736" xr:uid="{00000000-0005-0000-0000-000061020000}"/>
    <cellStyle name="Output 2 3" xfId="523" xr:uid="{00000000-0005-0000-0000-000062020000}"/>
    <cellStyle name="Output 2 3 2" xfId="654" xr:uid="{00000000-0005-0000-0000-000063020000}"/>
    <cellStyle name="Output 2 3 3" xfId="737" xr:uid="{00000000-0005-0000-0000-000064020000}"/>
    <cellStyle name="Output 2 4" xfId="524" xr:uid="{00000000-0005-0000-0000-000065020000}"/>
    <cellStyle name="Output 2 4 2" xfId="655" xr:uid="{00000000-0005-0000-0000-000066020000}"/>
    <cellStyle name="Output 2 4 3" xfId="738" xr:uid="{00000000-0005-0000-0000-000067020000}"/>
    <cellStyle name="Output 2 5" xfId="525" xr:uid="{00000000-0005-0000-0000-000068020000}"/>
    <cellStyle name="Output 2 5 2" xfId="656" xr:uid="{00000000-0005-0000-0000-000069020000}"/>
    <cellStyle name="Output 2 5 3" xfId="739" xr:uid="{00000000-0005-0000-0000-00006A020000}"/>
    <cellStyle name="Output 2 6" xfId="526" xr:uid="{00000000-0005-0000-0000-00006B020000}"/>
    <cellStyle name="Output 2 6 2" xfId="657" xr:uid="{00000000-0005-0000-0000-00006C020000}"/>
    <cellStyle name="Output 2 6 3" xfId="740" xr:uid="{00000000-0005-0000-0000-00006D020000}"/>
    <cellStyle name="Output 2 7" xfId="527" xr:uid="{00000000-0005-0000-0000-00006E020000}"/>
    <cellStyle name="Output 2 7 2" xfId="658" xr:uid="{00000000-0005-0000-0000-00006F020000}"/>
    <cellStyle name="Output 2 7 3" xfId="741" xr:uid="{00000000-0005-0000-0000-000070020000}"/>
    <cellStyle name="Output 2 8" xfId="652" xr:uid="{00000000-0005-0000-0000-000071020000}"/>
    <cellStyle name="Output 2 9" xfId="735" xr:uid="{00000000-0005-0000-0000-000072020000}"/>
    <cellStyle name="Output 3" xfId="528" xr:uid="{00000000-0005-0000-0000-000073020000}"/>
    <cellStyle name="Output 3 2" xfId="659" xr:uid="{00000000-0005-0000-0000-000074020000}"/>
    <cellStyle name="Output 3 3" xfId="742" xr:uid="{00000000-0005-0000-0000-000075020000}"/>
    <cellStyle name="Output 4" xfId="557" xr:uid="{00000000-0005-0000-0000-000076020000}"/>
    <cellStyle name="Output 4 2" xfId="679" xr:uid="{00000000-0005-0000-0000-000077020000}"/>
    <cellStyle name="Output 4 3" xfId="762" xr:uid="{00000000-0005-0000-0000-000078020000}"/>
    <cellStyle name="Output 5" xfId="578" xr:uid="{00000000-0005-0000-0000-000079020000}"/>
    <cellStyle name="Output 6" xfId="594" xr:uid="{00000000-0005-0000-0000-00007A020000}"/>
    <cellStyle name="OUTPUT AMOUNTS" xfId="371" xr:uid="{00000000-0005-0000-0000-00007B020000}"/>
    <cellStyle name="OUTPUT LINE ITEMS" xfId="372" xr:uid="{00000000-0005-0000-0000-00007C020000}"/>
    <cellStyle name="Percent [2]" xfId="373" xr:uid="{00000000-0005-0000-0000-00007E020000}"/>
    <cellStyle name="Percent [2] 2" xfId="456" xr:uid="{00000000-0005-0000-0000-00007F020000}"/>
    <cellStyle name="Percent 10" xfId="776" xr:uid="{00000000-0005-0000-0000-000080020000}"/>
    <cellStyle name="Percent 2" xfId="374" xr:uid="{00000000-0005-0000-0000-000081020000}"/>
    <cellStyle name="Percent 2 2" xfId="457" xr:uid="{00000000-0005-0000-0000-000082020000}"/>
    <cellStyle name="Percent 3" xfId="375" xr:uid="{00000000-0005-0000-0000-000083020000}"/>
    <cellStyle name="Percent 4" xfId="376" xr:uid="{00000000-0005-0000-0000-000084020000}"/>
    <cellStyle name="Percent 5" xfId="377" xr:uid="{00000000-0005-0000-0000-000085020000}"/>
    <cellStyle name="Percent 6" xfId="378" xr:uid="{00000000-0005-0000-0000-000086020000}"/>
    <cellStyle name="Percent 7" xfId="765" xr:uid="{00000000-0005-0000-0000-000087020000}"/>
    <cellStyle name="Percent 8" xfId="767" xr:uid="{00000000-0005-0000-0000-000088020000}"/>
    <cellStyle name="Percent 9" xfId="770" xr:uid="{00000000-0005-0000-0000-000089020000}"/>
    <cellStyle name="PET_Heading3N_PandL" xfId="771" xr:uid="{00000000-0005-0000-0000-00008A020000}"/>
    <cellStyle name="Positif" xfId="277" xr:uid="{00000000-0005-0000-0000-00008B020000}"/>
    <cellStyle name="Pourcentage 2" xfId="48" xr:uid="{00000000-0005-0000-0000-00008C020000}"/>
    <cellStyle name="Pourcentage 2 2" xfId="279" xr:uid="{00000000-0005-0000-0000-00008D020000}"/>
    <cellStyle name="Pourcentage 2 2 2" xfId="280" xr:uid="{00000000-0005-0000-0000-00008E020000}"/>
    <cellStyle name="Pourcentage 2 2 2 2" xfId="281" xr:uid="{00000000-0005-0000-0000-00008F020000}"/>
    <cellStyle name="Pourcentage 2 2 3" xfId="282" xr:uid="{00000000-0005-0000-0000-000090020000}"/>
    <cellStyle name="Pourcentage 2 2 4" xfId="283" xr:uid="{00000000-0005-0000-0000-000091020000}"/>
    <cellStyle name="Pourcentage 2 3" xfId="284" xr:uid="{00000000-0005-0000-0000-000092020000}"/>
    <cellStyle name="Pourcentage 2 4" xfId="285" xr:uid="{00000000-0005-0000-0000-000093020000}"/>
    <cellStyle name="Pourcentage 2 5" xfId="286" xr:uid="{00000000-0005-0000-0000-000094020000}"/>
    <cellStyle name="Pourcentage 2 6" xfId="278" xr:uid="{00000000-0005-0000-0000-000095020000}"/>
    <cellStyle name="Pourcentage 3" xfId="287" xr:uid="{00000000-0005-0000-0000-000096020000}"/>
    <cellStyle name="Pourcentage 3 2" xfId="288" xr:uid="{00000000-0005-0000-0000-000097020000}"/>
    <cellStyle name="Pourcentage 3 2 2" xfId="289" xr:uid="{00000000-0005-0000-0000-000098020000}"/>
    <cellStyle name="Pourcentage 3 2 2 2" xfId="290" xr:uid="{00000000-0005-0000-0000-000099020000}"/>
    <cellStyle name="Pourcentage 3 2 3" xfId="291" xr:uid="{00000000-0005-0000-0000-00009A020000}"/>
    <cellStyle name="Pourcentage 3 2 4" xfId="292" xr:uid="{00000000-0005-0000-0000-00009B020000}"/>
    <cellStyle name="Pourcentage 3 3" xfId="293" xr:uid="{00000000-0005-0000-0000-00009C020000}"/>
    <cellStyle name="Pourcentage 3 3 2" xfId="294" xr:uid="{00000000-0005-0000-0000-00009D020000}"/>
    <cellStyle name="Pourcentage 3 4" xfId="295" xr:uid="{00000000-0005-0000-0000-00009E020000}"/>
    <cellStyle name="Pourcentage 3 5" xfId="296" xr:uid="{00000000-0005-0000-0000-00009F020000}"/>
    <cellStyle name="Pourcentage 4" xfId="297" xr:uid="{00000000-0005-0000-0000-0000A0020000}"/>
    <cellStyle name="Pourcentage 4 2" xfId="458" xr:uid="{00000000-0005-0000-0000-0000A1020000}"/>
    <cellStyle name="Pourcentage 5" xfId="298" xr:uid="{00000000-0005-0000-0000-0000A2020000}"/>
    <cellStyle name="Pourcentage 6" xfId="299" xr:uid="{00000000-0005-0000-0000-0000A3020000}"/>
    <cellStyle name="Pourcentage 7" xfId="322" xr:uid="{00000000-0005-0000-0000-0000A4020000}"/>
    <cellStyle name="Pourcentage 8" xfId="323" xr:uid="{00000000-0005-0000-0000-0000A5020000}"/>
    <cellStyle name="Pourcentage 9" xfId="324" xr:uid="{00000000-0005-0000-0000-0000A6020000}"/>
    <cellStyle name="Pourcentage entier" xfId="379" xr:uid="{00000000-0005-0000-0000-0000A7020000}"/>
    <cellStyle name="Procent" xfId="1" builtinId="5"/>
    <cellStyle name="Recopier" xfId="300" xr:uid="{00000000-0005-0000-0000-0000A8020000}"/>
    <cellStyle name="Retour ligne" xfId="301" xr:uid="{00000000-0005-0000-0000-0000A9020000}"/>
    <cellStyle name="SAPBEXstdItem" xfId="380" xr:uid="{00000000-0005-0000-0000-0000AA020000}"/>
    <cellStyle name="SAPBEXstdItem 2" xfId="529" xr:uid="{00000000-0005-0000-0000-0000AB020000}"/>
    <cellStyle name="SAPBEXstdItem 2 2" xfId="530" xr:uid="{00000000-0005-0000-0000-0000AC020000}"/>
    <cellStyle name="SAPBEXstdItem 2 2 2" xfId="661" xr:uid="{00000000-0005-0000-0000-0000AD020000}"/>
    <cellStyle name="SAPBEXstdItem 2 2 3" xfId="744" xr:uid="{00000000-0005-0000-0000-0000AE020000}"/>
    <cellStyle name="SAPBEXstdItem 2 3" xfId="531" xr:uid="{00000000-0005-0000-0000-0000AF020000}"/>
    <cellStyle name="SAPBEXstdItem 2 3 2" xfId="662" xr:uid="{00000000-0005-0000-0000-0000B0020000}"/>
    <cellStyle name="SAPBEXstdItem 2 3 3" xfId="745" xr:uid="{00000000-0005-0000-0000-0000B1020000}"/>
    <cellStyle name="SAPBEXstdItem 2 4" xfId="532" xr:uid="{00000000-0005-0000-0000-0000B2020000}"/>
    <cellStyle name="SAPBEXstdItem 2 4 2" xfId="663" xr:uid="{00000000-0005-0000-0000-0000B3020000}"/>
    <cellStyle name="SAPBEXstdItem 2 4 3" xfId="746" xr:uid="{00000000-0005-0000-0000-0000B4020000}"/>
    <cellStyle name="SAPBEXstdItem 2 5" xfId="533" xr:uid="{00000000-0005-0000-0000-0000B5020000}"/>
    <cellStyle name="SAPBEXstdItem 2 5 2" xfId="664" xr:uid="{00000000-0005-0000-0000-0000B6020000}"/>
    <cellStyle name="SAPBEXstdItem 2 5 3" xfId="747" xr:uid="{00000000-0005-0000-0000-0000B7020000}"/>
    <cellStyle name="SAPBEXstdItem 2 6" xfId="534" xr:uid="{00000000-0005-0000-0000-0000B8020000}"/>
    <cellStyle name="SAPBEXstdItem 2 6 2" xfId="665" xr:uid="{00000000-0005-0000-0000-0000B9020000}"/>
    <cellStyle name="SAPBEXstdItem 2 6 3" xfId="748" xr:uid="{00000000-0005-0000-0000-0000BA020000}"/>
    <cellStyle name="SAPBEXstdItem 2 7" xfId="535" xr:uid="{00000000-0005-0000-0000-0000BB020000}"/>
    <cellStyle name="SAPBEXstdItem 2 7 2" xfId="666" xr:uid="{00000000-0005-0000-0000-0000BC020000}"/>
    <cellStyle name="SAPBEXstdItem 2 7 3" xfId="749" xr:uid="{00000000-0005-0000-0000-0000BD020000}"/>
    <cellStyle name="SAPBEXstdItem 2 8" xfId="660" xr:uid="{00000000-0005-0000-0000-0000BE020000}"/>
    <cellStyle name="SAPBEXstdItem 2 9" xfId="743" xr:uid="{00000000-0005-0000-0000-0000BF020000}"/>
    <cellStyle name="SAPBEXstdItem 3" xfId="536" xr:uid="{00000000-0005-0000-0000-0000C0020000}"/>
    <cellStyle name="SAPBEXstdItem 3 2" xfId="667" xr:uid="{00000000-0005-0000-0000-0000C1020000}"/>
    <cellStyle name="SAPBEXstdItem 3 3" xfId="750" xr:uid="{00000000-0005-0000-0000-0000C2020000}"/>
    <cellStyle name="SAPBEXstdItem 4" xfId="558" xr:uid="{00000000-0005-0000-0000-0000C3020000}"/>
    <cellStyle name="SAPBEXstdItem 4 2" xfId="680" xr:uid="{00000000-0005-0000-0000-0000C4020000}"/>
    <cellStyle name="SAPBEXstdItem 4 3" xfId="763" xr:uid="{00000000-0005-0000-0000-0000C5020000}"/>
    <cellStyle name="SAPBEXstdItem 5" xfId="587" xr:uid="{00000000-0005-0000-0000-0000C6020000}"/>
    <cellStyle name="SAPBEXstdItem 6" xfId="566" xr:uid="{00000000-0005-0000-0000-0000C7020000}"/>
    <cellStyle name="Satisfaisant 2" xfId="302" xr:uid="{00000000-0005-0000-0000-0000C8020000}"/>
    <cellStyle name="Sortie 2" xfId="303" xr:uid="{00000000-0005-0000-0000-0000C9020000}"/>
    <cellStyle name="Sortie 2 2" xfId="459" xr:uid="{00000000-0005-0000-0000-0000CA020000}"/>
    <cellStyle name="Sortie 2 2 2" xfId="598" xr:uid="{00000000-0005-0000-0000-0000CB020000}"/>
    <cellStyle name="Sortie 2 2 3" xfId="563" xr:uid="{00000000-0005-0000-0000-0000CC020000}"/>
    <cellStyle name="Sortie 2 3" xfId="537" xr:uid="{00000000-0005-0000-0000-0000CD020000}"/>
    <cellStyle name="Sortie 2 3 2" xfId="668" xr:uid="{00000000-0005-0000-0000-0000CE020000}"/>
    <cellStyle name="Sortie 2 3 3" xfId="751" xr:uid="{00000000-0005-0000-0000-0000CF020000}"/>
    <cellStyle name="Sortie 2 4" xfId="538" xr:uid="{00000000-0005-0000-0000-0000D0020000}"/>
    <cellStyle name="Sortie 2 4 2" xfId="669" xr:uid="{00000000-0005-0000-0000-0000D1020000}"/>
    <cellStyle name="Sortie 2 4 3" xfId="752" xr:uid="{00000000-0005-0000-0000-0000D2020000}"/>
    <cellStyle name="Sortie 2 5" xfId="539" xr:uid="{00000000-0005-0000-0000-0000D3020000}"/>
    <cellStyle name="Sortie 2 5 2" xfId="670" xr:uid="{00000000-0005-0000-0000-0000D4020000}"/>
    <cellStyle name="Sortie 2 5 3" xfId="753" xr:uid="{00000000-0005-0000-0000-0000D5020000}"/>
    <cellStyle name="Sortie 2 6" xfId="540" xr:uid="{00000000-0005-0000-0000-0000D6020000}"/>
    <cellStyle name="Sortie 2 6 2" xfId="671" xr:uid="{00000000-0005-0000-0000-0000D7020000}"/>
    <cellStyle name="Sortie 2 6 3" xfId="754" xr:uid="{00000000-0005-0000-0000-0000D8020000}"/>
    <cellStyle name="Sortie 2 7" xfId="582" xr:uid="{00000000-0005-0000-0000-0000D9020000}"/>
    <cellStyle name="Sortie 2 8" xfId="592" xr:uid="{00000000-0005-0000-0000-0000DA020000}"/>
    <cellStyle name="Standaard" xfId="0" builtinId="0"/>
    <cellStyle name="Standard_Kost 0102 nach GL" xfId="381" xr:uid="{00000000-0005-0000-0000-0000DB020000}"/>
    <cellStyle name="Statutory Holiday" xfId="382" xr:uid="{00000000-0005-0000-0000-0000DC020000}"/>
    <cellStyle name="Stock Check" xfId="383" xr:uid="{00000000-0005-0000-0000-0000DD020000}"/>
    <cellStyle name="Style 1" xfId="304" xr:uid="{00000000-0005-0000-0000-0000DE020000}"/>
    <cellStyle name="Style 1 2" xfId="305" xr:uid="{00000000-0005-0000-0000-0000DF020000}"/>
    <cellStyle name="subhead" xfId="384" xr:uid="{00000000-0005-0000-0000-0000E0020000}"/>
    <cellStyle name="Texte explicatif 2" xfId="306" xr:uid="{00000000-0005-0000-0000-0000E1020000}"/>
    <cellStyle name="Title" xfId="307" xr:uid="{00000000-0005-0000-0000-0000E2020000}"/>
    <cellStyle name="Titre 2" xfId="308" xr:uid="{00000000-0005-0000-0000-0000E3020000}"/>
    <cellStyle name="Titre 2 2" xfId="310" xr:uid="{00000000-0005-0000-0000-0000E4020000}"/>
    <cellStyle name="Titre 1 2" xfId="309" xr:uid="{00000000-0005-0000-0000-0000E5020000}"/>
    <cellStyle name="Titre 1 2 2" xfId="460" xr:uid="{00000000-0005-0000-0000-0000E6020000}"/>
    <cellStyle name="Titre 2 2 2" xfId="461" xr:uid="{00000000-0005-0000-0000-0000E7020000}"/>
    <cellStyle name="Titre 3 2" xfId="311" xr:uid="{00000000-0005-0000-0000-0000E8020000}"/>
    <cellStyle name="Titre 3 2 2" xfId="462" xr:uid="{00000000-0005-0000-0000-0000E9020000}"/>
    <cellStyle name="Titre 4 2" xfId="312" xr:uid="{00000000-0005-0000-0000-0000EA020000}"/>
    <cellStyle name="Titre 4 2 2" xfId="463" xr:uid="{00000000-0005-0000-0000-0000EB020000}"/>
    <cellStyle name="TitreSérie" xfId="385" xr:uid="{00000000-0005-0000-0000-0000EC020000}"/>
    <cellStyle name="Total 2" xfId="313" xr:uid="{00000000-0005-0000-0000-0000ED020000}"/>
    <cellStyle name="Total 2 2" xfId="464" xr:uid="{00000000-0005-0000-0000-0000EE020000}"/>
    <cellStyle name="Total 2 2 2" xfId="600" xr:uid="{00000000-0005-0000-0000-0000EF020000}"/>
    <cellStyle name="Total 2 2 3" xfId="681" xr:uid="{00000000-0005-0000-0000-0000F0020000}"/>
    <cellStyle name="Total 2 3" xfId="541" xr:uid="{00000000-0005-0000-0000-0000F1020000}"/>
    <cellStyle name="Total 2 3 2" xfId="672" xr:uid="{00000000-0005-0000-0000-0000F2020000}"/>
    <cellStyle name="Total 2 3 3" xfId="755" xr:uid="{00000000-0005-0000-0000-0000F3020000}"/>
    <cellStyle name="Total 2 4" xfId="542" xr:uid="{00000000-0005-0000-0000-0000F4020000}"/>
    <cellStyle name="Total 2 4 2" xfId="673" xr:uid="{00000000-0005-0000-0000-0000F5020000}"/>
    <cellStyle name="Total 2 4 3" xfId="756" xr:uid="{00000000-0005-0000-0000-0000F6020000}"/>
    <cellStyle name="Total 2 5" xfId="543" xr:uid="{00000000-0005-0000-0000-0000F7020000}"/>
    <cellStyle name="Total 2 5 2" xfId="674" xr:uid="{00000000-0005-0000-0000-0000F8020000}"/>
    <cellStyle name="Total 2 5 3" xfId="757" xr:uid="{00000000-0005-0000-0000-0000F9020000}"/>
    <cellStyle name="Total 2 6" xfId="544" xr:uid="{00000000-0005-0000-0000-0000FA020000}"/>
    <cellStyle name="Total 2 6 2" xfId="675" xr:uid="{00000000-0005-0000-0000-0000FB020000}"/>
    <cellStyle name="Total 2 6 3" xfId="758" xr:uid="{00000000-0005-0000-0000-0000FC020000}"/>
    <cellStyle name="Total 2 7" xfId="584" xr:uid="{00000000-0005-0000-0000-0000FD020000}"/>
    <cellStyle name="Total 2 8" xfId="591" xr:uid="{00000000-0005-0000-0000-0000FE020000}"/>
    <cellStyle name="TypeDonnée" xfId="386" xr:uid="{00000000-0005-0000-0000-0000FF020000}"/>
    <cellStyle name="Variation" xfId="387" xr:uid="{00000000-0005-0000-0000-000000030000}"/>
    <cellStyle name="Vérification 2" xfId="314" xr:uid="{00000000-0005-0000-0000-000001030000}"/>
    <cellStyle name="Virgule0" xfId="388" xr:uid="{00000000-0005-0000-0000-000002030000}"/>
    <cellStyle name="Virgule0 2" xfId="465" xr:uid="{00000000-0005-0000-0000-000003030000}"/>
    <cellStyle name="Währung" xfId="325" xr:uid="{00000000-0005-0000-0000-000004030000}"/>
    <cellStyle name="Währung [0]_Kost 0102 nach GL" xfId="389" xr:uid="{00000000-0005-0000-0000-000005030000}"/>
    <cellStyle name="Währung_Kost 0102 nach GL" xfId="390" xr:uid="{00000000-0005-0000-0000-000006030000}"/>
    <cellStyle name="Warning Text" xfId="315" xr:uid="{00000000-0005-0000-0000-000007030000}"/>
    <cellStyle name="콤마 [0]_  종  합  _010704 수주&amp;GM from 심양보-1" xfId="391" xr:uid="{00000000-0005-0000-0000-000008030000}"/>
    <cellStyle name="콤마_작성요령" xfId="392" xr:uid="{00000000-0005-0000-0000-000009030000}"/>
    <cellStyle name="표준_04.10.22경영비용" xfId="393" xr:uid="{00000000-0005-0000-0000-00000A030000}"/>
  </cellStyles>
  <dxfs count="0"/>
  <tableStyles count="0" defaultTableStyle="TableStyleMedium2" defaultPivotStyle="PivotStyleLight16"/>
  <colors>
    <mruColors>
      <color rgb="FFFFFFCC"/>
      <color rgb="FFFFFF99"/>
      <color rgb="FFE23ED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1571618</xdr:colOff>
      <xdr:row>9</xdr:row>
      <xdr:rowOff>174630</xdr:rowOff>
    </xdr:from>
    <xdr:ext cx="4018847" cy="510268"/>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571618" y="2349505"/>
              <a:ext cx="4018847" cy="510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it-IT" sz="1100" i="1">
                      <a:solidFill>
                        <a:schemeClr val="tx1"/>
                      </a:solidFill>
                      <a:effectLst/>
                      <a:latin typeface="Cambria Math" panose="02040503050406030204" pitchFamily="18" charset="0"/>
                      <a:ea typeface="+mn-ea"/>
                      <a:cs typeface="+mn-cs"/>
                    </a:rPr>
                    <m:t>𝑊𝐴𝐶𝐶</m:t>
                  </m:r>
                  <m:r>
                    <a:rPr lang="en-GB" sz="1100" i="1">
                      <a:solidFill>
                        <a:schemeClr val="tx1"/>
                      </a:solidFill>
                      <a:effectLst/>
                      <a:latin typeface="Cambria Math" panose="02040503050406030204" pitchFamily="18" charset="0"/>
                      <a:ea typeface="+mn-ea"/>
                      <a:cs typeface="+mn-cs"/>
                    </a:rPr>
                    <m:t>= </m:t>
                  </m:r>
                  <m:f>
                    <m:fPr>
                      <m:ctrlPr>
                        <a:rPr lang="en-US" sz="1100" i="1">
                          <a:solidFill>
                            <a:schemeClr val="tx1"/>
                          </a:solidFill>
                          <a:effectLst/>
                          <a:latin typeface="Cambria Math" panose="02040503050406030204" pitchFamily="18" charset="0"/>
                          <a:ea typeface="+mn-ea"/>
                          <a:cs typeface="+mn-cs"/>
                        </a:rPr>
                      </m:ctrlPr>
                    </m:fPr>
                    <m:num>
                      <m:r>
                        <a:rPr lang="it-IT" sz="1100" i="1">
                          <a:solidFill>
                            <a:schemeClr val="tx1"/>
                          </a:solidFill>
                          <a:effectLst/>
                          <a:latin typeface="Cambria Math" panose="02040503050406030204" pitchFamily="18" charset="0"/>
                          <a:ea typeface="+mn-ea"/>
                          <a:cs typeface="+mn-cs"/>
                        </a:rPr>
                        <m:t>𝐸</m:t>
                      </m:r>
                    </m:num>
                    <m:den>
                      <m:r>
                        <a:rPr lang="it-IT" sz="1100" i="1">
                          <a:solidFill>
                            <a:schemeClr val="tx1"/>
                          </a:solidFill>
                          <a:effectLst/>
                          <a:latin typeface="Cambria Math" panose="02040503050406030204" pitchFamily="18" charset="0"/>
                          <a:ea typeface="+mn-ea"/>
                          <a:cs typeface="+mn-cs"/>
                        </a:rPr>
                        <m:t>𝐷</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m:t>
                      </m:r>
                    </m:den>
                  </m:f>
                  <m:r>
                    <a:rPr lang="en-GB"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𝐸𝑅𝑃</m:t>
                      </m:r>
                    </m:e>
                  </m:d>
                  <m:r>
                    <a:rPr lang="en-GB"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it-IT" sz="1100" i="1">
                          <a:solidFill>
                            <a:schemeClr val="tx1"/>
                          </a:solidFill>
                          <a:effectLst/>
                          <a:latin typeface="Cambria Math" panose="02040503050406030204" pitchFamily="18" charset="0"/>
                          <a:ea typeface="+mn-ea"/>
                          <a:cs typeface="+mn-cs"/>
                        </a:rPr>
                        <m:t>𝐷</m:t>
                      </m:r>
                    </m:num>
                    <m:den>
                      <m:r>
                        <a:rPr lang="it-IT" sz="1100" i="1">
                          <a:solidFill>
                            <a:schemeClr val="tx1"/>
                          </a:solidFill>
                          <a:effectLst/>
                          <a:latin typeface="Cambria Math" panose="02040503050406030204" pitchFamily="18" charset="0"/>
                          <a:ea typeface="+mn-ea"/>
                          <a:cs typeface="+mn-cs"/>
                        </a:rPr>
                        <m:t>𝐷</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m:t>
                      </m:r>
                    </m:den>
                  </m:f>
                </m:oMath>
              </a14:m>
              <a:r>
                <a:rPr lang="en-GB" sz="1100">
                  <a:solidFill>
                    <a:schemeClr val="tx1"/>
                  </a:solidFill>
                  <a:effectLst/>
                  <a:latin typeface="+mn-lt"/>
                  <a:ea typeface="+mn-ea"/>
                  <a:cs typeface="+mn-cs"/>
                </a:rPr>
                <a:t>*(</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𝐷𝑃</m:t>
                  </m:r>
                  <m:r>
                    <a:rPr lang="en-GB" sz="110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en-GB" sz="1100" i="1">
                      <a:solidFill>
                        <a:schemeClr val="tx1"/>
                      </a:solidFill>
                      <a:effectLst/>
                      <a:latin typeface="Cambria Math" panose="02040503050406030204" pitchFamily="18" charset="0"/>
                      <a:ea typeface="+mn-ea"/>
                      <a:cs typeface="+mn-cs"/>
                    </a:rPr>
                    <m:t>)</m:t>
                  </m:r>
                </m:oMath>
              </a14:m>
              <a:endParaRPr lang="en-US" sz="1100">
                <a:solidFill>
                  <a:schemeClr val="tx1"/>
                </a:solidFill>
                <a:effectLst/>
                <a:latin typeface="+mn-lt"/>
                <a:ea typeface="+mn-ea"/>
                <a:cs typeface="+mn-cs"/>
              </a:endParaRPr>
            </a:p>
            <a:p>
              <a:endParaRPr lang="en-US" sz="1100"/>
            </a:p>
          </xdr:txBody>
        </xdr:sp>
      </mc:Choice>
      <mc:Fallback xmlns="">
        <xdr:sp macro="" textlink="">
          <xdr:nvSpPr>
            <xdr:cNvPr id="3" name="TextBox 2"/>
            <xdr:cNvSpPr txBox="1"/>
          </xdr:nvSpPr>
          <xdr:spPr>
            <a:xfrm>
              <a:off x="1571618" y="2349505"/>
              <a:ext cx="4018847" cy="5102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it-IT" sz="1100" i="0">
                  <a:solidFill>
                    <a:schemeClr val="tx1"/>
                  </a:solidFill>
                  <a:effectLst/>
                  <a:latin typeface="Cambria Math" panose="02040503050406030204" pitchFamily="18" charset="0"/>
                  <a:ea typeface="+mn-ea"/>
                  <a:cs typeface="+mn-cs"/>
                </a:rPr>
                <a:t>𝑊𝐴𝐶𝐶</a:t>
              </a:r>
              <a:r>
                <a:rPr lang="en-GB" sz="1100" i="0">
                  <a:solidFill>
                    <a:schemeClr val="tx1"/>
                  </a:solidFill>
                  <a:effectLst/>
                  <a:latin typeface="Cambria Math" panose="02040503050406030204" pitchFamily="18" charset="0"/>
                  <a:ea typeface="+mn-ea"/>
                  <a:cs typeface="+mn-cs"/>
                </a:rPr>
                <a:t>= </a:t>
              </a:r>
              <a:r>
                <a:rPr lang="it-IT" sz="1100" i="0">
                  <a:solidFill>
                    <a:schemeClr val="tx1"/>
                  </a:solidFill>
                  <a:effectLst/>
                  <a:latin typeface="Cambria Math" panose="02040503050406030204" pitchFamily="18" charset="0"/>
                  <a:ea typeface="+mn-ea"/>
                  <a:cs typeface="+mn-cs"/>
                </a:rPr>
                <a:t> 𝐸</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a:t>
              </a:r>
              <a:r>
                <a:rPr lang="en-US" sz="1100" i="0">
                  <a:solidFill>
                    <a:schemeClr val="tx1"/>
                  </a:solidFill>
                  <a:effectLst/>
                  <a:latin typeface="Cambria Math" panose="02040503050406030204" pitchFamily="18" charset="0"/>
                  <a:ea typeface="+mn-ea"/>
                  <a:cs typeface="+mn-cs"/>
                </a:rPr>
                <a:t>)</a:t>
              </a:r>
              <a:r>
                <a:rPr lang="en-GB"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𝐸𝑅𝑃)</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a:t>
              </a:r>
              <a:r>
                <a:rPr lang="en-US" sz="1100" i="0">
                  <a:solidFill>
                    <a:schemeClr val="tx1"/>
                  </a:solidFill>
                  <a:effectLst/>
                  <a:latin typeface="Cambria Math" panose="02040503050406030204" pitchFamily="18" charset="0"/>
                  <a:ea typeface="+mn-ea"/>
                  <a:cs typeface="+mn-cs"/>
                </a:rPr>
                <a:t>)</a:t>
              </a:r>
              <a:r>
                <a:rPr lang="en-GB" sz="1100">
                  <a:solidFill>
                    <a:schemeClr val="tx1"/>
                  </a:solidFill>
                  <a:effectLst/>
                  <a:latin typeface="+mn-lt"/>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𝐷𝑃</a:t>
              </a:r>
              <a:r>
                <a:rPr lang="en-GB" sz="110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en-GB" sz="1100" i="0">
                  <a:solidFill>
                    <a:schemeClr val="tx1"/>
                  </a:solidFill>
                  <a:effectLst/>
                  <a:latin typeface="Cambria Math" panose="02040503050406030204" pitchFamily="18" charset="0"/>
                  <a:ea typeface="+mn-ea"/>
                  <a:cs typeface="+mn-cs"/>
                </a:rPr>
                <a:t>)</a:t>
              </a:r>
              <a:endParaRPr lang="en-US" sz="1100">
                <a:solidFill>
                  <a:schemeClr val="tx1"/>
                </a:solidFill>
                <a:effectLst/>
                <a:latin typeface="+mn-lt"/>
                <a:ea typeface="+mn-ea"/>
                <a:cs typeface="+mn-cs"/>
              </a:endParaRPr>
            </a:p>
            <a:p>
              <a:endParaRPr lang="en-US" sz="1100"/>
            </a:p>
          </xdr:txBody>
        </xdr:sp>
      </mc:Fallback>
    </mc:AlternateContent>
    <xdr:clientData/>
  </xdr:oneCellAnchor>
  <xdr:oneCellAnchor>
    <xdr:from>
      <xdr:col>4</xdr:col>
      <xdr:colOff>217753</xdr:colOff>
      <xdr:row>41</xdr:row>
      <xdr:rowOff>148430</xdr:rowOff>
    </xdr:from>
    <xdr:ext cx="1476375" cy="287258"/>
    <mc:AlternateContent xmlns:mc="http://schemas.openxmlformats.org/markup-compatibility/2006" xmlns:a14="http://schemas.microsoft.com/office/drawing/2010/main">
      <mc:Choice Requires="a14">
        <xdr:sp macro="" textlink="">
          <xdr:nvSpPr>
            <xdr:cNvPr id="4" name="TextBox 2">
              <a:extLst>
                <a:ext uri="{FF2B5EF4-FFF2-40B4-BE49-F238E27FC236}">
                  <a16:creationId xmlns:a16="http://schemas.microsoft.com/office/drawing/2014/main" id="{00000000-0008-0000-0500-000004000000}"/>
                </a:ext>
              </a:extLst>
            </xdr:cNvPr>
            <xdr:cNvSpPr txBox="1"/>
          </xdr:nvSpPr>
          <xdr:spPr>
            <a:xfrm>
              <a:off x="6387836" y="8498680"/>
              <a:ext cx="1476375"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𝐸𝑅𝑃</m:t>
                        </m:r>
                      </m:e>
                    </m:d>
                  </m:oMath>
                </m:oMathPara>
              </a14:m>
              <a:endParaRPr lang="en-US" sz="1100">
                <a:latin typeface="+mn-lt"/>
              </a:endParaRPr>
            </a:p>
          </xdr:txBody>
        </xdr:sp>
      </mc:Choice>
      <mc:Fallback xmlns="">
        <xdr:sp macro="" textlink="">
          <xdr:nvSpPr>
            <xdr:cNvPr id="4" name="TextBox 2"/>
            <xdr:cNvSpPr txBox="1"/>
          </xdr:nvSpPr>
          <xdr:spPr>
            <a:xfrm>
              <a:off x="6387836" y="8498680"/>
              <a:ext cx="1476375"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𝐸𝑅𝑃)</a:t>
              </a:r>
              <a:endParaRPr lang="en-US" sz="1100">
                <a:latin typeface="+mn-lt"/>
              </a:endParaRPr>
            </a:p>
          </xdr:txBody>
        </xdr:sp>
      </mc:Fallback>
    </mc:AlternateContent>
    <xdr:clientData/>
  </xdr:oneCellAnchor>
  <xdr:oneCellAnchor>
    <xdr:from>
      <xdr:col>4</xdr:col>
      <xdr:colOff>149489</xdr:colOff>
      <xdr:row>45</xdr:row>
      <xdr:rowOff>154781</xdr:rowOff>
    </xdr:from>
    <xdr:ext cx="1369218" cy="321469"/>
    <mc:AlternateContent xmlns:mc="http://schemas.openxmlformats.org/markup-compatibility/2006" xmlns:a14="http://schemas.microsoft.com/office/drawing/2010/main">
      <mc:Choice Requires="a14">
        <xdr:sp macro="" textlink="">
          <xdr:nvSpPr>
            <xdr:cNvPr id="5" name="TextBox 2">
              <a:extLst>
                <a:ext uri="{FF2B5EF4-FFF2-40B4-BE49-F238E27FC236}">
                  <a16:creationId xmlns:a16="http://schemas.microsoft.com/office/drawing/2014/main" id="{00000000-0008-0000-0500-000005000000}"/>
                </a:ext>
              </a:extLst>
            </xdr:cNvPr>
            <xdr:cNvSpPr txBox="1"/>
          </xdr:nvSpPr>
          <xdr:spPr>
            <a:xfrm>
              <a:off x="6319572" y="9224698"/>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𝐷𝑃</m:t>
                  </m:r>
                  <m:r>
                    <a:rPr lang="en-GB" sz="110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en-GB" sz="1100" i="1">
                      <a:solidFill>
                        <a:schemeClr val="tx1"/>
                      </a:solidFill>
                      <a:effectLst/>
                      <a:latin typeface="Cambria Math" panose="02040503050406030204" pitchFamily="18" charset="0"/>
                      <a:ea typeface="+mn-ea"/>
                      <a:cs typeface="+mn-cs"/>
                    </a:rPr>
                    <m:t>)</m:t>
                  </m:r>
                </m:oMath>
              </a14:m>
              <a:endParaRPr lang="en-US" sz="1100">
                <a:solidFill>
                  <a:schemeClr val="tx1"/>
                </a:solidFill>
                <a:effectLst/>
                <a:latin typeface="+mn-lt"/>
                <a:ea typeface="+mn-ea"/>
                <a:cs typeface="+mn-cs"/>
              </a:endParaRPr>
            </a:p>
            <a:p>
              <a:pPr algn="l"/>
              <a:endParaRPr lang="en-US" sz="1100">
                <a:latin typeface="+mn-lt"/>
              </a:endParaRPr>
            </a:p>
          </xdr:txBody>
        </xdr:sp>
      </mc:Choice>
      <mc:Fallback xmlns="">
        <xdr:sp macro="" textlink="">
          <xdr:nvSpPr>
            <xdr:cNvPr id="5" name="TextBox 2"/>
            <xdr:cNvSpPr txBox="1"/>
          </xdr:nvSpPr>
          <xdr:spPr>
            <a:xfrm>
              <a:off x="6319572" y="9224698"/>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𝐷𝑃</a:t>
              </a:r>
              <a:r>
                <a:rPr lang="en-GB" sz="110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en-GB" sz="1100" i="0">
                  <a:solidFill>
                    <a:schemeClr val="tx1"/>
                  </a:solidFill>
                  <a:effectLst/>
                  <a:latin typeface="Cambria Math" panose="02040503050406030204" pitchFamily="18" charset="0"/>
                  <a:ea typeface="+mn-ea"/>
                  <a:cs typeface="+mn-cs"/>
                </a:rPr>
                <a:t>)</a:t>
              </a:r>
              <a:endParaRPr lang="en-US" sz="1100">
                <a:solidFill>
                  <a:schemeClr val="tx1"/>
                </a:solidFill>
                <a:effectLst/>
                <a:latin typeface="+mn-lt"/>
                <a:ea typeface="+mn-ea"/>
                <a:cs typeface="+mn-cs"/>
              </a:endParaRPr>
            </a:p>
            <a:p>
              <a:pPr algn="l"/>
              <a:endParaRPr lang="en-US" sz="1100">
                <a:latin typeface="+mn-lt"/>
              </a:endParaRPr>
            </a:p>
          </xdr:txBody>
        </xdr:sp>
      </mc:Fallback>
    </mc:AlternateContent>
    <xdr:clientData/>
  </xdr:oneCellAnchor>
  <xdr:oneCellAnchor>
    <xdr:from>
      <xdr:col>4</xdr:col>
      <xdr:colOff>0</xdr:colOff>
      <xdr:row>39</xdr:row>
      <xdr:rowOff>61649</xdr:rowOff>
    </xdr:from>
    <xdr:ext cx="2921000" cy="408125"/>
    <mc:AlternateContent xmlns:mc="http://schemas.openxmlformats.org/markup-compatibility/2006" xmlns:a14="http://schemas.microsoft.com/office/drawing/2010/main">
      <mc:Choice Requires="a14">
        <xdr:sp macro="" textlink="">
          <xdr:nvSpPr>
            <xdr:cNvPr id="6" name="TextBox 2">
              <a:extLst>
                <a:ext uri="{FF2B5EF4-FFF2-40B4-BE49-F238E27FC236}">
                  <a16:creationId xmlns:a16="http://schemas.microsoft.com/office/drawing/2014/main" id="{00000000-0008-0000-0500-000006000000}"/>
                </a:ext>
              </a:extLst>
            </xdr:cNvPr>
            <xdr:cNvSpPr txBox="1"/>
          </xdr:nvSpPr>
          <xdr:spPr>
            <a:xfrm>
              <a:off x="6170083" y="8052066"/>
              <a:ext cx="2921000" cy="40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fr-FR" sz="1100" b="0" i="1">
                        <a:solidFill>
                          <a:schemeClr val="tx1"/>
                        </a:solidFill>
                        <a:effectLst/>
                        <a:latin typeface="Cambria Math" panose="02040503050406030204" pitchFamily="18" charset="0"/>
                        <a:ea typeface="+mn-ea"/>
                        <a:cs typeface="+mn-cs"/>
                      </a:rPr>
                      <m:t>𝑈𝑛𝑙𝑒𝑣𝑒𝑟𝑒𝑑</m:t>
                    </m:r>
                    <m:r>
                      <a:rPr lang="fr-FR" sz="1100" b="0" i="1">
                        <a:solidFill>
                          <a:schemeClr val="tx1"/>
                        </a:solidFill>
                        <a:effectLst/>
                        <a:latin typeface="Cambria Math" panose="02040503050406030204" pitchFamily="18" charset="0"/>
                        <a:ea typeface="+mn-ea"/>
                        <a:cs typeface="+mn-cs"/>
                      </a:rPr>
                      <m:t> </m:t>
                    </m:r>
                    <m:r>
                      <a:rPr lang="fr-FR" sz="1100" b="0" i="1">
                        <a:solidFill>
                          <a:schemeClr val="tx1"/>
                        </a:solidFill>
                        <a:effectLst/>
                        <a:latin typeface="Cambria Math" panose="02040503050406030204" pitchFamily="18" charset="0"/>
                        <a:ea typeface="+mn-ea"/>
                        <a:cs typeface="+mn-cs"/>
                      </a:rPr>
                      <m:t>𝐵𝑒𝑡𝑎</m:t>
                    </m:r>
                    <m:r>
                      <a:rPr lang="fr-FR" sz="1100" b="0" i="1">
                        <a:solidFill>
                          <a:schemeClr val="tx1"/>
                        </a:solidFill>
                        <a:effectLst/>
                        <a:latin typeface="Cambria Math" panose="02040503050406030204" pitchFamily="18" charset="0"/>
                        <a:ea typeface="+mn-ea"/>
                        <a:cs typeface="+mn-cs"/>
                      </a:rPr>
                      <m:t> ∗(1+</m:t>
                    </m:r>
                    <m:f>
                      <m:fPr>
                        <m:ctrlPr>
                          <a:rPr lang="en-US" sz="1100" i="1">
                            <a:solidFill>
                              <a:schemeClr val="tx1"/>
                            </a:solidFill>
                            <a:effectLst/>
                            <a:latin typeface="Cambria Math" panose="02040503050406030204" pitchFamily="18" charset="0"/>
                            <a:ea typeface="+mn-ea"/>
                            <a:cs typeface="+mn-cs"/>
                          </a:rPr>
                        </m:ctrlPr>
                      </m:fPr>
                      <m:num>
                        <m:r>
                          <a:rPr lang="fr-FR" sz="1100" b="0" i="1">
                            <a:solidFill>
                              <a:schemeClr val="tx1"/>
                            </a:solidFill>
                            <a:effectLst/>
                            <a:latin typeface="Cambria Math" panose="02040503050406030204" pitchFamily="18" charset="0"/>
                            <a:ea typeface="+mn-ea"/>
                            <a:cs typeface="+mn-cs"/>
                          </a:rPr>
                          <m:t>𝐷</m:t>
                        </m:r>
                      </m:num>
                      <m:den>
                        <m:r>
                          <a:rPr lang="fr-FR" sz="1100" b="0" i="1">
                            <a:solidFill>
                              <a:schemeClr val="tx1"/>
                            </a:solidFill>
                            <a:effectLst/>
                            <a:latin typeface="Cambria Math" panose="02040503050406030204" pitchFamily="18" charset="0"/>
                            <a:ea typeface="+mn-ea"/>
                            <a:cs typeface="+mn-cs"/>
                          </a:rPr>
                          <m:t>𝐸</m:t>
                        </m:r>
                      </m:den>
                    </m:f>
                    <m:r>
                      <a:rPr lang="en-GB"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fr-FR" sz="1100" b="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fr-FR" sz="1100" b="0" i="1">
                            <a:solidFill>
                              <a:schemeClr val="tx1"/>
                            </a:solidFill>
                            <a:effectLst/>
                            <a:latin typeface="Cambria Math" panose="02040503050406030204" pitchFamily="18" charset="0"/>
                            <a:ea typeface="+mn-ea"/>
                            <a:cs typeface="+mn-cs"/>
                          </a:rPr>
                          <m:t>)</m:t>
                        </m:r>
                      </m:e>
                    </m:d>
                  </m:oMath>
                </m:oMathPara>
              </a14:m>
              <a:endParaRPr lang="en-US" sz="1100">
                <a:latin typeface="+mn-lt"/>
              </a:endParaRPr>
            </a:p>
          </xdr:txBody>
        </xdr:sp>
      </mc:Choice>
      <mc:Fallback xmlns="">
        <xdr:sp macro="" textlink="">
          <xdr:nvSpPr>
            <xdr:cNvPr id="6" name="TextBox 2"/>
            <xdr:cNvSpPr txBox="1"/>
          </xdr:nvSpPr>
          <xdr:spPr>
            <a:xfrm>
              <a:off x="6170083" y="8052066"/>
              <a:ext cx="2921000" cy="40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𝑈𝑛𝑙𝑒𝑣𝑒𝑟𝑒𝑑 𝐵𝑒𝑡𝑎 ∗(1+𝐷</a:t>
              </a:r>
              <a:r>
                <a:rPr lang="en-US" sz="1100" b="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𝐸</a:t>
              </a:r>
              <a:r>
                <a:rPr lang="en-GB"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fr-FR" sz="1100" b="0" i="0">
                  <a:solidFill>
                    <a:schemeClr val="tx1"/>
                  </a:solidFill>
                  <a:effectLst/>
                  <a:latin typeface="Cambria Math" panose="02040503050406030204" pitchFamily="18" charset="0"/>
                  <a:ea typeface="+mn-ea"/>
                  <a:cs typeface="+mn-cs"/>
                </a:rPr>
                <a:t>))</a:t>
              </a:r>
              <a:endParaRPr lang="en-US" sz="1100">
                <a:latin typeface="+mn-lt"/>
              </a:endParaRPr>
            </a:p>
          </xdr:txBody>
        </xdr:sp>
      </mc:Fallback>
    </mc:AlternateContent>
    <xdr:clientData/>
  </xdr:oneCellAnchor>
  <xdr:twoCellAnchor editAs="oneCell">
    <xdr:from>
      <xdr:col>5</xdr:col>
      <xdr:colOff>677328</xdr:colOff>
      <xdr:row>20</xdr:row>
      <xdr:rowOff>179905</xdr:rowOff>
    </xdr:from>
    <xdr:to>
      <xdr:col>15</xdr:col>
      <xdr:colOff>423334</xdr:colOff>
      <xdr:row>40</xdr:row>
      <xdr:rowOff>105834</xdr:rowOff>
    </xdr:to>
    <xdr:pic>
      <xdr:nvPicPr>
        <xdr:cNvPr id="11" name="Picture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45" y="4063988"/>
          <a:ext cx="6085421" cy="4212179"/>
        </a:xfrm>
        <a:prstGeom prst="rect">
          <a:avLst/>
        </a:prstGeom>
        <a:noFill/>
        <a:ln w="3175" cmpd="sng">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589644</xdr:colOff>
      <xdr:row>39</xdr:row>
      <xdr:rowOff>54430</xdr:rowOff>
    </xdr:from>
    <xdr:to>
      <xdr:col>15</xdr:col>
      <xdr:colOff>417286</xdr:colOff>
      <xdr:row>40</xdr:row>
      <xdr:rowOff>72572</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76858" y="8118930"/>
          <a:ext cx="4689928" cy="1995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i="1"/>
            <a:t>Source: "IPCEI  - Guidance on Funding gap</a:t>
          </a:r>
          <a:r>
            <a:rPr lang="en-US" sz="1100" i="1" baseline="0"/>
            <a:t> calculation and reporting", Sep-2021</a:t>
          </a:r>
          <a:endParaRPr lang="en-US" sz="1100"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601674</xdr:colOff>
      <xdr:row>8</xdr:row>
      <xdr:rowOff>88900</xdr:rowOff>
    </xdr:from>
    <xdr:to>
      <xdr:col>1</xdr:col>
      <xdr:colOff>505058</xdr:colOff>
      <xdr:row>10</xdr:row>
      <xdr:rowOff>152600</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1674" y="2019300"/>
          <a:ext cx="1065434" cy="4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enZ22\_Migration\W73B9N6R1\Documents\Calalysts%20-%20Battery%20Material%20Projects\IPCEI\EBMI-CAM_BBML_Subsidies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henZ22/_Migration/W73B9N6R1/Documents/Calalysts%20-%20Battery%20Material%20Projects/IPCEI/EBMI-CAM_BBML_Subsidies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M1"/>
      <sheetName val="CAM1_Report"/>
      <sheetName val="Invest"/>
      <sheetName val="CAM_PCAM Vol Dev Update"/>
      <sheetName val="CAM Price Assumptions"/>
      <sheetName val="VolPrice"/>
      <sheetName val="VarCost1"/>
      <sheetName val="FixedCost"/>
      <sheetName val="WorkingCap"/>
      <sheetName val="wkst"/>
      <sheetName val="CAM Variable Costs"/>
      <sheetName val="Other CAM Cost Assumptions"/>
    </sheetNames>
    <sheetDataSet>
      <sheetData sheetId="0"/>
      <sheetData sheetId="1">
        <row r="86">
          <cell r="Q86" t="str">
            <v>Net sales</v>
          </cell>
          <cell r="S86" t="str">
            <v>mn €</v>
          </cell>
          <cell r="T86">
            <v>0</v>
          </cell>
          <cell r="U86">
            <v>0</v>
          </cell>
          <cell r="V86">
            <v>0</v>
          </cell>
          <cell r="W86">
            <v>0</v>
          </cell>
          <cell r="X86">
            <v>0</v>
          </cell>
          <cell r="Y86">
            <v>0</v>
          </cell>
          <cell r="Z86">
            <v>0</v>
          </cell>
          <cell r="AA86">
            <v>0</v>
          </cell>
          <cell r="AB86">
            <v>0</v>
          </cell>
          <cell r="AC86">
            <v>0</v>
          </cell>
          <cell r="AD86">
            <v>0</v>
          </cell>
          <cell r="AE86">
            <v>0</v>
          </cell>
          <cell r="AF86">
            <v>95.32060356588164</v>
          </cell>
          <cell r="AG86">
            <v>246.32000073642425</v>
          </cell>
          <cell r="AH86">
            <v>468.02126527900896</v>
          </cell>
          <cell r="AI86">
            <v>514.51804383106719</v>
          </cell>
          <cell r="AJ86">
            <v>508.7413311474819</v>
          </cell>
          <cell r="AK86">
            <v>510.49722162673186</v>
          </cell>
          <cell r="AL86">
            <v>512.27067101077444</v>
          </cell>
          <cell r="AM86">
            <v>514.06185488865742</v>
          </cell>
          <cell r="AN86">
            <v>515.87095060531919</v>
          </cell>
          <cell r="AO86">
            <v>517.69813727914755</v>
          </cell>
          <cell r="AP86">
            <v>519.54359581971426</v>
          </cell>
          <cell r="AQ86">
            <v>521.40750894568646</v>
          </cell>
          <cell r="AR86">
            <v>523.29006120291854</v>
          </cell>
          <cell r="AS86">
            <v>525.19143898272284</v>
          </cell>
          <cell r="AT86">
            <v>527.1118305403254</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row>
        <row r="87">
          <cell r="Q87" t="str">
            <v>Volume</v>
          </cell>
          <cell r="S87" t="str">
            <v>t</v>
          </cell>
          <cell r="T87">
            <v>0</v>
          </cell>
          <cell r="U87">
            <v>0</v>
          </cell>
          <cell r="V87">
            <v>0</v>
          </cell>
          <cell r="W87">
            <v>0</v>
          </cell>
          <cell r="X87">
            <v>0</v>
          </cell>
          <cell r="Y87">
            <v>0</v>
          </cell>
          <cell r="Z87">
            <v>0</v>
          </cell>
          <cell r="AA87">
            <v>0</v>
          </cell>
          <cell r="AB87">
            <v>0</v>
          </cell>
          <cell r="AC87">
            <v>0</v>
          </cell>
          <cell r="AD87">
            <v>0</v>
          </cell>
          <cell r="AE87">
            <v>0</v>
          </cell>
          <cell r="AF87">
            <v>3800</v>
          </cell>
          <cell r="AG87">
            <v>9387</v>
          </cell>
          <cell r="AH87">
            <v>18035</v>
          </cell>
          <cell r="AI87">
            <v>20050</v>
          </cell>
          <cell r="AJ87">
            <v>20050</v>
          </cell>
          <cell r="AK87">
            <v>20050</v>
          </cell>
          <cell r="AL87">
            <v>20050</v>
          </cell>
          <cell r="AM87">
            <v>20050</v>
          </cell>
          <cell r="AN87">
            <v>20050</v>
          </cell>
          <cell r="AO87">
            <v>20050</v>
          </cell>
          <cell r="AP87">
            <v>20050</v>
          </cell>
          <cell r="AQ87">
            <v>20050</v>
          </cell>
          <cell r="AR87">
            <v>20050</v>
          </cell>
          <cell r="AS87">
            <v>20050</v>
          </cell>
          <cell r="AT87">
            <v>20050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row>
        <row r="88">
          <cell r="Q88" t="str">
            <v>NCA_Customer_PCAM</v>
          </cell>
          <cell r="S88" t="str">
            <v>t</v>
          </cell>
          <cell r="T88">
            <v>0</v>
          </cell>
          <cell r="U88">
            <v>0</v>
          </cell>
          <cell r="V88">
            <v>0</v>
          </cell>
          <cell r="W88">
            <v>0</v>
          </cell>
          <cell r="X88">
            <v>0</v>
          </cell>
          <cell r="Y88">
            <v>0</v>
          </cell>
          <cell r="Z88">
            <v>0</v>
          </cell>
          <cell r="AA88">
            <v>0</v>
          </cell>
          <cell r="AB88">
            <v>0</v>
          </cell>
          <cell r="AC88">
            <v>0</v>
          </cell>
          <cell r="AD88">
            <v>0</v>
          </cell>
          <cell r="AE88">
            <v>0</v>
          </cell>
          <cell r="AF88">
            <v>3800</v>
          </cell>
          <cell r="AG88">
            <v>9387</v>
          </cell>
          <cell r="AH88">
            <v>18035</v>
          </cell>
          <cell r="AI88">
            <v>20050</v>
          </cell>
          <cell r="AJ88">
            <v>20050</v>
          </cell>
          <cell r="AK88">
            <v>20050</v>
          </cell>
          <cell r="AL88">
            <v>20050</v>
          </cell>
          <cell r="AM88">
            <v>20050</v>
          </cell>
          <cell r="AN88">
            <v>20050</v>
          </cell>
          <cell r="AO88">
            <v>20050</v>
          </cell>
          <cell r="AP88">
            <v>20050</v>
          </cell>
          <cell r="AQ88">
            <v>20050</v>
          </cell>
          <cell r="AR88">
            <v>20050</v>
          </cell>
          <cell r="AS88">
            <v>20050</v>
          </cell>
          <cell r="AT88">
            <v>20050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row>
        <row r="89">
          <cell r="Q89" t="str">
            <v>Europe</v>
          </cell>
          <cell r="S89" t="str">
            <v>t</v>
          </cell>
          <cell r="AE89">
            <v>0</v>
          </cell>
          <cell r="AF89">
            <v>3800</v>
          </cell>
          <cell r="AG89">
            <v>9387</v>
          </cell>
          <cell r="AH89">
            <v>18035</v>
          </cell>
          <cell r="AI89">
            <v>20050</v>
          </cell>
          <cell r="AJ89">
            <v>20050</v>
          </cell>
          <cell r="AK89">
            <v>20050</v>
          </cell>
          <cell r="AL89">
            <v>20050</v>
          </cell>
          <cell r="AM89">
            <v>20050</v>
          </cell>
          <cell r="AN89">
            <v>20050</v>
          </cell>
          <cell r="AO89">
            <v>20050</v>
          </cell>
          <cell r="AP89">
            <v>20050</v>
          </cell>
          <cell r="AQ89">
            <v>20050</v>
          </cell>
          <cell r="AR89">
            <v>20050</v>
          </cell>
          <cell r="AS89">
            <v>20050</v>
          </cell>
          <cell r="AT89">
            <v>20050</v>
          </cell>
        </row>
        <row r="90">
          <cell r="Q90" t="str">
            <v>NCA_BASF_PCAM</v>
          </cell>
          <cell r="S90" t="str">
            <v>t</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row>
        <row r="91">
          <cell r="Q91" t="str">
            <v>Europe</v>
          </cell>
          <cell r="S91" t="str">
            <v>t</v>
          </cell>
          <cell r="AC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row>
        <row r="92">
          <cell r="Q92" t="str">
            <v>Price</v>
          </cell>
          <cell r="S92" t="str">
            <v>€ / t</v>
          </cell>
          <cell r="T92">
            <v>0</v>
          </cell>
          <cell r="U92">
            <v>0</v>
          </cell>
          <cell r="V92">
            <v>0</v>
          </cell>
          <cell r="W92">
            <v>0</v>
          </cell>
          <cell r="X92">
            <v>0</v>
          </cell>
          <cell r="Y92">
            <v>0</v>
          </cell>
          <cell r="Z92">
            <v>0</v>
          </cell>
          <cell r="AA92">
            <v>0</v>
          </cell>
          <cell r="AB92">
            <v>0</v>
          </cell>
          <cell r="AC92">
            <v>0</v>
          </cell>
          <cell r="AD92">
            <v>0</v>
          </cell>
          <cell r="AE92">
            <v>0</v>
          </cell>
          <cell r="AF92">
            <v>25084.369359442539</v>
          </cell>
          <cell r="AG92">
            <v>26240.545513627811</v>
          </cell>
          <cell r="AH92">
            <v>25950.721667813083</v>
          </cell>
          <cell r="AI92">
            <v>25661.747821998364</v>
          </cell>
          <cell r="AJ92">
            <v>25373.632476183633</v>
          </cell>
          <cell r="AK92">
            <v>25461.208061183632</v>
          </cell>
          <cell r="AL92">
            <v>25549.659402033638</v>
          </cell>
          <cell r="AM92">
            <v>25638.995256292143</v>
          </cell>
          <cell r="AN92">
            <v>25729.224469093228</v>
          </cell>
          <cell r="AO92">
            <v>25820.355974022321</v>
          </cell>
          <cell r="AP92">
            <v>25912.398794000714</v>
          </cell>
          <cell r="AQ92">
            <v>26005.362042178876</v>
          </cell>
          <cell r="AR92">
            <v>26099.254922838827</v>
          </cell>
          <cell r="AS92">
            <v>26194.086732305379</v>
          </cell>
          <cell r="AT92">
            <v>26289.866859866604</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row>
        <row r="93">
          <cell r="Q93" t="str">
            <v>NCA_Customer_PCAM</v>
          </cell>
          <cell r="S93" t="str">
            <v>€ / t</v>
          </cell>
          <cell r="T93">
            <v>0</v>
          </cell>
          <cell r="U93">
            <v>0</v>
          </cell>
          <cell r="V93">
            <v>0</v>
          </cell>
          <cell r="W93">
            <v>0</v>
          </cell>
          <cell r="X93">
            <v>0</v>
          </cell>
          <cell r="Y93">
            <v>0</v>
          </cell>
          <cell r="Z93">
            <v>0</v>
          </cell>
          <cell r="AA93">
            <v>0</v>
          </cell>
          <cell r="AB93">
            <v>0</v>
          </cell>
          <cell r="AC93">
            <v>0</v>
          </cell>
          <cell r="AD93">
            <v>0</v>
          </cell>
          <cell r="AE93">
            <v>0</v>
          </cell>
          <cell r="AF93">
            <v>25084.369359442539</v>
          </cell>
          <cell r="AG93">
            <v>26240.545513627811</v>
          </cell>
          <cell r="AH93">
            <v>25950.721667813083</v>
          </cell>
          <cell r="AI93">
            <v>25661.747821998364</v>
          </cell>
          <cell r="AJ93">
            <v>25373.632476183633</v>
          </cell>
          <cell r="AK93">
            <v>25461.208061183632</v>
          </cell>
          <cell r="AL93">
            <v>25549.659402033638</v>
          </cell>
          <cell r="AM93">
            <v>25638.995256292143</v>
          </cell>
          <cell r="AN93">
            <v>25729.224469093228</v>
          </cell>
          <cell r="AO93">
            <v>25820.355974022321</v>
          </cell>
          <cell r="AP93">
            <v>25912.398794000714</v>
          </cell>
          <cell r="AQ93">
            <v>26005.362042178876</v>
          </cell>
          <cell r="AR93">
            <v>26099.254922838827</v>
          </cell>
          <cell r="AS93">
            <v>26194.086732305379</v>
          </cell>
          <cell r="AT93">
            <v>26289.866859866604</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row>
        <row r="94">
          <cell r="Q94" t="str">
            <v>Europe</v>
          </cell>
          <cell r="S94" t="str">
            <v>€ / t</v>
          </cell>
          <cell r="AE94">
            <v>25765.01705107198</v>
          </cell>
          <cell r="AF94">
            <v>25084.369359442535</v>
          </cell>
          <cell r="AG94">
            <v>26240.545513627807</v>
          </cell>
          <cell r="AH94">
            <v>25950.721667813086</v>
          </cell>
          <cell r="AI94">
            <v>25661.74782199836</v>
          </cell>
          <cell r="AJ94">
            <v>25373.632476183637</v>
          </cell>
          <cell r="AK94">
            <v>25461.208061183635</v>
          </cell>
          <cell r="AL94">
            <v>25549.659402033638</v>
          </cell>
          <cell r="AM94">
            <v>25638.995256292139</v>
          </cell>
          <cell r="AN94">
            <v>25729.224469093224</v>
          </cell>
          <cell r="AO94">
            <v>25820.355974022321</v>
          </cell>
          <cell r="AP94">
            <v>25912.39879400071</v>
          </cell>
          <cell r="AQ94">
            <v>26005.362042178876</v>
          </cell>
          <cell r="AR94">
            <v>26099.254922838831</v>
          </cell>
          <cell r="AS94">
            <v>26194.086732305379</v>
          </cell>
          <cell r="AT94">
            <v>26289.866859866601</v>
          </cell>
        </row>
        <row r="95">
          <cell r="Q95" t="str">
            <v>NCA_BASF_PCAM</v>
          </cell>
          <cell r="S95" t="str">
            <v>€ / t</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row>
        <row r="96">
          <cell r="Q96" t="str">
            <v>Europe</v>
          </cell>
          <cell r="S96" t="str">
            <v>€ / t</v>
          </cell>
          <cell r="AE96">
            <v>25765.01705107198</v>
          </cell>
          <cell r="AF96">
            <v>25084.369359442535</v>
          </cell>
          <cell r="AG96">
            <v>26240.545513627807</v>
          </cell>
          <cell r="AH96">
            <v>25950.721667813086</v>
          </cell>
          <cell r="AI96">
            <v>25661.74782199836</v>
          </cell>
          <cell r="AJ96">
            <v>25373.632476183637</v>
          </cell>
          <cell r="AK96">
            <v>25461.208061183635</v>
          </cell>
          <cell r="AL96">
            <v>25549.659402033638</v>
          </cell>
          <cell r="AM96">
            <v>25638.995256292139</v>
          </cell>
          <cell r="AN96">
            <v>25729.224469093224</v>
          </cell>
          <cell r="AO96">
            <v>25820.355974022321</v>
          </cell>
          <cell r="AP96">
            <v>25912.39879400071</v>
          </cell>
          <cell r="AQ96">
            <v>26005.362042178876</v>
          </cell>
          <cell r="AR96">
            <v>26099.254922838831</v>
          </cell>
          <cell r="AS96">
            <v>26194.086732305379</v>
          </cell>
          <cell r="AT96">
            <v>26289.866859866601</v>
          </cell>
        </row>
        <row r="97">
          <cell r="Q97" t="str">
            <v>Net sales</v>
          </cell>
          <cell r="S97" t="str">
            <v>mn €</v>
          </cell>
          <cell r="T97">
            <v>0</v>
          </cell>
          <cell r="U97">
            <v>0</v>
          </cell>
          <cell r="V97">
            <v>0</v>
          </cell>
          <cell r="W97">
            <v>0</v>
          </cell>
          <cell r="X97">
            <v>0</v>
          </cell>
          <cell r="Y97">
            <v>0</v>
          </cell>
          <cell r="Z97">
            <v>0</v>
          </cell>
          <cell r="AA97">
            <v>0</v>
          </cell>
          <cell r="AB97">
            <v>0</v>
          </cell>
          <cell r="AC97">
            <v>0</v>
          </cell>
          <cell r="AD97">
            <v>0</v>
          </cell>
          <cell r="AE97">
            <v>0</v>
          </cell>
          <cell r="AF97">
            <v>95.32060356588164</v>
          </cell>
          <cell r="AG97">
            <v>246.32000073642425</v>
          </cell>
          <cell r="AH97">
            <v>468.02126527900896</v>
          </cell>
          <cell r="AI97">
            <v>514.51804383106719</v>
          </cell>
          <cell r="AJ97">
            <v>508.7413311474819</v>
          </cell>
          <cell r="AK97">
            <v>510.49722162673186</v>
          </cell>
          <cell r="AL97">
            <v>512.27067101077444</v>
          </cell>
          <cell r="AM97">
            <v>514.06185488865742</v>
          </cell>
          <cell r="AN97">
            <v>515.87095060531919</v>
          </cell>
          <cell r="AO97">
            <v>517.69813727914755</v>
          </cell>
          <cell r="AP97">
            <v>519.54359581971426</v>
          </cell>
          <cell r="AQ97">
            <v>521.40750894568646</v>
          </cell>
          <cell r="AR97">
            <v>523.29006120291854</v>
          </cell>
          <cell r="AS97">
            <v>525.19143898272284</v>
          </cell>
          <cell r="AT97">
            <v>527.1118305403254</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row>
        <row r="98">
          <cell r="Q98" t="str">
            <v>NCA_Customer_PCAM</v>
          </cell>
          <cell r="S98" t="str">
            <v>mn €</v>
          </cell>
          <cell r="T98">
            <v>0</v>
          </cell>
          <cell r="U98">
            <v>0</v>
          </cell>
          <cell r="V98">
            <v>0</v>
          </cell>
          <cell r="W98">
            <v>0</v>
          </cell>
          <cell r="X98">
            <v>0</v>
          </cell>
          <cell r="Y98">
            <v>0</v>
          </cell>
          <cell r="Z98">
            <v>0</v>
          </cell>
          <cell r="AA98">
            <v>0</v>
          </cell>
          <cell r="AB98">
            <v>0</v>
          </cell>
          <cell r="AC98">
            <v>0</v>
          </cell>
          <cell r="AD98">
            <v>0</v>
          </cell>
          <cell r="AE98">
            <v>0</v>
          </cell>
          <cell r="AF98">
            <v>95.32060356588164</v>
          </cell>
          <cell r="AG98">
            <v>246.32000073642425</v>
          </cell>
          <cell r="AH98">
            <v>468.02126527900896</v>
          </cell>
          <cell r="AI98">
            <v>514.51804383106719</v>
          </cell>
          <cell r="AJ98">
            <v>508.7413311474819</v>
          </cell>
          <cell r="AK98">
            <v>510.49722162673186</v>
          </cell>
          <cell r="AL98">
            <v>512.27067101077444</v>
          </cell>
          <cell r="AM98">
            <v>514.06185488865742</v>
          </cell>
          <cell r="AN98">
            <v>515.87095060531919</v>
          </cell>
          <cell r="AO98">
            <v>517.69813727914755</v>
          </cell>
          <cell r="AP98">
            <v>519.54359581971426</v>
          </cell>
          <cell r="AQ98">
            <v>521.40750894568646</v>
          </cell>
          <cell r="AR98">
            <v>523.29006120291854</v>
          </cell>
          <cell r="AS98">
            <v>525.19143898272284</v>
          </cell>
          <cell r="AT98">
            <v>527.1118305403254</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row>
        <row r="99">
          <cell r="Q99" t="str">
            <v>Europe</v>
          </cell>
          <cell r="S99" t="str">
            <v>mn €</v>
          </cell>
          <cell r="T99">
            <v>0</v>
          </cell>
          <cell r="U99">
            <v>0</v>
          </cell>
          <cell r="V99">
            <v>0</v>
          </cell>
          <cell r="W99">
            <v>0</v>
          </cell>
          <cell r="X99">
            <v>0</v>
          </cell>
          <cell r="Y99">
            <v>0</v>
          </cell>
          <cell r="Z99">
            <v>0</v>
          </cell>
          <cell r="AA99">
            <v>0</v>
          </cell>
          <cell r="AB99">
            <v>0</v>
          </cell>
          <cell r="AC99">
            <v>0</v>
          </cell>
          <cell r="AD99">
            <v>0</v>
          </cell>
          <cell r="AE99">
            <v>0</v>
          </cell>
          <cell r="AF99">
            <v>95.32060356588164</v>
          </cell>
          <cell r="AG99">
            <v>246.32000073642425</v>
          </cell>
          <cell r="AH99">
            <v>468.02126527900896</v>
          </cell>
          <cell r="AI99">
            <v>514.51804383106719</v>
          </cell>
          <cell r="AJ99">
            <v>508.7413311474819</v>
          </cell>
          <cell r="AK99">
            <v>510.49722162673186</v>
          </cell>
          <cell r="AL99">
            <v>512.27067101077444</v>
          </cell>
          <cell r="AM99">
            <v>514.06185488865742</v>
          </cell>
          <cell r="AN99">
            <v>515.87095060531919</v>
          </cell>
          <cell r="AO99">
            <v>517.69813727914755</v>
          </cell>
          <cell r="AP99">
            <v>519.54359581971426</v>
          </cell>
          <cell r="AQ99">
            <v>521.40750894568646</v>
          </cell>
          <cell r="AR99">
            <v>523.29006120291854</v>
          </cell>
          <cell r="AS99">
            <v>525.19143898272284</v>
          </cell>
          <cell r="AT99">
            <v>527.1118305403254</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row>
        <row r="100">
          <cell r="Q100" t="str">
            <v>NCA_BASF_PCAM</v>
          </cell>
          <cell r="S100" t="str">
            <v>mn €</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row>
        <row r="101">
          <cell r="Q101" t="str">
            <v>Europe</v>
          </cell>
          <cell r="S101" t="str">
            <v>mn €</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row>
        <row r="102">
          <cell r="Q102" t="str">
            <v>Variable Costs</v>
          </cell>
          <cell r="S102" t="str">
            <v>mn €</v>
          </cell>
          <cell r="T102">
            <v>0</v>
          </cell>
          <cell r="U102">
            <v>0</v>
          </cell>
          <cell r="V102">
            <v>0</v>
          </cell>
          <cell r="W102">
            <v>0</v>
          </cell>
          <cell r="X102">
            <v>0</v>
          </cell>
          <cell r="Y102">
            <v>0</v>
          </cell>
          <cell r="Z102">
            <v>0</v>
          </cell>
          <cell r="AA102">
            <v>0</v>
          </cell>
          <cell r="AB102">
            <v>0</v>
          </cell>
          <cell r="AC102">
            <v>0</v>
          </cell>
          <cell r="AD102">
            <v>0</v>
          </cell>
          <cell r="AE102">
            <v>0</v>
          </cell>
          <cell r="AF102">
            <v>82.39097231101583</v>
          </cell>
          <cell r="AG102">
            <v>208.06299479631213</v>
          </cell>
          <cell r="AH102">
            <v>394.50085972864082</v>
          </cell>
          <cell r="AI102">
            <v>432.9734354920671</v>
          </cell>
          <cell r="AJ102">
            <v>427.38819674756058</v>
          </cell>
          <cell r="AK102">
            <v>429.37444816122604</v>
          </cell>
          <cell r="AL102">
            <v>430.50809980292797</v>
          </cell>
          <cell r="AM102">
            <v>431.70463646279552</v>
          </cell>
          <cell r="AN102">
            <v>433.1634179109526</v>
          </cell>
          <cell r="AO102">
            <v>434.39608158101743</v>
          </cell>
          <cell r="AP102">
            <v>435.64153881949363</v>
          </cell>
          <cell r="AQ102">
            <v>436.89808035652652</v>
          </cell>
          <cell r="AR102">
            <v>438.16582903102409</v>
          </cell>
          <cell r="AS102">
            <v>439.4468290903659</v>
          </cell>
          <cell r="AT102">
            <v>440.52447361577538</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row>
        <row r="103">
          <cell r="Q103" t="str">
            <v>Distribution cost</v>
          </cell>
          <cell r="S103" t="str">
            <v>mn €</v>
          </cell>
          <cell r="T103">
            <v>0</v>
          </cell>
          <cell r="U103">
            <v>0</v>
          </cell>
          <cell r="V103">
            <v>0</v>
          </cell>
          <cell r="W103">
            <v>0</v>
          </cell>
          <cell r="X103">
            <v>0</v>
          </cell>
          <cell r="Y103">
            <v>0</v>
          </cell>
          <cell r="Z103">
            <v>0</v>
          </cell>
          <cell r="AA103">
            <v>0</v>
          </cell>
          <cell r="AB103">
            <v>0</v>
          </cell>
          <cell r="AC103">
            <v>0</v>
          </cell>
          <cell r="AD103">
            <v>0</v>
          </cell>
          <cell r="AE103">
            <v>0</v>
          </cell>
          <cell r="AF103">
            <v>0.52581816000000003</v>
          </cell>
          <cell r="AG103">
            <v>1.3248874129680002</v>
          </cell>
          <cell r="AH103">
            <v>2.5963813127447999</v>
          </cell>
          <cell r="AI103">
            <v>2.9441970738532803</v>
          </cell>
          <cell r="AJ103">
            <v>3.0030810153303458</v>
          </cell>
          <cell r="AK103">
            <v>3.0631426356369524</v>
          </cell>
          <cell r="AL103">
            <v>3.1244054883496917</v>
          </cell>
          <cell r="AM103">
            <v>3.1868935981166855</v>
          </cell>
          <cell r="AN103">
            <v>3.2506314700790191</v>
          </cell>
          <cell r="AO103">
            <v>3.3156440994806</v>
          </cell>
          <cell r="AP103">
            <v>3.381956981470212</v>
          </cell>
          <cell r="AQ103">
            <v>3.4495961210996162</v>
          </cell>
          <cell r="AR103">
            <v>3.5185880435216084</v>
          </cell>
          <cell r="AS103">
            <v>3.5889598043920405</v>
          </cell>
          <cell r="AT103">
            <v>3.6607390004798814</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row>
        <row r="104">
          <cell r="Q104" t="str">
            <v>NCA_Customer_PCAM</v>
          </cell>
          <cell r="S104" t="str">
            <v>mn €</v>
          </cell>
          <cell r="T104">
            <v>0</v>
          </cell>
          <cell r="U104">
            <v>0</v>
          </cell>
          <cell r="V104">
            <v>0</v>
          </cell>
          <cell r="W104">
            <v>0</v>
          </cell>
          <cell r="X104">
            <v>0</v>
          </cell>
          <cell r="Y104">
            <v>0</v>
          </cell>
          <cell r="Z104">
            <v>0</v>
          </cell>
          <cell r="AA104">
            <v>0</v>
          </cell>
          <cell r="AB104">
            <v>0</v>
          </cell>
          <cell r="AC104">
            <v>0</v>
          </cell>
          <cell r="AD104">
            <v>0</v>
          </cell>
          <cell r="AE104">
            <v>0</v>
          </cell>
          <cell r="AF104">
            <v>0.52581816000000003</v>
          </cell>
          <cell r="AG104">
            <v>1.3248874129680002</v>
          </cell>
          <cell r="AH104">
            <v>2.5963813127447999</v>
          </cell>
          <cell r="AI104">
            <v>2.9441970738532803</v>
          </cell>
          <cell r="AJ104">
            <v>3.0030810153303458</v>
          </cell>
          <cell r="AK104">
            <v>3.0631426356369524</v>
          </cell>
          <cell r="AL104">
            <v>3.1244054883496917</v>
          </cell>
          <cell r="AM104">
            <v>3.1868935981166855</v>
          </cell>
          <cell r="AN104">
            <v>3.2506314700790191</v>
          </cell>
          <cell r="AO104">
            <v>3.3156440994806</v>
          </cell>
          <cell r="AP104">
            <v>3.381956981470212</v>
          </cell>
          <cell r="AQ104">
            <v>3.4495961210996162</v>
          </cell>
          <cell r="AR104">
            <v>3.5185880435216084</v>
          </cell>
          <cell r="AS104">
            <v>3.5889598043920405</v>
          </cell>
          <cell r="AT104">
            <v>3.6607390004798814</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row>
        <row r="105">
          <cell r="Q105" t="str">
            <v>Europe</v>
          </cell>
          <cell r="S105" t="str">
            <v>mn €</v>
          </cell>
          <cell r="T105">
            <v>0</v>
          </cell>
          <cell r="U105">
            <v>0</v>
          </cell>
          <cell r="V105">
            <v>0</v>
          </cell>
          <cell r="W105">
            <v>0</v>
          </cell>
          <cell r="X105">
            <v>0</v>
          </cell>
          <cell r="Y105">
            <v>0</v>
          </cell>
          <cell r="Z105">
            <v>0</v>
          </cell>
          <cell r="AA105">
            <v>0</v>
          </cell>
          <cell r="AB105">
            <v>0</v>
          </cell>
          <cell r="AC105">
            <v>0</v>
          </cell>
          <cell r="AD105">
            <v>0</v>
          </cell>
          <cell r="AE105">
            <v>0</v>
          </cell>
          <cell r="AF105">
            <v>0.52581816000000003</v>
          </cell>
          <cell r="AG105">
            <v>1.3248874129680002</v>
          </cell>
          <cell r="AH105">
            <v>2.5963813127447999</v>
          </cell>
          <cell r="AI105">
            <v>2.9441970738532803</v>
          </cell>
          <cell r="AJ105">
            <v>3.0030810153303458</v>
          </cell>
          <cell r="AK105">
            <v>3.0631426356369524</v>
          </cell>
          <cell r="AL105">
            <v>3.1244054883496917</v>
          </cell>
          <cell r="AM105">
            <v>3.1868935981166855</v>
          </cell>
          <cell r="AN105">
            <v>3.2506314700790191</v>
          </cell>
          <cell r="AO105">
            <v>3.3156440994806</v>
          </cell>
          <cell r="AP105">
            <v>3.381956981470212</v>
          </cell>
          <cell r="AQ105">
            <v>3.4495961210996162</v>
          </cell>
          <cell r="AR105">
            <v>3.5185880435216084</v>
          </cell>
          <cell r="AS105">
            <v>3.5889598043920405</v>
          </cell>
          <cell r="AT105">
            <v>3.6607390004798814</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row>
        <row r="106">
          <cell r="Q106" t="str">
            <v>Cost per unit</v>
          </cell>
          <cell r="S106" t="str">
            <v>€ / t</v>
          </cell>
          <cell r="AC106">
            <v>133</v>
          </cell>
          <cell r="AD106">
            <v>133</v>
          </cell>
          <cell r="AE106">
            <v>135.66</v>
          </cell>
          <cell r="AF106">
            <v>138.3732</v>
          </cell>
          <cell r="AG106">
            <v>141.14066400000002</v>
          </cell>
          <cell r="AH106">
            <v>143.96347728000001</v>
          </cell>
          <cell r="AI106">
            <v>146.84274682560002</v>
          </cell>
          <cell r="AJ106">
            <v>149.77960176211201</v>
          </cell>
          <cell r="AK106">
            <v>152.77519379735423</v>
          </cell>
          <cell r="AL106">
            <v>155.83069767330133</v>
          </cell>
          <cell r="AM106">
            <v>158.94731162676737</v>
          </cell>
          <cell r="AN106">
            <v>162.12625785930271</v>
          </cell>
          <cell r="AO106">
            <v>165.36878301648878</v>
          </cell>
          <cell r="AP106">
            <v>168.67615867681855</v>
          </cell>
          <cell r="AQ106">
            <v>172.04968185035494</v>
          </cell>
          <cell r="AR106">
            <v>175.49067548736201</v>
          </cell>
          <cell r="AS106">
            <v>179.00048899710927</v>
          </cell>
          <cell r="AT106">
            <v>182.58049877705145</v>
          </cell>
        </row>
        <row r="107">
          <cell r="Q107" t="str">
            <v>NCA_BASF_PCAM</v>
          </cell>
          <cell r="S107" t="str">
            <v>mn €</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row>
        <row r="108">
          <cell r="Q108" t="str">
            <v>Europe</v>
          </cell>
          <cell r="S108" t="str">
            <v>mn €</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row>
        <row r="109">
          <cell r="Q109" t="str">
            <v>Cost per unit</v>
          </cell>
          <cell r="S109" t="str">
            <v>€ / t</v>
          </cell>
          <cell r="AC109">
            <v>133</v>
          </cell>
          <cell r="AD109">
            <v>133</v>
          </cell>
          <cell r="AE109">
            <v>135.66</v>
          </cell>
          <cell r="AF109">
            <v>138.3732</v>
          </cell>
          <cell r="AG109">
            <v>141.14066400000002</v>
          </cell>
          <cell r="AH109">
            <v>143.96347728000001</v>
          </cell>
          <cell r="AI109">
            <v>146.84274682560002</v>
          </cell>
          <cell r="AJ109">
            <v>149.77960176211201</v>
          </cell>
          <cell r="AK109">
            <v>152.77519379735423</v>
          </cell>
          <cell r="AL109">
            <v>155.83069767330133</v>
          </cell>
          <cell r="AM109">
            <v>158.94731162676737</v>
          </cell>
          <cell r="AN109">
            <v>162.12625785930271</v>
          </cell>
          <cell r="AO109">
            <v>165.36878301648878</v>
          </cell>
          <cell r="AP109">
            <v>168.67615867681855</v>
          </cell>
          <cell r="AQ109">
            <v>172.04968185035494</v>
          </cell>
          <cell r="AR109">
            <v>175.49067548736201</v>
          </cell>
          <cell r="AS109">
            <v>179.00048899710927</v>
          </cell>
          <cell r="AT109">
            <v>182.58049877705145</v>
          </cell>
        </row>
        <row r="110">
          <cell r="Q110" t="str">
            <v>Raw material costs</v>
          </cell>
          <cell r="S110" t="str">
            <v>mn €</v>
          </cell>
          <cell r="T110">
            <v>0</v>
          </cell>
          <cell r="U110">
            <v>0</v>
          </cell>
          <cell r="V110">
            <v>0</v>
          </cell>
          <cell r="W110">
            <v>0</v>
          </cell>
          <cell r="X110">
            <v>0</v>
          </cell>
          <cell r="Y110">
            <v>0</v>
          </cell>
          <cell r="Z110">
            <v>0</v>
          </cell>
          <cell r="AA110">
            <v>0</v>
          </cell>
          <cell r="AB110">
            <v>0</v>
          </cell>
          <cell r="AC110">
            <v>0</v>
          </cell>
          <cell r="AD110">
            <v>0</v>
          </cell>
          <cell r="AE110">
            <v>0</v>
          </cell>
          <cell r="AF110">
            <v>80.09544274809808</v>
          </cell>
          <cell r="AG110">
            <v>202.12717892744058</v>
          </cell>
          <cell r="AH110">
            <v>382.29043961002964</v>
          </cell>
          <cell r="AI110">
            <v>418.28356214502639</v>
          </cell>
          <cell r="AJ110">
            <v>411.57278516530471</v>
          </cell>
          <cell r="AK110">
            <v>412.38565705495085</v>
          </cell>
          <cell r="AL110">
            <v>413.20705173997732</v>
          </cell>
          <cell r="AM110">
            <v>414.03706232986735</v>
          </cell>
          <cell r="AN110">
            <v>414.87578302283015</v>
          </cell>
          <cell r="AO110">
            <v>415.72330911983966</v>
          </cell>
          <cell r="AP110">
            <v>416.57973703887893</v>
          </cell>
          <cell r="AQ110">
            <v>417.44516432938929</v>
          </cell>
          <cell r="AR110">
            <v>418.31968968693121</v>
          </cell>
          <cell r="AS110">
            <v>419.20341296805731</v>
          </cell>
          <cell r="AT110">
            <v>420.09643520540385</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row>
        <row r="111">
          <cell r="Q111" t="str">
            <v>NCA_Customer_PCAM</v>
          </cell>
          <cell r="S111" t="str">
            <v>mn €</v>
          </cell>
          <cell r="T111">
            <v>0</v>
          </cell>
          <cell r="U111">
            <v>0</v>
          </cell>
          <cell r="V111">
            <v>0</v>
          </cell>
          <cell r="W111">
            <v>0</v>
          </cell>
          <cell r="X111">
            <v>0</v>
          </cell>
          <cell r="Y111">
            <v>0</v>
          </cell>
          <cell r="Z111">
            <v>0</v>
          </cell>
          <cell r="AA111">
            <v>0</v>
          </cell>
          <cell r="AB111">
            <v>0</v>
          </cell>
          <cell r="AC111">
            <v>0</v>
          </cell>
          <cell r="AD111">
            <v>0</v>
          </cell>
          <cell r="AE111">
            <v>0</v>
          </cell>
          <cell r="AF111">
            <v>80.09544274809808</v>
          </cell>
          <cell r="AG111">
            <v>202.12717892744058</v>
          </cell>
          <cell r="AH111">
            <v>382.29043961002964</v>
          </cell>
          <cell r="AI111">
            <v>418.28356214502639</v>
          </cell>
          <cell r="AJ111">
            <v>411.57278516530471</v>
          </cell>
          <cell r="AK111">
            <v>412.38565705495085</v>
          </cell>
          <cell r="AL111">
            <v>413.20705173997732</v>
          </cell>
          <cell r="AM111">
            <v>414.03706232986735</v>
          </cell>
          <cell r="AN111">
            <v>414.87578302283015</v>
          </cell>
          <cell r="AO111">
            <v>415.72330911983966</v>
          </cell>
          <cell r="AP111">
            <v>416.57973703887893</v>
          </cell>
          <cell r="AQ111">
            <v>417.44516432938929</v>
          </cell>
          <cell r="AR111">
            <v>418.31968968693121</v>
          </cell>
          <cell r="AS111">
            <v>419.20341296805731</v>
          </cell>
          <cell r="AT111">
            <v>420.09643520540385</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row>
        <row r="112">
          <cell r="Q112" t="str">
            <v>Cost per unit</v>
          </cell>
          <cell r="S112" t="str">
            <v>€ / t</v>
          </cell>
          <cell r="AC112">
            <v>0</v>
          </cell>
          <cell r="AD112">
            <v>22516.055521238653</v>
          </cell>
          <cell r="AE112">
            <v>21796.741412109204</v>
          </cell>
          <cell r="AF112">
            <v>21077.748091604757</v>
          </cell>
          <cell r="AG112">
            <v>21532.670600558282</v>
          </cell>
          <cell r="AH112">
            <v>21197.141092876609</v>
          </cell>
          <cell r="AI112">
            <v>20862.023049627252</v>
          </cell>
          <cell r="AJ112">
            <v>20527.320955875548</v>
          </cell>
          <cell r="AK112">
            <v>20567.863194760641</v>
          </cell>
          <cell r="AL112">
            <v>20608.830510722059</v>
          </cell>
          <cell r="AM112">
            <v>20650.227547624308</v>
          </cell>
          <cell r="AN112">
            <v>20692.059003632425</v>
          </cell>
          <cell r="AO112">
            <v>20734.329631912202</v>
          </cell>
          <cell r="AP112">
            <v>20777.044241340594</v>
          </cell>
          <cell r="AQ112">
            <v>20820.207697226397</v>
          </cell>
          <cell r="AR112">
            <v>20863.824922041455</v>
          </cell>
          <cell r="AS112">
            <v>20907.90089616246</v>
          </cell>
          <cell r="AT112">
            <v>20952.440658623633</v>
          </cell>
        </row>
        <row r="113">
          <cell r="Q113" t="str">
            <v>otherRaws811</v>
          </cell>
          <cell r="S113" t="str">
            <v>LiOH &amp; Other RM</v>
          </cell>
          <cell r="AD113">
            <v>8708.2124537386553</v>
          </cell>
          <cell r="AE113">
            <v>7960.3100421092067</v>
          </cell>
          <cell r="AF113">
            <v>7212.4425360797586</v>
          </cell>
          <cell r="AG113">
            <v>6839.434479577033</v>
          </cell>
          <cell r="AH113">
            <v>6466.4627388605504</v>
          </cell>
          <cell r="AI113">
            <v>6093.5280402460312</v>
          </cell>
          <cell r="AJ113">
            <v>5720.6311245755169</v>
          </cell>
          <cell r="AK113">
            <v>5722.5965933226089</v>
          </cell>
          <cell r="AL113">
            <v>5724.6013714446444</v>
          </cell>
          <cell r="AM113">
            <v>5726.64624512912</v>
          </cell>
          <cell r="AN113">
            <v>5728.7320162872848</v>
          </cell>
          <cell r="AO113">
            <v>5730.8595028686132</v>
          </cell>
          <cell r="AP113">
            <v>5733.029539181568</v>
          </cell>
          <cell r="AQ113">
            <v>5735.242976220783</v>
          </cell>
          <cell r="AR113">
            <v>5737.5006820007811</v>
          </cell>
          <cell r="AS113">
            <v>5739.80354189638</v>
          </cell>
          <cell r="AT113">
            <v>5742.1524589898909</v>
          </cell>
        </row>
        <row r="114">
          <cell r="Q114" t="str">
            <v>Precursor811</v>
          </cell>
          <cell r="AD114">
            <v>13807.843067499998</v>
          </cell>
          <cell r="AE114">
            <v>13836.431369999998</v>
          </cell>
          <cell r="AF114">
            <v>13865.305555524998</v>
          </cell>
          <cell r="AG114">
            <v>14693.236120981248</v>
          </cell>
          <cell r="AH114">
            <v>14730.67835401606</v>
          </cell>
          <cell r="AI114">
            <v>14768.49500938122</v>
          </cell>
          <cell r="AJ114">
            <v>14806.689831300033</v>
          </cell>
          <cell r="AK114">
            <v>14845.266601438034</v>
          </cell>
          <cell r="AL114">
            <v>14884.229139277415</v>
          </cell>
          <cell r="AM114">
            <v>14923.581302495189</v>
          </cell>
          <cell r="AN114">
            <v>14963.326987345139</v>
          </cell>
          <cell r="AO114">
            <v>15003.47012904359</v>
          </cell>
          <cell r="AP114">
            <v>15044.014702159027</v>
          </cell>
          <cell r="AQ114">
            <v>15084.964721005616</v>
          </cell>
          <cell r="AR114">
            <v>15126.324240040674</v>
          </cell>
          <cell r="AS114">
            <v>15168.097354266079</v>
          </cell>
          <cell r="AT114">
            <v>15210.288199633742</v>
          </cell>
        </row>
        <row r="115">
          <cell r="Q115" t="str">
            <v>NCA_BASF_PCAM</v>
          </cell>
          <cell r="S115" t="str">
            <v>mn €</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row>
        <row r="116">
          <cell r="Q116" t="str">
            <v>Cost per unit</v>
          </cell>
          <cell r="S116" t="str">
            <v>€ / t</v>
          </cell>
          <cell r="AD116">
            <v>22516.055521238653</v>
          </cell>
          <cell r="AE116">
            <v>21796.741412109204</v>
          </cell>
          <cell r="AF116">
            <v>21077.748091604757</v>
          </cell>
          <cell r="AG116">
            <v>21532.670600558282</v>
          </cell>
          <cell r="AH116">
            <v>21197.141092876609</v>
          </cell>
          <cell r="AI116">
            <v>20862.023049627252</v>
          </cell>
          <cell r="AJ116">
            <v>20527.320955875548</v>
          </cell>
          <cell r="AK116">
            <v>20567.863194760641</v>
          </cell>
          <cell r="AL116">
            <v>20608.830510722059</v>
          </cell>
          <cell r="AM116">
            <v>20650.227547624308</v>
          </cell>
          <cell r="AN116">
            <v>20692.059003632425</v>
          </cell>
          <cell r="AO116">
            <v>20734.329631912202</v>
          </cell>
          <cell r="AP116">
            <v>20777.044241340594</v>
          </cell>
          <cell r="AQ116">
            <v>20820.207697226397</v>
          </cell>
          <cell r="AR116">
            <v>20863.824922041455</v>
          </cell>
          <cell r="AS116">
            <v>20907.90089616246</v>
          </cell>
          <cell r="AT116">
            <v>20952.440658623633</v>
          </cell>
        </row>
        <row r="117">
          <cell r="Q117" t="str">
            <v>otherRawsNCA</v>
          </cell>
          <cell r="S117" t="str">
            <v>LiOH &amp; Other RM</v>
          </cell>
          <cell r="AD117">
            <v>8708.2124537386553</v>
          </cell>
          <cell r="AE117">
            <v>7960.3100421092067</v>
          </cell>
          <cell r="AF117">
            <v>7212.4425360797586</v>
          </cell>
          <cell r="AG117">
            <v>6839.434479577033</v>
          </cell>
          <cell r="AH117">
            <v>6466.4627388605504</v>
          </cell>
          <cell r="AI117">
            <v>6093.5280402460312</v>
          </cell>
          <cell r="AJ117">
            <v>5720.6311245755169</v>
          </cell>
          <cell r="AK117">
            <v>5722.5965933226089</v>
          </cell>
          <cell r="AL117">
            <v>5724.6013714446444</v>
          </cell>
          <cell r="AM117">
            <v>5726.64624512912</v>
          </cell>
          <cell r="AN117">
            <v>5728.7320162872848</v>
          </cell>
          <cell r="AO117">
            <v>5730.8595028686132</v>
          </cell>
          <cell r="AP117">
            <v>5733.029539181568</v>
          </cell>
          <cell r="AQ117">
            <v>5735.242976220783</v>
          </cell>
          <cell r="AR117">
            <v>5737.5006820007811</v>
          </cell>
          <cell r="AS117">
            <v>5739.80354189638</v>
          </cell>
          <cell r="AT117">
            <v>5742.1524589898909</v>
          </cell>
        </row>
        <row r="118">
          <cell r="Q118" t="str">
            <v>PrecursorNCA</v>
          </cell>
          <cell r="AD118">
            <v>13807.843067499998</v>
          </cell>
          <cell r="AE118">
            <v>13836.431369999998</v>
          </cell>
          <cell r="AF118">
            <v>13865.305555524998</v>
          </cell>
          <cell r="AG118">
            <v>14693.236120981248</v>
          </cell>
          <cell r="AH118">
            <v>14730.67835401606</v>
          </cell>
          <cell r="AI118">
            <v>14768.49500938122</v>
          </cell>
          <cell r="AJ118">
            <v>14806.689831300033</v>
          </cell>
          <cell r="AK118">
            <v>14845.266601438034</v>
          </cell>
          <cell r="AL118">
            <v>14884.229139277415</v>
          </cell>
          <cell r="AM118">
            <v>14923.581302495189</v>
          </cell>
          <cell r="AN118">
            <v>14963.326987345139</v>
          </cell>
          <cell r="AO118">
            <v>15003.47012904359</v>
          </cell>
          <cell r="AP118">
            <v>15044.014702159027</v>
          </cell>
          <cell r="AQ118">
            <v>15084.964721005616</v>
          </cell>
          <cell r="AR118">
            <v>15126.324240040674</v>
          </cell>
          <cell r="AS118">
            <v>15168.097354266079</v>
          </cell>
          <cell r="AT118">
            <v>15210.288199633742</v>
          </cell>
        </row>
        <row r="119">
          <cell r="Q119" t="str">
            <v>Variable manufacturing costs</v>
          </cell>
          <cell r="S119" t="str">
            <v>mn €</v>
          </cell>
          <cell r="T119">
            <v>0</v>
          </cell>
          <cell r="U119">
            <v>0</v>
          </cell>
          <cell r="V119">
            <v>0</v>
          </cell>
          <cell r="W119">
            <v>0</v>
          </cell>
          <cell r="X119">
            <v>0</v>
          </cell>
          <cell r="Y119">
            <v>0</v>
          </cell>
          <cell r="Z119">
            <v>0</v>
          </cell>
          <cell r="AA119">
            <v>0</v>
          </cell>
          <cell r="AB119">
            <v>0</v>
          </cell>
          <cell r="AC119">
            <v>0</v>
          </cell>
          <cell r="AD119">
            <v>0</v>
          </cell>
          <cell r="AE119">
            <v>0</v>
          </cell>
          <cell r="AF119">
            <v>1.7697114029177448</v>
          </cell>
          <cell r="AG119">
            <v>4.6109284559035411</v>
          </cell>
          <cell r="AH119">
            <v>9.6140388058663842</v>
          </cell>
          <cell r="AI119">
            <v>11.745676273187454</v>
          </cell>
          <cell r="AJ119">
            <v>12.812330566925514</v>
          </cell>
          <cell r="AK119">
            <v>13.925648470638254</v>
          </cell>
          <cell r="AL119">
            <v>14.176642574600947</v>
          </cell>
          <cell r="AM119">
            <v>14.480680534811494</v>
          </cell>
          <cell r="AN119">
            <v>15.037003418043422</v>
          </cell>
          <cell r="AO119">
            <v>15.357128361697139</v>
          </cell>
          <cell r="AP119">
            <v>15.679844799144439</v>
          </cell>
          <cell r="AQ119">
            <v>16.003319906037657</v>
          </cell>
          <cell r="AR119">
            <v>16.32755130057128</v>
          </cell>
          <cell r="AS119">
            <v>16.654456317916509</v>
          </cell>
          <cell r="AT119">
            <v>16.767299409891628</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row>
        <row r="120">
          <cell r="Q120" t="str">
            <v>NCA_Customer_PCAM</v>
          </cell>
          <cell r="S120" t="str">
            <v>mn €</v>
          </cell>
          <cell r="T120">
            <v>0</v>
          </cell>
          <cell r="U120">
            <v>0</v>
          </cell>
          <cell r="V120">
            <v>0</v>
          </cell>
          <cell r="W120">
            <v>0</v>
          </cell>
          <cell r="X120">
            <v>0</v>
          </cell>
          <cell r="Y120">
            <v>0</v>
          </cell>
          <cell r="Z120">
            <v>0</v>
          </cell>
          <cell r="AA120">
            <v>0</v>
          </cell>
          <cell r="AB120">
            <v>0</v>
          </cell>
          <cell r="AC120">
            <v>0</v>
          </cell>
          <cell r="AD120">
            <v>0</v>
          </cell>
          <cell r="AE120">
            <v>0</v>
          </cell>
          <cell r="AF120">
            <v>1.7697114029177448</v>
          </cell>
          <cell r="AG120">
            <v>4.6109284559035411</v>
          </cell>
          <cell r="AH120">
            <v>9.6140388058663842</v>
          </cell>
          <cell r="AI120">
            <v>11.745676273187454</v>
          </cell>
          <cell r="AJ120">
            <v>12.812330566925514</v>
          </cell>
          <cell r="AK120">
            <v>13.925648470638254</v>
          </cell>
          <cell r="AL120">
            <v>14.176642574600947</v>
          </cell>
          <cell r="AM120">
            <v>14.480680534811494</v>
          </cell>
          <cell r="AN120">
            <v>15.037003418043422</v>
          </cell>
          <cell r="AO120">
            <v>15.357128361697139</v>
          </cell>
          <cell r="AP120">
            <v>15.679844799144439</v>
          </cell>
          <cell r="AQ120">
            <v>16.003319906037657</v>
          </cell>
          <cell r="AR120">
            <v>16.32755130057128</v>
          </cell>
          <cell r="AS120">
            <v>16.654456317916509</v>
          </cell>
          <cell r="AT120">
            <v>16.767299409891628</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row>
        <row r="121">
          <cell r="Q121" t="str">
            <v>Cost per unit</v>
          </cell>
          <cell r="S121" t="str">
            <v>€ / t</v>
          </cell>
          <cell r="AC121">
            <v>0</v>
          </cell>
          <cell r="AD121">
            <v>383.93301046033343</v>
          </cell>
          <cell r="AE121">
            <v>446.75696227406229</v>
          </cell>
          <cell r="AF121">
            <v>465.71352708361707</v>
          </cell>
          <cell r="AG121">
            <v>491.20362798588911</v>
          </cell>
          <cell r="AH121">
            <v>533.07672890858805</v>
          </cell>
          <cell r="AI121">
            <v>585.81926549563366</v>
          </cell>
          <cell r="AJ121">
            <v>639.01898089404062</v>
          </cell>
          <cell r="AK121">
            <v>694.54605838594784</v>
          </cell>
          <cell r="AL121">
            <v>707.06446756114451</v>
          </cell>
          <cell r="AM121">
            <v>722.22845560157077</v>
          </cell>
          <cell r="AN121">
            <v>749.97523282012082</v>
          </cell>
          <cell r="AO121">
            <v>765.94156417442093</v>
          </cell>
          <cell r="AP121">
            <v>782.03714708949826</v>
          </cell>
          <cell r="AQ121">
            <v>798.17056887968374</v>
          </cell>
          <cell r="AR121">
            <v>814.34171075168479</v>
          </cell>
          <cell r="AS121">
            <v>830.64620039483839</v>
          </cell>
          <cell r="AT121">
            <v>836.27428478262482</v>
          </cell>
        </row>
        <row r="122">
          <cell r="Q122" t="str">
            <v>NCA_BASF_PCAM</v>
          </cell>
          <cell r="S122" t="str">
            <v>mn €</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row>
        <row r="123">
          <cell r="Q123" t="str">
            <v>Cost per unit</v>
          </cell>
          <cell r="S123" t="str">
            <v>€ / t</v>
          </cell>
          <cell r="AD123">
            <v>383.93301046033343</v>
          </cell>
          <cell r="AE123">
            <v>446.75696227406229</v>
          </cell>
          <cell r="AF123">
            <v>465.71352708361707</v>
          </cell>
          <cell r="AG123">
            <v>491.20362798588911</v>
          </cell>
          <cell r="AH123">
            <v>533.07672890858805</v>
          </cell>
          <cell r="AI123">
            <v>585.81926549563366</v>
          </cell>
          <cell r="AJ123">
            <v>639.01898089404062</v>
          </cell>
          <cell r="AK123">
            <v>694.54605838594784</v>
          </cell>
          <cell r="AL123">
            <v>707.06446756114451</v>
          </cell>
          <cell r="AM123">
            <v>722.22845560157077</v>
          </cell>
          <cell r="AN123">
            <v>749.97523282012082</v>
          </cell>
          <cell r="AO123">
            <v>765.94156417442093</v>
          </cell>
          <cell r="AP123">
            <v>782.03714708949826</v>
          </cell>
          <cell r="AQ123">
            <v>798.17056887968374</v>
          </cell>
          <cell r="AR123">
            <v>814.34171075168479</v>
          </cell>
          <cell r="AS123">
            <v>830.64620039483839</v>
          </cell>
          <cell r="AT123">
            <v>836.27428478262482</v>
          </cell>
        </row>
        <row r="124">
          <cell r="Q124" t="str">
            <v>Other CM1 effects</v>
          </cell>
          <cell r="S124" t="str">
            <v>mn €</v>
          </cell>
          <cell r="AC124">
            <v>0</v>
          </cell>
          <cell r="AD124">
            <v>0</v>
          </cell>
          <cell r="AE124">
            <v>-5.5825495935958172</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row>
        <row r="125">
          <cell r="Q125" t="str">
            <v xml:space="preserve">   Start-Up</v>
          </cell>
          <cell r="S125" t="str">
            <v>1kt PCAM &amp; other RM Scrap</v>
          </cell>
          <cell r="AE125">
            <v>5.5825495935958172</v>
          </cell>
        </row>
        <row r="126">
          <cell r="Q126" t="str">
            <v>Contribution Margin 1</v>
          </cell>
          <cell r="S126" t="str">
            <v>mn €</v>
          </cell>
          <cell r="T126">
            <v>0</v>
          </cell>
          <cell r="U126">
            <v>0</v>
          </cell>
          <cell r="V126">
            <v>0</v>
          </cell>
          <cell r="W126">
            <v>0</v>
          </cell>
          <cell r="X126">
            <v>0</v>
          </cell>
          <cell r="Y126">
            <v>0</v>
          </cell>
          <cell r="Z126">
            <v>0</v>
          </cell>
          <cell r="AA126">
            <v>0</v>
          </cell>
          <cell r="AB126">
            <v>0</v>
          </cell>
          <cell r="AC126">
            <v>0</v>
          </cell>
          <cell r="AD126">
            <v>0</v>
          </cell>
          <cell r="AE126">
            <v>-5.5825495935958172</v>
          </cell>
          <cell r="AF126">
            <v>12.929631254865811</v>
          </cell>
          <cell r="AG126">
            <v>38.257005940112123</v>
          </cell>
          <cell r="AH126">
            <v>73.520405550368139</v>
          </cell>
          <cell r="AI126">
            <v>81.544608339000092</v>
          </cell>
          <cell r="AJ126">
            <v>81.353134399921316</v>
          </cell>
          <cell r="AK126">
            <v>81.122773465505816</v>
          </cell>
          <cell r="AL126">
            <v>81.762571207846463</v>
          </cell>
          <cell r="AM126">
            <v>82.357218425861902</v>
          </cell>
          <cell r="AN126">
            <v>82.707532694366591</v>
          </cell>
          <cell r="AO126">
            <v>83.302055698130118</v>
          </cell>
          <cell r="AP126">
            <v>83.902057000220623</v>
          </cell>
          <cell r="AQ126">
            <v>84.509428589159938</v>
          </cell>
          <cell r="AR126">
            <v>85.124232171894448</v>
          </cell>
          <cell r="AS126">
            <v>85.744609892356948</v>
          </cell>
          <cell r="AT126">
            <v>86.587356924550022</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row>
        <row r="127">
          <cell r="Q127" t="str">
            <v>CM1 (relative to Net Sales)</v>
          </cell>
          <cell r="S127" t="str">
            <v>%</v>
          </cell>
          <cell r="T127">
            <v>0</v>
          </cell>
          <cell r="U127">
            <v>0</v>
          </cell>
          <cell r="V127">
            <v>0</v>
          </cell>
          <cell r="W127">
            <v>0</v>
          </cell>
          <cell r="X127">
            <v>0</v>
          </cell>
          <cell r="Y127">
            <v>0</v>
          </cell>
          <cell r="Z127">
            <v>0</v>
          </cell>
          <cell r="AA127">
            <v>0</v>
          </cell>
          <cell r="AB127">
            <v>0</v>
          </cell>
          <cell r="AC127">
            <v>0</v>
          </cell>
          <cell r="AD127">
            <v>0</v>
          </cell>
          <cell r="AE127">
            <v>0</v>
          </cell>
          <cell r="AF127">
            <v>0.13564361503365205</v>
          </cell>
          <cell r="AG127">
            <v>0.15531424904894017</v>
          </cell>
          <cell r="AH127">
            <v>0.157087745802617</v>
          </cell>
          <cell r="AI127">
            <v>0.15848736369248462</v>
          </cell>
          <cell r="AJ127">
            <v>0.1599106056832984</v>
          </cell>
          <cell r="AK127">
            <v>0.15890933393722093</v>
          </cell>
          <cell r="AL127">
            <v>0.1596081443556365</v>
          </cell>
          <cell r="AM127">
            <v>0.16020877184847718</v>
          </cell>
          <cell r="AN127">
            <v>0.16032601292497314</v>
          </cell>
          <cell r="AO127">
            <v>0.16090854824384446</v>
          </cell>
          <cell r="AP127">
            <v>0.16149185106948233</v>
          </cell>
          <cell r="AQ127">
            <v>0.16207942375061393</v>
          </cell>
          <cell r="AR127">
            <v>0.16267121904859844</v>
          </cell>
          <cell r="AS127">
            <v>0.16326353311935399</v>
          </cell>
          <cell r="AT127">
            <v>0.16426752713137191</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cell r="BX127">
            <v>0</v>
          </cell>
          <cell r="BY127">
            <v>0</v>
          </cell>
          <cell r="BZ127">
            <v>0</v>
          </cell>
          <cell r="CA127">
            <v>0</v>
          </cell>
        </row>
        <row r="128">
          <cell r="Q128" t="str">
            <v>CM1 (per Unit of Volume of Products)</v>
          </cell>
          <cell r="S128" t="str">
            <v>€ / t</v>
          </cell>
          <cell r="T128">
            <v>0</v>
          </cell>
          <cell r="U128">
            <v>0</v>
          </cell>
          <cell r="V128">
            <v>0</v>
          </cell>
          <cell r="W128">
            <v>0</v>
          </cell>
          <cell r="X128">
            <v>0</v>
          </cell>
          <cell r="Y128">
            <v>0</v>
          </cell>
          <cell r="Z128">
            <v>0</v>
          </cell>
          <cell r="AA128">
            <v>0</v>
          </cell>
          <cell r="AB128">
            <v>0</v>
          </cell>
          <cell r="AC128">
            <v>0</v>
          </cell>
          <cell r="AD128">
            <v>0</v>
          </cell>
          <cell r="AE128">
            <v>0</v>
          </cell>
          <cell r="AF128">
            <v>3402.5345407541608</v>
          </cell>
          <cell r="AG128">
            <v>4075.5306210836393</v>
          </cell>
          <cell r="AH128">
            <v>4076.5403687478865</v>
          </cell>
          <cell r="AI128">
            <v>4067.0627600498797</v>
          </cell>
          <cell r="AJ128">
            <v>4057.5129376519362</v>
          </cell>
          <cell r="AK128">
            <v>4046.0236142396916</v>
          </cell>
          <cell r="AL128">
            <v>4077.9337260771304</v>
          </cell>
          <cell r="AM128">
            <v>4107.5919414394966</v>
          </cell>
          <cell r="AN128">
            <v>4125.0639747813766</v>
          </cell>
          <cell r="AO128">
            <v>4154.7159949192073</v>
          </cell>
          <cell r="AP128">
            <v>4184.6412468937961</v>
          </cell>
          <cell r="AQ128">
            <v>4214.9340942224408</v>
          </cell>
          <cell r="AR128">
            <v>4245.5976145583263</v>
          </cell>
          <cell r="AS128">
            <v>4276.5391467509698</v>
          </cell>
          <cell r="AT128">
            <v>4318.5714176832926</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row>
        <row r="129">
          <cell r="Q129" t="str">
            <v>Fixed Costs (1)</v>
          </cell>
          <cell r="S129" t="str">
            <v>mn €</v>
          </cell>
          <cell r="T129">
            <v>0</v>
          </cell>
          <cell r="U129">
            <v>0</v>
          </cell>
          <cell r="V129">
            <v>0</v>
          </cell>
          <cell r="W129">
            <v>0</v>
          </cell>
          <cell r="X129">
            <v>0</v>
          </cell>
          <cell r="Y129">
            <v>0</v>
          </cell>
          <cell r="Z129">
            <v>0</v>
          </cell>
          <cell r="AA129">
            <v>0</v>
          </cell>
          <cell r="AB129">
            <v>0</v>
          </cell>
          <cell r="AC129">
            <v>0</v>
          </cell>
          <cell r="AD129">
            <v>0</v>
          </cell>
          <cell r="AE129">
            <v>0</v>
          </cell>
          <cell r="AF129">
            <v>13.095340510040911</v>
          </cell>
          <cell r="AG129">
            <v>34.990665191634562</v>
          </cell>
          <cell r="AH129">
            <v>67.313060332079075</v>
          </cell>
          <cell r="AI129">
            <v>74.934976881188135</v>
          </cell>
          <cell r="AJ129">
            <v>75.040926540804733</v>
          </cell>
          <cell r="AK129">
            <v>75.149707158771335</v>
          </cell>
          <cell r="AL129">
            <v>75.257463151941707</v>
          </cell>
          <cell r="AM129">
            <v>75.371214325336567</v>
          </cell>
          <cell r="AN129">
            <v>75.491821086691573</v>
          </cell>
          <cell r="AO129">
            <v>36.086386282946215</v>
          </cell>
          <cell r="AP129">
            <v>36.210752141148262</v>
          </cell>
          <cell r="AQ129">
            <v>36.337041336640084</v>
          </cell>
          <cell r="AR129">
            <v>36.465283666689807</v>
          </cell>
          <cell r="AS129">
            <v>36.595509390897426</v>
          </cell>
          <cell r="AT129">
            <v>36.604817696296067</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row>
        <row r="130">
          <cell r="Q130" t="str">
            <v>Fixed manufacturing expenditure</v>
          </cell>
          <cell r="S130" t="str">
            <v>mn €</v>
          </cell>
          <cell r="T130">
            <v>0</v>
          </cell>
          <cell r="U130">
            <v>0</v>
          </cell>
          <cell r="V130">
            <v>0</v>
          </cell>
          <cell r="W130">
            <v>0</v>
          </cell>
          <cell r="X130">
            <v>0</v>
          </cell>
          <cell r="Y130">
            <v>0</v>
          </cell>
          <cell r="Z130">
            <v>0</v>
          </cell>
          <cell r="AA130">
            <v>0</v>
          </cell>
          <cell r="AB130">
            <v>0</v>
          </cell>
          <cell r="AC130">
            <v>0</v>
          </cell>
          <cell r="AD130">
            <v>0</v>
          </cell>
          <cell r="AE130">
            <v>0</v>
          </cell>
          <cell r="AF130">
            <v>5.794344708239108</v>
          </cell>
          <cell r="AG130">
            <v>14.438955131634568</v>
          </cell>
          <cell r="AH130">
            <v>27.827592032079071</v>
          </cell>
          <cell r="AI130">
            <v>31.037907881188136</v>
          </cell>
          <cell r="AJ130">
            <v>31.143857540804735</v>
          </cell>
          <cell r="AK130">
            <v>31.25263815877134</v>
          </cell>
          <cell r="AL130">
            <v>31.360394151941708</v>
          </cell>
          <cell r="AM130">
            <v>31.474145325336572</v>
          </cell>
          <cell r="AN130">
            <v>31.594752086691567</v>
          </cell>
          <cell r="AO130">
            <v>31.717223949612887</v>
          </cell>
          <cell r="AP130">
            <v>31.841589807814934</v>
          </cell>
          <cell r="AQ130">
            <v>31.967879003306752</v>
          </cell>
          <cell r="AR130">
            <v>32.096121333356479</v>
          </cell>
          <cell r="AS130">
            <v>32.226347057564098</v>
          </cell>
          <cell r="AT130">
            <v>32.235655362962738</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row>
        <row r="131">
          <cell r="Q131" t="str">
            <v>Total fixed manufacturing expenditure</v>
          </cell>
          <cell r="S131" t="str">
            <v>mn €</v>
          </cell>
          <cell r="T131">
            <v>0</v>
          </cell>
          <cell r="U131">
            <v>0</v>
          </cell>
          <cell r="V131">
            <v>0</v>
          </cell>
          <cell r="W131">
            <v>0</v>
          </cell>
          <cell r="X131">
            <v>0</v>
          </cell>
          <cell r="Y131">
            <v>0</v>
          </cell>
          <cell r="Z131">
            <v>0</v>
          </cell>
          <cell r="AA131">
            <v>0</v>
          </cell>
          <cell r="AB131">
            <v>0</v>
          </cell>
          <cell r="AC131">
            <v>0</v>
          </cell>
          <cell r="AD131">
            <v>0.37028496412925133</v>
          </cell>
          <cell r="AE131">
            <v>11.476221900035931</v>
          </cell>
          <cell r="AF131">
            <v>36.595861315194369</v>
          </cell>
          <cell r="AG131">
            <v>36.916472052756966</v>
          </cell>
          <cell r="AH131">
            <v>37.031450444685206</v>
          </cell>
          <cell r="AI131">
            <v>37.152607937581806</v>
          </cell>
          <cell r="AJ131">
            <v>37.279430472783723</v>
          </cell>
          <cell r="AK131">
            <v>37.409641686309833</v>
          </cell>
          <cell r="AL131">
            <v>37.538626416289326</v>
          </cell>
          <cell r="AM131">
            <v>37.67478742184926</v>
          </cell>
          <cell r="AN131">
            <v>37.819154617486163</v>
          </cell>
          <cell r="AO131">
            <v>37.965754353651334</v>
          </cell>
          <cell r="AP131">
            <v>38.114621216337078</v>
          </cell>
          <cell r="AQ131">
            <v>38.26579032814773</v>
          </cell>
          <cell r="AR131">
            <v>38.419297356636179</v>
          </cell>
          <cell r="AS131">
            <v>38.575178522769988</v>
          </cell>
          <cell r="AT131">
            <v>38.586320633970359</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row>
        <row r="132">
          <cell r="Q132" t="str">
            <v>Personnel costs</v>
          </cell>
          <cell r="S132" t="str">
            <v>mn €</v>
          </cell>
          <cell r="AD132">
            <v>0.37028496412925133</v>
          </cell>
          <cell r="AE132">
            <v>4.3962219000359291</v>
          </cell>
          <cell r="AF132">
            <v>8.2758613151943692</v>
          </cell>
          <cell r="AG132">
            <v>8.5964720527569654</v>
          </cell>
          <cell r="AH132">
            <v>8.7114504446852035</v>
          </cell>
          <cell r="AI132">
            <v>8.8326079375818054</v>
          </cell>
          <cell r="AJ132">
            <v>8.9594304727837208</v>
          </cell>
          <cell r="AK132">
            <v>9.0896416863098271</v>
          </cell>
          <cell r="AL132">
            <v>9.2186264162893217</v>
          </cell>
          <cell r="AM132">
            <v>9.3547874218492577</v>
          </cell>
          <cell r="AN132">
            <v>9.499154617486159</v>
          </cell>
          <cell r="AO132">
            <v>9.6457543536513324</v>
          </cell>
          <cell r="AP132">
            <v>9.7946212163370738</v>
          </cell>
          <cell r="AQ132">
            <v>9.9457903281477265</v>
          </cell>
          <cell r="AR132">
            <v>10.099297356636175</v>
          </cell>
          <cell r="AS132">
            <v>10.255178522769985</v>
          </cell>
          <cell r="AT132">
            <v>10.266320633970357</v>
          </cell>
        </row>
        <row r="133">
          <cell r="Q133" t="str">
            <v>Maintenance costs</v>
          </cell>
          <cell r="S133" t="str">
            <v>mn €</v>
          </cell>
          <cell r="T133">
            <v>0</v>
          </cell>
          <cell r="U133">
            <v>0</v>
          </cell>
          <cell r="V133">
            <v>0</v>
          </cell>
          <cell r="W133">
            <v>0</v>
          </cell>
          <cell r="X133">
            <v>0</v>
          </cell>
          <cell r="Y133">
            <v>0</v>
          </cell>
          <cell r="Z133">
            <v>0</v>
          </cell>
          <cell r="AA133">
            <v>0</v>
          </cell>
          <cell r="AB133">
            <v>0</v>
          </cell>
          <cell r="AC133">
            <v>0</v>
          </cell>
          <cell r="AD133">
            <v>0</v>
          </cell>
          <cell r="AE133">
            <v>4.2480000000000002</v>
          </cell>
          <cell r="AF133">
            <v>16.992000000000001</v>
          </cell>
          <cell r="AG133">
            <v>16.992000000000001</v>
          </cell>
          <cell r="AH133">
            <v>16.992000000000001</v>
          </cell>
          <cell r="AI133">
            <v>16.992000000000001</v>
          </cell>
          <cell r="AJ133">
            <v>16.992000000000001</v>
          </cell>
          <cell r="AK133">
            <v>16.992000000000001</v>
          </cell>
          <cell r="AL133">
            <v>16.992000000000001</v>
          </cell>
          <cell r="AM133">
            <v>16.992000000000001</v>
          </cell>
          <cell r="AN133">
            <v>16.992000000000001</v>
          </cell>
          <cell r="AO133">
            <v>16.992000000000001</v>
          </cell>
          <cell r="AP133">
            <v>16.992000000000001</v>
          </cell>
          <cell r="AQ133">
            <v>16.992000000000001</v>
          </cell>
          <cell r="AR133">
            <v>16.992000000000001</v>
          </cell>
          <cell r="AS133">
            <v>16.992000000000001</v>
          </cell>
          <cell r="AT133">
            <v>16.992000000000001</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cell r="BX133">
            <v>0</v>
          </cell>
          <cell r="BY133">
            <v>0</v>
          </cell>
          <cell r="BZ133">
            <v>0</v>
          </cell>
          <cell r="CA133">
            <v>0</v>
          </cell>
        </row>
        <row r="134">
          <cell r="Q134" t="str">
            <v>Relative to Capital Base</v>
          </cell>
          <cell r="S134" t="str">
            <v>%</v>
          </cell>
          <cell r="AE134">
            <v>7.4999999999999997E-3</v>
          </cell>
          <cell r="AF134">
            <v>0.03</v>
          </cell>
          <cell r="AG134">
            <v>0.03</v>
          </cell>
          <cell r="AH134">
            <v>0.03</v>
          </cell>
          <cell r="AI134">
            <v>0.03</v>
          </cell>
          <cell r="AJ134">
            <v>0.03</v>
          </cell>
          <cell r="AK134">
            <v>0.03</v>
          </cell>
          <cell r="AL134">
            <v>0.03</v>
          </cell>
          <cell r="AM134">
            <v>0.03</v>
          </cell>
          <cell r="AN134">
            <v>0.03</v>
          </cell>
          <cell r="AO134">
            <v>0.03</v>
          </cell>
          <cell r="AP134">
            <v>0.03</v>
          </cell>
          <cell r="AQ134">
            <v>0.03</v>
          </cell>
          <cell r="AR134">
            <v>0.03</v>
          </cell>
          <cell r="AS134">
            <v>0.03</v>
          </cell>
          <cell r="AT134">
            <v>0.03</v>
          </cell>
        </row>
        <row r="135">
          <cell r="Q135" t="str">
            <v>Other</v>
          </cell>
          <cell r="S135" t="str">
            <v>mn €</v>
          </cell>
          <cell r="T135">
            <v>0</v>
          </cell>
          <cell r="U135">
            <v>0</v>
          </cell>
          <cell r="V135">
            <v>0</v>
          </cell>
          <cell r="W135">
            <v>0</v>
          </cell>
          <cell r="X135">
            <v>0</v>
          </cell>
          <cell r="Y135">
            <v>0</v>
          </cell>
          <cell r="Z135">
            <v>0</v>
          </cell>
          <cell r="AA135">
            <v>0</v>
          </cell>
          <cell r="AB135">
            <v>0</v>
          </cell>
          <cell r="AC135">
            <v>0</v>
          </cell>
          <cell r="AD135">
            <v>0</v>
          </cell>
          <cell r="AE135">
            <v>2.8320000000000003</v>
          </cell>
          <cell r="AF135">
            <v>11.328000000000001</v>
          </cell>
          <cell r="AG135">
            <v>11.328000000000001</v>
          </cell>
          <cell r="AH135">
            <v>11.328000000000001</v>
          </cell>
          <cell r="AI135">
            <v>11.328000000000001</v>
          </cell>
          <cell r="AJ135">
            <v>11.328000000000001</v>
          </cell>
          <cell r="AK135">
            <v>11.328000000000001</v>
          </cell>
          <cell r="AL135">
            <v>11.328000000000001</v>
          </cell>
          <cell r="AM135">
            <v>11.328000000000001</v>
          </cell>
          <cell r="AN135">
            <v>11.328000000000001</v>
          </cell>
          <cell r="AO135">
            <v>11.328000000000001</v>
          </cell>
          <cell r="AP135">
            <v>11.328000000000001</v>
          </cell>
          <cell r="AQ135">
            <v>11.328000000000001</v>
          </cell>
          <cell r="AR135">
            <v>11.328000000000001</v>
          </cell>
          <cell r="AS135">
            <v>11.328000000000001</v>
          </cell>
          <cell r="AT135">
            <v>11.328000000000001</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cell r="BX135">
            <v>0</v>
          </cell>
          <cell r="BY135">
            <v>0</v>
          </cell>
          <cell r="BZ135">
            <v>0</v>
          </cell>
          <cell r="CA135">
            <v>0</v>
          </cell>
        </row>
        <row r="136">
          <cell r="Q136" t="str">
            <v>Relative to Capital Base</v>
          </cell>
          <cell r="S136" t="str">
            <v>%</v>
          </cell>
          <cell r="AE136">
            <v>5.0000000000000001E-3</v>
          </cell>
          <cell r="AF136">
            <v>0.02</v>
          </cell>
          <cell r="AG136">
            <v>0.02</v>
          </cell>
          <cell r="AH136">
            <v>0.02</v>
          </cell>
          <cell r="AI136">
            <v>0.02</v>
          </cell>
          <cell r="AJ136">
            <v>0.02</v>
          </cell>
          <cell r="AK136">
            <v>0.02</v>
          </cell>
          <cell r="AL136">
            <v>0.02</v>
          </cell>
          <cell r="AM136">
            <v>0.02</v>
          </cell>
          <cell r="AN136">
            <v>0.02</v>
          </cell>
          <cell r="AO136">
            <v>0.02</v>
          </cell>
          <cell r="AP136">
            <v>0.02</v>
          </cell>
          <cell r="AQ136">
            <v>0.02</v>
          </cell>
          <cell r="AR136">
            <v>0.02</v>
          </cell>
          <cell r="AS136">
            <v>0.02</v>
          </cell>
          <cell r="AT136">
            <v>0.02</v>
          </cell>
        </row>
        <row r="137">
          <cell r="Q137" t="str">
            <v>Capacity Utilization</v>
          </cell>
          <cell r="S137" t="str">
            <v>%</v>
          </cell>
          <cell r="T137">
            <v>0</v>
          </cell>
          <cell r="U137">
            <v>0</v>
          </cell>
          <cell r="V137">
            <v>0</v>
          </cell>
          <cell r="W137">
            <v>0</v>
          </cell>
          <cell r="X137">
            <v>0</v>
          </cell>
          <cell r="Y137">
            <v>0</v>
          </cell>
          <cell r="Z137">
            <v>0</v>
          </cell>
          <cell r="AA137">
            <v>0</v>
          </cell>
          <cell r="AB137">
            <v>0</v>
          </cell>
          <cell r="AC137">
            <v>0</v>
          </cell>
          <cell r="AD137">
            <v>0</v>
          </cell>
          <cell r="AE137">
            <v>0</v>
          </cell>
          <cell r="AF137">
            <v>0.15833333333333333</v>
          </cell>
          <cell r="AG137">
            <v>0.391125</v>
          </cell>
          <cell r="AH137">
            <v>0.75145833333333334</v>
          </cell>
          <cell r="AI137">
            <v>0.8354166666666667</v>
          </cell>
          <cell r="AJ137">
            <v>0.8354166666666667</v>
          </cell>
          <cell r="AK137">
            <v>0.8354166666666667</v>
          </cell>
          <cell r="AL137">
            <v>0.8354166666666667</v>
          </cell>
          <cell r="AM137">
            <v>0.8354166666666667</v>
          </cell>
          <cell r="AN137">
            <v>0.8354166666666667</v>
          </cell>
          <cell r="AO137">
            <v>0.8354166666666667</v>
          </cell>
          <cell r="AP137">
            <v>0.8354166666666667</v>
          </cell>
          <cell r="AQ137">
            <v>0.8354166666666667</v>
          </cell>
          <cell r="AR137">
            <v>0.8354166666666667</v>
          </cell>
          <cell r="AS137">
            <v>0.8354166666666667</v>
          </cell>
          <cell r="AT137">
            <v>0.8354166666666667</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row>
        <row r="138">
          <cell r="Q138" t="str">
            <v>NCA_Customer_PCAM</v>
          </cell>
          <cell r="S138" t="str">
            <v>%</v>
          </cell>
          <cell r="T138">
            <v>0</v>
          </cell>
          <cell r="U138">
            <v>0</v>
          </cell>
          <cell r="V138">
            <v>0</v>
          </cell>
          <cell r="W138">
            <v>0</v>
          </cell>
          <cell r="X138">
            <v>0</v>
          </cell>
          <cell r="Y138">
            <v>0</v>
          </cell>
          <cell r="Z138">
            <v>0</v>
          </cell>
          <cell r="AA138">
            <v>0</v>
          </cell>
          <cell r="AB138">
            <v>0</v>
          </cell>
          <cell r="AC138">
            <v>0</v>
          </cell>
          <cell r="AD138">
            <v>0</v>
          </cell>
          <cell r="AE138">
            <v>0</v>
          </cell>
          <cell r="AF138">
            <v>0.15833333333333333</v>
          </cell>
          <cell r="AG138">
            <v>0.391125</v>
          </cell>
          <cell r="AH138">
            <v>0.75145833333333334</v>
          </cell>
          <cell r="AI138">
            <v>0.8354166666666667</v>
          </cell>
          <cell r="AJ138">
            <v>0.8354166666666667</v>
          </cell>
          <cell r="AK138">
            <v>0.8354166666666667</v>
          </cell>
          <cell r="AL138">
            <v>0.8354166666666667</v>
          </cell>
          <cell r="AM138">
            <v>0.8354166666666667</v>
          </cell>
          <cell r="AN138">
            <v>0.8354166666666667</v>
          </cell>
          <cell r="AO138">
            <v>0.8354166666666667</v>
          </cell>
          <cell r="AP138">
            <v>0.8354166666666667</v>
          </cell>
          <cell r="AQ138">
            <v>0.8354166666666667</v>
          </cell>
          <cell r="AR138">
            <v>0.8354166666666667</v>
          </cell>
          <cell r="AS138">
            <v>0.8354166666666667</v>
          </cell>
          <cell r="AT138">
            <v>0.8354166666666667</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cell r="BX138">
            <v>0</v>
          </cell>
          <cell r="BY138">
            <v>0</v>
          </cell>
          <cell r="BZ138">
            <v>0</v>
          </cell>
          <cell r="CA138">
            <v>0</v>
          </cell>
        </row>
        <row r="139">
          <cell r="Q139" t="str">
            <v>NCA_BASF_PCAM</v>
          </cell>
          <cell r="S139" t="str">
            <v>%</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row>
        <row r="140">
          <cell r="Q140" t="str">
            <v>Depreciation</v>
          </cell>
          <cell r="S140" t="str">
            <v>mn €</v>
          </cell>
          <cell r="T140">
            <v>0</v>
          </cell>
          <cell r="U140">
            <v>0</v>
          </cell>
          <cell r="V140">
            <v>0</v>
          </cell>
          <cell r="W140">
            <v>0</v>
          </cell>
          <cell r="X140">
            <v>0</v>
          </cell>
          <cell r="Y140">
            <v>0</v>
          </cell>
          <cell r="Z140">
            <v>0</v>
          </cell>
          <cell r="AA140">
            <v>0</v>
          </cell>
          <cell r="AB140">
            <v>0</v>
          </cell>
          <cell r="AC140">
            <v>0</v>
          </cell>
          <cell r="AD140">
            <v>0</v>
          </cell>
          <cell r="AE140">
            <v>0</v>
          </cell>
          <cell r="AF140">
            <v>7.0634958018018024</v>
          </cell>
          <cell r="AG140">
            <v>19.965022560000001</v>
          </cell>
          <cell r="AH140">
            <v>38.358280800000003</v>
          </cell>
          <cell r="AI140">
            <v>42.643944000000005</v>
          </cell>
          <cell r="AJ140">
            <v>42.643944000000005</v>
          </cell>
          <cell r="AK140">
            <v>42.643944000000005</v>
          </cell>
          <cell r="AL140">
            <v>42.643944000000005</v>
          </cell>
          <cell r="AM140">
            <v>42.643944000000005</v>
          </cell>
          <cell r="AN140">
            <v>42.643944000000005</v>
          </cell>
          <cell r="AO140">
            <v>3.1160373333333338</v>
          </cell>
          <cell r="AP140">
            <v>3.1160373333333338</v>
          </cell>
          <cell r="AQ140">
            <v>3.1160373333333338</v>
          </cell>
          <cell r="AR140">
            <v>3.1160373333333338</v>
          </cell>
          <cell r="AS140">
            <v>3.1160373333333338</v>
          </cell>
          <cell r="AT140">
            <v>3.1160373333333338</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row>
        <row r="141">
          <cell r="Q141" t="str">
            <v>Total depreciation</v>
          </cell>
          <cell r="S141" t="str">
            <v>mn €</v>
          </cell>
          <cell r="T141">
            <v>0</v>
          </cell>
          <cell r="U141">
            <v>0</v>
          </cell>
          <cell r="V141">
            <v>0</v>
          </cell>
          <cell r="W141">
            <v>0</v>
          </cell>
          <cell r="X141">
            <v>0</v>
          </cell>
          <cell r="Y141">
            <v>0</v>
          </cell>
          <cell r="Z141">
            <v>0</v>
          </cell>
          <cell r="AA141">
            <v>0</v>
          </cell>
          <cell r="AB141">
            <v>0</v>
          </cell>
          <cell r="AC141">
            <v>0</v>
          </cell>
          <cell r="AD141">
            <v>0</v>
          </cell>
          <cell r="AE141">
            <v>41.366957837837838</v>
          </cell>
          <cell r="AF141">
            <v>44.61155243243244</v>
          </cell>
          <cell r="AG141">
            <v>51.045120000000004</v>
          </cell>
          <cell r="AH141">
            <v>51.045120000000004</v>
          </cell>
          <cell r="AI141">
            <v>51.045120000000004</v>
          </cell>
          <cell r="AJ141">
            <v>51.045120000000004</v>
          </cell>
          <cell r="AK141">
            <v>51.045120000000004</v>
          </cell>
          <cell r="AL141">
            <v>51.045120000000004</v>
          </cell>
          <cell r="AM141">
            <v>51.045120000000004</v>
          </cell>
          <cell r="AN141">
            <v>51.045120000000004</v>
          </cell>
          <cell r="AO141">
            <v>3.7299200000000003</v>
          </cell>
          <cell r="AP141">
            <v>3.7299200000000003</v>
          </cell>
          <cell r="AQ141">
            <v>3.7299200000000003</v>
          </cell>
          <cell r="AR141">
            <v>3.7299200000000003</v>
          </cell>
          <cell r="AS141">
            <v>3.7299200000000003</v>
          </cell>
          <cell r="AT141">
            <v>3.7299200000000003</v>
          </cell>
          <cell r="AU141">
            <v>3.7299200000000003</v>
          </cell>
          <cell r="AV141">
            <v>3.7299200000000003</v>
          </cell>
          <cell r="AW141">
            <v>3.7299200000000003</v>
          </cell>
          <cell r="AX141">
            <v>3.7299200000000003</v>
          </cell>
          <cell r="AY141">
            <v>3.7299200000000003</v>
          </cell>
          <cell r="AZ141">
            <v>3.7299200000000003</v>
          </cell>
          <cell r="BA141">
            <v>3.7299200000000003</v>
          </cell>
          <cell r="BB141">
            <v>3.7299200000000003</v>
          </cell>
          <cell r="BC141">
            <v>3.7299200000000003</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row>
        <row r="142">
          <cell r="Q142" t="str">
            <v>Equipment</v>
          </cell>
          <cell r="S142" t="str">
            <v>mn €</v>
          </cell>
          <cell r="T142">
            <v>0</v>
          </cell>
          <cell r="U142">
            <v>0</v>
          </cell>
          <cell r="V142">
            <v>0</v>
          </cell>
          <cell r="W142">
            <v>0</v>
          </cell>
          <cell r="X142">
            <v>0</v>
          </cell>
          <cell r="Y142">
            <v>0</v>
          </cell>
          <cell r="Z142">
            <v>0</v>
          </cell>
          <cell r="AA142">
            <v>0</v>
          </cell>
          <cell r="AB142">
            <v>0</v>
          </cell>
          <cell r="AC142">
            <v>0</v>
          </cell>
          <cell r="AD142">
            <v>0</v>
          </cell>
          <cell r="AE142">
            <v>38.144929729729732</v>
          </cell>
          <cell r="AF142">
            <v>41.219254054054062</v>
          </cell>
          <cell r="AG142">
            <v>47.315200000000004</v>
          </cell>
          <cell r="AH142">
            <v>47.315200000000004</v>
          </cell>
          <cell r="AI142">
            <v>47.315200000000004</v>
          </cell>
          <cell r="AJ142">
            <v>47.315200000000004</v>
          </cell>
          <cell r="AK142">
            <v>47.315200000000004</v>
          </cell>
          <cell r="AL142">
            <v>47.315200000000004</v>
          </cell>
          <cell r="AM142">
            <v>47.315200000000004</v>
          </cell>
          <cell r="AN142">
            <v>47.315200000000004</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row>
        <row r="143">
          <cell r="Q143" t="str">
            <v>Building</v>
          </cell>
          <cell r="S143" t="str">
            <v>mn €</v>
          </cell>
          <cell r="T143">
            <v>0</v>
          </cell>
          <cell r="U143">
            <v>0</v>
          </cell>
          <cell r="V143">
            <v>0</v>
          </cell>
          <cell r="W143">
            <v>0</v>
          </cell>
          <cell r="X143">
            <v>0</v>
          </cell>
          <cell r="Y143">
            <v>0</v>
          </cell>
          <cell r="Z143">
            <v>0</v>
          </cell>
          <cell r="AA143">
            <v>0</v>
          </cell>
          <cell r="AB143">
            <v>0</v>
          </cell>
          <cell r="AC143">
            <v>0</v>
          </cell>
          <cell r="AD143">
            <v>0</v>
          </cell>
          <cell r="AE143">
            <v>3.2220281081081086</v>
          </cell>
          <cell r="AF143">
            <v>3.3922983783783787</v>
          </cell>
          <cell r="AG143">
            <v>3.7299200000000003</v>
          </cell>
          <cell r="AH143">
            <v>3.7299200000000003</v>
          </cell>
          <cell r="AI143">
            <v>3.7299200000000003</v>
          </cell>
          <cell r="AJ143">
            <v>3.7299200000000003</v>
          </cell>
          <cell r="AK143">
            <v>3.7299200000000003</v>
          </cell>
          <cell r="AL143">
            <v>3.7299200000000003</v>
          </cell>
          <cell r="AM143">
            <v>3.7299200000000003</v>
          </cell>
          <cell r="AN143">
            <v>3.7299200000000003</v>
          </cell>
          <cell r="AO143">
            <v>3.7299200000000003</v>
          </cell>
          <cell r="AP143">
            <v>3.7299200000000003</v>
          </cell>
          <cell r="AQ143">
            <v>3.7299200000000003</v>
          </cell>
          <cell r="AR143">
            <v>3.7299200000000003</v>
          </cell>
          <cell r="AS143">
            <v>3.7299200000000003</v>
          </cell>
          <cell r="AT143">
            <v>3.7299200000000003</v>
          </cell>
          <cell r="AU143">
            <v>3.7299200000000003</v>
          </cell>
          <cell r="AV143">
            <v>3.7299200000000003</v>
          </cell>
          <cell r="AW143">
            <v>3.7299200000000003</v>
          </cell>
          <cell r="AX143">
            <v>3.7299200000000003</v>
          </cell>
          <cell r="AY143">
            <v>3.7299200000000003</v>
          </cell>
          <cell r="AZ143">
            <v>3.7299200000000003</v>
          </cell>
          <cell r="BA143">
            <v>3.7299200000000003</v>
          </cell>
          <cell r="BB143">
            <v>3.7299200000000003</v>
          </cell>
          <cell r="BC143">
            <v>3.7299200000000003</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cell r="BX143">
            <v>0</v>
          </cell>
          <cell r="BY143">
            <v>0</v>
          </cell>
          <cell r="BZ143">
            <v>0</v>
          </cell>
          <cell r="CA143">
            <v>0</v>
          </cell>
        </row>
        <row r="144">
          <cell r="Q144" t="str">
            <v>Others</v>
          </cell>
          <cell r="S144" t="str">
            <v>mn €</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cell r="BX144">
            <v>0</v>
          </cell>
          <cell r="BY144">
            <v>0</v>
          </cell>
          <cell r="BZ144">
            <v>0</v>
          </cell>
          <cell r="CA144">
            <v>0</v>
          </cell>
        </row>
        <row r="145">
          <cell r="Q145" t="str">
            <v>Shipping costs</v>
          </cell>
          <cell r="S145" t="str">
            <v>mn €</v>
          </cell>
        </row>
        <row r="146">
          <cell r="Q146" t="str">
            <v>Selling costs</v>
          </cell>
          <cell r="S146" t="str">
            <v>mn €</v>
          </cell>
          <cell r="AE146">
            <v>0</v>
          </cell>
          <cell r="AF146">
            <v>0.23749999999999999</v>
          </cell>
          <cell r="AG146">
            <v>0.58668750000000003</v>
          </cell>
          <cell r="AH146">
            <v>1.1271875</v>
          </cell>
          <cell r="AI146">
            <v>1.253125</v>
          </cell>
          <cell r="AJ146">
            <v>1.253125</v>
          </cell>
          <cell r="AK146">
            <v>1.253125</v>
          </cell>
          <cell r="AL146">
            <v>1.253125</v>
          </cell>
          <cell r="AM146">
            <v>1.253125</v>
          </cell>
          <cell r="AN146">
            <v>1.253125</v>
          </cell>
          <cell r="AO146">
            <v>1.253125</v>
          </cell>
          <cell r="AP146">
            <v>1.253125</v>
          </cell>
          <cell r="AQ146">
            <v>1.253125</v>
          </cell>
          <cell r="AR146">
            <v>1.253125</v>
          </cell>
          <cell r="AS146">
            <v>1.253125</v>
          </cell>
          <cell r="AT146">
            <v>1.253125</v>
          </cell>
        </row>
        <row r="147">
          <cell r="Q147" t="str">
            <v>Other CM2 effects</v>
          </cell>
          <cell r="S147" t="str">
            <v>mn €</v>
          </cell>
        </row>
        <row r="148">
          <cell r="Q148" t="str">
            <v>Contribution Margin 2</v>
          </cell>
          <cell r="S148" t="str">
            <v>mn €</v>
          </cell>
          <cell r="T148">
            <v>0</v>
          </cell>
          <cell r="U148">
            <v>0</v>
          </cell>
          <cell r="V148">
            <v>0</v>
          </cell>
          <cell r="W148">
            <v>0</v>
          </cell>
          <cell r="X148">
            <v>0</v>
          </cell>
          <cell r="Y148">
            <v>0</v>
          </cell>
          <cell r="Z148">
            <v>0</v>
          </cell>
          <cell r="AA148">
            <v>0</v>
          </cell>
          <cell r="AB148">
            <v>0</v>
          </cell>
          <cell r="AC148">
            <v>0</v>
          </cell>
          <cell r="AD148">
            <v>0</v>
          </cell>
          <cell r="AE148">
            <v>-5.5825495935958172</v>
          </cell>
          <cell r="AF148">
            <v>-0.16570925517510027</v>
          </cell>
          <cell r="AG148">
            <v>3.2663407484775604</v>
          </cell>
          <cell r="AH148">
            <v>6.2073452182890634</v>
          </cell>
          <cell r="AI148">
            <v>6.6096314578119575</v>
          </cell>
          <cell r="AJ148">
            <v>6.3122078591165831</v>
          </cell>
          <cell r="AK148">
            <v>5.9730663067344807</v>
          </cell>
          <cell r="AL148">
            <v>6.5051080559047563</v>
          </cell>
          <cell r="AM148">
            <v>6.986004100525335</v>
          </cell>
          <cell r="AN148">
            <v>7.2157116076750185</v>
          </cell>
          <cell r="AO148">
            <v>47.215669415183903</v>
          </cell>
          <cell r="AP148">
            <v>47.691304859072361</v>
          </cell>
          <cell r="AQ148">
            <v>48.172387252519854</v>
          </cell>
          <cell r="AR148">
            <v>48.658948505204641</v>
          </cell>
          <cell r="AS148">
            <v>49.149100501459522</v>
          </cell>
          <cell r="AT148">
            <v>49.982539228253955</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row>
        <row r="149">
          <cell r="Q149" t="str">
            <v>CM2 (relative to Net Sales)</v>
          </cell>
          <cell r="S149" t="str">
            <v>%</v>
          </cell>
          <cell r="T149">
            <v>0</v>
          </cell>
          <cell r="U149">
            <v>0</v>
          </cell>
          <cell r="V149">
            <v>0</v>
          </cell>
          <cell r="W149">
            <v>0</v>
          </cell>
          <cell r="X149">
            <v>0</v>
          </cell>
          <cell r="Y149">
            <v>0</v>
          </cell>
          <cell r="Z149">
            <v>0</v>
          </cell>
          <cell r="AA149">
            <v>0</v>
          </cell>
          <cell r="AB149">
            <v>0</v>
          </cell>
          <cell r="AC149">
            <v>0</v>
          </cell>
          <cell r="AD149">
            <v>0</v>
          </cell>
          <cell r="AE149">
            <v>0</v>
          </cell>
          <cell r="AF149">
            <v>-1.7384411027209759E-3</v>
          </cell>
          <cell r="AG149">
            <v>1.3260558374115636E-2</v>
          </cell>
          <cell r="AH149">
            <v>1.3262955508204484E-2</v>
          </cell>
          <cell r="AI149">
            <v>1.2846257846657973E-2</v>
          </cell>
          <cell r="AJ149">
            <v>1.2407499592925154E-2</v>
          </cell>
          <cell r="AK149">
            <v>1.1700487394820535E-2</v>
          </cell>
          <cell r="AL149">
            <v>1.2698576014647413E-2</v>
          </cell>
          <cell r="AM149">
            <v>1.3589812264982119E-2</v>
          </cell>
          <cell r="AN149">
            <v>1.3987435421994892E-2</v>
          </cell>
          <cell r="AO149">
            <v>9.1203089242959334E-2</v>
          </cell>
          <cell r="AP149">
            <v>9.1794615972172658E-2</v>
          </cell>
          <cell r="AQ149">
            <v>9.2389132158696693E-2</v>
          </cell>
          <cell r="AR149">
            <v>9.2986571144403868E-2</v>
          </cell>
          <cell r="AS149">
            <v>9.3583209575273316E-2</v>
          </cell>
          <cell r="AT149">
            <v>9.4823406215372663E-2</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cell r="BX149">
            <v>0</v>
          </cell>
          <cell r="BY149">
            <v>0</v>
          </cell>
          <cell r="BZ149">
            <v>0</v>
          </cell>
          <cell r="CA149">
            <v>0</v>
          </cell>
        </row>
        <row r="150">
          <cell r="Q150" t="str">
            <v>CM2 (per Unit of Volume of Products)</v>
          </cell>
          <cell r="S150" t="str">
            <v>€ / t</v>
          </cell>
          <cell r="T150">
            <v>0</v>
          </cell>
          <cell r="U150">
            <v>0</v>
          </cell>
          <cell r="V150">
            <v>0</v>
          </cell>
          <cell r="W150">
            <v>0</v>
          </cell>
          <cell r="X150">
            <v>0</v>
          </cell>
          <cell r="Y150">
            <v>0</v>
          </cell>
          <cell r="Z150">
            <v>0</v>
          </cell>
          <cell r="AA150">
            <v>0</v>
          </cell>
          <cell r="AB150">
            <v>0</v>
          </cell>
          <cell r="AC150">
            <v>0</v>
          </cell>
          <cell r="AD150">
            <v>0</v>
          </cell>
          <cell r="AE150">
            <v>0</v>
          </cell>
          <cell r="AF150">
            <v>-43.607698730289542</v>
          </cell>
          <cell r="AG150">
            <v>347.96428555209974</v>
          </cell>
          <cell r="AH150">
            <v>344.18326688600297</v>
          </cell>
          <cell r="AI150">
            <v>329.6574293173046</v>
          </cell>
          <cell r="AJ150">
            <v>314.82333461928096</v>
          </cell>
          <cell r="AK150">
            <v>297.90854397678208</v>
          </cell>
          <cell r="AL150">
            <v>324.4442920650751</v>
          </cell>
          <cell r="AM150">
            <v>348.4291321957773</v>
          </cell>
          <cell r="AN150">
            <v>359.88586571945228</v>
          </cell>
          <cell r="AO150">
            <v>2354.896230183736</v>
          </cell>
          <cell r="AP150">
            <v>2378.6186962130855</v>
          </cell>
          <cell r="AQ150">
            <v>2402.6128305496186</v>
          </cell>
          <cell r="AR150">
            <v>2426.8802246984856</v>
          </cell>
          <cell r="AS150">
            <v>2451.3267083022206</v>
          </cell>
          <cell r="AT150">
            <v>2492.8947246011949</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row>
        <row r="151">
          <cell r="Q151" t="str">
            <v>CM2*CF</v>
          </cell>
          <cell r="S151" t="str">
            <v>mn €</v>
          </cell>
          <cell r="T151">
            <v>0</v>
          </cell>
          <cell r="U151">
            <v>0</v>
          </cell>
          <cell r="V151">
            <v>0</v>
          </cell>
          <cell r="W151">
            <v>0</v>
          </cell>
          <cell r="X151">
            <v>0</v>
          </cell>
          <cell r="Y151">
            <v>0</v>
          </cell>
          <cell r="Z151">
            <v>0</v>
          </cell>
          <cell r="AA151">
            <v>0</v>
          </cell>
          <cell r="AB151">
            <v>0</v>
          </cell>
          <cell r="AC151">
            <v>0</v>
          </cell>
          <cell r="AD151">
            <v>-0.37028496412925133</v>
          </cell>
          <cell r="AE151">
            <v>-17.058771493631749</v>
          </cell>
          <cell r="AF151">
            <v>-23.903730060328559</v>
          </cell>
          <cell r="AG151">
            <v>0.75384638735515708</v>
          </cell>
          <cell r="AH151">
            <v>35.361767605682935</v>
          </cell>
          <cell r="AI151">
            <v>43.138875401418289</v>
          </cell>
          <cell r="AJ151">
            <v>42.820578927137596</v>
          </cell>
          <cell r="AK151">
            <v>42.460006779195986</v>
          </cell>
          <cell r="AL151">
            <v>42.97081979155714</v>
          </cell>
          <cell r="AM151">
            <v>43.429306004012645</v>
          </cell>
          <cell r="AN151">
            <v>43.635253076880431</v>
          </cell>
          <cell r="AO151">
            <v>44.083176344478787</v>
          </cell>
          <cell r="AP151">
            <v>44.534310783883548</v>
          </cell>
          <cell r="AQ151">
            <v>44.990513261012211</v>
          </cell>
          <cell r="AR151">
            <v>45.451809815258272</v>
          </cell>
          <cell r="AS151">
            <v>45.916306369586962</v>
          </cell>
          <cell r="AT151">
            <v>46.747911290579665</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row>
        <row r="152">
          <cell r="Q152" t="str">
            <v>CM2*CF (relative to Capital Base)</v>
          </cell>
          <cell r="S152" t="str">
            <v>%</v>
          </cell>
          <cell r="T152">
            <v>0</v>
          </cell>
          <cell r="U152">
            <v>0</v>
          </cell>
          <cell r="V152">
            <v>0</v>
          </cell>
          <cell r="W152">
            <v>0</v>
          </cell>
          <cell r="X152">
            <v>0</v>
          </cell>
          <cell r="Y152">
            <v>0</v>
          </cell>
          <cell r="Z152">
            <v>0</v>
          </cell>
          <cell r="AA152">
            <v>0</v>
          </cell>
          <cell r="AB152">
            <v>0</v>
          </cell>
          <cell r="AC152">
            <v>0</v>
          </cell>
          <cell r="AD152">
            <v>-6.5375170220559895E-4</v>
          </cell>
          <cell r="AE152">
            <v>-3.0117887524067348E-2</v>
          </cell>
          <cell r="AF152">
            <v>-4.2202913242105504E-2</v>
          </cell>
          <cell r="AG152">
            <v>1.3309434804999239E-3</v>
          </cell>
          <cell r="AH152">
            <v>6.243249930381873E-2</v>
          </cell>
          <cell r="AI152">
            <v>7.6163268717193297E-2</v>
          </cell>
          <cell r="AJ152">
            <v>7.560130460299716E-2</v>
          </cell>
          <cell r="AK152">
            <v>7.4964701234456171E-2</v>
          </cell>
          <cell r="AL152">
            <v>7.5866560366449745E-2</v>
          </cell>
          <cell r="AM152">
            <v>7.667603461160423E-2</v>
          </cell>
          <cell r="AN152">
            <v>7.7039641731780406E-2</v>
          </cell>
          <cell r="AO152">
            <v>7.7830466709884846E-2</v>
          </cell>
          <cell r="AP152">
            <v>7.8626961129737896E-2</v>
          </cell>
          <cell r="AQ152">
            <v>7.9432403356306858E-2</v>
          </cell>
          <cell r="AR152">
            <v>8.0246839363097219E-2</v>
          </cell>
          <cell r="AS152">
            <v>8.1066925087547592E-2</v>
          </cell>
          <cell r="AT152">
            <v>8.2535154114723966E-2</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cell r="BX152">
            <v>0</v>
          </cell>
          <cell r="BY152">
            <v>0</v>
          </cell>
          <cell r="BZ152">
            <v>0</v>
          </cell>
          <cell r="CA152">
            <v>0</v>
          </cell>
        </row>
        <row r="153">
          <cell r="Q153" t="str">
            <v>Fixed Costs (2)</v>
          </cell>
          <cell r="S153" t="str">
            <v>mn €</v>
          </cell>
          <cell r="T153">
            <v>0</v>
          </cell>
          <cell r="U153">
            <v>0</v>
          </cell>
          <cell r="V153">
            <v>0</v>
          </cell>
          <cell r="W153">
            <v>0</v>
          </cell>
          <cell r="X153">
            <v>0</v>
          </cell>
          <cell r="Y153">
            <v>0</v>
          </cell>
          <cell r="Z153">
            <v>0</v>
          </cell>
          <cell r="AA153">
            <v>0</v>
          </cell>
          <cell r="AB153">
            <v>0</v>
          </cell>
          <cell r="AC153">
            <v>1.83</v>
          </cell>
          <cell r="AD153">
            <v>5.5602849641292513</v>
          </cell>
          <cell r="AE153">
            <v>58.253179737873765</v>
          </cell>
          <cell r="AF153">
            <v>70.749573237585906</v>
          </cell>
          <cell r="AG153">
            <v>54.237614361122404</v>
          </cell>
          <cell r="AH153">
            <v>21.890697612606136</v>
          </cell>
          <cell r="AI153">
            <v>14.515876056393671</v>
          </cell>
          <cell r="AJ153">
            <v>14.536748931978986</v>
          </cell>
          <cell r="AK153">
            <v>14.558179527538492</v>
          </cell>
          <cell r="AL153">
            <v>14.579408264347617</v>
          </cell>
          <cell r="AM153">
            <v>14.601818096512689</v>
          </cell>
          <cell r="AN153">
            <v>14.625578530794595</v>
          </cell>
          <cell r="AO153">
            <v>6.8624130707051147</v>
          </cell>
          <cell r="AP153">
            <v>6.8869140751888089</v>
          </cell>
          <cell r="AQ153">
            <v>6.9117939915076452</v>
          </cell>
          <cell r="AR153">
            <v>6.9370586899463706</v>
          </cell>
          <cell r="AS153">
            <v>6.9627141318725592</v>
          </cell>
          <cell r="AT153">
            <v>6.9645479376742863</v>
          </cell>
          <cell r="AU153">
            <v>3.7299200000000003</v>
          </cell>
          <cell r="AV153">
            <v>3.7299200000000003</v>
          </cell>
          <cell r="AW153">
            <v>3.7299200000000003</v>
          </cell>
          <cell r="AX153">
            <v>3.7299200000000003</v>
          </cell>
          <cell r="AY153">
            <v>3.7299200000000003</v>
          </cell>
          <cell r="AZ153">
            <v>3.7299200000000003</v>
          </cell>
          <cell r="BA153">
            <v>3.7299200000000003</v>
          </cell>
          <cell r="BB153">
            <v>3.7299200000000003</v>
          </cell>
          <cell r="BC153">
            <v>3.7299200000000003</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row>
        <row r="154">
          <cell r="Q154" t="str">
            <v>Cost of idle equipment</v>
          </cell>
          <cell r="S154" t="str">
            <v>mn €</v>
          </cell>
          <cell r="T154">
            <v>0</v>
          </cell>
          <cell r="U154">
            <v>0</v>
          </cell>
          <cell r="V154">
            <v>0</v>
          </cell>
          <cell r="W154">
            <v>0</v>
          </cell>
          <cell r="X154">
            <v>0</v>
          </cell>
          <cell r="Y154">
            <v>0</v>
          </cell>
          <cell r="Z154">
            <v>0</v>
          </cell>
          <cell r="AA154">
            <v>0</v>
          </cell>
          <cell r="AB154">
            <v>0</v>
          </cell>
          <cell r="AC154">
            <v>0</v>
          </cell>
          <cell r="AD154">
            <v>0.37028496412925133</v>
          </cell>
          <cell r="AE154">
            <v>52.843179737873768</v>
          </cell>
          <cell r="AF154">
            <v>68.349573237585901</v>
          </cell>
          <cell r="AG154">
            <v>53.557614361122404</v>
          </cell>
          <cell r="AH154">
            <v>21.890697612606136</v>
          </cell>
          <cell r="AI154">
            <v>14.515876056393671</v>
          </cell>
          <cell r="AJ154">
            <v>14.536748931978986</v>
          </cell>
          <cell r="AK154">
            <v>14.558179527538492</v>
          </cell>
          <cell r="AL154">
            <v>14.579408264347617</v>
          </cell>
          <cell r="AM154">
            <v>14.601818096512689</v>
          </cell>
          <cell r="AN154">
            <v>14.625578530794595</v>
          </cell>
          <cell r="AO154">
            <v>6.8624130707051147</v>
          </cell>
          <cell r="AP154">
            <v>6.8869140751888089</v>
          </cell>
          <cell r="AQ154">
            <v>6.9117939915076452</v>
          </cell>
          <cell r="AR154">
            <v>6.9370586899463706</v>
          </cell>
          <cell r="AS154">
            <v>6.9627141318725592</v>
          </cell>
          <cell r="AT154">
            <v>6.9645479376742863</v>
          </cell>
          <cell r="AU154">
            <v>3.7299200000000003</v>
          </cell>
          <cell r="AV154">
            <v>3.7299200000000003</v>
          </cell>
          <cell r="AW154">
            <v>3.7299200000000003</v>
          </cell>
          <cell r="AX154">
            <v>3.7299200000000003</v>
          </cell>
          <cell r="AY154">
            <v>3.7299200000000003</v>
          </cell>
          <cell r="AZ154">
            <v>3.7299200000000003</v>
          </cell>
          <cell r="BA154">
            <v>3.7299200000000003</v>
          </cell>
          <cell r="BB154">
            <v>3.7299200000000003</v>
          </cell>
          <cell r="BC154">
            <v>3.7299200000000003</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row>
        <row r="155">
          <cell r="Q155" t="str">
            <v>Fixed manufacturing expenditure</v>
          </cell>
          <cell r="S155" t="str">
            <v>mn €</v>
          </cell>
          <cell r="T155">
            <v>0</v>
          </cell>
          <cell r="U155">
            <v>0</v>
          </cell>
          <cell r="V155">
            <v>0</v>
          </cell>
          <cell r="W155">
            <v>0</v>
          </cell>
          <cell r="X155">
            <v>0</v>
          </cell>
          <cell r="Y155">
            <v>0</v>
          </cell>
          <cell r="Z155">
            <v>0</v>
          </cell>
          <cell r="AA155">
            <v>0</v>
          </cell>
          <cell r="AB155">
            <v>0</v>
          </cell>
          <cell r="AC155">
            <v>0</v>
          </cell>
          <cell r="AD155">
            <v>0.37028496412925133</v>
          </cell>
          <cell r="AE155">
            <v>11.476221900035931</v>
          </cell>
          <cell r="AF155">
            <v>30.801516606955261</v>
          </cell>
          <cell r="AG155">
            <v>22.477516921122401</v>
          </cell>
          <cell r="AH155">
            <v>9.2038584126061345</v>
          </cell>
          <cell r="AI155">
            <v>6.1147000563936711</v>
          </cell>
          <cell r="AJ155">
            <v>6.1355729319789862</v>
          </cell>
          <cell r="AK155">
            <v>6.1570035275384924</v>
          </cell>
          <cell r="AL155">
            <v>6.1782322643476171</v>
          </cell>
          <cell r="AM155">
            <v>6.2006420965126896</v>
          </cell>
          <cell r="AN155">
            <v>6.2244025307945963</v>
          </cell>
          <cell r="AO155">
            <v>6.2485304040384477</v>
          </cell>
          <cell r="AP155">
            <v>6.2730314085221428</v>
          </cell>
          <cell r="AQ155">
            <v>6.297911324840979</v>
          </cell>
          <cell r="AR155">
            <v>6.3231760232797036</v>
          </cell>
          <cell r="AS155">
            <v>6.348831465205893</v>
          </cell>
          <cell r="AT155">
            <v>6.3506652710076201</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BY155">
            <v>0</v>
          </cell>
          <cell r="BZ155">
            <v>0</v>
          </cell>
          <cell r="CA155">
            <v>0</v>
          </cell>
        </row>
        <row r="156">
          <cell r="Q156" t="str">
            <v>Depreciation</v>
          </cell>
          <cell r="S156" t="str">
            <v>mn €</v>
          </cell>
          <cell r="T156">
            <v>0</v>
          </cell>
          <cell r="U156">
            <v>0</v>
          </cell>
          <cell r="V156">
            <v>0</v>
          </cell>
          <cell r="W156">
            <v>0</v>
          </cell>
          <cell r="X156">
            <v>0</v>
          </cell>
          <cell r="Y156">
            <v>0</v>
          </cell>
          <cell r="Z156">
            <v>0</v>
          </cell>
          <cell r="AA156">
            <v>0</v>
          </cell>
          <cell r="AB156">
            <v>0</v>
          </cell>
          <cell r="AC156">
            <v>0</v>
          </cell>
          <cell r="AD156">
            <v>0</v>
          </cell>
          <cell r="AE156">
            <v>41.366957837837838</v>
          </cell>
          <cell r="AF156">
            <v>37.54805663063064</v>
          </cell>
          <cell r="AG156">
            <v>31.080097440000007</v>
          </cell>
          <cell r="AH156">
            <v>12.686839200000001</v>
          </cell>
          <cell r="AI156">
            <v>8.4011759999999995</v>
          </cell>
          <cell r="AJ156">
            <v>8.4011759999999995</v>
          </cell>
          <cell r="AK156">
            <v>8.4011759999999995</v>
          </cell>
          <cell r="AL156">
            <v>8.4011759999999995</v>
          </cell>
          <cell r="AM156">
            <v>8.4011759999999995</v>
          </cell>
          <cell r="AN156">
            <v>8.4011759999999995</v>
          </cell>
          <cell r="AO156">
            <v>0.61388266666666658</v>
          </cell>
          <cell r="AP156">
            <v>0.61388266666666658</v>
          </cell>
          <cell r="AQ156">
            <v>0.61388266666666658</v>
          </cell>
          <cell r="AR156">
            <v>0.61388266666666658</v>
          </cell>
          <cell r="AS156">
            <v>0.61388266666666658</v>
          </cell>
          <cell r="AT156">
            <v>0.61388266666666658</v>
          </cell>
          <cell r="AU156">
            <v>3.7299200000000003</v>
          </cell>
          <cell r="AV156">
            <v>3.7299200000000003</v>
          </cell>
          <cell r="AW156">
            <v>3.7299200000000003</v>
          </cell>
          <cell r="AX156">
            <v>3.7299200000000003</v>
          </cell>
          <cell r="AY156">
            <v>3.7299200000000003</v>
          </cell>
          <cell r="AZ156">
            <v>3.7299200000000003</v>
          </cell>
          <cell r="BA156">
            <v>3.7299200000000003</v>
          </cell>
          <cell r="BB156">
            <v>3.7299200000000003</v>
          </cell>
          <cell r="BC156">
            <v>3.7299200000000003</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row>
        <row r="157">
          <cell r="Q157" t="str">
            <v>Research costs</v>
          </cell>
          <cell r="S157" t="str">
            <v>mn €</v>
          </cell>
          <cell r="AC157">
            <v>1.83</v>
          </cell>
          <cell r="AD157">
            <v>5.19</v>
          </cell>
          <cell r="AE157">
            <v>5.41</v>
          </cell>
          <cell r="AF157">
            <v>2.4</v>
          </cell>
          <cell r="AG157">
            <v>0.68</v>
          </cell>
        </row>
        <row r="158">
          <cell r="Q158" t="str">
            <v>Administration costs</v>
          </cell>
          <cell r="S158" t="str">
            <v>mn €</v>
          </cell>
        </row>
        <row r="159">
          <cell r="Q159" t="str">
            <v>Other operating costs</v>
          </cell>
          <cell r="S159" t="str">
            <v>mn €</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row>
        <row r="160">
          <cell r="Q160" t="str">
            <v>Expenses (not in capital base)</v>
          </cell>
          <cell r="S160" t="str">
            <v>mn €</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cell r="BX160">
            <v>0</v>
          </cell>
          <cell r="BY160">
            <v>0</v>
          </cell>
          <cell r="BZ160">
            <v>0</v>
          </cell>
          <cell r="CA160">
            <v>0</v>
          </cell>
        </row>
        <row r="161">
          <cell r="Q161" t="str">
            <v>Expenses (in capital base*)</v>
          </cell>
          <cell r="S161" t="str">
            <v>mn €</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row>
        <row r="162">
          <cell r="Q162" t="str">
            <v>Other costs</v>
          </cell>
          <cell r="S162" t="str">
            <v>mn €</v>
          </cell>
        </row>
        <row r="163">
          <cell r="Q163" t="str">
            <v>License Fees</v>
          </cell>
          <cell r="S163" t="str">
            <v>mn €</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row>
        <row r="164">
          <cell r="Q164" t="str">
            <v>License Fees to BASF SE</v>
          </cell>
          <cell r="S164" t="str">
            <v>mn €</v>
          </cell>
        </row>
        <row r="165">
          <cell r="Q165" t="str">
            <v>License Fees to Corp</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row>
        <row r="166">
          <cell r="Q166" t="str">
            <v>License Fees to 3rd Party</v>
          </cell>
          <cell r="S166" t="str">
            <v>mn €</v>
          </cell>
        </row>
        <row r="167">
          <cell r="Q167" t="str">
            <v>EBIT</v>
          </cell>
          <cell r="S167" t="str">
            <v>mn €</v>
          </cell>
          <cell r="T167">
            <v>0</v>
          </cell>
          <cell r="U167">
            <v>0</v>
          </cell>
          <cell r="V167">
            <v>0</v>
          </cell>
          <cell r="W167">
            <v>0</v>
          </cell>
          <cell r="X167">
            <v>0</v>
          </cell>
          <cell r="Y167">
            <v>0</v>
          </cell>
          <cell r="Z167">
            <v>0</v>
          </cell>
          <cell r="AA167">
            <v>0</v>
          </cell>
          <cell r="AB167">
            <v>0</v>
          </cell>
          <cell r="AC167">
            <v>-1.83</v>
          </cell>
          <cell r="AD167">
            <v>-5.5602849641292513</v>
          </cell>
          <cell r="AE167">
            <v>-63.83572933146958</v>
          </cell>
          <cell r="AF167">
            <v>-70.915282492761008</v>
          </cell>
          <cell r="AG167">
            <v>-50.971273612644843</v>
          </cell>
          <cell r="AH167">
            <v>-15.683352394317073</v>
          </cell>
          <cell r="AI167">
            <v>-7.9062445985817131</v>
          </cell>
          <cell r="AJ167">
            <v>-8.2245410728624027</v>
          </cell>
          <cell r="AK167">
            <v>-8.5851132208040113</v>
          </cell>
          <cell r="AL167">
            <v>-8.0743002084428603</v>
          </cell>
          <cell r="AM167">
            <v>-7.6158139959873541</v>
          </cell>
          <cell r="AN167">
            <v>-7.4098669231195764</v>
          </cell>
          <cell r="AO167">
            <v>40.353256344478787</v>
          </cell>
          <cell r="AP167">
            <v>40.804390783883548</v>
          </cell>
          <cell r="AQ167">
            <v>41.260593261012211</v>
          </cell>
          <cell r="AR167">
            <v>41.721889815258272</v>
          </cell>
          <cell r="AS167">
            <v>42.186386369586963</v>
          </cell>
          <cell r="AT167">
            <v>43.017991290579673</v>
          </cell>
          <cell r="AU167">
            <v>-3.7299200000000003</v>
          </cell>
          <cell r="AV167">
            <v>-3.7299200000000003</v>
          </cell>
          <cell r="AW167">
            <v>-3.7299200000000003</v>
          </cell>
          <cell r="AX167">
            <v>-3.7299200000000003</v>
          </cell>
          <cell r="AY167">
            <v>-3.7299200000000003</v>
          </cell>
          <cell r="AZ167">
            <v>-3.7299200000000003</v>
          </cell>
          <cell r="BA167">
            <v>-3.7299200000000003</v>
          </cell>
          <cell r="BB167">
            <v>-3.7299200000000003</v>
          </cell>
          <cell r="BC167">
            <v>-3.7299200000000003</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row>
        <row r="168">
          <cell r="Q168" t="str">
            <v>Depreciation</v>
          </cell>
          <cell r="S168" t="str">
            <v>mn €</v>
          </cell>
          <cell r="T168">
            <v>0</v>
          </cell>
          <cell r="U168">
            <v>0</v>
          </cell>
          <cell r="V168">
            <v>0</v>
          </cell>
          <cell r="W168">
            <v>0</v>
          </cell>
          <cell r="X168">
            <v>0</v>
          </cell>
          <cell r="Y168">
            <v>0</v>
          </cell>
          <cell r="Z168">
            <v>0</v>
          </cell>
          <cell r="AA168">
            <v>0</v>
          </cell>
          <cell r="AB168">
            <v>0</v>
          </cell>
          <cell r="AC168">
            <v>0</v>
          </cell>
          <cell r="AD168">
            <v>0</v>
          </cell>
          <cell r="AE168">
            <v>41.366957837837838</v>
          </cell>
          <cell r="AF168">
            <v>44.61155243243244</v>
          </cell>
          <cell r="AG168">
            <v>51.045120000000004</v>
          </cell>
          <cell r="AH168">
            <v>51.045120000000004</v>
          </cell>
          <cell r="AI168">
            <v>51.045120000000004</v>
          </cell>
          <cell r="AJ168">
            <v>51.045120000000004</v>
          </cell>
          <cell r="AK168">
            <v>51.045120000000004</v>
          </cell>
          <cell r="AL168">
            <v>51.045120000000004</v>
          </cell>
          <cell r="AM168">
            <v>51.045120000000004</v>
          </cell>
          <cell r="AN168">
            <v>51.045120000000004</v>
          </cell>
          <cell r="AO168">
            <v>3.7299200000000003</v>
          </cell>
          <cell r="AP168">
            <v>3.7299200000000003</v>
          </cell>
          <cell r="AQ168">
            <v>3.7299200000000003</v>
          </cell>
          <cell r="AR168">
            <v>3.7299200000000003</v>
          </cell>
          <cell r="AS168">
            <v>3.7299200000000003</v>
          </cell>
          <cell r="AT168">
            <v>3.7299200000000003</v>
          </cell>
          <cell r="AU168">
            <v>3.7299200000000003</v>
          </cell>
          <cell r="AV168">
            <v>3.7299200000000003</v>
          </cell>
          <cell r="AW168">
            <v>3.7299200000000003</v>
          </cell>
          <cell r="AX168">
            <v>3.7299200000000003</v>
          </cell>
          <cell r="AY168">
            <v>3.7299200000000003</v>
          </cell>
          <cell r="AZ168">
            <v>3.7299200000000003</v>
          </cell>
          <cell r="BA168">
            <v>3.7299200000000003</v>
          </cell>
          <cell r="BB168">
            <v>3.7299200000000003</v>
          </cell>
          <cell r="BC168">
            <v>3.7299200000000003</v>
          </cell>
          <cell r="BD168">
            <v>0</v>
          </cell>
          <cell r="BE168">
            <v>0</v>
          </cell>
          <cell r="BF168">
            <v>0</v>
          </cell>
          <cell r="BG168">
            <v>0</v>
          </cell>
          <cell r="BH168">
            <v>0</v>
          </cell>
          <cell r="BI168">
            <v>0</v>
          </cell>
          <cell r="BJ168">
            <v>0</v>
          </cell>
          <cell r="BK168">
            <v>0</v>
          </cell>
          <cell r="BL168">
            <v>0</v>
          </cell>
          <cell r="BM168">
            <v>0</v>
          </cell>
          <cell r="BN168">
            <v>0</v>
          </cell>
          <cell r="BO168">
            <v>0</v>
          </cell>
          <cell r="BP168">
            <v>0</v>
          </cell>
          <cell r="BQ168">
            <v>0</v>
          </cell>
          <cell r="BR168">
            <v>0</v>
          </cell>
          <cell r="BS168">
            <v>0</v>
          </cell>
          <cell r="BT168">
            <v>0</v>
          </cell>
          <cell r="BU168">
            <v>0</v>
          </cell>
          <cell r="BV168">
            <v>0</v>
          </cell>
          <cell r="BW168">
            <v>0</v>
          </cell>
          <cell r="BX168">
            <v>0</v>
          </cell>
          <cell r="BY168">
            <v>0</v>
          </cell>
          <cell r="BZ168">
            <v>0</v>
          </cell>
          <cell r="CA168">
            <v>0</v>
          </cell>
        </row>
        <row r="169">
          <cell r="Q169" t="str">
            <v>Payout (EBITDA)</v>
          </cell>
          <cell r="S169" t="str">
            <v>mn €</v>
          </cell>
          <cell r="T169">
            <v>0</v>
          </cell>
          <cell r="U169">
            <v>0</v>
          </cell>
          <cell r="V169">
            <v>0</v>
          </cell>
          <cell r="W169">
            <v>0</v>
          </cell>
          <cell r="X169">
            <v>0</v>
          </cell>
          <cell r="Y169">
            <v>0</v>
          </cell>
          <cell r="Z169">
            <v>0</v>
          </cell>
          <cell r="AA169">
            <v>0</v>
          </cell>
          <cell r="AB169">
            <v>0</v>
          </cell>
          <cell r="AC169">
            <v>-1.83</v>
          </cell>
          <cell r="AD169">
            <v>-5.5602849641292513</v>
          </cell>
          <cell r="AE169">
            <v>-22.468771493631742</v>
          </cell>
          <cell r="AF169">
            <v>-26.303730060328569</v>
          </cell>
          <cell r="AG169">
            <v>7.3846387355160914E-2</v>
          </cell>
          <cell r="AH169">
            <v>35.361767605682928</v>
          </cell>
          <cell r="AI169">
            <v>43.138875401418289</v>
          </cell>
          <cell r="AJ169">
            <v>42.820578927137603</v>
          </cell>
          <cell r="AK169">
            <v>42.460006779195993</v>
          </cell>
          <cell r="AL169">
            <v>42.970819791557147</v>
          </cell>
          <cell r="AM169">
            <v>43.429306004012652</v>
          </cell>
          <cell r="AN169">
            <v>43.635253076880431</v>
          </cell>
          <cell r="AO169">
            <v>44.083176344478787</v>
          </cell>
          <cell r="AP169">
            <v>44.534310783883548</v>
          </cell>
          <cell r="AQ169">
            <v>44.990513261012211</v>
          </cell>
          <cell r="AR169">
            <v>45.451809815258272</v>
          </cell>
          <cell r="AS169">
            <v>45.916306369586962</v>
          </cell>
          <cell r="AT169">
            <v>46.747911290579673</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row>
        <row r="170">
          <cell r="Q170" t="str">
            <v>Payout adjusted</v>
          </cell>
          <cell r="S170" t="str">
            <v>mn €</v>
          </cell>
          <cell r="T170">
            <v>0</v>
          </cell>
          <cell r="U170">
            <v>0</v>
          </cell>
          <cell r="V170">
            <v>0</v>
          </cell>
          <cell r="W170">
            <v>0</v>
          </cell>
          <cell r="X170">
            <v>0</v>
          </cell>
          <cell r="Y170">
            <v>0</v>
          </cell>
          <cell r="Z170">
            <v>0</v>
          </cell>
          <cell r="AA170">
            <v>0</v>
          </cell>
          <cell r="AB170">
            <v>0</v>
          </cell>
          <cell r="AC170">
            <v>-1.83</v>
          </cell>
          <cell r="AD170">
            <v>-5.5602849641292513</v>
          </cell>
          <cell r="AE170">
            <v>-22.468771493631742</v>
          </cell>
          <cell r="AF170">
            <v>-26.303730060328569</v>
          </cell>
          <cell r="AG170">
            <v>7.3846387355160914E-2</v>
          </cell>
          <cell r="AH170">
            <v>35.361767605682928</v>
          </cell>
          <cell r="AI170">
            <v>43.138875401418289</v>
          </cell>
          <cell r="AJ170">
            <v>42.820578927137603</v>
          </cell>
          <cell r="AK170">
            <v>42.460006779195993</v>
          </cell>
          <cell r="AL170">
            <v>42.970819791557147</v>
          </cell>
          <cell r="AM170">
            <v>43.429306004012652</v>
          </cell>
          <cell r="AN170">
            <v>43.635253076880431</v>
          </cell>
          <cell r="AO170">
            <v>44.083176344478787</v>
          </cell>
          <cell r="AP170">
            <v>44.534310783883548</v>
          </cell>
          <cell r="AQ170">
            <v>44.990513261012211</v>
          </cell>
          <cell r="AR170">
            <v>45.451809815258272</v>
          </cell>
          <cell r="AS170">
            <v>45.916306369586962</v>
          </cell>
          <cell r="AT170">
            <v>23.373955645289836</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row>
        <row r="171">
          <cell r="Q171" t="str">
            <v>Tax depreciation</v>
          </cell>
          <cell r="S171" t="str">
            <v>mn €</v>
          </cell>
          <cell r="T171">
            <v>0</v>
          </cell>
          <cell r="U171">
            <v>0</v>
          </cell>
          <cell r="V171">
            <v>0</v>
          </cell>
          <cell r="W171">
            <v>0</v>
          </cell>
          <cell r="X171">
            <v>0</v>
          </cell>
          <cell r="Y171">
            <v>0</v>
          </cell>
          <cell r="Z171">
            <v>0</v>
          </cell>
          <cell r="AA171">
            <v>0</v>
          </cell>
          <cell r="AB171">
            <v>0</v>
          </cell>
          <cell r="AC171">
            <v>0</v>
          </cell>
          <cell r="AD171">
            <v>0</v>
          </cell>
          <cell r="AE171">
            <v>39.755943783783785</v>
          </cell>
          <cell r="AF171">
            <v>42.915403243243254</v>
          </cell>
          <cell r="AG171">
            <v>49.180160000000008</v>
          </cell>
          <cell r="AH171">
            <v>49.180160000000008</v>
          </cell>
          <cell r="AI171">
            <v>49.180160000000008</v>
          </cell>
          <cell r="AJ171">
            <v>49.180160000000008</v>
          </cell>
          <cell r="AK171">
            <v>49.180160000000008</v>
          </cell>
          <cell r="AL171">
            <v>49.180160000000008</v>
          </cell>
          <cell r="AM171">
            <v>49.180160000000008</v>
          </cell>
          <cell r="AN171">
            <v>49.180160000000008</v>
          </cell>
          <cell r="AO171">
            <v>1.8649600000000002</v>
          </cell>
          <cell r="AP171">
            <v>1.8649600000000002</v>
          </cell>
          <cell r="AQ171">
            <v>1.8649600000000002</v>
          </cell>
          <cell r="AR171">
            <v>1.8649600000000002</v>
          </cell>
          <cell r="AS171">
            <v>1.8649600000000002</v>
          </cell>
          <cell r="AT171">
            <v>80.962572972972964</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0</v>
          </cell>
          <cell r="BT171">
            <v>0</v>
          </cell>
          <cell r="BU171">
            <v>0</v>
          </cell>
          <cell r="BV171">
            <v>0</v>
          </cell>
          <cell r="BW171">
            <v>0</v>
          </cell>
          <cell r="BX171">
            <v>0</v>
          </cell>
          <cell r="BY171">
            <v>0</v>
          </cell>
          <cell r="BZ171">
            <v>0</v>
          </cell>
          <cell r="CA171">
            <v>0</v>
          </cell>
        </row>
        <row r="172">
          <cell r="Q172" t="str">
            <v>Equipment</v>
          </cell>
          <cell r="S172" t="str">
            <v>mn €</v>
          </cell>
          <cell r="T172">
            <v>0</v>
          </cell>
          <cell r="U172">
            <v>0</v>
          </cell>
          <cell r="V172">
            <v>0</v>
          </cell>
          <cell r="W172">
            <v>0</v>
          </cell>
          <cell r="X172">
            <v>0</v>
          </cell>
          <cell r="Y172">
            <v>0</v>
          </cell>
          <cell r="Z172">
            <v>0</v>
          </cell>
          <cell r="AA172">
            <v>0</v>
          </cell>
          <cell r="AB172">
            <v>0</v>
          </cell>
          <cell r="AC172">
            <v>0</v>
          </cell>
          <cell r="AD172">
            <v>0</v>
          </cell>
          <cell r="AE172">
            <v>38.144929729729732</v>
          </cell>
          <cell r="AF172">
            <v>41.219254054054062</v>
          </cell>
          <cell r="AG172">
            <v>47.315200000000004</v>
          </cell>
          <cell r="AH172">
            <v>47.315200000000004</v>
          </cell>
          <cell r="AI172">
            <v>47.315200000000004</v>
          </cell>
          <cell r="AJ172">
            <v>47.315200000000004</v>
          </cell>
          <cell r="AK172">
            <v>47.315200000000004</v>
          </cell>
          <cell r="AL172">
            <v>47.315200000000004</v>
          </cell>
          <cell r="AM172">
            <v>47.315200000000004</v>
          </cell>
          <cell r="AN172">
            <v>47.315200000000004</v>
          </cell>
          <cell r="AO172">
            <v>0</v>
          </cell>
          <cell r="AP172">
            <v>0</v>
          </cell>
          <cell r="AQ172">
            <v>0</v>
          </cell>
          <cell r="AR172">
            <v>0</v>
          </cell>
          <cell r="AS172">
            <v>0</v>
          </cell>
          <cell r="AT172">
            <v>15.266216216216208</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row>
        <row r="173">
          <cell r="Q173" t="str">
            <v>Building</v>
          </cell>
          <cell r="S173" t="str">
            <v>mn €</v>
          </cell>
          <cell r="T173">
            <v>0</v>
          </cell>
          <cell r="U173">
            <v>0</v>
          </cell>
          <cell r="V173">
            <v>0</v>
          </cell>
          <cell r="W173">
            <v>0</v>
          </cell>
          <cell r="X173">
            <v>0</v>
          </cell>
          <cell r="Y173">
            <v>0</v>
          </cell>
          <cell r="Z173">
            <v>0</v>
          </cell>
          <cell r="AA173">
            <v>0</v>
          </cell>
          <cell r="AB173">
            <v>0</v>
          </cell>
          <cell r="AC173">
            <v>0</v>
          </cell>
          <cell r="AD173">
            <v>0</v>
          </cell>
          <cell r="AE173">
            <v>1.6110140540540543</v>
          </cell>
          <cell r="AF173">
            <v>1.6961491891891893</v>
          </cell>
          <cell r="AG173">
            <v>1.8649600000000002</v>
          </cell>
          <cell r="AH173">
            <v>1.8649600000000002</v>
          </cell>
          <cell r="AI173">
            <v>1.8649600000000002</v>
          </cell>
          <cell r="AJ173">
            <v>1.8649600000000002</v>
          </cell>
          <cell r="AK173">
            <v>1.8649600000000002</v>
          </cell>
          <cell r="AL173">
            <v>1.8649600000000002</v>
          </cell>
          <cell r="AM173">
            <v>1.8649600000000002</v>
          </cell>
          <cell r="AN173">
            <v>1.8649600000000002</v>
          </cell>
          <cell r="AO173">
            <v>1.8649600000000002</v>
          </cell>
          <cell r="AP173">
            <v>1.8649600000000002</v>
          </cell>
          <cell r="AQ173">
            <v>1.8649600000000002</v>
          </cell>
          <cell r="AR173">
            <v>1.8649600000000002</v>
          </cell>
          <cell r="AS173">
            <v>1.8649600000000002</v>
          </cell>
          <cell r="AT173">
            <v>65.696356756756757</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row>
        <row r="174">
          <cell r="Q174" t="str">
            <v>Others</v>
          </cell>
          <cell r="S174" t="str">
            <v>mn €</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row>
        <row r="175">
          <cell r="Q175" t="str">
            <v>Earnings before tax</v>
          </cell>
          <cell r="S175" t="str">
            <v>mn €</v>
          </cell>
          <cell r="T175">
            <v>0</v>
          </cell>
          <cell r="U175">
            <v>0</v>
          </cell>
          <cell r="V175">
            <v>0</v>
          </cell>
          <cell r="W175">
            <v>0</v>
          </cell>
          <cell r="X175">
            <v>0</v>
          </cell>
          <cell r="Y175">
            <v>0</v>
          </cell>
          <cell r="Z175">
            <v>0</v>
          </cell>
          <cell r="AA175">
            <v>0</v>
          </cell>
          <cell r="AB175">
            <v>0</v>
          </cell>
          <cell r="AC175">
            <v>-1.83</v>
          </cell>
          <cell r="AD175">
            <v>-5.5602849641292513</v>
          </cell>
          <cell r="AE175">
            <v>-62.224715277415527</v>
          </cell>
          <cell r="AF175">
            <v>-69.219133303571823</v>
          </cell>
          <cell r="AG175">
            <v>-49.106313612644847</v>
          </cell>
          <cell r="AH175">
            <v>-13.81839239431708</v>
          </cell>
          <cell r="AI175">
            <v>-6.0412845985817185</v>
          </cell>
          <cell r="AJ175">
            <v>-6.3595810728624045</v>
          </cell>
          <cell r="AK175">
            <v>-6.7201532208040149</v>
          </cell>
          <cell r="AL175">
            <v>-6.2093402084428604</v>
          </cell>
          <cell r="AM175">
            <v>-5.7508539959873559</v>
          </cell>
          <cell r="AN175">
            <v>-5.5449069231195764</v>
          </cell>
          <cell r="AO175">
            <v>42.218216344478783</v>
          </cell>
          <cell r="AP175">
            <v>42.669350783883544</v>
          </cell>
          <cell r="AQ175">
            <v>43.125553261012207</v>
          </cell>
          <cell r="AR175">
            <v>43.586849815258269</v>
          </cell>
          <cell r="AS175">
            <v>44.051346369586959</v>
          </cell>
          <cell r="AT175">
            <v>-57.588617327683124</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row>
        <row r="176">
          <cell r="Q176" t="str">
            <v>Tax</v>
          </cell>
          <cell r="S176" t="str">
            <v>mn €</v>
          </cell>
          <cell r="T176">
            <v>0</v>
          </cell>
          <cell r="U176">
            <v>0</v>
          </cell>
          <cell r="V176">
            <v>0</v>
          </cell>
          <cell r="W176">
            <v>0</v>
          </cell>
          <cell r="X176">
            <v>0</v>
          </cell>
          <cell r="Y176">
            <v>0</v>
          </cell>
          <cell r="Z176">
            <v>0</v>
          </cell>
          <cell r="AA176">
            <v>0</v>
          </cell>
          <cell r="AB176">
            <v>0</v>
          </cell>
          <cell r="AC176">
            <v>-0.54900000000000004</v>
          </cell>
          <cell r="AD176">
            <v>-1.6680854892387753</v>
          </cell>
          <cell r="AE176">
            <v>-18.667414583224659</v>
          </cell>
          <cell r="AF176">
            <v>-20.765739991071545</v>
          </cell>
          <cell r="AG176">
            <v>-14.731894083793453</v>
          </cell>
          <cell r="AH176">
            <v>-4.1455177182951237</v>
          </cell>
          <cell r="AI176">
            <v>-1.8123853795745155</v>
          </cell>
          <cell r="AJ176">
            <v>-1.9078743218587213</v>
          </cell>
          <cell r="AK176">
            <v>-2.0160459662412045</v>
          </cell>
          <cell r="AL176">
            <v>-1.8628020625328581</v>
          </cell>
          <cell r="AM176">
            <v>-1.7252561987962067</v>
          </cell>
          <cell r="AN176">
            <v>-1.6634720769358728</v>
          </cell>
          <cell r="AO176">
            <v>12.665464903343635</v>
          </cell>
          <cell r="AP176">
            <v>12.800805235165063</v>
          </cell>
          <cell r="AQ176">
            <v>12.937665978303661</v>
          </cell>
          <cell r="AR176">
            <v>13.07605494457748</v>
          </cell>
          <cell r="AS176">
            <v>13.215403910876088</v>
          </cell>
          <cell r="AT176">
            <v>-17.276585198304936</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row>
        <row r="177">
          <cell r="Q177" t="str">
            <v>Loss carried forward</v>
          </cell>
          <cell r="S177" t="str">
            <v>mn €</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row>
        <row r="178">
          <cell r="Q178" t="str">
            <v>LCF, cumulative</v>
          </cell>
          <cell r="S178" t="str">
            <v>mn €</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row>
        <row r="179">
          <cell r="Q179" t="str">
            <v>Earnings after loss carried forward</v>
          </cell>
          <cell r="S179" t="str">
            <v>mn €</v>
          </cell>
          <cell r="T179">
            <v>0</v>
          </cell>
          <cell r="U179">
            <v>0</v>
          </cell>
          <cell r="V179">
            <v>0</v>
          </cell>
          <cell r="W179">
            <v>0</v>
          </cell>
          <cell r="X179">
            <v>0</v>
          </cell>
          <cell r="Y179">
            <v>0</v>
          </cell>
          <cell r="Z179">
            <v>0</v>
          </cell>
          <cell r="AA179">
            <v>0</v>
          </cell>
          <cell r="AB179">
            <v>0</v>
          </cell>
          <cell r="AC179">
            <v>-1.83</v>
          </cell>
          <cell r="AD179">
            <v>-5.5602849641292513</v>
          </cell>
          <cell r="AE179">
            <v>-62.224715277415527</v>
          </cell>
          <cell r="AF179">
            <v>-69.219133303571823</v>
          </cell>
          <cell r="AG179">
            <v>-49.106313612644847</v>
          </cell>
          <cell r="AH179">
            <v>-13.81839239431708</v>
          </cell>
          <cell r="AI179">
            <v>-6.0412845985817185</v>
          </cell>
          <cell r="AJ179">
            <v>-6.3595810728624045</v>
          </cell>
          <cell r="AK179">
            <v>-6.7201532208040149</v>
          </cell>
          <cell r="AL179">
            <v>-6.2093402084428604</v>
          </cell>
          <cell r="AM179">
            <v>-5.7508539959873559</v>
          </cell>
          <cell r="AN179">
            <v>-5.5449069231195764</v>
          </cell>
          <cell r="AO179">
            <v>42.218216344478783</v>
          </cell>
          <cell r="AP179">
            <v>42.669350783883544</v>
          </cell>
          <cell r="AQ179">
            <v>43.125553261012207</v>
          </cell>
          <cell r="AR179">
            <v>43.586849815258269</v>
          </cell>
          <cell r="AS179">
            <v>44.051346369586959</v>
          </cell>
          <cell r="AT179">
            <v>-57.588617327683124</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row>
        <row r="180">
          <cell r="Q180" t="str">
            <v>Tax rate</v>
          </cell>
          <cell r="S180" t="str">
            <v>%</v>
          </cell>
          <cell r="T180">
            <v>0.3</v>
          </cell>
          <cell r="U180">
            <v>0.3</v>
          </cell>
          <cell r="V180">
            <v>0.3</v>
          </cell>
          <cell r="W180">
            <v>0.3</v>
          </cell>
          <cell r="X180">
            <v>0.3</v>
          </cell>
          <cell r="Y180">
            <v>0.3</v>
          </cell>
          <cell r="Z180">
            <v>0.3</v>
          </cell>
          <cell r="AA180">
            <v>0.3</v>
          </cell>
          <cell r="AB180">
            <v>0.3</v>
          </cell>
          <cell r="AC180">
            <v>0.3</v>
          </cell>
          <cell r="AD180">
            <v>0.3</v>
          </cell>
          <cell r="AE180">
            <v>0.3</v>
          </cell>
          <cell r="AF180">
            <v>0.3</v>
          </cell>
          <cell r="AG180">
            <v>0.3</v>
          </cell>
          <cell r="AH180">
            <v>0.3</v>
          </cell>
          <cell r="AI180">
            <v>0.3</v>
          </cell>
          <cell r="AJ180">
            <v>0.3</v>
          </cell>
          <cell r="AK180">
            <v>0.3</v>
          </cell>
          <cell r="AL180">
            <v>0.3</v>
          </cell>
          <cell r="AM180">
            <v>0.3</v>
          </cell>
          <cell r="AN180">
            <v>0.3</v>
          </cell>
          <cell r="AO180">
            <v>0.3</v>
          </cell>
          <cell r="AP180">
            <v>0.3</v>
          </cell>
          <cell r="AQ180">
            <v>0.3</v>
          </cell>
          <cell r="AR180">
            <v>0.3</v>
          </cell>
          <cell r="AS180">
            <v>0.3</v>
          </cell>
          <cell r="AT180">
            <v>0.3</v>
          </cell>
          <cell r="AU180">
            <v>0.3</v>
          </cell>
          <cell r="AV180">
            <v>0.3</v>
          </cell>
          <cell r="AW180">
            <v>0.3</v>
          </cell>
          <cell r="AX180">
            <v>0.3</v>
          </cell>
          <cell r="AY180">
            <v>0.3</v>
          </cell>
          <cell r="AZ180">
            <v>0.3</v>
          </cell>
          <cell r="BA180">
            <v>0.3</v>
          </cell>
          <cell r="BB180">
            <v>0.3</v>
          </cell>
          <cell r="BC180">
            <v>0.3</v>
          </cell>
          <cell r="BD180">
            <v>0.3</v>
          </cell>
          <cell r="BE180">
            <v>0.3</v>
          </cell>
          <cell r="BF180">
            <v>0.3</v>
          </cell>
          <cell r="BG180">
            <v>0.3</v>
          </cell>
          <cell r="BH180">
            <v>0.3</v>
          </cell>
          <cell r="BI180">
            <v>0.3</v>
          </cell>
          <cell r="BJ180">
            <v>0.3</v>
          </cell>
          <cell r="BK180">
            <v>0.3</v>
          </cell>
          <cell r="BL180">
            <v>0.3</v>
          </cell>
          <cell r="BM180">
            <v>0.3</v>
          </cell>
          <cell r="BN180">
            <v>0.3</v>
          </cell>
          <cell r="BO180">
            <v>0.3</v>
          </cell>
          <cell r="BP180">
            <v>0.3</v>
          </cell>
          <cell r="BQ180">
            <v>0.3</v>
          </cell>
          <cell r="BR180">
            <v>0.3</v>
          </cell>
          <cell r="BS180">
            <v>0.3</v>
          </cell>
          <cell r="BT180">
            <v>0.3</v>
          </cell>
          <cell r="BU180">
            <v>0.3</v>
          </cell>
          <cell r="BV180">
            <v>0.3</v>
          </cell>
          <cell r="BW180">
            <v>0.3</v>
          </cell>
          <cell r="BX180">
            <v>0.3</v>
          </cell>
          <cell r="BY180">
            <v>0.3</v>
          </cell>
          <cell r="BZ180">
            <v>0.3</v>
          </cell>
          <cell r="CA180">
            <v>0.3</v>
          </cell>
        </row>
        <row r="181">
          <cell r="Q181" t="str">
            <v>Earnings after tax</v>
          </cell>
          <cell r="S181" t="str">
            <v>mn €</v>
          </cell>
          <cell r="T181">
            <v>0</v>
          </cell>
          <cell r="U181">
            <v>0</v>
          </cell>
          <cell r="V181">
            <v>0</v>
          </cell>
          <cell r="W181">
            <v>0</v>
          </cell>
          <cell r="X181">
            <v>0</v>
          </cell>
          <cell r="Y181">
            <v>0</v>
          </cell>
          <cell r="Z181">
            <v>0</v>
          </cell>
          <cell r="AA181">
            <v>0</v>
          </cell>
          <cell r="AB181">
            <v>0</v>
          </cell>
          <cell r="AC181">
            <v>-1.2810000000000001</v>
          </cell>
          <cell r="AD181">
            <v>-3.892199474890476</v>
          </cell>
          <cell r="AE181">
            <v>-43.557300694190872</v>
          </cell>
          <cell r="AF181">
            <v>-48.453393312500282</v>
          </cell>
          <cell r="AG181">
            <v>-34.374419528851391</v>
          </cell>
          <cell r="AH181">
            <v>-9.6728746760219551</v>
          </cell>
          <cell r="AI181">
            <v>-4.2288992190072028</v>
          </cell>
          <cell r="AJ181">
            <v>-4.451706751003683</v>
          </cell>
          <cell r="AK181">
            <v>-4.7041072545628104</v>
          </cell>
          <cell r="AL181">
            <v>-4.3465381459100021</v>
          </cell>
          <cell r="AM181">
            <v>-4.025597797191149</v>
          </cell>
          <cell r="AN181">
            <v>-3.8814348461837036</v>
          </cell>
          <cell r="AO181">
            <v>29.55275144113515</v>
          </cell>
          <cell r="AP181">
            <v>29.86854554871848</v>
          </cell>
          <cell r="AQ181">
            <v>30.187887282708544</v>
          </cell>
          <cell r="AR181">
            <v>30.51079487068079</v>
          </cell>
          <cell r="AS181">
            <v>30.835942458710871</v>
          </cell>
          <cell r="AT181">
            <v>-40.312032129378188</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row>
        <row r="182">
          <cell r="Q182" t="str">
            <v>Tax depreciation</v>
          </cell>
          <cell r="S182" t="str">
            <v>mn €</v>
          </cell>
          <cell r="T182">
            <v>0</v>
          </cell>
          <cell r="U182">
            <v>0</v>
          </cell>
          <cell r="V182">
            <v>0</v>
          </cell>
          <cell r="W182">
            <v>0</v>
          </cell>
          <cell r="X182">
            <v>0</v>
          </cell>
          <cell r="Y182">
            <v>0</v>
          </cell>
          <cell r="Z182">
            <v>0</v>
          </cell>
          <cell r="AA182">
            <v>0</v>
          </cell>
          <cell r="AB182">
            <v>0</v>
          </cell>
          <cell r="AC182">
            <v>0</v>
          </cell>
          <cell r="AD182">
            <v>0</v>
          </cell>
          <cell r="AE182">
            <v>39.755943783783785</v>
          </cell>
          <cell r="AF182">
            <v>42.915403243243254</v>
          </cell>
          <cell r="AG182">
            <v>49.180160000000008</v>
          </cell>
          <cell r="AH182">
            <v>49.180160000000008</v>
          </cell>
          <cell r="AI182">
            <v>49.180160000000008</v>
          </cell>
          <cell r="AJ182">
            <v>49.180160000000008</v>
          </cell>
          <cell r="AK182">
            <v>49.180160000000008</v>
          </cell>
          <cell r="AL182">
            <v>49.180160000000008</v>
          </cell>
          <cell r="AM182">
            <v>49.180160000000008</v>
          </cell>
          <cell r="AN182">
            <v>49.180160000000008</v>
          </cell>
          <cell r="AO182">
            <v>1.8649600000000002</v>
          </cell>
          <cell r="AP182">
            <v>1.8649600000000002</v>
          </cell>
          <cell r="AQ182">
            <v>1.8649600000000002</v>
          </cell>
          <cell r="AR182">
            <v>1.8649600000000002</v>
          </cell>
          <cell r="AS182">
            <v>1.8649600000000002</v>
          </cell>
          <cell r="AT182">
            <v>80.962572972972964</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row>
        <row r="183">
          <cell r="Q183" t="str">
            <v>Change in Working Capital</v>
          </cell>
          <cell r="S183" t="str">
            <v>mn €</v>
          </cell>
          <cell r="T183">
            <v>0</v>
          </cell>
          <cell r="U183">
            <v>0</v>
          </cell>
          <cell r="V183">
            <v>0</v>
          </cell>
          <cell r="W183">
            <v>0</v>
          </cell>
          <cell r="X183">
            <v>0</v>
          </cell>
          <cell r="Y183">
            <v>0</v>
          </cell>
          <cell r="Z183">
            <v>0</v>
          </cell>
          <cell r="AA183">
            <v>0</v>
          </cell>
          <cell r="AB183">
            <v>0</v>
          </cell>
          <cell r="AC183">
            <v>0</v>
          </cell>
          <cell r="AD183">
            <v>0</v>
          </cell>
          <cell r="AE183">
            <v>0</v>
          </cell>
          <cell r="AF183">
            <v>19.06412071317633</v>
          </cell>
          <cell r="AG183">
            <v>30.199879434108524</v>
          </cell>
          <cell r="AH183">
            <v>44.340252908516938</v>
          </cell>
          <cell r="AI183">
            <v>9.2993557104116462</v>
          </cell>
          <cell r="AJ183">
            <v>-1.1553425367170576</v>
          </cell>
          <cell r="AK183">
            <v>0.35117809585000259</v>
          </cell>
          <cell r="AL183">
            <v>0.35468987680850717</v>
          </cell>
          <cell r="AM183">
            <v>0.35823677557660005</v>
          </cell>
          <cell r="AN183">
            <v>0.36181914333235454</v>
          </cell>
          <cell r="AO183">
            <v>0.36543733476567297</v>
          </cell>
          <cell r="AP183">
            <v>0.36909170811334491</v>
          </cell>
          <cell r="AQ183">
            <v>0.37278262519443217</v>
          </cell>
          <cell r="AR183">
            <v>0.37651045144642126</v>
          </cell>
          <cell r="AS183">
            <v>0.38027555596086415</v>
          </cell>
          <cell r="AT183">
            <v>-105.03828779654458</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row>
        <row r="184">
          <cell r="Q184" t="str">
            <v>Working capital</v>
          </cell>
          <cell r="S184" t="str">
            <v>mn €</v>
          </cell>
          <cell r="T184">
            <v>0</v>
          </cell>
          <cell r="U184">
            <v>0</v>
          </cell>
          <cell r="V184">
            <v>0</v>
          </cell>
          <cell r="W184">
            <v>0</v>
          </cell>
          <cell r="X184">
            <v>0</v>
          </cell>
          <cell r="Y184">
            <v>0</v>
          </cell>
          <cell r="Z184">
            <v>0</v>
          </cell>
          <cell r="AA184">
            <v>0</v>
          </cell>
          <cell r="AB184">
            <v>0</v>
          </cell>
          <cell r="AC184">
            <v>0</v>
          </cell>
          <cell r="AD184">
            <v>0</v>
          </cell>
          <cell r="AE184">
            <v>0</v>
          </cell>
          <cell r="AF184">
            <v>19.06412071317633</v>
          </cell>
          <cell r="AG184">
            <v>49.264000147284854</v>
          </cell>
          <cell r="AH184">
            <v>93.604253055801792</v>
          </cell>
          <cell r="AI184">
            <v>102.90360876621344</v>
          </cell>
          <cell r="AJ184">
            <v>101.74826622949638</v>
          </cell>
          <cell r="AK184">
            <v>102.09944432534638</v>
          </cell>
          <cell r="AL184">
            <v>102.45413420215489</v>
          </cell>
          <cell r="AM184">
            <v>102.81237097773149</v>
          </cell>
          <cell r="AN184">
            <v>103.17419012106384</v>
          </cell>
          <cell r="AO184">
            <v>103.53962745582952</v>
          </cell>
          <cell r="AP184">
            <v>103.90871916394286</v>
          </cell>
          <cell r="AQ184">
            <v>104.28150178913729</v>
          </cell>
          <cell r="AR184">
            <v>104.65801224058372</v>
          </cell>
          <cell r="AS184">
            <v>105.03828779654458</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row>
        <row r="185">
          <cell r="Q185" t="str">
            <v>Cash-flow after tax extended</v>
          </cell>
          <cell r="S185" t="str">
            <v>mn €</v>
          </cell>
          <cell r="T185">
            <v>0</v>
          </cell>
          <cell r="U185">
            <v>0</v>
          </cell>
          <cell r="V185">
            <v>0</v>
          </cell>
          <cell r="W185">
            <v>0</v>
          </cell>
          <cell r="X185">
            <v>0</v>
          </cell>
          <cell r="Y185">
            <v>0</v>
          </cell>
          <cell r="Z185">
            <v>0</v>
          </cell>
          <cell r="AA185">
            <v>0</v>
          </cell>
          <cell r="AB185">
            <v>0</v>
          </cell>
          <cell r="AC185">
            <v>-1.2810000000000001</v>
          </cell>
          <cell r="AD185">
            <v>-3.892199474890476</v>
          </cell>
          <cell r="AE185">
            <v>-3.8013569104070868</v>
          </cell>
          <cell r="AF185">
            <v>-24.602110782433357</v>
          </cell>
          <cell r="AG185">
            <v>-15.394138962959907</v>
          </cell>
          <cell r="AH185">
            <v>-4.8329675845388849</v>
          </cell>
          <cell r="AI185">
            <v>35.651905070581158</v>
          </cell>
          <cell r="AJ185">
            <v>45.883795785713382</v>
          </cell>
          <cell r="AK185">
            <v>44.124874649587198</v>
          </cell>
          <cell r="AL185">
            <v>44.478931977281498</v>
          </cell>
          <cell r="AM185">
            <v>44.796325427232262</v>
          </cell>
          <cell r="AN185">
            <v>44.936906010483952</v>
          </cell>
          <cell r="AO185">
            <v>31.052274106369477</v>
          </cell>
          <cell r="AP185">
            <v>31.364413840605135</v>
          </cell>
          <cell r="AQ185">
            <v>31.680064657514116</v>
          </cell>
          <cell r="AR185">
            <v>31.999244419234373</v>
          </cell>
          <cell r="AS185">
            <v>32.320626902750007</v>
          </cell>
          <cell r="AT185">
            <v>145.68882864013935</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row>
        <row r="186">
          <cell r="Q186" t="str">
            <v>Addition discounted</v>
          </cell>
          <cell r="S186" t="str">
            <v>mn €</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12.249747597727817</v>
          </cell>
          <cell r="AQ186">
            <v>11.509794238173139</v>
          </cell>
          <cell r="AR186">
            <v>10.814657251288462</v>
          </cell>
          <cell r="AS186">
            <v>10.161184753356151</v>
          </cell>
          <cell r="AT186">
            <v>42.607137649402965</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row>
        <row r="187">
          <cell r="Q187" t="str">
            <v>Addition</v>
          </cell>
          <cell r="S187" t="str">
            <v>mn €</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208.03063581230131</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row>
        <row r="188">
          <cell r="Q188" t="str">
            <v>Cash-flow after tax</v>
          </cell>
          <cell r="S188" t="str">
            <v>mn €</v>
          </cell>
          <cell r="T188">
            <v>0</v>
          </cell>
          <cell r="U188">
            <v>0</v>
          </cell>
          <cell r="V188">
            <v>0</v>
          </cell>
          <cell r="W188">
            <v>0</v>
          </cell>
          <cell r="X188">
            <v>0</v>
          </cell>
          <cell r="Y188">
            <v>0</v>
          </cell>
          <cell r="Z188">
            <v>0</v>
          </cell>
          <cell r="AA188">
            <v>0</v>
          </cell>
          <cell r="AB188">
            <v>0</v>
          </cell>
          <cell r="AC188">
            <v>-1.2810000000000001</v>
          </cell>
          <cell r="AD188">
            <v>-3.892199474890476</v>
          </cell>
          <cell r="AE188">
            <v>-3.8013569104070868</v>
          </cell>
          <cell r="AF188">
            <v>-24.602110782433357</v>
          </cell>
          <cell r="AG188">
            <v>-15.394138962959907</v>
          </cell>
          <cell r="AH188">
            <v>-4.8329675845388849</v>
          </cell>
          <cell r="AI188">
            <v>35.651905070581158</v>
          </cell>
          <cell r="AJ188">
            <v>45.883795785713382</v>
          </cell>
          <cell r="AK188">
            <v>44.124874649587198</v>
          </cell>
          <cell r="AL188">
            <v>44.478931977281498</v>
          </cell>
          <cell r="AM188">
            <v>44.796325427232262</v>
          </cell>
          <cell r="AN188">
            <v>44.936906010483952</v>
          </cell>
          <cell r="AO188">
            <v>239.08290991867079</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M1"/>
      <sheetName val="CAM1_Report"/>
      <sheetName val="Invest"/>
      <sheetName val="CAM_PCAM Vol Dev Update"/>
      <sheetName val="CAM Price Assumptions"/>
      <sheetName val="VolPrice"/>
      <sheetName val="VarCost1"/>
      <sheetName val="FixedCost"/>
      <sheetName val="WorkingCap"/>
      <sheetName val="wkst"/>
      <sheetName val="CAM Variable Costs"/>
      <sheetName val="Other CAM Cost Assumptions"/>
    </sheetNames>
    <sheetDataSet>
      <sheetData sheetId="0"/>
      <sheetData sheetId="1">
        <row r="86">
          <cell r="Q86" t="str">
            <v>Net sales</v>
          </cell>
          <cell r="S86" t="str">
            <v>mn €</v>
          </cell>
          <cell r="T86">
            <v>0</v>
          </cell>
          <cell r="U86">
            <v>0</v>
          </cell>
          <cell r="V86">
            <v>0</v>
          </cell>
          <cell r="W86">
            <v>0</v>
          </cell>
          <cell r="X86">
            <v>0</v>
          </cell>
          <cell r="Y86">
            <v>0</v>
          </cell>
          <cell r="Z86">
            <v>0</v>
          </cell>
          <cell r="AA86">
            <v>0</v>
          </cell>
          <cell r="AB86">
            <v>0</v>
          </cell>
          <cell r="AC86">
            <v>0</v>
          </cell>
          <cell r="AD86">
            <v>0</v>
          </cell>
          <cell r="AE86">
            <v>0</v>
          </cell>
          <cell r="AF86">
            <v>95.32060356588164</v>
          </cell>
          <cell r="AG86">
            <v>246.32000073642425</v>
          </cell>
          <cell r="AH86">
            <v>468.02126527900896</v>
          </cell>
          <cell r="AI86">
            <v>514.51804383106719</v>
          </cell>
          <cell r="AJ86">
            <v>508.7413311474819</v>
          </cell>
          <cell r="AK86">
            <v>510.49722162673186</v>
          </cell>
          <cell r="AL86">
            <v>512.27067101077444</v>
          </cell>
          <cell r="AM86">
            <v>514.06185488865742</v>
          </cell>
          <cell r="AN86">
            <v>515.87095060531919</v>
          </cell>
          <cell r="AO86">
            <v>517.69813727914755</v>
          </cell>
          <cell r="AP86">
            <v>519.54359581971426</v>
          </cell>
          <cell r="AQ86">
            <v>521.40750894568646</v>
          </cell>
          <cell r="AR86">
            <v>523.29006120291854</v>
          </cell>
          <cell r="AS86">
            <v>525.19143898272284</v>
          </cell>
          <cell r="AT86">
            <v>527.1118305403254</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row>
        <row r="87">
          <cell r="Q87" t="str">
            <v>Volume</v>
          </cell>
          <cell r="S87" t="str">
            <v>t</v>
          </cell>
          <cell r="T87">
            <v>0</v>
          </cell>
          <cell r="U87">
            <v>0</v>
          </cell>
          <cell r="V87">
            <v>0</v>
          </cell>
          <cell r="W87">
            <v>0</v>
          </cell>
          <cell r="X87">
            <v>0</v>
          </cell>
          <cell r="Y87">
            <v>0</v>
          </cell>
          <cell r="Z87">
            <v>0</v>
          </cell>
          <cell r="AA87">
            <v>0</v>
          </cell>
          <cell r="AB87">
            <v>0</v>
          </cell>
          <cell r="AC87">
            <v>0</v>
          </cell>
          <cell r="AD87">
            <v>0</v>
          </cell>
          <cell r="AE87">
            <v>0</v>
          </cell>
          <cell r="AF87">
            <v>3800</v>
          </cell>
          <cell r="AG87">
            <v>9387</v>
          </cell>
          <cell r="AH87">
            <v>18035</v>
          </cell>
          <cell r="AI87">
            <v>20050</v>
          </cell>
          <cell r="AJ87">
            <v>20050</v>
          </cell>
          <cell r="AK87">
            <v>20050</v>
          </cell>
          <cell r="AL87">
            <v>20050</v>
          </cell>
          <cell r="AM87">
            <v>20050</v>
          </cell>
          <cell r="AN87">
            <v>20050</v>
          </cell>
          <cell r="AO87">
            <v>20050</v>
          </cell>
          <cell r="AP87">
            <v>20050</v>
          </cell>
          <cell r="AQ87">
            <v>20050</v>
          </cell>
          <cell r="AR87">
            <v>20050</v>
          </cell>
          <cell r="AS87">
            <v>20050</v>
          </cell>
          <cell r="AT87">
            <v>20050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row>
        <row r="88">
          <cell r="Q88" t="str">
            <v>NCA_Customer_PCAM</v>
          </cell>
          <cell r="S88" t="str">
            <v>t</v>
          </cell>
          <cell r="T88">
            <v>0</v>
          </cell>
          <cell r="U88">
            <v>0</v>
          </cell>
          <cell r="V88">
            <v>0</v>
          </cell>
          <cell r="W88">
            <v>0</v>
          </cell>
          <cell r="X88">
            <v>0</v>
          </cell>
          <cell r="Y88">
            <v>0</v>
          </cell>
          <cell r="Z88">
            <v>0</v>
          </cell>
          <cell r="AA88">
            <v>0</v>
          </cell>
          <cell r="AB88">
            <v>0</v>
          </cell>
          <cell r="AC88">
            <v>0</v>
          </cell>
          <cell r="AD88">
            <v>0</v>
          </cell>
          <cell r="AE88">
            <v>0</v>
          </cell>
          <cell r="AF88">
            <v>3800</v>
          </cell>
          <cell r="AG88">
            <v>9387</v>
          </cell>
          <cell r="AH88">
            <v>18035</v>
          </cell>
          <cell r="AI88">
            <v>20050</v>
          </cell>
          <cell r="AJ88">
            <v>20050</v>
          </cell>
          <cell r="AK88">
            <v>20050</v>
          </cell>
          <cell r="AL88">
            <v>20050</v>
          </cell>
          <cell r="AM88">
            <v>20050</v>
          </cell>
          <cell r="AN88">
            <v>20050</v>
          </cell>
          <cell r="AO88">
            <v>20050</v>
          </cell>
          <cell r="AP88">
            <v>20050</v>
          </cell>
          <cell r="AQ88">
            <v>20050</v>
          </cell>
          <cell r="AR88">
            <v>20050</v>
          </cell>
          <cell r="AS88">
            <v>20050</v>
          </cell>
          <cell r="AT88">
            <v>20050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row>
        <row r="89">
          <cell r="Q89" t="str">
            <v>Europe</v>
          </cell>
          <cell r="S89" t="str">
            <v>t</v>
          </cell>
          <cell r="AE89">
            <v>0</v>
          </cell>
          <cell r="AF89">
            <v>3800</v>
          </cell>
          <cell r="AG89">
            <v>9387</v>
          </cell>
          <cell r="AH89">
            <v>18035</v>
          </cell>
          <cell r="AI89">
            <v>20050</v>
          </cell>
          <cell r="AJ89">
            <v>20050</v>
          </cell>
          <cell r="AK89">
            <v>20050</v>
          </cell>
          <cell r="AL89">
            <v>20050</v>
          </cell>
          <cell r="AM89">
            <v>20050</v>
          </cell>
          <cell r="AN89">
            <v>20050</v>
          </cell>
          <cell r="AO89">
            <v>20050</v>
          </cell>
          <cell r="AP89">
            <v>20050</v>
          </cell>
          <cell r="AQ89">
            <v>20050</v>
          </cell>
          <cell r="AR89">
            <v>20050</v>
          </cell>
          <cell r="AS89">
            <v>20050</v>
          </cell>
          <cell r="AT89">
            <v>20050</v>
          </cell>
        </row>
        <row r="90">
          <cell r="Q90" t="str">
            <v>NCA_BASF_PCAM</v>
          </cell>
          <cell r="S90" t="str">
            <v>t</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row>
        <row r="91">
          <cell r="Q91" t="str">
            <v>Europe</v>
          </cell>
          <cell r="S91" t="str">
            <v>t</v>
          </cell>
          <cell r="AC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row>
        <row r="92">
          <cell r="Q92" t="str">
            <v>Price</v>
          </cell>
          <cell r="S92" t="str">
            <v>€ / t</v>
          </cell>
          <cell r="T92">
            <v>0</v>
          </cell>
          <cell r="U92">
            <v>0</v>
          </cell>
          <cell r="V92">
            <v>0</v>
          </cell>
          <cell r="W92">
            <v>0</v>
          </cell>
          <cell r="X92">
            <v>0</v>
          </cell>
          <cell r="Y92">
            <v>0</v>
          </cell>
          <cell r="Z92">
            <v>0</v>
          </cell>
          <cell r="AA92">
            <v>0</v>
          </cell>
          <cell r="AB92">
            <v>0</v>
          </cell>
          <cell r="AC92">
            <v>0</v>
          </cell>
          <cell r="AD92">
            <v>0</v>
          </cell>
          <cell r="AE92">
            <v>0</v>
          </cell>
          <cell r="AF92">
            <v>25084.369359442539</v>
          </cell>
          <cell r="AG92">
            <v>26240.545513627811</v>
          </cell>
          <cell r="AH92">
            <v>25950.721667813083</v>
          </cell>
          <cell r="AI92">
            <v>25661.747821998364</v>
          </cell>
          <cell r="AJ92">
            <v>25373.632476183633</v>
          </cell>
          <cell r="AK92">
            <v>25461.208061183632</v>
          </cell>
          <cell r="AL92">
            <v>25549.659402033638</v>
          </cell>
          <cell r="AM92">
            <v>25638.995256292143</v>
          </cell>
          <cell r="AN92">
            <v>25729.224469093228</v>
          </cell>
          <cell r="AO92">
            <v>25820.355974022321</v>
          </cell>
          <cell r="AP92">
            <v>25912.398794000714</v>
          </cell>
          <cell r="AQ92">
            <v>26005.362042178876</v>
          </cell>
          <cell r="AR92">
            <v>26099.254922838827</v>
          </cell>
          <cell r="AS92">
            <v>26194.086732305379</v>
          </cell>
          <cell r="AT92">
            <v>26289.866859866604</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row>
        <row r="93">
          <cell r="Q93" t="str">
            <v>NCA_Customer_PCAM</v>
          </cell>
          <cell r="S93" t="str">
            <v>€ / t</v>
          </cell>
          <cell r="T93">
            <v>0</v>
          </cell>
          <cell r="U93">
            <v>0</v>
          </cell>
          <cell r="V93">
            <v>0</v>
          </cell>
          <cell r="W93">
            <v>0</v>
          </cell>
          <cell r="X93">
            <v>0</v>
          </cell>
          <cell r="Y93">
            <v>0</v>
          </cell>
          <cell r="Z93">
            <v>0</v>
          </cell>
          <cell r="AA93">
            <v>0</v>
          </cell>
          <cell r="AB93">
            <v>0</v>
          </cell>
          <cell r="AC93">
            <v>0</v>
          </cell>
          <cell r="AD93">
            <v>0</v>
          </cell>
          <cell r="AE93">
            <v>0</v>
          </cell>
          <cell r="AF93">
            <v>25084.369359442539</v>
          </cell>
          <cell r="AG93">
            <v>26240.545513627811</v>
          </cell>
          <cell r="AH93">
            <v>25950.721667813083</v>
          </cell>
          <cell r="AI93">
            <v>25661.747821998364</v>
          </cell>
          <cell r="AJ93">
            <v>25373.632476183633</v>
          </cell>
          <cell r="AK93">
            <v>25461.208061183632</v>
          </cell>
          <cell r="AL93">
            <v>25549.659402033638</v>
          </cell>
          <cell r="AM93">
            <v>25638.995256292143</v>
          </cell>
          <cell r="AN93">
            <v>25729.224469093228</v>
          </cell>
          <cell r="AO93">
            <v>25820.355974022321</v>
          </cell>
          <cell r="AP93">
            <v>25912.398794000714</v>
          </cell>
          <cell r="AQ93">
            <v>26005.362042178876</v>
          </cell>
          <cell r="AR93">
            <v>26099.254922838827</v>
          </cell>
          <cell r="AS93">
            <v>26194.086732305379</v>
          </cell>
          <cell r="AT93">
            <v>26289.866859866604</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row>
        <row r="94">
          <cell r="Q94" t="str">
            <v>Europe</v>
          </cell>
          <cell r="S94" t="str">
            <v>€ / t</v>
          </cell>
          <cell r="AE94">
            <v>25765.01705107198</v>
          </cell>
          <cell r="AF94">
            <v>25084.369359442535</v>
          </cell>
          <cell r="AG94">
            <v>26240.545513627807</v>
          </cell>
          <cell r="AH94">
            <v>25950.721667813086</v>
          </cell>
          <cell r="AI94">
            <v>25661.74782199836</v>
          </cell>
          <cell r="AJ94">
            <v>25373.632476183637</v>
          </cell>
          <cell r="AK94">
            <v>25461.208061183635</v>
          </cell>
          <cell r="AL94">
            <v>25549.659402033638</v>
          </cell>
          <cell r="AM94">
            <v>25638.995256292139</v>
          </cell>
          <cell r="AN94">
            <v>25729.224469093224</v>
          </cell>
          <cell r="AO94">
            <v>25820.355974022321</v>
          </cell>
          <cell r="AP94">
            <v>25912.39879400071</v>
          </cell>
          <cell r="AQ94">
            <v>26005.362042178876</v>
          </cell>
          <cell r="AR94">
            <v>26099.254922838831</v>
          </cell>
          <cell r="AS94">
            <v>26194.086732305379</v>
          </cell>
          <cell r="AT94">
            <v>26289.866859866601</v>
          </cell>
        </row>
        <row r="95">
          <cell r="Q95" t="str">
            <v>NCA_BASF_PCAM</v>
          </cell>
          <cell r="S95" t="str">
            <v>€ / t</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row>
        <row r="96">
          <cell r="Q96" t="str">
            <v>Europe</v>
          </cell>
          <cell r="S96" t="str">
            <v>€ / t</v>
          </cell>
          <cell r="AE96">
            <v>25765.01705107198</v>
          </cell>
          <cell r="AF96">
            <v>25084.369359442535</v>
          </cell>
          <cell r="AG96">
            <v>26240.545513627807</v>
          </cell>
          <cell r="AH96">
            <v>25950.721667813086</v>
          </cell>
          <cell r="AI96">
            <v>25661.74782199836</v>
          </cell>
          <cell r="AJ96">
            <v>25373.632476183637</v>
          </cell>
          <cell r="AK96">
            <v>25461.208061183635</v>
          </cell>
          <cell r="AL96">
            <v>25549.659402033638</v>
          </cell>
          <cell r="AM96">
            <v>25638.995256292139</v>
          </cell>
          <cell r="AN96">
            <v>25729.224469093224</v>
          </cell>
          <cell r="AO96">
            <v>25820.355974022321</v>
          </cell>
          <cell r="AP96">
            <v>25912.39879400071</v>
          </cell>
          <cell r="AQ96">
            <v>26005.362042178876</v>
          </cell>
          <cell r="AR96">
            <v>26099.254922838831</v>
          </cell>
          <cell r="AS96">
            <v>26194.086732305379</v>
          </cell>
          <cell r="AT96">
            <v>26289.866859866601</v>
          </cell>
        </row>
        <row r="97">
          <cell r="Q97" t="str">
            <v>Net sales</v>
          </cell>
          <cell r="S97" t="str">
            <v>mn €</v>
          </cell>
          <cell r="T97">
            <v>0</v>
          </cell>
          <cell r="U97">
            <v>0</v>
          </cell>
          <cell r="V97">
            <v>0</v>
          </cell>
          <cell r="W97">
            <v>0</v>
          </cell>
          <cell r="X97">
            <v>0</v>
          </cell>
          <cell r="Y97">
            <v>0</v>
          </cell>
          <cell r="Z97">
            <v>0</v>
          </cell>
          <cell r="AA97">
            <v>0</v>
          </cell>
          <cell r="AB97">
            <v>0</v>
          </cell>
          <cell r="AC97">
            <v>0</v>
          </cell>
          <cell r="AD97">
            <v>0</v>
          </cell>
          <cell r="AE97">
            <v>0</v>
          </cell>
          <cell r="AF97">
            <v>95.32060356588164</v>
          </cell>
          <cell r="AG97">
            <v>246.32000073642425</v>
          </cell>
          <cell r="AH97">
            <v>468.02126527900896</v>
          </cell>
          <cell r="AI97">
            <v>514.51804383106719</v>
          </cell>
          <cell r="AJ97">
            <v>508.7413311474819</v>
          </cell>
          <cell r="AK97">
            <v>510.49722162673186</v>
          </cell>
          <cell r="AL97">
            <v>512.27067101077444</v>
          </cell>
          <cell r="AM97">
            <v>514.06185488865742</v>
          </cell>
          <cell r="AN97">
            <v>515.87095060531919</v>
          </cell>
          <cell r="AO97">
            <v>517.69813727914755</v>
          </cell>
          <cell r="AP97">
            <v>519.54359581971426</v>
          </cell>
          <cell r="AQ97">
            <v>521.40750894568646</v>
          </cell>
          <cell r="AR97">
            <v>523.29006120291854</v>
          </cell>
          <cell r="AS97">
            <v>525.19143898272284</v>
          </cell>
          <cell r="AT97">
            <v>527.1118305403254</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row>
        <row r="98">
          <cell r="Q98" t="str">
            <v>NCA_Customer_PCAM</v>
          </cell>
          <cell r="S98" t="str">
            <v>mn €</v>
          </cell>
          <cell r="T98">
            <v>0</v>
          </cell>
          <cell r="U98">
            <v>0</v>
          </cell>
          <cell r="V98">
            <v>0</v>
          </cell>
          <cell r="W98">
            <v>0</v>
          </cell>
          <cell r="X98">
            <v>0</v>
          </cell>
          <cell r="Y98">
            <v>0</v>
          </cell>
          <cell r="Z98">
            <v>0</v>
          </cell>
          <cell r="AA98">
            <v>0</v>
          </cell>
          <cell r="AB98">
            <v>0</v>
          </cell>
          <cell r="AC98">
            <v>0</v>
          </cell>
          <cell r="AD98">
            <v>0</v>
          </cell>
          <cell r="AE98">
            <v>0</v>
          </cell>
          <cell r="AF98">
            <v>95.32060356588164</v>
          </cell>
          <cell r="AG98">
            <v>246.32000073642425</v>
          </cell>
          <cell r="AH98">
            <v>468.02126527900896</v>
          </cell>
          <cell r="AI98">
            <v>514.51804383106719</v>
          </cell>
          <cell r="AJ98">
            <v>508.7413311474819</v>
          </cell>
          <cell r="AK98">
            <v>510.49722162673186</v>
          </cell>
          <cell r="AL98">
            <v>512.27067101077444</v>
          </cell>
          <cell r="AM98">
            <v>514.06185488865742</v>
          </cell>
          <cell r="AN98">
            <v>515.87095060531919</v>
          </cell>
          <cell r="AO98">
            <v>517.69813727914755</v>
          </cell>
          <cell r="AP98">
            <v>519.54359581971426</v>
          </cell>
          <cell r="AQ98">
            <v>521.40750894568646</v>
          </cell>
          <cell r="AR98">
            <v>523.29006120291854</v>
          </cell>
          <cell r="AS98">
            <v>525.19143898272284</v>
          </cell>
          <cell r="AT98">
            <v>527.1118305403254</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row>
        <row r="99">
          <cell r="Q99" t="str">
            <v>Europe</v>
          </cell>
          <cell r="S99" t="str">
            <v>mn €</v>
          </cell>
          <cell r="T99">
            <v>0</v>
          </cell>
          <cell r="U99">
            <v>0</v>
          </cell>
          <cell r="V99">
            <v>0</v>
          </cell>
          <cell r="W99">
            <v>0</v>
          </cell>
          <cell r="X99">
            <v>0</v>
          </cell>
          <cell r="Y99">
            <v>0</v>
          </cell>
          <cell r="Z99">
            <v>0</v>
          </cell>
          <cell r="AA99">
            <v>0</v>
          </cell>
          <cell r="AB99">
            <v>0</v>
          </cell>
          <cell r="AC99">
            <v>0</v>
          </cell>
          <cell r="AD99">
            <v>0</v>
          </cell>
          <cell r="AE99">
            <v>0</v>
          </cell>
          <cell r="AF99">
            <v>95.32060356588164</v>
          </cell>
          <cell r="AG99">
            <v>246.32000073642425</v>
          </cell>
          <cell r="AH99">
            <v>468.02126527900896</v>
          </cell>
          <cell r="AI99">
            <v>514.51804383106719</v>
          </cell>
          <cell r="AJ99">
            <v>508.7413311474819</v>
          </cell>
          <cell r="AK99">
            <v>510.49722162673186</v>
          </cell>
          <cell r="AL99">
            <v>512.27067101077444</v>
          </cell>
          <cell r="AM99">
            <v>514.06185488865742</v>
          </cell>
          <cell r="AN99">
            <v>515.87095060531919</v>
          </cell>
          <cell r="AO99">
            <v>517.69813727914755</v>
          </cell>
          <cell r="AP99">
            <v>519.54359581971426</v>
          </cell>
          <cell r="AQ99">
            <v>521.40750894568646</v>
          </cell>
          <cell r="AR99">
            <v>523.29006120291854</v>
          </cell>
          <cell r="AS99">
            <v>525.19143898272284</v>
          </cell>
          <cell r="AT99">
            <v>527.1118305403254</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row>
        <row r="100">
          <cell r="Q100" t="str">
            <v>NCA_BASF_PCAM</v>
          </cell>
          <cell r="S100" t="str">
            <v>mn €</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row>
        <row r="101">
          <cell r="Q101" t="str">
            <v>Europe</v>
          </cell>
          <cell r="S101" t="str">
            <v>mn €</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row>
        <row r="102">
          <cell r="Q102" t="str">
            <v>Variable Costs</v>
          </cell>
          <cell r="S102" t="str">
            <v>mn €</v>
          </cell>
          <cell r="T102">
            <v>0</v>
          </cell>
          <cell r="U102">
            <v>0</v>
          </cell>
          <cell r="V102">
            <v>0</v>
          </cell>
          <cell r="W102">
            <v>0</v>
          </cell>
          <cell r="X102">
            <v>0</v>
          </cell>
          <cell r="Y102">
            <v>0</v>
          </cell>
          <cell r="Z102">
            <v>0</v>
          </cell>
          <cell r="AA102">
            <v>0</v>
          </cell>
          <cell r="AB102">
            <v>0</v>
          </cell>
          <cell r="AC102">
            <v>0</v>
          </cell>
          <cell r="AD102">
            <v>0</v>
          </cell>
          <cell r="AE102">
            <v>0</v>
          </cell>
          <cell r="AF102">
            <v>82.39097231101583</v>
          </cell>
          <cell r="AG102">
            <v>208.06299479631213</v>
          </cell>
          <cell r="AH102">
            <v>394.50085972864082</v>
          </cell>
          <cell r="AI102">
            <v>432.9734354920671</v>
          </cell>
          <cell r="AJ102">
            <v>427.38819674756058</v>
          </cell>
          <cell r="AK102">
            <v>429.37444816122604</v>
          </cell>
          <cell r="AL102">
            <v>430.50809980292797</v>
          </cell>
          <cell r="AM102">
            <v>431.70463646279552</v>
          </cell>
          <cell r="AN102">
            <v>433.1634179109526</v>
          </cell>
          <cell r="AO102">
            <v>434.39608158101743</v>
          </cell>
          <cell r="AP102">
            <v>435.64153881949363</v>
          </cell>
          <cell r="AQ102">
            <v>436.89808035652652</v>
          </cell>
          <cell r="AR102">
            <v>438.16582903102409</v>
          </cell>
          <cell r="AS102">
            <v>439.4468290903659</v>
          </cell>
          <cell r="AT102">
            <v>440.52447361577538</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row>
        <row r="103">
          <cell r="Q103" t="str">
            <v>Distribution cost</v>
          </cell>
          <cell r="S103" t="str">
            <v>mn €</v>
          </cell>
          <cell r="T103">
            <v>0</v>
          </cell>
          <cell r="U103">
            <v>0</v>
          </cell>
          <cell r="V103">
            <v>0</v>
          </cell>
          <cell r="W103">
            <v>0</v>
          </cell>
          <cell r="X103">
            <v>0</v>
          </cell>
          <cell r="Y103">
            <v>0</v>
          </cell>
          <cell r="Z103">
            <v>0</v>
          </cell>
          <cell r="AA103">
            <v>0</v>
          </cell>
          <cell r="AB103">
            <v>0</v>
          </cell>
          <cell r="AC103">
            <v>0</v>
          </cell>
          <cell r="AD103">
            <v>0</v>
          </cell>
          <cell r="AE103">
            <v>0</v>
          </cell>
          <cell r="AF103">
            <v>0.52581816000000003</v>
          </cell>
          <cell r="AG103">
            <v>1.3248874129680002</v>
          </cell>
          <cell r="AH103">
            <v>2.5963813127447999</v>
          </cell>
          <cell r="AI103">
            <v>2.9441970738532803</v>
          </cell>
          <cell r="AJ103">
            <v>3.0030810153303458</v>
          </cell>
          <cell r="AK103">
            <v>3.0631426356369524</v>
          </cell>
          <cell r="AL103">
            <v>3.1244054883496917</v>
          </cell>
          <cell r="AM103">
            <v>3.1868935981166855</v>
          </cell>
          <cell r="AN103">
            <v>3.2506314700790191</v>
          </cell>
          <cell r="AO103">
            <v>3.3156440994806</v>
          </cell>
          <cell r="AP103">
            <v>3.381956981470212</v>
          </cell>
          <cell r="AQ103">
            <v>3.4495961210996162</v>
          </cell>
          <cell r="AR103">
            <v>3.5185880435216084</v>
          </cell>
          <cell r="AS103">
            <v>3.5889598043920405</v>
          </cell>
          <cell r="AT103">
            <v>3.6607390004798814</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row>
        <row r="104">
          <cell r="Q104" t="str">
            <v>NCA_Customer_PCAM</v>
          </cell>
          <cell r="S104" t="str">
            <v>mn €</v>
          </cell>
          <cell r="T104">
            <v>0</v>
          </cell>
          <cell r="U104">
            <v>0</v>
          </cell>
          <cell r="V104">
            <v>0</v>
          </cell>
          <cell r="W104">
            <v>0</v>
          </cell>
          <cell r="X104">
            <v>0</v>
          </cell>
          <cell r="Y104">
            <v>0</v>
          </cell>
          <cell r="Z104">
            <v>0</v>
          </cell>
          <cell r="AA104">
            <v>0</v>
          </cell>
          <cell r="AB104">
            <v>0</v>
          </cell>
          <cell r="AC104">
            <v>0</v>
          </cell>
          <cell r="AD104">
            <v>0</v>
          </cell>
          <cell r="AE104">
            <v>0</v>
          </cell>
          <cell r="AF104">
            <v>0.52581816000000003</v>
          </cell>
          <cell r="AG104">
            <v>1.3248874129680002</v>
          </cell>
          <cell r="AH104">
            <v>2.5963813127447999</v>
          </cell>
          <cell r="AI104">
            <v>2.9441970738532803</v>
          </cell>
          <cell r="AJ104">
            <v>3.0030810153303458</v>
          </cell>
          <cell r="AK104">
            <v>3.0631426356369524</v>
          </cell>
          <cell r="AL104">
            <v>3.1244054883496917</v>
          </cell>
          <cell r="AM104">
            <v>3.1868935981166855</v>
          </cell>
          <cell r="AN104">
            <v>3.2506314700790191</v>
          </cell>
          <cell r="AO104">
            <v>3.3156440994806</v>
          </cell>
          <cell r="AP104">
            <v>3.381956981470212</v>
          </cell>
          <cell r="AQ104">
            <v>3.4495961210996162</v>
          </cell>
          <cell r="AR104">
            <v>3.5185880435216084</v>
          </cell>
          <cell r="AS104">
            <v>3.5889598043920405</v>
          </cell>
          <cell r="AT104">
            <v>3.6607390004798814</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row>
        <row r="105">
          <cell r="Q105" t="str">
            <v>Europe</v>
          </cell>
          <cell r="S105" t="str">
            <v>mn €</v>
          </cell>
          <cell r="T105">
            <v>0</v>
          </cell>
          <cell r="U105">
            <v>0</v>
          </cell>
          <cell r="V105">
            <v>0</v>
          </cell>
          <cell r="W105">
            <v>0</v>
          </cell>
          <cell r="X105">
            <v>0</v>
          </cell>
          <cell r="Y105">
            <v>0</v>
          </cell>
          <cell r="Z105">
            <v>0</v>
          </cell>
          <cell r="AA105">
            <v>0</v>
          </cell>
          <cell r="AB105">
            <v>0</v>
          </cell>
          <cell r="AC105">
            <v>0</v>
          </cell>
          <cell r="AD105">
            <v>0</v>
          </cell>
          <cell r="AE105">
            <v>0</v>
          </cell>
          <cell r="AF105">
            <v>0.52581816000000003</v>
          </cell>
          <cell r="AG105">
            <v>1.3248874129680002</v>
          </cell>
          <cell r="AH105">
            <v>2.5963813127447999</v>
          </cell>
          <cell r="AI105">
            <v>2.9441970738532803</v>
          </cell>
          <cell r="AJ105">
            <v>3.0030810153303458</v>
          </cell>
          <cell r="AK105">
            <v>3.0631426356369524</v>
          </cell>
          <cell r="AL105">
            <v>3.1244054883496917</v>
          </cell>
          <cell r="AM105">
            <v>3.1868935981166855</v>
          </cell>
          <cell r="AN105">
            <v>3.2506314700790191</v>
          </cell>
          <cell r="AO105">
            <v>3.3156440994806</v>
          </cell>
          <cell r="AP105">
            <v>3.381956981470212</v>
          </cell>
          <cell r="AQ105">
            <v>3.4495961210996162</v>
          </cell>
          <cell r="AR105">
            <v>3.5185880435216084</v>
          </cell>
          <cell r="AS105">
            <v>3.5889598043920405</v>
          </cell>
          <cell r="AT105">
            <v>3.6607390004798814</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row>
        <row r="106">
          <cell r="Q106" t="str">
            <v>Cost per unit</v>
          </cell>
          <cell r="S106" t="str">
            <v>€ / t</v>
          </cell>
          <cell r="AC106">
            <v>133</v>
          </cell>
          <cell r="AD106">
            <v>133</v>
          </cell>
          <cell r="AE106">
            <v>135.66</v>
          </cell>
          <cell r="AF106">
            <v>138.3732</v>
          </cell>
          <cell r="AG106">
            <v>141.14066400000002</v>
          </cell>
          <cell r="AH106">
            <v>143.96347728000001</v>
          </cell>
          <cell r="AI106">
            <v>146.84274682560002</v>
          </cell>
          <cell r="AJ106">
            <v>149.77960176211201</v>
          </cell>
          <cell r="AK106">
            <v>152.77519379735423</v>
          </cell>
          <cell r="AL106">
            <v>155.83069767330133</v>
          </cell>
          <cell r="AM106">
            <v>158.94731162676737</v>
          </cell>
          <cell r="AN106">
            <v>162.12625785930271</v>
          </cell>
          <cell r="AO106">
            <v>165.36878301648878</v>
          </cell>
          <cell r="AP106">
            <v>168.67615867681855</v>
          </cell>
          <cell r="AQ106">
            <v>172.04968185035494</v>
          </cell>
          <cell r="AR106">
            <v>175.49067548736201</v>
          </cell>
          <cell r="AS106">
            <v>179.00048899710927</v>
          </cell>
          <cell r="AT106">
            <v>182.58049877705145</v>
          </cell>
        </row>
        <row r="107">
          <cell r="Q107" t="str">
            <v>NCA_BASF_PCAM</v>
          </cell>
          <cell r="S107" t="str">
            <v>mn €</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row>
        <row r="108">
          <cell r="Q108" t="str">
            <v>Europe</v>
          </cell>
          <cell r="S108" t="str">
            <v>mn €</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row>
        <row r="109">
          <cell r="Q109" t="str">
            <v>Cost per unit</v>
          </cell>
          <cell r="S109" t="str">
            <v>€ / t</v>
          </cell>
          <cell r="AC109">
            <v>133</v>
          </cell>
          <cell r="AD109">
            <v>133</v>
          </cell>
          <cell r="AE109">
            <v>135.66</v>
          </cell>
          <cell r="AF109">
            <v>138.3732</v>
          </cell>
          <cell r="AG109">
            <v>141.14066400000002</v>
          </cell>
          <cell r="AH109">
            <v>143.96347728000001</v>
          </cell>
          <cell r="AI109">
            <v>146.84274682560002</v>
          </cell>
          <cell r="AJ109">
            <v>149.77960176211201</v>
          </cell>
          <cell r="AK109">
            <v>152.77519379735423</v>
          </cell>
          <cell r="AL109">
            <v>155.83069767330133</v>
          </cell>
          <cell r="AM109">
            <v>158.94731162676737</v>
          </cell>
          <cell r="AN109">
            <v>162.12625785930271</v>
          </cell>
          <cell r="AO109">
            <v>165.36878301648878</v>
          </cell>
          <cell r="AP109">
            <v>168.67615867681855</v>
          </cell>
          <cell r="AQ109">
            <v>172.04968185035494</v>
          </cell>
          <cell r="AR109">
            <v>175.49067548736201</v>
          </cell>
          <cell r="AS109">
            <v>179.00048899710927</v>
          </cell>
          <cell r="AT109">
            <v>182.58049877705145</v>
          </cell>
        </row>
        <row r="110">
          <cell r="Q110" t="str">
            <v>Raw material costs</v>
          </cell>
          <cell r="S110" t="str">
            <v>mn €</v>
          </cell>
          <cell r="T110">
            <v>0</v>
          </cell>
          <cell r="U110">
            <v>0</v>
          </cell>
          <cell r="V110">
            <v>0</v>
          </cell>
          <cell r="W110">
            <v>0</v>
          </cell>
          <cell r="X110">
            <v>0</v>
          </cell>
          <cell r="Y110">
            <v>0</v>
          </cell>
          <cell r="Z110">
            <v>0</v>
          </cell>
          <cell r="AA110">
            <v>0</v>
          </cell>
          <cell r="AB110">
            <v>0</v>
          </cell>
          <cell r="AC110">
            <v>0</v>
          </cell>
          <cell r="AD110">
            <v>0</v>
          </cell>
          <cell r="AE110">
            <v>0</v>
          </cell>
          <cell r="AF110">
            <v>80.09544274809808</v>
          </cell>
          <cell r="AG110">
            <v>202.12717892744058</v>
          </cell>
          <cell r="AH110">
            <v>382.29043961002964</v>
          </cell>
          <cell r="AI110">
            <v>418.28356214502639</v>
          </cell>
          <cell r="AJ110">
            <v>411.57278516530471</v>
          </cell>
          <cell r="AK110">
            <v>412.38565705495085</v>
          </cell>
          <cell r="AL110">
            <v>413.20705173997732</v>
          </cell>
          <cell r="AM110">
            <v>414.03706232986735</v>
          </cell>
          <cell r="AN110">
            <v>414.87578302283015</v>
          </cell>
          <cell r="AO110">
            <v>415.72330911983966</v>
          </cell>
          <cell r="AP110">
            <v>416.57973703887893</v>
          </cell>
          <cell r="AQ110">
            <v>417.44516432938929</v>
          </cell>
          <cell r="AR110">
            <v>418.31968968693121</v>
          </cell>
          <cell r="AS110">
            <v>419.20341296805731</v>
          </cell>
          <cell r="AT110">
            <v>420.09643520540385</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row>
        <row r="111">
          <cell r="Q111" t="str">
            <v>NCA_Customer_PCAM</v>
          </cell>
          <cell r="S111" t="str">
            <v>mn €</v>
          </cell>
          <cell r="T111">
            <v>0</v>
          </cell>
          <cell r="U111">
            <v>0</v>
          </cell>
          <cell r="V111">
            <v>0</v>
          </cell>
          <cell r="W111">
            <v>0</v>
          </cell>
          <cell r="X111">
            <v>0</v>
          </cell>
          <cell r="Y111">
            <v>0</v>
          </cell>
          <cell r="Z111">
            <v>0</v>
          </cell>
          <cell r="AA111">
            <v>0</v>
          </cell>
          <cell r="AB111">
            <v>0</v>
          </cell>
          <cell r="AC111">
            <v>0</v>
          </cell>
          <cell r="AD111">
            <v>0</v>
          </cell>
          <cell r="AE111">
            <v>0</v>
          </cell>
          <cell r="AF111">
            <v>80.09544274809808</v>
          </cell>
          <cell r="AG111">
            <v>202.12717892744058</v>
          </cell>
          <cell r="AH111">
            <v>382.29043961002964</v>
          </cell>
          <cell r="AI111">
            <v>418.28356214502639</v>
          </cell>
          <cell r="AJ111">
            <v>411.57278516530471</v>
          </cell>
          <cell r="AK111">
            <v>412.38565705495085</v>
          </cell>
          <cell r="AL111">
            <v>413.20705173997732</v>
          </cell>
          <cell r="AM111">
            <v>414.03706232986735</v>
          </cell>
          <cell r="AN111">
            <v>414.87578302283015</v>
          </cell>
          <cell r="AO111">
            <v>415.72330911983966</v>
          </cell>
          <cell r="AP111">
            <v>416.57973703887893</v>
          </cell>
          <cell r="AQ111">
            <v>417.44516432938929</v>
          </cell>
          <cell r="AR111">
            <v>418.31968968693121</v>
          </cell>
          <cell r="AS111">
            <v>419.20341296805731</v>
          </cell>
          <cell r="AT111">
            <v>420.09643520540385</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row>
        <row r="112">
          <cell r="Q112" t="str">
            <v>Cost per unit</v>
          </cell>
          <cell r="S112" t="str">
            <v>€ / t</v>
          </cell>
          <cell r="AC112">
            <v>0</v>
          </cell>
          <cell r="AD112">
            <v>22516.055521238653</v>
          </cell>
          <cell r="AE112">
            <v>21796.741412109204</v>
          </cell>
          <cell r="AF112">
            <v>21077.748091604757</v>
          </cell>
          <cell r="AG112">
            <v>21532.670600558282</v>
          </cell>
          <cell r="AH112">
            <v>21197.141092876609</v>
          </cell>
          <cell r="AI112">
            <v>20862.023049627252</v>
          </cell>
          <cell r="AJ112">
            <v>20527.320955875548</v>
          </cell>
          <cell r="AK112">
            <v>20567.863194760641</v>
          </cell>
          <cell r="AL112">
            <v>20608.830510722059</v>
          </cell>
          <cell r="AM112">
            <v>20650.227547624308</v>
          </cell>
          <cell r="AN112">
            <v>20692.059003632425</v>
          </cell>
          <cell r="AO112">
            <v>20734.329631912202</v>
          </cell>
          <cell r="AP112">
            <v>20777.044241340594</v>
          </cell>
          <cell r="AQ112">
            <v>20820.207697226397</v>
          </cell>
          <cell r="AR112">
            <v>20863.824922041455</v>
          </cell>
          <cell r="AS112">
            <v>20907.90089616246</v>
          </cell>
          <cell r="AT112">
            <v>20952.440658623633</v>
          </cell>
        </row>
        <row r="113">
          <cell r="Q113" t="str">
            <v>otherRaws811</v>
          </cell>
          <cell r="S113" t="str">
            <v>LiOH &amp; Other RM</v>
          </cell>
          <cell r="AD113">
            <v>8708.2124537386553</v>
          </cell>
          <cell r="AE113">
            <v>7960.3100421092067</v>
          </cell>
          <cell r="AF113">
            <v>7212.4425360797586</v>
          </cell>
          <cell r="AG113">
            <v>6839.434479577033</v>
          </cell>
          <cell r="AH113">
            <v>6466.4627388605504</v>
          </cell>
          <cell r="AI113">
            <v>6093.5280402460312</v>
          </cell>
          <cell r="AJ113">
            <v>5720.6311245755169</v>
          </cell>
          <cell r="AK113">
            <v>5722.5965933226089</v>
          </cell>
          <cell r="AL113">
            <v>5724.6013714446444</v>
          </cell>
          <cell r="AM113">
            <v>5726.64624512912</v>
          </cell>
          <cell r="AN113">
            <v>5728.7320162872848</v>
          </cell>
          <cell r="AO113">
            <v>5730.8595028686132</v>
          </cell>
          <cell r="AP113">
            <v>5733.029539181568</v>
          </cell>
          <cell r="AQ113">
            <v>5735.242976220783</v>
          </cell>
          <cell r="AR113">
            <v>5737.5006820007811</v>
          </cell>
          <cell r="AS113">
            <v>5739.80354189638</v>
          </cell>
          <cell r="AT113">
            <v>5742.1524589898909</v>
          </cell>
        </row>
        <row r="114">
          <cell r="Q114" t="str">
            <v>Precursor811</v>
          </cell>
          <cell r="AD114">
            <v>13807.843067499998</v>
          </cell>
          <cell r="AE114">
            <v>13836.431369999998</v>
          </cell>
          <cell r="AF114">
            <v>13865.305555524998</v>
          </cell>
          <cell r="AG114">
            <v>14693.236120981248</v>
          </cell>
          <cell r="AH114">
            <v>14730.67835401606</v>
          </cell>
          <cell r="AI114">
            <v>14768.49500938122</v>
          </cell>
          <cell r="AJ114">
            <v>14806.689831300033</v>
          </cell>
          <cell r="AK114">
            <v>14845.266601438034</v>
          </cell>
          <cell r="AL114">
            <v>14884.229139277415</v>
          </cell>
          <cell r="AM114">
            <v>14923.581302495189</v>
          </cell>
          <cell r="AN114">
            <v>14963.326987345139</v>
          </cell>
          <cell r="AO114">
            <v>15003.47012904359</v>
          </cell>
          <cell r="AP114">
            <v>15044.014702159027</v>
          </cell>
          <cell r="AQ114">
            <v>15084.964721005616</v>
          </cell>
          <cell r="AR114">
            <v>15126.324240040674</v>
          </cell>
          <cell r="AS114">
            <v>15168.097354266079</v>
          </cell>
          <cell r="AT114">
            <v>15210.288199633742</v>
          </cell>
        </row>
        <row r="115">
          <cell r="Q115" t="str">
            <v>NCA_BASF_PCAM</v>
          </cell>
          <cell r="S115" t="str">
            <v>mn €</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row>
        <row r="116">
          <cell r="Q116" t="str">
            <v>Cost per unit</v>
          </cell>
          <cell r="S116" t="str">
            <v>€ / t</v>
          </cell>
          <cell r="AD116">
            <v>22516.055521238653</v>
          </cell>
          <cell r="AE116">
            <v>21796.741412109204</v>
          </cell>
          <cell r="AF116">
            <v>21077.748091604757</v>
          </cell>
          <cell r="AG116">
            <v>21532.670600558282</v>
          </cell>
          <cell r="AH116">
            <v>21197.141092876609</v>
          </cell>
          <cell r="AI116">
            <v>20862.023049627252</v>
          </cell>
          <cell r="AJ116">
            <v>20527.320955875548</v>
          </cell>
          <cell r="AK116">
            <v>20567.863194760641</v>
          </cell>
          <cell r="AL116">
            <v>20608.830510722059</v>
          </cell>
          <cell r="AM116">
            <v>20650.227547624308</v>
          </cell>
          <cell r="AN116">
            <v>20692.059003632425</v>
          </cell>
          <cell r="AO116">
            <v>20734.329631912202</v>
          </cell>
          <cell r="AP116">
            <v>20777.044241340594</v>
          </cell>
          <cell r="AQ116">
            <v>20820.207697226397</v>
          </cell>
          <cell r="AR116">
            <v>20863.824922041455</v>
          </cell>
          <cell r="AS116">
            <v>20907.90089616246</v>
          </cell>
          <cell r="AT116">
            <v>20952.440658623633</v>
          </cell>
        </row>
        <row r="117">
          <cell r="Q117" t="str">
            <v>otherRawsNCA</v>
          </cell>
          <cell r="S117" t="str">
            <v>LiOH &amp; Other RM</v>
          </cell>
          <cell r="AD117">
            <v>8708.2124537386553</v>
          </cell>
          <cell r="AE117">
            <v>7960.3100421092067</v>
          </cell>
          <cell r="AF117">
            <v>7212.4425360797586</v>
          </cell>
          <cell r="AG117">
            <v>6839.434479577033</v>
          </cell>
          <cell r="AH117">
            <v>6466.4627388605504</v>
          </cell>
          <cell r="AI117">
            <v>6093.5280402460312</v>
          </cell>
          <cell r="AJ117">
            <v>5720.6311245755169</v>
          </cell>
          <cell r="AK117">
            <v>5722.5965933226089</v>
          </cell>
          <cell r="AL117">
            <v>5724.6013714446444</v>
          </cell>
          <cell r="AM117">
            <v>5726.64624512912</v>
          </cell>
          <cell r="AN117">
            <v>5728.7320162872848</v>
          </cell>
          <cell r="AO117">
            <v>5730.8595028686132</v>
          </cell>
          <cell r="AP117">
            <v>5733.029539181568</v>
          </cell>
          <cell r="AQ117">
            <v>5735.242976220783</v>
          </cell>
          <cell r="AR117">
            <v>5737.5006820007811</v>
          </cell>
          <cell r="AS117">
            <v>5739.80354189638</v>
          </cell>
          <cell r="AT117">
            <v>5742.1524589898909</v>
          </cell>
        </row>
        <row r="118">
          <cell r="Q118" t="str">
            <v>PrecursorNCA</v>
          </cell>
          <cell r="AD118">
            <v>13807.843067499998</v>
          </cell>
          <cell r="AE118">
            <v>13836.431369999998</v>
          </cell>
          <cell r="AF118">
            <v>13865.305555524998</v>
          </cell>
          <cell r="AG118">
            <v>14693.236120981248</v>
          </cell>
          <cell r="AH118">
            <v>14730.67835401606</v>
          </cell>
          <cell r="AI118">
            <v>14768.49500938122</v>
          </cell>
          <cell r="AJ118">
            <v>14806.689831300033</v>
          </cell>
          <cell r="AK118">
            <v>14845.266601438034</v>
          </cell>
          <cell r="AL118">
            <v>14884.229139277415</v>
          </cell>
          <cell r="AM118">
            <v>14923.581302495189</v>
          </cell>
          <cell r="AN118">
            <v>14963.326987345139</v>
          </cell>
          <cell r="AO118">
            <v>15003.47012904359</v>
          </cell>
          <cell r="AP118">
            <v>15044.014702159027</v>
          </cell>
          <cell r="AQ118">
            <v>15084.964721005616</v>
          </cell>
          <cell r="AR118">
            <v>15126.324240040674</v>
          </cell>
          <cell r="AS118">
            <v>15168.097354266079</v>
          </cell>
          <cell r="AT118">
            <v>15210.288199633742</v>
          </cell>
        </row>
        <row r="119">
          <cell r="Q119" t="str">
            <v>Variable manufacturing costs</v>
          </cell>
          <cell r="S119" t="str">
            <v>mn €</v>
          </cell>
          <cell r="T119">
            <v>0</v>
          </cell>
          <cell r="U119">
            <v>0</v>
          </cell>
          <cell r="V119">
            <v>0</v>
          </cell>
          <cell r="W119">
            <v>0</v>
          </cell>
          <cell r="X119">
            <v>0</v>
          </cell>
          <cell r="Y119">
            <v>0</v>
          </cell>
          <cell r="Z119">
            <v>0</v>
          </cell>
          <cell r="AA119">
            <v>0</v>
          </cell>
          <cell r="AB119">
            <v>0</v>
          </cell>
          <cell r="AC119">
            <v>0</v>
          </cell>
          <cell r="AD119">
            <v>0</v>
          </cell>
          <cell r="AE119">
            <v>0</v>
          </cell>
          <cell r="AF119">
            <v>1.7697114029177448</v>
          </cell>
          <cell r="AG119">
            <v>4.6109284559035411</v>
          </cell>
          <cell r="AH119">
            <v>9.6140388058663842</v>
          </cell>
          <cell r="AI119">
            <v>11.745676273187454</v>
          </cell>
          <cell r="AJ119">
            <v>12.812330566925514</v>
          </cell>
          <cell r="AK119">
            <v>13.925648470638254</v>
          </cell>
          <cell r="AL119">
            <v>14.176642574600947</v>
          </cell>
          <cell r="AM119">
            <v>14.480680534811494</v>
          </cell>
          <cell r="AN119">
            <v>15.037003418043422</v>
          </cell>
          <cell r="AO119">
            <v>15.357128361697139</v>
          </cell>
          <cell r="AP119">
            <v>15.679844799144439</v>
          </cell>
          <cell r="AQ119">
            <v>16.003319906037657</v>
          </cell>
          <cell r="AR119">
            <v>16.32755130057128</v>
          </cell>
          <cell r="AS119">
            <v>16.654456317916509</v>
          </cell>
          <cell r="AT119">
            <v>16.767299409891628</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row>
        <row r="120">
          <cell r="Q120" t="str">
            <v>NCA_Customer_PCAM</v>
          </cell>
          <cell r="S120" t="str">
            <v>mn €</v>
          </cell>
          <cell r="T120">
            <v>0</v>
          </cell>
          <cell r="U120">
            <v>0</v>
          </cell>
          <cell r="V120">
            <v>0</v>
          </cell>
          <cell r="W120">
            <v>0</v>
          </cell>
          <cell r="X120">
            <v>0</v>
          </cell>
          <cell r="Y120">
            <v>0</v>
          </cell>
          <cell r="Z120">
            <v>0</v>
          </cell>
          <cell r="AA120">
            <v>0</v>
          </cell>
          <cell r="AB120">
            <v>0</v>
          </cell>
          <cell r="AC120">
            <v>0</v>
          </cell>
          <cell r="AD120">
            <v>0</v>
          </cell>
          <cell r="AE120">
            <v>0</v>
          </cell>
          <cell r="AF120">
            <v>1.7697114029177448</v>
          </cell>
          <cell r="AG120">
            <v>4.6109284559035411</v>
          </cell>
          <cell r="AH120">
            <v>9.6140388058663842</v>
          </cell>
          <cell r="AI120">
            <v>11.745676273187454</v>
          </cell>
          <cell r="AJ120">
            <v>12.812330566925514</v>
          </cell>
          <cell r="AK120">
            <v>13.925648470638254</v>
          </cell>
          <cell r="AL120">
            <v>14.176642574600947</v>
          </cell>
          <cell r="AM120">
            <v>14.480680534811494</v>
          </cell>
          <cell r="AN120">
            <v>15.037003418043422</v>
          </cell>
          <cell r="AO120">
            <v>15.357128361697139</v>
          </cell>
          <cell r="AP120">
            <v>15.679844799144439</v>
          </cell>
          <cell r="AQ120">
            <v>16.003319906037657</v>
          </cell>
          <cell r="AR120">
            <v>16.32755130057128</v>
          </cell>
          <cell r="AS120">
            <v>16.654456317916509</v>
          </cell>
          <cell r="AT120">
            <v>16.767299409891628</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row>
        <row r="121">
          <cell r="Q121" t="str">
            <v>Cost per unit</v>
          </cell>
          <cell r="S121" t="str">
            <v>€ / t</v>
          </cell>
          <cell r="AC121">
            <v>0</v>
          </cell>
          <cell r="AD121">
            <v>383.93301046033343</v>
          </cell>
          <cell r="AE121">
            <v>446.75696227406229</v>
          </cell>
          <cell r="AF121">
            <v>465.71352708361707</v>
          </cell>
          <cell r="AG121">
            <v>491.20362798588911</v>
          </cell>
          <cell r="AH121">
            <v>533.07672890858805</v>
          </cell>
          <cell r="AI121">
            <v>585.81926549563366</v>
          </cell>
          <cell r="AJ121">
            <v>639.01898089404062</v>
          </cell>
          <cell r="AK121">
            <v>694.54605838594784</v>
          </cell>
          <cell r="AL121">
            <v>707.06446756114451</v>
          </cell>
          <cell r="AM121">
            <v>722.22845560157077</v>
          </cell>
          <cell r="AN121">
            <v>749.97523282012082</v>
          </cell>
          <cell r="AO121">
            <v>765.94156417442093</v>
          </cell>
          <cell r="AP121">
            <v>782.03714708949826</v>
          </cell>
          <cell r="AQ121">
            <v>798.17056887968374</v>
          </cell>
          <cell r="AR121">
            <v>814.34171075168479</v>
          </cell>
          <cell r="AS121">
            <v>830.64620039483839</v>
          </cell>
          <cell r="AT121">
            <v>836.27428478262482</v>
          </cell>
        </row>
        <row r="122">
          <cell r="Q122" t="str">
            <v>NCA_BASF_PCAM</v>
          </cell>
          <cell r="S122" t="str">
            <v>mn €</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row>
        <row r="123">
          <cell r="Q123" t="str">
            <v>Cost per unit</v>
          </cell>
          <cell r="S123" t="str">
            <v>€ / t</v>
          </cell>
          <cell r="AD123">
            <v>383.93301046033343</v>
          </cell>
          <cell r="AE123">
            <v>446.75696227406229</v>
          </cell>
          <cell r="AF123">
            <v>465.71352708361707</v>
          </cell>
          <cell r="AG123">
            <v>491.20362798588911</v>
          </cell>
          <cell r="AH123">
            <v>533.07672890858805</v>
          </cell>
          <cell r="AI123">
            <v>585.81926549563366</v>
          </cell>
          <cell r="AJ123">
            <v>639.01898089404062</v>
          </cell>
          <cell r="AK123">
            <v>694.54605838594784</v>
          </cell>
          <cell r="AL123">
            <v>707.06446756114451</v>
          </cell>
          <cell r="AM123">
            <v>722.22845560157077</v>
          </cell>
          <cell r="AN123">
            <v>749.97523282012082</v>
          </cell>
          <cell r="AO123">
            <v>765.94156417442093</v>
          </cell>
          <cell r="AP123">
            <v>782.03714708949826</v>
          </cell>
          <cell r="AQ123">
            <v>798.17056887968374</v>
          </cell>
          <cell r="AR123">
            <v>814.34171075168479</v>
          </cell>
          <cell r="AS123">
            <v>830.64620039483839</v>
          </cell>
          <cell r="AT123">
            <v>836.27428478262482</v>
          </cell>
        </row>
        <row r="124">
          <cell r="Q124" t="str">
            <v>Other CM1 effects</v>
          </cell>
          <cell r="S124" t="str">
            <v>mn €</v>
          </cell>
          <cell r="AC124">
            <v>0</v>
          </cell>
          <cell r="AD124">
            <v>0</v>
          </cell>
          <cell r="AE124">
            <v>-5.5825495935958172</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row>
        <row r="125">
          <cell r="Q125" t="str">
            <v xml:space="preserve">   Start-Up</v>
          </cell>
          <cell r="S125" t="str">
            <v>1kt PCAM &amp; other RM Scrap</v>
          </cell>
          <cell r="AE125">
            <v>5.5825495935958172</v>
          </cell>
        </row>
        <row r="126">
          <cell r="Q126" t="str">
            <v>Contribution Margin 1</v>
          </cell>
          <cell r="S126" t="str">
            <v>mn €</v>
          </cell>
          <cell r="T126">
            <v>0</v>
          </cell>
          <cell r="U126">
            <v>0</v>
          </cell>
          <cell r="V126">
            <v>0</v>
          </cell>
          <cell r="W126">
            <v>0</v>
          </cell>
          <cell r="X126">
            <v>0</v>
          </cell>
          <cell r="Y126">
            <v>0</v>
          </cell>
          <cell r="Z126">
            <v>0</v>
          </cell>
          <cell r="AA126">
            <v>0</v>
          </cell>
          <cell r="AB126">
            <v>0</v>
          </cell>
          <cell r="AC126">
            <v>0</v>
          </cell>
          <cell r="AD126">
            <v>0</v>
          </cell>
          <cell r="AE126">
            <v>-5.5825495935958172</v>
          </cell>
          <cell r="AF126">
            <v>12.929631254865811</v>
          </cell>
          <cell r="AG126">
            <v>38.257005940112123</v>
          </cell>
          <cell r="AH126">
            <v>73.520405550368139</v>
          </cell>
          <cell r="AI126">
            <v>81.544608339000092</v>
          </cell>
          <cell r="AJ126">
            <v>81.353134399921316</v>
          </cell>
          <cell r="AK126">
            <v>81.122773465505816</v>
          </cell>
          <cell r="AL126">
            <v>81.762571207846463</v>
          </cell>
          <cell r="AM126">
            <v>82.357218425861902</v>
          </cell>
          <cell r="AN126">
            <v>82.707532694366591</v>
          </cell>
          <cell r="AO126">
            <v>83.302055698130118</v>
          </cell>
          <cell r="AP126">
            <v>83.902057000220623</v>
          </cell>
          <cell r="AQ126">
            <v>84.509428589159938</v>
          </cell>
          <cell r="AR126">
            <v>85.124232171894448</v>
          </cell>
          <cell r="AS126">
            <v>85.744609892356948</v>
          </cell>
          <cell r="AT126">
            <v>86.587356924550022</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row>
        <row r="127">
          <cell r="Q127" t="str">
            <v>CM1 (relative to Net Sales)</v>
          </cell>
          <cell r="S127" t="str">
            <v>%</v>
          </cell>
          <cell r="T127">
            <v>0</v>
          </cell>
          <cell r="U127">
            <v>0</v>
          </cell>
          <cell r="V127">
            <v>0</v>
          </cell>
          <cell r="W127">
            <v>0</v>
          </cell>
          <cell r="X127">
            <v>0</v>
          </cell>
          <cell r="Y127">
            <v>0</v>
          </cell>
          <cell r="Z127">
            <v>0</v>
          </cell>
          <cell r="AA127">
            <v>0</v>
          </cell>
          <cell r="AB127">
            <v>0</v>
          </cell>
          <cell r="AC127">
            <v>0</v>
          </cell>
          <cell r="AD127">
            <v>0</v>
          </cell>
          <cell r="AE127">
            <v>0</v>
          </cell>
          <cell r="AF127">
            <v>0.13564361503365205</v>
          </cell>
          <cell r="AG127">
            <v>0.15531424904894017</v>
          </cell>
          <cell r="AH127">
            <v>0.157087745802617</v>
          </cell>
          <cell r="AI127">
            <v>0.15848736369248462</v>
          </cell>
          <cell r="AJ127">
            <v>0.1599106056832984</v>
          </cell>
          <cell r="AK127">
            <v>0.15890933393722093</v>
          </cell>
          <cell r="AL127">
            <v>0.1596081443556365</v>
          </cell>
          <cell r="AM127">
            <v>0.16020877184847718</v>
          </cell>
          <cell r="AN127">
            <v>0.16032601292497314</v>
          </cell>
          <cell r="AO127">
            <v>0.16090854824384446</v>
          </cell>
          <cell r="AP127">
            <v>0.16149185106948233</v>
          </cell>
          <cell r="AQ127">
            <v>0.16207942375061393</v>
          </cell>
          <cell r="AR127">
            <v>0.16267121904859844</v>
          </cell>
          <cell r="AS127">
            <v>0.16326353311935399</v>
          </cell>
          <cell r="AT127">
            <v>0.16426752713137191</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cell r="BX127">
            <v>0</v>
          </cell>
          <cell r="BY127">
            <v>0</v>
          </cell>
          <cell r="BZ127">
            <v>0</v>
          </cell>
          <cell r="CA127">
            <v>0</v>
          </cell>
        </row>
        <row r="128">
          <cell r="Q128" t="str">
            <v>CM1 (per Unit of Volume of Products)</v>
          </cell>
          <cell r="S128" t="str">
            <v>€ / t</v>
          </cell>
          <cell r="T128">
            <v>0</v>
          </cell>
          <cell r="U128">
            <v>0</v>
          </cell>
          <cell r="V128">
            <v>0</v>
          </cell>
          <cell r="W128">
            <v>0</v>
          </cell>
          <cell r="X128">
            <v>0</v>
          </cell>
          <cell r="Y128">
            <v>0</v>
          </cell>
          <cell r="Z128">
            <v>0</v>
          </cell>
          <cell r="AA128">
            <v>0</v>
          </cell>
          <cell r="AB128">
            <v>0</v>
          </cell>
          <cell r="AC128">
            <v>0</v>
          </cell>
          <cell r="AD128">
            <v>0</v>
          </cell>
          <cell r="AE128">
            <v>0</v>
          </cell>
          <cell r="AF128">
            <v>3402.5345407541608</v>
          </cell>
          <cell r="AG128">
            <v>4075.5306210836393</v>
          </cell>
          <cell r="AH128">
            <v>4076.5403687478865</v>
          </cell>
          <cell r="AI128">
            <v>4067.0627600498797</v>
          </cell>
          <cell r="AJ128">
            <v>4057.5129376519362</v>
          </cell>
          <cell r="AK128">
            <v>4046.0236142396916</v>
          </cell>
          <cell r="AL128">
            <v>4077.9337260771304</v>
          </cell>
          <cell r="AM128">
            <v>4107.5919414394966</v>
          </cell>
          <cell r="AN128">
            <v>4125.0639747813766</v>
          </cell>
          <cell r="AO128">
            <v>4154.7159949192073</v>
          </cell>
          <cell r="AP128">
            <v>4184.6412468937961</v>
          </cell>
          <cell r="AQ128">
            <v>4214.9340942224408</v>
          </cell>
          <cell r="AR128">
            <v>4245.5976145583263</v>
          </cell>
          <cell r="AS128">
            <v>4276.5391467509698</v>
          </cell>
          <cell r="AT128">
            <v>4318.5714176832926</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row>
        <row r="129">
          <cell r="Q129" t="str">
            <v>Fixed Costs (1)</v>
          </cell>
          <cell r="S129" t="str">
            <v>mn €</v>
          </cell>
          <cell r="T129">
            <v>0</v>
          </cell>
          <cell r="U129">
            <v>0</v>
          </cell>
          <cell r="V129">
            <v>0</v>
          </cell>
          <cell r="W129">
            <v>0</v>
          </cell>
          <cell r="X129">
            <v>0</v>
          </cell>
          <cell r="Y129">
            <v>0</v>
          </cell>
          <cell r="Z129">
            <v>0</v>
          </cell>
          <cell r="AA129">
            <v>0</v>
          </cell>
          <cell r="AB129">
            <v>0</v>
          </cell>
          <cell r="AC129">
            <v>0</v>
          </cell>
          <cell r="AD129">
            <v>0</v>
          </cell>
          <cell r="AE129">
            <v>0</v>
          </cell>
          <cell r="AF129">
            <v>13.095340510040911</v>
          </cell>
          <cell r="AG129">
            <v>34.990665191634562</v>
          </cell>
          <cell r="AH129">
            <v>67.313060332079075</v>
          </cell>
          <cell r="AI129">
            <v>74.934976881188135</v>
          </cell>
          <cell r="AJ129">
            <v>75.040926540804733</v>
          </cell>
          <cell r="AK129">
            <v>75.149707158771335</v>
          </cell>
          <cell r="AL129">
            <v>75.257463151941707</v>
          </cell>
          <cell r="AM129">
            <v>75.371214325336567</v>
          </cell>
          <cell r="AN129">
            <v>75.491821086691573</v>
          </cell>
          <cell r="AO129">
            <v>36.086386282946215</v>
          </cell>
          <cell r="AP129">
            <v>36.210752141148262</v>
          </cell>
          <cell r="AQ129">
            <v>36.337041336640084</v>
          </cell>
          <cell r="AR129">
            <v>36.465283666689807</v>
          </cell>
          <cell r="AS129">
            <v>36.595509390897426</v>
          </cell>
          <cell r="AT129">
            <v>36.604817696296067</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row>
        <row r="130">
          <cell r="Q130" t="str">
            <v>Fixed manufacturing expenditure</v>
          </cell>
          <cell r="S130" t="str">
            <v>mn €</v>
          </cell>
          <cell r="T130">
            <v>0</v>
          </cell>
          <cell r="U130">
            <v>0</v>
          </cell>
          <cell r="V130">
            <v>0</v>
          </cell>
          <cell r="W130">
            <v>0</v>
          </cell>
          <cell r="X130">
            <v>0</v>
          </cell>
          <cell r="Y130">
            <v>0</v>
          </cell>
          <cell r="Z130">
            <v>0</v>
          </cell>
          <cell r="AA130">
            <v>0</v>
          </cell>
          <cell r="AB130">
            <v>0</v>
          </cell>
          <cell r="AC130">
            <v>0</v>
          </cell>
          <cell r="AD130">
            <v>0</v>
          </cell>
          <cell r="AE130">
            <v>0</v>
          </cell>
          <cell r="AF130">
            <v>5.794344708239108</v>
          </cell>
          <cell r="AG130">
            <v>14.438955131634568</v>
          </cell>
          <cell r="AH130">
            <v>27.827592032079071</v>
          </cell>
          <cell r="AI130">
            <v>31.037907881188136</v>
          </cell>
          <cell r="AJ130">
            <v>31.143857540804735</v>
          </cell>
          <cell r="AK130">
            <v>31.25263815877134</v>
          </cell>
          <cell r="AL130">
            <v>31.360394151941708</v>
          </cell>
          <cell r="AM130">
            <v>31.474145325336572</v>
          </cell>
          <cell r="AN130">
            <v>31.594752086691567</v>
          </cell>
          <cell r="AO130">
            <v>31.717223949612887</v>
          </cell>
          <cell r="AP130">
            <v>31.841589807814934</v>
          </cell>
          <cell r="AQ130">
            <v>31.967879003306752</v>
          </cell>
          <cell r="AR130">
            <v>32.096121333356479</v>
          </cell>
          <cell r="AS130">
            <v>32.226347057564098</v>
          </cell>
          <cell r="AT130">
            <v>32.235655362962738</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row>
        <row r="131">
          <cell r="Q131" t="str">
            <v>Total fixed manufacturing expenditure</v>
          </cell>
          <cell r="S131" t="str">
            <v>mn €</v>
          </cell>
          <cell r="T131">
            <v>0</v>
          </cell>
          <cell r="U131">
            <v>0</v>
          </cell>
          <cell r="V131">
            <v>0</v>
          </cell>
          <cell r="W131">
            <v>0</v>
          </cell>
          <cell r="X131">
            <v>0</v>
          </cell>
          <cell r="Y131">
            <v>0</v>
          </cell>
          <cell r="Z131">
            <v>0</v>
          </cell>
          <cell r="AA131">
            <v>0</v>
          </cell>
          <cell r="AB131">
            <v>0</v>
          </cell>
          <cell r="AC131">
            <v>0</v>
          </cell>
          <cell r="AD131">
            <v>0.37028496412925133</v>
          </cell>
          <cell r="AE131">
            <v>11.476221900035931</v>
          </cell>
          <cell r="AF131">
            <v>36.595861315194369</v>
          </cell>
          <cell r="AG131">
            <v>36.916472052756966</v>
          </cell>
          <cell r="AH131">
            <v>37.031450444685206</v>
          </cell>
          <cell r="AI131">
            <v>37.152607937581806</v>
          </cell>
          <cell r="AJ131">
            <v>37.279430472783723</v>
          </cell>
          <cell r="AK131">
            <v>37.409641686309833</v>
          </cell>
          <cell r="AL131">
            <v>37.538626416289326</v>
          </cell>
          <cell r="AM131">
            <v>37.67478742184926</v>
          </cell>
          <cell r="AN131">
            <v>37.819154617486163</v>
          </cell>
          <cell r="AO131">
            <v>37.965754353651334</v>
          </cell>
          <cell r="AP131">
            <v>38.114621216337078</v>
          </cell>
          <cell r="AQ131">
            <v>38.26579032814773</v>
          </cell>
          <cell r="AR131">
            <v>38.419297356636179</v>
          </cell>
          <cell r="AS131">
            <v>38.575178522769988</v>
          </cell>
          <cell r="AT131">
            <v>38.586320633970359</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row>
        <row r="132">
          <cell r="Q132" t="str">
            <v>Personnel costs</v>
          </cell>
          <cell r="S132" t="str">
            <v>mn €</v>
          </cell>
          <cell r="AD132">
            <v>0.37028496412925133</v>
          </cell>
          <cell r="AE132">
            <v>4.3962219000359291</v>
          </cell>
          <cell r="AF132">
            <v>8.2758613151943692</v>
          </cell>
          <cell r="AG132">
            <v>8.5964720527569654</v>
          </cell>
          <cell r="AH132">
            <v>8.7114504446852035</v>
          </cell>
          <cell r="AI132">
            <v>8.8326079375818054</v>
          </cell>
          <cell r="AJ132">
            <v>8.9594304727837208</v>
          </cell>
          <cell r="AK132">
            <v>9.0896416863098271</v>
          </cell>
          <cell r="AL132">
            <v>9.2186264162893217</v>
          </cell>
          <cell r="AM132">
            <v>9.3547874218492577</v>
          </cell>
          <cell r="AN132">
            <v>9.499154617486159</v>
          </cell>
          <cell r="AO132">
            <v>9.6457543536513324</v>
          </cell>
          <cell r="AP132">
            <v>9.7946212163370738</v>
          </cell>
          <cell r="AQ132">
            <v>9.9457903281477265</v>
          </cell>
          <cell r="AR132">
            <v>10.099297356636175</v>
          </cell>
          <cell r="AS132">
            <v>10.255178522769985</v>
          </cell>
          <cell r="AT132">
            <v>10.266320633970357</v>
          </cell>
        </row>
        <row r="133">
          <cell r="Q133" t="str">
            <v>Maintenance costs</v>
          </cell>
          <cell r="S133" t="str">
            <v>mn €</v>
          </cell>
          <cell r="T133">
            <v>0</v>
          </cell>
          <cell r="U133">
            <v>0</v>
          </cell>
          <cell r="V133">
            <v>0</v>
          </cell>
          <cell r="W133">
            <v>0</v>
          </cell>
          <cell r="X133">
            <v>0</v>
          </cell>
          <cell r="Y133">
            <v>0</v>
          </cell>
          <cell r="Z133">
            <v>0</v>
          </cell>
          <cell r="AA133">
            <v>0</v>
          </cell>
          <cell r="AB133">
            <v>0</v>
          </cell>
          <cell r="AC133">
            <v>0</v>
          </cell>
          <cell r="AD133">
            <v>0</v>
          </cell>
          <cell r="AE133">
            <v>4.2480000000000002</v>
          </cell>
          <cell r="AF133">
            <v>16.992000000000001</v>
          </cell>
          <cell r="AG133">
            <v>16.992000000000001</v>
          </cell>
          <cell r="AH133">
            <v>16.992000000000001</v>
          </cell>
          <cell r="AI133">
            <v>16.992000000000001</v>
          </cell>
          <cell r="AJ133">
            <v>16.992000000000001</v>
          </cell>
          <cell r="AK133">
            <v>16.992000000000001</v>
          </cell>
          <cell r="AL133">
            <v>16.992000000000001</v>
          </cell>
          <cell r="AM133">
            <v>16.992000000000001</v>
          </cell>
          <cell r="AN133">
            <v>16.992000000000001</v>
          </cell>
          <cell r="AO133">
            <v>16.992000000000001</v>
          </cell>
          <cell r="AP133">
            <v>16.992000000000001</v>
          </cell>
          <cell r="AQ133">
            <v>16.992000000000001</v>
          </cell>
          <cell r="AR133">
            <v>16.992000000000001</v>
          </cell>
          <cell r="AS133">
            <v>16.992000000000001</v>
          </cell>
          <cell r="AT133">
            <v>16.992000000000001</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cell r="BX133">
            <v>0</v>
          </cell>
          <cell r="BY133">
            <v>0</v>
          </cell>
          <cell r="BZ133">
            <v>0</v>
          </cell>
          <cell r="CA133">
            <v>0</v>
          </cell>
        </row>
        <row r="134">
          <cell r="Q134" t="str">
            <v>Relative to Capital Base</v>
          </cell>
          <cell r="S134" t="str">
            <v>%</v>
          </cell>
          <cell r="AE134">
            <v>7.4999999999999997E-3</v>
          </cell>
          <cell r="AF134">
            <v>0.03</v>
          </cell>
          <cell r="AG134">
            <v>0.03</v>
          </cell>
          <cell r="AH134">
            <v>0.03</v>
          </cell>
          <cell r="AI134">
            <v>0.03</v>
          </cell>
          <cell r="AJ134">
            <v>0.03</v>
          </cell>
          <cell r="AK134">
            <v>0.03</v>
          </cell>
          <cell r="AL134">
            <v>0.03</v>
          </cell>
          <cell r="AM134">
            <v>0.03</v>
          </cell>
          <cell r="AN134">
            <v>0.03</v>
          </cell>
          <cell r="AO134">
            <v>0.03</v>
          </cell>
          <cell r="AP134">
            <v>0.03</v>
          </cell>
          <cell r="AQ134">
            <v>0.03</v>
          </cell>
          <cell r="AR134">
            <v>0.03</v>
          </cell>
          <cell r="AS134">
            <v>0.03</v>
          </cell>
          <cell r="AT134">
            <v>0.03</v>
          </cell>
        </row>
        <row r="135">
          <cell r="Q135" t="str">
            <v>Other</v>
          </cell>
          <cell r="S135" t="str">
            <v>mn €</v>
          </cell>
          <cell r="T135">
            <v>0</v>
          </cell>
          <cell r="U135">
            <v>0</v>
          </cell>
          <cell r="V135">
            <v>0</v>
          </cell>
          <cell r="W135">
            <v>0</v>
          </cell>
          <cell r="X135">
            <v>0</v>
          </cell>
          <cell r="Y135">
            <v>0</v>
          </cell>
          <cell r="Z135">
            <v>0</v>
          </cell>
          <cell r="AA135">
            <v>0</v>
          </cell>
          <cell r="AB135">
            <v>0</v>
          </cell>
          <cell r="AC135">
            <v>0</v>
          </cell>
          <cell r="AD135">
            <v>0</v>
          </cell>
          <cell r="AE135">
            <v>2.8320000000000003</v>
          </cell>
          <cell r="AF135">
            <v>11.328000000000001</v>
          </cell>
          <cell r="AG135">
            <v>11.328000000000001</v>
          </cell>
          <cell r="AH135">
            <v>11.328000000000001</v>
          </cell>
          <cell r="AI135">
            <v>11.328000000000001</v>
          </cell>
          <cell r="AJ135">
            <v>11.328000000000001</v>
          </cell>
          <cell r="AK135">
            <v>11.328000000000001</v>
          </cell>
          <cell r="AL135">
            <v>11.328000000000001</v>
          </cell>
          <cell r="AM135">
            <v>11.328000000000001</v>
          </cell>
          <cell r="AN135">
            <v>11.328000000000001</v>
          </cell>
          <cell r="AO135">
            <v>11.328000000000001</v>
          </cell>
          <cell r="AP135">
            <v>11.328000000000001</v>
          </cell>
          <cell r="AQ135">
            <v>11.328000000000001</v>
          </cell>
          <cell r="AR135">
            <v>11.328000000000001</v>
          </cell>
          <cell r="AS135">
            <v>11.328000000000001</v>
          </cell>
          <cell r="AT135">
            <v>11.328000000000001</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cell r="BX135">
            <v>0</v>
          </cell>
          <cell r="BY135">
            <v>0</v>
          </cell>
          <cell r="BZ135">
            <v>0</v>
          </cell>
          <cell r="CA135">
            <v>0</v>
          </cell>
        </row>
        <row r="136">
          <cell r="Q136" t="str">
            <v>Relative to Capital Base</v>
          </cell>
          <cell r="S136" t="str">
            <v>%</v>
          </cell>
          <cell r="AE136">
            <v>5.0000000000000001E-3</v>
          </cell>
          <cell r="AF136">
            <v>0.02</v>
          </cell>
          <cell r="AG136">
            <v>0.02</v>
          </cell>
          <cell r="AH136">
            <v>0.02</v>
          </cell>
          <cell r="AI136">
            <v>0.02</v>
          </cell>
          <cell r="AJ136">
            <v>0.02</v>
          </cell>
          <cell r="AK136">
            <v>0.02</v>
          </cell>
          <cell r="AL136">
            <v>0.02</v>
          </cell>
          <cell r="AM136">
            <v>0.02</v>
          </cell>
          <cell r="AN136">
            <v>0.02</v>
          </cell>
          <cell r="AO136">
            <v>0.02</v>
          </cell>
          <cell r="AP136">
            <v>0.02</v>
          </cell>
          <cell r="AQ136">
            <v>0.02</v>
          </cell>
          <cell r="AR136">
            <v>0.02</v>
          </cell>
          <cell r="AS136">
            <v>0.02</v>
          </cell>
          <cell r="AT136">
            <v>0.02</v>
          </cell>
        </row>
        <row r="137">
          <cell r="Q137" t="str">
            <v>Capacity Utilization</v>
          </cell>
          <cell r="S137" t="str">
            <v>%</v>
          </cell>
          <cell r="T137">
            <v>0</v>
          </cell>
          <cell r="U137">
            <v>0</v>
          </cell>
          <cell r="V137">
            <v>0</v>
          </cell>
          <cell r="W137">
            <v>0</v>
          </cell>
          <cell r="X137">
            <v>0</v>
          </cell>
          <cell r="Y137">
            <v>0</v>
          </cell>
          <cell r="Z137">
            <v>0</v>
          </cell>
          <cell r="AA137">
            <v>0</v>
          </cell>
          <cell r="AB137">
            <v>0</v>
          </cell>
          <cell r="AC137">
            <v>0</v>
          </cell>
          <cell r="AD137">
            <v>0</v>
          </cell>
          <cell r="AE137">
            <v>0</v>
          </cell>
          <cell r="AF137">
            <v>0.15833333333333333</v>
          </cell>
          <cell r="AG137">
            <v>0.391125</v>
          </cell>
          <cell r="AH137">
            <v>0.75145833333333334</v>
          </cell>
          <cell r="AI137">
            <v>0.8354166666666667</v>
          </cell>
          <cell r="AJ137">
            <v>0.8354166666666667</v>
          </cell>
          <cell r="AK137">
            <v>0.8354166666666667</v>
          </cell>
          <cell r="AL137">
            <v>0.8354166666666667</v>
          </cell>
          <cell r="AM137">
            <v>0.8354166666666667</v>
          </cell>
          <cell r="AN137">
            <v>0.8354166666666667</v>
          </cell>
          <cell r="AO137">
            <v>0.8354166666666667</v>
          </cell>
          <cell r="AP137">
            <v>0.8354166666666667</v>
          </cell>
          <cell r="AQ137">
            <v>0.8354166666666667</v>
          </cell>
          <cell r="AR137">
            <v>0.8354166666666667</v>
          </cell>
          <cell r="AS137">
            <v>0.8354166666666667</v>
          </cell>
          <cell r="AT137">
            <v>0.8354166666666667</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row>
        <row r="138">
          <cell r="Q138" t="str">
            <v>NCA_Customer_PCAM</v>
          </cell>
          <cell r="S138" t="str">
            <v>%</v>
          </cell>
          <cell r="T138">
            <v>0</v>
          </cell>
          <cell r="U138">
            <v>0</v>
          </cell>
          <cell r="V138">
            <v>0</v>
          </cell>
          <cell r="W138">
            <v>0</v>
          </cell>
          <cell r="X138">
            <v>0</v>
          </cell>
          <cell r="Y138">
            <v>0</v>
          </cell>
          <cell r="Z138">
            <v>0</v>
          </cell>
          <cell r="AA138">
            <v>0</v>
          </cell>
          <cell r="AB138">
            <v>0</v>
          </cell>
          <cell r="AC138">
            <v>0</v>
          </cell>
          <cell r="AD138">
            <v>0</v>
          </cell>
          <cell r="AE138">
            <v>0</v>
          </cell>
          <cell r="AF138">
            <v>0.15833333333333333</v>
          </cell>
          <cell r="AG138">
            <v>0.391125</v>
          </cell>
          <cell r="AH138">
            <v>0.75145833333333334</v>
          </cell>
          <cell r="AI138">
            <v>0.8354166666666667</v>
          </cell>
          <cell r="AJ138">
            <v>0.8354166666666667</v>
          </cell>
          <cell r="AK138">
            <v>0.8354166666666667</v>
          </cell>
          <cell r="AL138">
            <v>0.8354166666666667</v>
          </cell>
          <cell r="AM138">
            <v>0.8354166666666667</v>
          </cell>
          <cell r="AN138">
            <v>0.8354166666666667</v>
          </cell>
          <cell r="AO138">
            <v>0.8354166666666667</v>
          </cell>
          <cell r="AP138">
            <v>0.8354166666666667</v>
          </cell>
          <cell r="AQ138">
            <v>0.8354166666666667</v>
          </cell>
          <cell r="AR138">
            <v>0.8354166666666667</v>
          </cell>
          <cell r="AS138">
            <v>0.8354166666666667</v>
          </cell>
          <cell r="AT138">
            <v>0.8354166666666667</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cell r="BX138">
            <v>0</v>
          </cell>
          <cell r="BY138">
            <v>0</v>
          </cell>
          <cell r="BZ138">
            <v>0</v>
          </cell>
          <cell r="CA138">
            <v>0</v>
          </cell>
        </row>
        <row r="139">
          <cell r="Q139" t="str">
            <v>NCA_BASF_PCAM</v>
          </cell>
          <cell r="S139" t="str">
            <v>%</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row>
        <row r="140">
          <cell r="Q140" t="str">
            <v>Depreciation</v>
          </cell>
          <cell r="S140" t="str">
            <v>mn €</v>
          </cell>
          <cell r="T140">
            <v>0</v>
          </cell>
          <cell r="U140">
            <v>0</v>
          </cell>
          <cell r="V140">
            <v>0</v>
          </cell>
          <cell r="W140">
            <v>0</v>
          </cell>
          <cell r="X140">
            <v>0</v>
          </cell>
          <cell r="Y140">
            <v>0</v>
          </cell>
          <cell r="Z140">
            <v>0</v>
          </cell>
          <cell r="AA140">
            <v>0</v>
          </cell>
          <cell r="AB140">
            <v>0</v>
          </cell>
          <cell r="AC140">
            <v>0</v>
          </cell>
          <cell r="AD140">
            <v>0</v>
          </cell>
          <cell r="AE140">
            <v>0</v>
          </cell>
          <cell r="AF140">
            <v>7.0634958018018024</v>
          </cell>
          <cell r="AG140">
            <v>19.965022560000001</v>
          </cell>
          <cell r="AH140">
            <v>38.358280800000003</v>
          </cell>
          <cell r="AI140">
            <v>42.643944000000005</v>
          </cell>
          <cell r="AJ140">
            <v>42.643944000000005</v>
          </cell>
          <cell r="AK140">
            <v>42.643944000000005</v>
          </cell>
          <cell r="AL140">
            <v>42.643944000000005</v>
          </cell>
          <cell r="AM140">
            <v>42.643944000000005</v>
          </cell>
          <cell r="AN140">
            <v>42.643944000000005</v>
          </cell>
          <cell r="AO140">
            <v>3.1160373333333338</v>
          </cell>
          <cell r="AP140">
            <v>3.1160373333333338</v>
          </cell>
          <cell r="AQ140">
            <v>3.1160373333333338</v>
          </cell>
          <cell r="AR140">
            <v>3.1160373333333338</v>
          </cell>
          <cell r="AS140">
            <v>3.1160373333333338</v>
          </cell>
          <cell r="AT140">
            <v>3.1160373333333338</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row>
        <row r="141">
          <cell r="Q141" t="str">
            <v>Total depreciation</v>
          </cell>
          <cell r="S141" t="str">
            <v>mn €</v>
          </cell>
          <cell r="T141">
            <v>0</v>
          </cell>
          <cell r="U141">
            <v>0</v>
          </cell>
          <cell r="V141">
            <v>0</v>
          </cell>
          <cell r="W141">
            <v>0</v>
          </cell>
          <cell r="X141">
            <v>0</v>
          </cell>
          <cell r="Y141">
            <v>0</v>
          </cell>
          <cell r="Z141">
            <v>0</v>
          </cell>
          <cell r="AA141">
            <v>0</v>
          </cell>
          <cell r="AB141">
            <v>0</v>
          </cell>
          <cell r="AC141">
            <v>0</v>
          </cell>
          <cell r="AD141">
            <v>0</v>
          </cell>
          <cell r="AE141">
            <v>41.366957837837838</v>
          </cell>
          <cell r="AF141">
            <v>44.61155243243244</v>
          </cell>
          <cell r="AG141">
            <v>51.045120000000004</v>
          </cell>
          <cell r="AH141">
            <v>51.045120000000004</v>
          </cell>
          <cell r="AI141">
            <v>51.045120000000004</v>
          </cell>
          <cell r="AJ141">
            <v>51.045120000000004</v>
          </cell>
          <cell r="AK141">
            <v>51.045120000000004</v>
          </cell>
          <cell r="AL141">
            <v>51.045120000000004</v>
          </cell>
          <cell r="AM141">
            <v>51.045120000000004</v>
          </cell>
          <cell r="AN141">
            <v>51.045120000000004</v>
          </cell>
          <cell r="AO141">
            <v>3.7299200000000003</v>
          </cell>
          <cell r="AP141">
            <v>3.7299200000000003</v>
          </cell>
          <cell r="AQ141">
            <v>3.7299200000000003</v>
          </cell>
          <cell r="AR141">
            <v>3.7299200000000003</v>
          </cell>
          <cell r="AS141">
            <v>3.7299200000000003</v>
          </cell>
          <cell r="AT141">
            <v>3.7299200000000003</v>
          </cell>
          <cell r="AU141">
            <v>3.7299200000000003</v>
          </cell>
          <cell r="AV141">
            <v>3.7299200000000003</v>
          </cell>
          <cell r="AW141">
            <v>3.7299200000000003</v>
          </cell>
          <cell r="AX141">
            <v>3.7299200000000003</v>
          </cell>
          <cell r="AY141">
            <v>3.7299200000000003</v>
          </cell>
          <cell r="AZ141">
            <v>3.7299200000000003</v>
          </cell>
          <cell r="BA141">
            <v>3.7299200000000003</v>
          </cell>
          <cell r="BB141">
            <v>3.7299200000000003</v>
          </cell>
          <cell r="BC141">
            <v>3.7299200000000003</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row>
        <row r="142">
          <cell r="Q142" t="str">
            <v>Equipment</v>
          </cell>
          <cell r="S142" t="str">
            <v>mn €</v>
          </cell>
          <cell r="T142">
            <v>0</v>
          </cell>
          <cell r="U142">
            <v>0</v>
          </cell>
          <cell r="V142">
            <v>0</v>
          </cell>
          <cell r="W142">
            <v>0</v>
          </cell>
          <cell r="X142">
            <v>0</v>
          </cell>
          <cell r="Y142">
            <v>0</v>
          </cell>
          <cell r="Z142">
            <v>0</v>
          </cell>
          <cell r="AA142">
            <v>0</v>
          </cell>
          <cell r="AB142">
            <v>0</v>
          </cell>
          <cell r="AC142">
            <v>0</v>
          </cell>
          <cell r="AD142">
            <v>0</v>
          </cell>
          <cell r="AE142">
            <v>38.144929729729732</v>
          </cell>
          <cell r="AF142">
            <v>41.219254054054062</v>
          </cell>
          <cell r="AG142">
            <v>47.315200000000004</v>
          </cell>
          <cell r="AH142">
            <v>47.315200000000004</v>
          </cell>
          <cell r="AI142">
            <v>47.315200000000004</v>
          </cell>
          <cell r="AJ142">
            <v>47.315200000000004</v>
          </cell>
          <cell r="AK142">
            <v>47.315200000000004</v>
          </cell>
          <cell r="AL142">
            <v>47.315200000000004</v>
          </cell>
          <cell r="AM142">
            <v>47.315200000000004</v>
          </cell>
          <cell r="AN142">
            <v>47.315200000000004</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row>
        <row r="143">
          <cell r="Q143" t="str">
            <v>Building</v>
          </cell>
          <cell r="S143" t="str">
            <v>mn €</v>
          </cell>
          <cell r="T143">
            <v>0</v>
          </cell>
          <cell r="U143">
            <v>0</v>
          </cell>
          <cell r="V143">
            <v>0</v>
          </cell>
          <cell r="W143">
            <v>0</v>
          </cell>
          <cell r="X143">
            <v>0</v>
          </cell>
          <cell r="Y143">
            <v>0</v>
          </cell>
          <cell r="Z143">
            <v>0</v>
          </cell>
          <cell r="AA143">
            <v>0</v>
          </cell>
          <cell r="AB143">
            <v>0</v>
          </cell>
          <cell r="AC143">
            <v>0</v>
          </cell>
          <cell r="AD143">
            <v>0</v>
          </cell>
          <cell r="AE143">
            <v>3.2220281081081086</v>
          </cell>
          <cell r="AF143">
            <v>3.3922983783783787</v>
          </cell>
          <cell r="AG143">
            <v>3.7299200000000003</v>
          </cell>
          <cell r="AH143">
            <v>3.7299200000000003</v>
          </cell>
          <cell r="AI143">
            <v>3.7299200000000003</v>
          </cell>
          <cell r="AJ143">
            <v>3.7299200000000003</v>
          </cell>
          <cell r="AK143">
            <v>3.7299200000000003</v>
          </cell>
          <cell r="AL143">
            <v>3.7299200000000003</v>
          </cell>
          <cell r="AM143">
            <v>3.7299200000000003</v>
          </cell>
          <cell r="AN143">
            <v>3.7299200000000003</v>
          </cell>
          <cell r="AO143">
            <v>3.7299200000000003</v>
          </cell>
          <cell r="AP143">
            <v>3.7299200000000003</v>
          </cell>
          <cell r="AQ143">
            <v>3.7299200000000003</v>
          </cell>
          <cell r="AR143">
            <v>3.7299200000000003</v>
          </cell>
          <cell r="AS143">
            <v>3.7299200000000003</v>
          </cell>
          <cell r="AT143">
            <v>3.7299200000000003</v>
          </cell>
          <cell r="AU143">
            <v>3.7299200000000003</v>
          </cell>
          <cell r="AV143">
            <v>3.7299200000000003</v>
          </cell>
          <cell r="AW143">
            <v>3.7299200000000003</v>
          </cell>
          <cell r="AX143">
            <v>3.7299200000000003</v>
          </cell>
          <cell r="AY143">
            <v>3.7299200000000003</v>
          </cell>
          <cell r="AZ143">
            <v>3.7299200000000003</v>
          </cell>
          <cell r="BA143">
            <v>3.7299200000000003</v>
          </cell>
          <cell r="BB143">
            <v>3.7299200000000003</v>
          </cell>
          <cell r="BC143">
            <v>3.7299200000000003</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cell r="BX143">
            <v>0</v>
          </cell>
          <cell r="BY143">
            <v>0</v>
          </cell>
          <cell r="BZ143">
            <v>0</v>
          </cell>
          <cell r="CA143">
            <v>0</v>
          </cell>
        </row>
        <row r="144">
          <cell r="Q144" t="str">
            <v>Others</v>
          </cell>
          <cell r="S144" t="str">
            <v>mn €</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cell r="BX144">
            <v>0</v>
          </cell>
          <cell r="BY144">
            <v>0</v>
          </cell>
          <cell r="BZ144">
            <v>0</v>
          </cell>
          <cell r="CA144">
            <v>0</v>
          </cell>
        </row>
        <row r="145">
          <cell r="Q145" t="str">
            <v>Shipping costs</v>
          </cell>
          <cell r="S145" t="str">
            <v>mn €</v>
          </cell>
        </row>
        <row r="146">
          <cell r="Q146" t="str">
            <v>Selling costs</v>
          </cell>
          <cell r="S146" t="str">
            <v>mn €</v>
          </cell>
          <cell r="AE146">
            <v>0</v>
          </cell>
          <cell r="AF146">
            <v>0.23749999999999999</v>
          </cell>
          <cell r="AG146">
            <v>0.58668750000000003</v>
          </cell>
          <cell r="AH146">
            <v>1.1271875</v>
          </cell>
          <cell r="AI146">
            <v>1.253125</v>
          </cell>
          <cell r="AJ146">
            <v>1.253125</v>
          </cell>
          <cell r="AK146">
            <v>1.253125</v>
          </cell>
          <cell r="AL146">
            <v>1.253125</v>
          </cell>
          <cell r="AM146">
            <v>1.253125</v>
          </cell>
          <cell r="AN146">
            <v>1.253125</v>
          </cell>
          <cell r="AO146">
            <v>1.253125</v>
          </cell>
          <cell r="AP146">
            <v>1.253125</v>
          </cell>
          <cell r="AQ146">
            <v>1.253125</v>
          </cell>
          <cell r="AR146">
            <v>1.253125</v>
          </cell>
          <cell r="AS146">
            <v>1.253125</v>
          </cell>
          <cell r="AT146">
            <v>1.253125</v>
          </cell>
        </row>
        <row r="147">
          <cell r="Q147" t="str">
            <v>Other CM2 effects</v>
          </cell>
          <cell r="S147" t="str">
            <v>mn €</v>
          </cell>
        </row>
        <row r="148">
          <cell r="Q148" t="str">
            <v>Contribution Margin 2</v>
          </cell>
          <cell r="S148" t="str">
            <v>mn €</v>
          </cell>
          <cell r="T148">
            <v>0</v>
          </cell>
          <cell r="U148">
            <v>0</v>
          </cell>
          <cell r="V148">
            <v>0</v>
          </cell>
          <cell r="W148">
            <v>0</v>
          </cell>
          <cell r="X148">
            <v>0</v>
          </cell>
          <cell r="Y148">
            <v>0</v>
          </cell>
          <cell r="Z148">
            <v>0</v>
          </cell>
          <cell r="AA148">
            <v>0</v>
          </cell>
          <cell r="AB148">
            <v>0</v>
          </cell>
          <cell r="AC148">
            <v>0</v>
          </cell>
          <cell r="AD148">
            <v>0</v>
          </cell>
          <cell r="AE148">
            <v>-5.5825495935958172</v>
          </cell>
          <cell r="AF148">
            <v>-0.16570925517510027</v>
          </cell>
          <cell r="AG148">
            <v>3.2663407484775604</v>
          </cell>
          <cell r="AH148">
            <v>6.2073452182890634</v>
          </cell>
          <cell r="AI148">
            <v>6.6096314578119575</v>
          </cell>
          <cell r="AJ148">
            <v>6.3122078591165831</v>
          </cell>
          <cell r="AK148">
            <v>5.9730663067344807</v>
          </cell>
          <cell r="AL148">
            <v>6.5051080559047563</v>
          </cell>
          <cell r="AM148">
            <v>6.986004100525335</v>
          </cell>
          <cell r="AN148">
            <v>7.2157116076750185</v>
          </cell>
          <cell r="AO148">
            <v>47.215669415183903</v>
          </cell>
          <cell r="AP148">
            <v>47.691304859072361</v>
          </cell>
          <cell r="AQ148">
            <v>48.172387252519854</v>
          </cell>
          <cell r="AR148">
            <v>48.658948505204641</v>
          </cell>
          <cell r="AS148">
            <v>49.149100501459522</v>
          </cell>
          <cell r="AT148">
            <v>49.982539228253955</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row>
        <row r="149">
          <cell r="Q149" t="str">
            <v>CM2 (relative to Net Sales)</v>
          </cell>
          <cell r="S149" t="str">
            <v>%</v>
          </cell>
          <cell r="T149">
            <v>0</v>
          </cell>
          <cell r="U149">
            <v>0</v>
          </cell>
          <cell r="V149">
            <v>0</v>
          </cell>
          <cell r="W149">
            <v>0</v>
          </cell>
          <cell r="X149">
            <v>0</v>
          </cell>
          <cell r="Y149">
            <v>0</v>
          </cell>
          <cell r="Z149">
            <v>0</v>
          </cell>
          <cell r="AA149">
            <v>0</v>
          </cell>
          <cell r="AB149">
            <v>0</v>
          </cell>
          <cell r="AC149">
            <v>0</v>
          </cell>
          <cell r="AD149">
            <v>0</v>
          </cell>
          <cell r="AE149">
            <v>0</v>
          </cell>
          <cell r="AF149">
            <v>-1.7384411027209759E-3</v>
          </cell>
          <cell r="AG149">
            <v>1.3260558374115636E-2</v>
          </cell>
          <cell r="AH149">
            <v>1.3262955508204484E-2</v>
          </cell>
          <cell r="AI149">
            <v>1.2846257846657973E-2</v>
          </cell>
          <cell r="AJ149">
            <v>1.2407499592925154E-2</v>
          </cell>
          <cell r="AK149">
            <v>1.1700487394820535E-2</v>
          </cell>
          <cell r="AL149">
            <v>1.2698576014647413E-2</v>
          </cell>
          <cell r="AM149">
            <v>1.3589812264982119E-2</v>
          </cell>
          <cell r="AN149">
            <v>1.3987435421994892E-2</v>
          </cell>
          <cell r="AO149">
            <v>9.1203089242959334E-2</v>
          </cell>
          <cell r="AP149">
            <v>9.1794615972172658E-2</v>
          </cell>
          <cell r="AQ149">
            <v>9.2389132158696693E-2</v>
          </cell>
          <cell r="AR149">
            <v>9.2986571144403868E-2</v>
          </cell>
          <cell r="AS149">
            <v>9.3583209575273316E-2</v>
          </cell>
          <cell r="AT149">
            <v>9.4823406215372663E-2</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cell r="BX149">
            <v>0</v>
          </cell>
          <cell r="BY149">
            <v>0</v>
          </cell>
          <cell r="BZ149">
            <v>0</v>
          </cell>
          <cell r="CA149">
            <v>0</v>
          </cell>
        </row>
        <row r="150">
          <cell r="Q150" t="str">
            <v>CM2 (per Unit of Volume of Products)</v>
          </cell>
          <cell r="S150" t="str">
            <v>€ / t</v>
          </cell>
          <cell r="T150">
            <v>0</v>
          </cell>
          <cell r="U150">
            <v>0</v>
          </cell>
          <cell r="V150">
            <v>0</v>
          </cell>
          <cell r="W150">
            <v>0</v>
          </cell>
          <cell r="X150">
            <v>0</v>
          </cell>
          <cell r="Y150">
            <v>0</v>
          </cell>
          <cell r="Z150">
            <v>0</v>
          </cell>
          <cell r="AA150">
            <v>0</v>
          </cell>
          <cell r="AB150">
            <v>0</v>
          </cell>
          <cell r="AC150">
            <v>0</v>
          </cell>
          <cell r="AD150">
            <v>0</v>
          </cell>
          <cell r="AE150">
            <v>0</v>
          </cell>
          <cell r="AF150">
            <v>-43.607698730289542</v>
          </cell>
          <cell r="AG150">
            <v>347.96428555209974</v>
          </cell>
          <cell r="AH150">
            <v>344.18326688600297</v>
          </cell>
          <cell r="AI150">
            <v>329.6574293173046</v>
          </cell>
          <cell r="AJ150">
            <v>314.82333461928096</v>
          </cell>
          <cell r="AK150">
            <v>297.90854397678208</v>
          </cell>
          <cell r="AL150">
            <v>324.4442920650751</v>
          </cell>
          <cell r="AM150">
            <v>348.4291321957773</v>
          </cell>
          <cell r="AN150">
            <v>359.88586571945228</v>
          </cell>
          <cell r="AO150">
            <v>2354.896230183736</v>
          </cell>
          <cell r="AP150">
            <v>2378.6186962130855</v>
          </cell>
          <cell r="AQ150">
            <v>2402.6128305496186</v>
          </cell>
          <cell r="AR150">
            <v>2426.8802246984856</v>
          </cell>
          <cell r="AS150">
            <v>2451.3267083022206</v>
          </cell>
          <cell r="AT150">
            <v>2492.8947246011949</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row>
        <row r="151">
          <cell r="Q151" t="str">
            <v>CM2*CF</v>
          </cell>
          <cell r="S151" t="str">
            <v>mn €</v>
          </cell>
          <cell r="T151">
            <v>0</v>
          </cell>
          <cell r="U151">
            <v>0</v>
          </cell>
          <cell r="V151">
            <v>0</v>
          </cell>
          <cell r="W151">
            <v>0</v>
          </cell>
          <cell r="X151">
            <v>0</v>
          </cell>
          <cell r="Y151">
            <v>0</v>
          </cell>
          <cell r="Z151">
            <v>0</v>
          </cell>
          <cell r="AA151">
            <v>0</v>
          </cell>
          <cell r="AB151">
            <v>0</v>
          </cell>
          <cell r="AC151">
            <v>0</v>
          </cell>
          <cell r="AD151">
            <v>-0.37028496412925133</v>
          </cell>
          <cell r="AE151">
            <v>-17.058771493631749</v>
          </cell>
          <cell r="AF151">
            <v>-23.903730060328559</v>
          </cell>
          <cell r="AG151">
            <v>0.75384638735515708</v>
          </cell>
          <cell r="AH151">
            <v>35.361767605682935</v>
          </cell>
          <cell r="AI151">
            <v>43.138875401418289</v>
          </cell>
          <cell r="AJ151">
            <v>42.820578927137596</v>
          </cell>
          <cell r="AK151">
            <v>42.460006779195986</v>
          </cell>
          <cell r="AL151">
            <v>42.97081979155714</v>
          </cell>
          <cell r="AM151">
            <v>43.429306004012645</v>
          </cell>
          <cell r="AN151">
            <v>43.635253076880431</v>
          </cell>
          <cell r="AO151">
            <v>44.083176344478787</v>
          </cell>
          <cell r="AP151">
            <v>44.534310783883548</v>
          </cell>
          <cell r="AQ151">
            <v>44.990513261012211</v>
          </cell>
          <cell r="AR151">
            <v>45.451809815258272</v>
          </cell>
          <cell r="AS151">
            <v>45.916306369586962</v>
          </cell>
          <cell r="AT151">
            <v>46.747911290579665</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row>
        <row r="152">
          <cell r="Q152" t="str">
            <v>CM2*CF (relative to Capital Base)</v>
          </cell>
          <cell r="S152" t="str">
            <v>%</v>
          </cell>
          <cell r="T152">
            <v>0</v>
          </cell>
          <cell r="U152">
            <v>0</v>
          </cell>
          <cell r="V152">
            <v>0</v>
          </cell>
          <cell r="W152">
            <v>0</v>
          </cell>
          <cell r="X152">
            <v>0</v>
          </cell>
          <cell r="Y152">
            <v>0</v>
          </cell>
          <cell r="Z152">
            <v>0</v>
          </cell>
          <cell r="AA152">
            <v>0</v>
          </cell>
          <cell r="AB152">
            <v>0</v>
          </cell>
          <cell r="AC152">
            <v>0</v>
          </cell>
          <cell r="AD152">
            <v>-6.5375170220559895E-4</v>
          </cell>
          <cell r="AE152">
            <v>-3.0117887524067348E-2</v>
          </cell>
          <cell r="AF152">
            <v>-4.2202913242105504E-2</v>
          </cell>
          <cell r="AG152">
            <v>1.3309434804999239E-3</v>
          </cell>
          <cell r="AH152">
            <v>6.243249930381873E-2</v>
          </cell>
          <cell r="AI152">
            <v>7.6163268717193297E-2</v>
          </cell>
          <cell r="AJ152">
            <v>7.560130460299716E-2</v>
          </cell>
          <cell r="AK152">
            <v>7.4964701234456171E-2</v>
          </cell>
          <cell r="AL152">
            <v>7.5866560366449745E-2</v>
          </cell>
          <cell r="AM152">
            <v>7.667603461160423E-2</v>
          </cell>
          <cell r="AN152">
            <v>7.7039641731780406E-2</v>
          </cell>
          <cell r="AO152">
            <v>7.7830466709884846E-2</v>
          </cell>
          <cell r="AP152">
            <v>7.8626961129737896E-2</v>
          </cell>
          <cell r="AQ152">
            <v>7.9432403356306858E-2</v>
          </cell>
          <cell r="AR152">
            <v>8.0246839363097219E-2</v>
          </cell>
          <cell r="AS152">
            <v>8.1066925087547592E-2</v>
          </cell>
          <cell r="AT152">
            <v>8.2535154114723966E-2</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cell r="BX152">
            <v>0</v>
          </cell>
          <cell r="BY152">
            <v>0</v>
          </cell>
          <cell r="BZ152">
            <v>0</v>
          </cell>
          <cell r="CA152">
            <v>0</v>
          </cell>
        </row>
        <row r="153">
          <cell r="Q153" t="str">
            <v>Fixed Costs (2)</v>
          </cell>
          <cell r="S153" t="str">
            <v>mn €</v>
          </cell>
          <cell r="T153">
            <v>0</v>
          </cell>
          <cell r="U153">
            <v>0</v>
          </cell>
          <cell r="V153">
            <v>0</v>
          </cell>
          <cell r="W153">
            <v>0</v>
          </cell>
          <cell r="X153">
            <v>0</v>
          </cell>
          <cell r="Y153">
            <v>0</v>
          </cell>
          <cell r="Z153">
            <v>0</v>
          </cell>
          <cell r="AA153">
            <v>0</v>
          </cell>
          <cell r="AB153">
            <v>0</v>
          </cell>
          <cell r="AC153">
            <v>1.83</v>
          </cell>
          <cell r="AD153">
            <v>5.5602849641292513</v>
          </cell>
          <cell r="AE153">
            <v>58.253179737873765</v>
          </cell>
          <cell r="AF153">
            <v>70.749573237585906</v>
          </cell>
          <cell r="AG153">
            <v>54.237614361122404</v>
          </cell>
          <cell r="AH153">
            <v>21.890697612606136</v>
          </cell>
          <cell r="AI153">
            <v>14.515876056393671</v>
          </cell>
          <cell r="AJ153">
            <v>14.536748931978986</v>
          </cell>
          <cell r="AK153">
            <v>14.558179527538492</v>
          </cell>
          <cell r="AL153">
            <v>14.579408264347617</v>
          </cell>
          <cell r="AM153">
            <v>14.601818096512689</v>
          </cell>
          <cell r="AN153">
            <v>14.625578530794595</v>
          </cell>
          <cell r="AO153">
            <v>6.8624130707051147</v>
          </cell>
          <cell r="AP153">
            <v>6.8869140751888089</v>
          </cell>
          <cell r="AQ153">
            <v>6.9117939915076452</v>
          </cell>
          <cell r="AR153">
            <v>6.9370586899463706</v>
          </cell>
          <cell r="AS153">
            <v>6.9627141318725592</v>
          </cell>
          <cell r="AT153">
            <v>6.9645479376742863</v>
          </cell>
          <cell r="AU153">
            <v>3.7299200000000003</v>
          </cell>
          <cell r="AV153">
            <v>3.7299200000000003</v>
          </cell>
          <cell r="AW153">
            <v>3.7299200000000003</v>
          </cell>
          <cell r="AX153">
            <v>3.7299200000000003</v>
          </cell>
          <cell r="AY153">
            <v>3.7299200000000003</v>
          </cell>
          <cell r="AZ153">
            <v>3.7299200000000003</v>
          </cell>
          <cell r="BA153">
            <v>3.7299200000000003</v>
          </cell>
          <cell r="BB153">
            <v>3.7299200000000003</v>
          </cell>
          <cell r="BC153">
            <v>3.7299200000000003</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row>
        <row r="154">
          <cell r="Q154" t="str">
            <v>Cost of idle equipment</v>
          </cell>
          <cell r="S154" t="str">
            <v>mn €</v>
          </cell>
          <cell r="T154">
            <v>0</v>
          </cell>
          <cell r="U154">
            <v>0</v>
          </cell>
          <cell r="V154">
            <v>0</v>
          </cell>
          <cell r="W154">
            <v>0</v>
          </cell>
          <cell r="X154">
            <v>0</v>
          </cell>
          <cell r="Y154">
            <v>0</v>
          </cell>
          <cell r="Z154">
            <v>0</v>
          </cell>
          <cell r="AA154">
            <v>0</v>
          </cell>
          <cell r="AB154">
            <v>0</v>
          </cell>
          <cell r="AC154">
            <v>0</v>
          </cell>
          <cell r="AD154">
            <v>0.37028496412925133</v>
          </cell>
          <cell r="AE154">
            <v>52.843179737873768</v>
          </cell>
          <cell r="AF154">
            <v>68.349573237585901</v>
          </cell>
          <cell r="AG154">
            <v>53.557614361122404</v>
          </cell>
          <cell r="AH154">
            <v>21.890697612606136</v>
          </cell>
          <cell r="AI154">
            <v>14.515876056393671</v>
          </cell>
          <cell r="AJ154">
            <v>14.536748931978986</v>
          </cell>
          <cell r="AK154">
            <v>14.558179527538492</v>
          </cell>
          <cell r="AL154">
            <v>14.579408264347617</v>
          </cell>
          <cell r="AM154">
            <v>14.601818096512689</v>
          </cell>
          <cell r="AN154">
            <v>14.625578530794595</v>
          </cell>
          <cell r="AO154">
            <v>6.8624130707051147</v>
          </cell>
          <cell r="AP154">
            <v>6.8869140751888089</v>
          </cell>
          <cell r="AQ154">
            <v>6.9117939915076452</v>
          </cell>
          <cell r="AR154">
            <v>6.9370586899463706</v>
          </cell>
          <cell r="AS154">
            <v>6.9627141318725592</v>
          </cell>
          <cell r="AT154">
            <v>6.9645479376742863</v>
          </cell>
          <cell r="AU154">
            <v>3.7299200000000003</v>
          </cell>
          <cell r="AV154">
            <v>3.7299200000000003</v>
          </cell>
          <cell r="AW154">
            <v>3.7299200000000003</v>
          </cell>
          <cell r="AX154">
            <v>3.7299200000000003</v>
          </cell>
          <cell r="AY154">
            <v>3.7299200000000003</v>
          </cell>
          <cell r="AZ154">
            <v>3.7299200000000003</v>
          </cell>
          <cell r="BA154">
            <v>3.7299200000000003</v>
          </cell>
          <cell r="BB154">
            <v>3.7299200000000003</v>
          </cell>
          <cell r="BC154">
            <v>3.7299200000000003</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row>
        <row r="155">
          <cell r="Q155" t="str">
            <v>Fixed manufacturing expenditure</v>
          </cell>
          <cell r="S155" t="str">
            <v>mn €</v>
          </cell>
          <cell r="T155">
            <v>0</v>
          </cell>
          <cell r="U155">
            <v>0</v>
          </cell>
          <cell r="V155">
            <v>0</v>
          </cell>
          <cell r="W155">
            <v>0</v>
          </cell>
          <cell r="X155">
            <v>0</v>
          </cell>
          <cell r="Y155">
            <v>0</v>
          </cell>
          <cell r="Z155">
            <v>0</v>
          </cell>
          <cell r="AA155">
            <v>0</v>
          </cell>
          <cell r="AB155">
            <v>0</v>
          </cell>
          <cell r="AC155">
            <v>0</v>
          </cell>
          <cell r="AD155">
            <v>0.37028496412925133</v>
          </cell>
          <cell r="AE155">
            <v>11.476221900035931</v>
          </cell>
          <cell r="AF155">
            <v>30.801516606955261</v>
          </cell>
          <cell r="AG155">
            <v>22.477516921122401</v>
          </cell>
          <cell r="AH155">
            <v>9.2038584126061345</v>
          </cell>
          <cell r="AI155">
            <v>6.1147000563936711</v>
          </cell>
          <cell r="AJ155">
            <v>6.1355729319789862</v>
          </cell>
          <cell r="AK155">
            <v>6.1570035275384924</v>
          </cell>
          <cell r="AL155">
            <v>6.1782322643476171</v>
          </cell>
          <cell r="AM155">
            <v>6.2006420965126896</v>
          </cell>
          <cell r="AN155">
            <v>6.2244025307945963</v>
          </cell>
          <cell r="AO155">
            <v>6.2485304040384477</v>
          </cell>
          <cell r="AP155">
            <v>6.2730314085221428</v>
          </cell>
          <cell r="AQ155">
            <v>6.297911324840979</v>
          </cell>
          <cell r="AR155">
            <v>6.3231760232797036</v>
          </cell>
          <cell r="AS155">
            <v>6.348831465205893</v>
          </cell>
          <cell r="AT155">
            <v>6.3506652710076201</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BY155">
            <v>0</v>
          </cell>
          <cell r="BZ155">
            <v>0</v>
          </cell>
          <cell r="CA155">
            <v>0</v>
          </cell>
        </row>
        <row r="156">
          <cell r="Q156" t="str">
            <v>Depreciation</v>
          </cell>
          <cell r="S156" t="str">
            <v>mn €</v>
          </cell>
          <cell r="T156">
            <v>0</v>
          </cell>
          <cell r="U156">
            <v>0</v>
          </cell>
          <cell r="V156">
            <v>0</v>
          </cell>
          <cell r="W156">
            <v>0</v>
          </cell>
          <cell r="X156">
            <v>0</v>
          </cell>
          <cell r="Y156">
            <v>0</v>
          </cell>
          <cell r="Z156">
            <v>0</v>
          </cell>
          <cell r="AA156">
            <v>0</v>
          </cell>
          <cell r="AB156">
            <v>0</v>
          </cell>
          <cell r="AC156">
            <v>0</v>
          </cell>
          <cell r="AD156">
            <v>0</v>
          </cell>
          <cell r="AE156">
            <v>41.366957837837838</v>
          </cell>
          <cell r="AF156">
            <v>37.54805663063064</v>
          </cell>
          <cell r="AG156">
            <v>31.080097440000007</v>
          </cell>
          <cell r="AH156">
            <v>12.686839200000001</v>
          </cell>
          <cell r="AI156">
            <v>8.4011759999999995</v>
          </cell>
          <cell r="AJ156">
            <v>8.4011759999999995</v>
          </cell>
          <cell r="AK156">
            <v>8.4011759999999995</v>
          </cell>
          <cell r="AL156">
            <v>8.4011759999999995</v>
          </cell>
          <cell r="AM156">
            <v>8.4011759999999995</v>
          </cell>
          <cell r="AN156">
            <v>8.4011759999999995</v>
          </cell>
          <cell r="AO156">
            <v>0.61388266666666658</v>
          </cell>
          <cell r="AP156">
            <v>0.61388266666666658</v>
          </cell>
          <cell r="AQ156">
            <v>0.61388266666666658</v>
          </cell>
          <cell r="AR156">
            <v>0.61388266666666658</v>
          </cell>
          <cell r="AS156">
            <v>0.61388266666666658</v>
          </cell>
          <cell r="AT156">
            <v>0.61388266666666658</v>
          </cell>
          <cell r="AU156">
            <v>3.7299200000000003</v>
          </cell>
          <cell r="AV156">
            <v>3.7299200000000003</v>
          </cell>
          <cell r="AW156">
            <v>3.7299200000000003</v>
          </cell>
          <cell r="AX156">
            <v>3.7299200000000003</v>
          </cell>
          <cell r="AY156">
            <v>3.7299200000000003</v>
          </cell>
          <cell r="AZ156">
            <v>3.7299200000000003</v>
          </cell>
          <cell r="BA156">
            <v>3.7299200000000003</v>
          </cell>
          <cell r="BB156">
            <v>3.7299200000000003</v>
          </cell>
          <cell r="BC156">
            <v>3.7299200000000003</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row>
        <row r="157">
          <cell r="Q157" t="str">
            <v>Research costs</v>
          </cell>
          <cell r="S157" t="str">
            <v>mn €</v>
          </cell>
          <cell r="AC157">
            <v>1.83</v>
          </cell>
          <cell r="AD157">
            <v>5.19</v>
          </cell>
          <cell r="AE157">
            <v>5.41</v>
          </cell>
          <cell r="AF157">
            <v>2.4</v>
          </cell>
          <cell r="AG157">
            <v>0.68</v>
          </cell>
        </row>
        <row r="158">
          <cell r="Q158" t="str">
            <v>Administration costs</v>
          </cell>
          <cell r="S158" t="str">
            <v>mn €</v>
          </cell>
        </row>
        <row r="159">
          <cell r="Q159" t="str">
            <v>Other operating costs</v>
          </cell>
          <cell r="S159" t="str">
            <v>mn €</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row>
        <row r="160">
          <cell r="Q160" t="str">
            <v>Expenses (not in capital base)</v>
          </cell>
          <cell r="S160" t="str">
            <v>mn €</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cell r="BX160">
            <v>0</v>
          </cell>
          <cell r="BY160">
            <v>0</v>
          </cell>
          <cell r="BZ160">
            <v>0</v>
          </cell>
          <cell r="CA160">
            <v>0</v>
          </cell>
        </row>
        <row r="161">
          <cell r="Q161" t="str">
            <v>Expenses (in capital base*)</v>
          </cell>
          <cell r="S161" t="str">
            <v>mn €</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row>
        <row r="162">
          <cell r="Q162" t="str">
            <v>Other costs</v>
          </cell>
          <cell r="S162" t="str">
            <v>mn €</v>
          </cell>
        </row>
        <row r="163">
          <cell r="Q163" t="str">
            <v>License Fees</v>
          </cell>
          <cell r="S163" t="str">
            <v>mn €</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row>
        <row r="164">
          <cell r="Q164" t="str">
            <v>License Fees to BASF SE</v>
          </cell>
          <cell r="S164" t="str">
            <v>mn €</v>
          </cell>
        </row>
        <row r="165">
          <cell r="Q165" t="str">
            <v>License Fees to Corp</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row>
        <row r="166">
          <cell r="Q166" t="str">
            <v>License Fees to 3rd Party</v>
          </cell>
          <cell r="S166" t="str">
            <v>mn €</v>
          </cell>
        </row>
        <row r="167">
          <cell r="Q167" t="str">
            <v>EBIT</v>
          </cell>
          <cell r="S167" t="str">
            <v>mn €</v>
          </cell>
          <cell r="T167">
            <v>0</v>
          </cell>
          <cell r="U167">
            <v>0</v>
          </cell>
          <cell r="V167">
            <v>0</v>
          </cell>
          <cell r="W167">
            <v>0</v>
          </cell>
          <cell r="X167">
            <v>0</v>
          </cell>
          <cell r="Y167">
            <v>0</v>
          </cell>
          <cell r="Z167">
            <v>0</v>
          </cell>
          <cell r="AA167">
            <v>0</v>
          </cell>
          <cell r="AB167">
            <v>0</v>
          </cell>
          <cell r="AC167">
            <v>-1.83</v>
          </cell>
          <cell r="AD167">
            <v>-5.5602849641292513</v>
          </cell>
          <cell r="AE167">
            <v>-63.83572933146958</v>
          </cell>
          <cell r="AF167">
            <v>-70.915282492761008</v>
          </cell>
          <cell r="AG167">
            <v>-50.971273612644843</v>
          </cell>
          <cell r="AH167">
            <v>-15.683352394317073</v>
          </cell>
          <cell r="AI167">
            <v>-7.9062445985817131</v>
          </cell>
          <cell r="AJ167">
            <v>-8.2245410728624027</v>
          </cell>
          <cell r="AK167">
            <v>-8.5851132208040113</v>
          </cell>
          <cell r="AL167">
            <v>-8.0743002084428603</v>
          </cell>
          <cell r="AM167">
            <v>-7.6158139959873541</v>
          </cell>
          <cell r="AN167">
            <v>-7.4098669231195764</v>
          </cell>
          <cell r="AO167">
            <v>40.353256344478787</v>
          </cell>
          <cell r="AP167">
            <v>40.804390783883548</v>
          </cell>
          <cell r="AQ167">
            <v>41.260593261012211</v>
          </cell>
          <cell r="AR167">
            <v>41.721889815258272</v>
          </cell>
          <cell r="AS167">
            <v>42.186386369586963</v>
          </cell>
          <cell r="AT167">
            <v>43.017991290579673</v>
          </cell>
          <cell r="AU167">
            <v>-3.7299200000000003</v>
          </cell>
          <cell r="AV167">
            <v>-3.7299200000000003</v>
          </cell>
          <cell r="AW167">
            <v>-3.7299200000000003</v>
          </cell>
          <cell r="AX167">
            <v>-3.7299200000000003</v>
          </cell>
          <cell r="AY167">
            <v>-3.7299200000000003</v>
          </cell>
          <cell r="AZ167">
            <v>-3.7299200000000003</v>
          </cell>
          <cell r="BA167">
            <v>-3.7299200000000003</v>
          </cell>
          <cell r="BB167">
            <v>-3.7299200000000003</v>
          </cell>
          <cell r="BC167">
            <v>-3.7299200000000003</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row>
        <row r="168">
          <cell r="Q168" t="str">
            <v>Depreciation</v>
          </cell>
          <cell r="S168" t="str">
            <v>mn €</v>
          </cell>
          <cell r="T168">
            <v>0</v>
          </cell>
          <cell r="U168">
            <v>0</v>
          </cell>
          <cell r="V168">
            <v>0</v>
          </cell>
          <cell r="W168">
            <v>0</v>
          </cell>
          <cell r="X168">
            <v>0</v>
          </cell>
          <cell r="Y168">
            <v>0</v>
          </cell>
          <cell r="Z168">
            <v>0</v>
          </cell>
          <cell r="AA168">
            <v>0</v>
          </cell>
          <cell r="AB168">
            <v>0</v>
          </cell>
          <cell r="AC168">
            <v>0</v>
          </cell>
          <cell r="AD168">
            <v>0</v>
          </cell>
          <cell r="AE168">
            <v>41.366957837837838</v>
          </cell>
          <cell r="AF168">
            <v>44.61155243243244</v>
          </cell>
          <cell r="AG168">
            <v>51.045120000000004</v>
          </cell>
          <cell r="AH168">
            <v>51.045120000000004</v>
          </cell>
          <cell r="AI168">
            <v>51.045120000000004</v>
          </cell>
          <cell r="AJ168">
            <v>51.045120000000004</v>
          </cell>
          <cell r="AK168">
            <v>51.045120000000004</v>
          </cell>
          <cell r="AL168">
            <v>51.045120000000004</v>
          </cell>
          <cell r="AM168">
            <v>51.045120000000004</v>
          </cell>
          <cell r="AN168">
            <v>51.045120000000004</v>
          </cell>
          <cell r="AO168">
            <v>3.7299200000000003</v>
          </cell>
          <cell r="AP168">
            <v>3.7299200000000003</v>
          </cell>
          <cell r="AQ168">
            <v>3.7299200000000003</v>
          </cell>
          <cell r="AR168">
            <v>3.7299200000000003</v>
          </cell>
          <cell r="AS168">
            <v>3.7299200000000003</v>
          </cell>
          <cell r="AT168">
            <v>3.7299200000000003</v>
          </cell>
          <cell r="AU168">
            <v>3.7299200000000003</v>
          </cell>
          <cell r="AV168">
            <v>3.7299200000000003</v>
          </cell>
          <cell r="AW168">
            <v>3.7299200000000003</v>
          </cell>
          <cell r="AX168">
            <v>3.7299200000000003</v>
          </cell>
          <cell r="AY168">
            <v>3.7299200000000003</v>
          </cell>
          <cell r="AZ168">
            <v>3.7299200000000003</v>
          </cell>
          <cell r="BA168">
            <v>3.7299200000000003</v>
          </cell>
          <cell r="BB168">
            <v>3.7299200000000003</v>
          </cell>
          <cell r="BC168">
            <v>3.7299200000000003</v>
          </cell>
          <cell r="BD168">
            <v>0</v>
          </cell>
          <cell r="BE168">
            <v>0</v>
          </cell>
          <cell r="BF168">
            <v>0</v>
          </cell>
          <cell r="BG168">
            <v>0</v>
          </cell>
          <cell r="BH168">
            <v>0</v>
          </cell>
          <cell r="BI168">
            <v>0</v>
          </cell>
          <cell r="BJ168">
            <v>0</v>
          </cell>
          <cell r="BK168">
            <v>0</v>
          </cell>
          <cell r="BL168">
            <v>0</v>
          </cell>
          <cell r="BM168">
            <v>0</v>
          </cell>
          <cell r="BN168">
            <v>0</v>
          </cell>
          <cell r="BO168">
            <v>0</v>
          </cell>
          <cell r="BP168">
            <v>0</v>
          </cell>
          <cell r="BQ168">
            <v>0</v>
          </cell>
          <cell r="BR168">
            <v>0</v>
          </cell>
          <cell r="BS168">
            <v>0</v>
          </cell>
          <cell r="BT168">
            <v>0</v>
          </cell>
          <cell r="BU168">
            <v>0</v>
          </cell>
          <cell r="BV168">
            <v>0</v>
          </cell>
          <cell r="BW168">
            <v>0</v>
          </cell>
          <cell r="BX168">
            <v>0</v>
          </cell>
          <cell r="BY168">
            <v>0</v>
          </cell>
          <cell r="BZ168">
            <v>0</v>
          </cell>
          <cell r="CA168">
            <v>0</v>
          </cell>
        </row>
        <row r="169">
          <cell r="Q169" t="str">
            <v>Payout (EBITDA)</v>
          </cell>
          <cell r="S169" t="str">
            <v>mn €</v>
          </cell>
          <cell r="T169">
            <v>0</v>
          </cell>
          <cell r="U169">
            <v>0</v>
          </cell>
          <cell r="V169">
            <v>0</v>
          </cell>
          <cell r="W169">
            <v>0</v>
          </cell>
          <cell r="X169">
            <v>0</v>
          </cell>
          <cell r="Y169">
            <v>0</v>
          </cell>
          <cell r="Z169">
            <v>0</v>
          </cell>
          <cell r="AA169">
            <v>0</v>
          </cell>
          <cell r="AB169">
            <v>0</v>
          </cell>
          <cell r="AC169">
            <v>-1.83</v>
          </cell>
          <cell r="AD169">
            <v>-5.5602849641292513</v>
          </cell>
          <cell r="AE169">
            <v>-22.468771493631742</v>
          </cell>
          <cell r="AF169">
            <v>-26.303730060328569</v>
          </cell>
          <cell r="AG169">
            <v>7.3846387355160914E-2</v>
          </cell>
          <cell r="AH169">
            <v>35.361767605682928</v>
          </cell>
          <cell r="AI169">
            <v>43.138875401418289</v>
          </cell>
          <cell r="AJ169">
            <v>42.820578927137603</v>
          </cell>
          <cell r="AK169">
            <v>42.460006779195993</v>
          </cell>
          <cell r="AL169">
            <v>42.970819791557147</v>
          </cell>
          <cell r="AM169">
            <v>43.429306004012652</v>
          </cell>
          <cell r="AN169">
            <v>43.635253076880431</v>
          </cell>
          <cell r="AO169">
            <v>44.083176344478787</v>
          </cell>
          <cell r="AP169">
            <v>44.534310783883548</v>
          </cell>
          <cell r="AQ169">
            <v>44.990513261012211</v>
          </cell>
          <cell r="AR169">
            <v>45.451809815258272</v>
          </cell>
          <cell r="AS169">
            <v>45.916306369586962</v>
          </cell>
          <cell r="AT169">
            <v>46.747911290579673</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row>
        <row r="170">
          <cell r="Q170" t="str">
            <v>Payout adjusted</v>
          </cell>
          <cell r="S170" t="str">
            <v>mn €</v>
          </cell>
          <cell r="T170">
            <v>0</v>
          </cell>
          <cell r="U170">
            <v>0</v>
          </cell>
          <cell r="V170">
            <v>0</v>
          </cell>
          <cell r="W170">
            <v>0</v>
          </cell>
          <cell r="X170">
            <v>0</v>
          </cell>
          <cell r="Y170">
            <v>0</v>
          </cell>
          <cell r="Z170">
            <v>0</v>
          </cell>
          <cell r="AA170">
            <v>0</v>
          </cell>
          <cell r="AB170">
            <v>0</v>
          </cell>
          <cell r="AC170">
            <v>-1.83</v>
          </cell>
          <cell r="AD170">
            <v>-5.5602849641292513</v>
          </cell>
          <cell r="AE170">
            <v>-22.468771493631742</v>
          </cell>
          <cell r="AF170">
            <v>-26.303730060328569</v>
          </cell>
          <cell r="AG170">
            <v>7.3846387355160914E-2</v>
          </cell>
          <cell r="AH170">
            <v>35.361767605682928</v>
          </cell>
          <cell r="AI170">
            <v>43.138875401418289</v>
          </cell>
          <cell r="AJ170">
            <v>42.820578927137603</v>
          </cell>
          <cell r="AK170">
            <v>42.460006779195993</v>
          </cell>
          <cell r="AL170">
            <v>42.970819791557147</v>
          </cell>
          <cell r="AM170">
            <v>43.429306004012652</v>
          </cell>
          <cell r="AN170">
            <v>43.635253076880431</v>
          </cell>
          <cell r="AO170">
            <v>44.083176344478787</v>
          </cell>
          <cell r="AP170">
            <v>44.534310783883548</v>
          </cell>
          <cell r="AQ170">
            <v>44.990513261012211</v>
          </cell>
          <cell r="AR170">
            <v>45.451809815258272</v>
          </cell>
          <cell r="AS170">
            <v>45.916306369586962</v>
          </cell>
          <cell r="AT170">
            <v>23.373955645289836</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row>
        <row r="171">
          <cell r="Q171" t="str">
            <v>Tax depreciation</v>
          </cell>
          <cell r="S171" t="str">
            <v>mn €</v>
          </cell>
          <cell r="T171">
            <v>0</v>
          </cell>
          <cell r="U171">
            <v>0</v>
          </cell>
          <cell r="V171">
            <v>0</v>
          </cell>
          <cell r="W171">
            <v>0</v>
          </cell>
          <cell r="X171">
            <v>0</v>
          </cell>
          <cell r="Y171">
            <v>0</v>
          </cell>
          <cell r="Z171">
            <v>0</v>
          </cell>
          <cell r="AA171">
            <v>0</v>
          </cell>
          <cell r="AB171">
            <v>0</v>
          </cell>
          <cell r="AC171">
            <v>0</v>
          </cell>
          <cell r="AD171">
            <v>0</v>
          </cell>
          <cell r="AE171">
            <v>39.755943783783785</v>
          </cell>
          <cell r="AF171">
            <v>42.915403243243254</v>
          </cell>
          <cell r="AG171">
            <v>49.180160000000008</v>
          </cell>
          <cell r="AH171">
            <v>49.180160000000008</v>
          </cell>
          <cell r="AI171">
            <v>49.180160000000008</v>
          </cell>
          <cell r="AJ171">
            <v>49.180160000000008</v>
          </cell>
          <cell r="AK171">
            <v>49.180160000000008</v>
          </cell>
          <cell r="AL171">
            <v>49.180160000000008</v>
          </cell>
          <cell r="AM171">
            <v>49.180160000000008</v>
          </cell>
          <cell r="AN171">
            <v>49.180160000000008</v>
          </cell>
          <cell r="AO171">
            <v>1.8649600000000002</v>
          </cell>
          <cell r="AP171">
            <v>1.8649600000000002</v>
          </cell>
          <cell r="AQ171">
            <v>1.8649600000000002</v>
          </cell>
          <cell r="AR171">
            <v>1.8649600000000002</v>
          </cell>
          <cell r="AS171">
            <v>1.8649600000000002</v>
          </cell>
          <cell r="AT171">
            <v>80.962572972972964</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0</v>
          </cell>
          <cell r="BT171">
            <v>0</v>
          </cell>
          <cell r="BU171">
            <v>0</v>
          </cell>
          <cell r="BV171">
            <v>0</v>
          </cell>
          <cell r="BW171">
            <v>0</v>
          </cell>
          <cell r="BX171">
            <v>0</v>
          </cell>
          <cell r="BY171">
            <v>0</v>
          </cell>
          <cell r="BZ171">
            <v>0</v>
          </cell>
          <cell r="CA171">
            <v>0</v>
          </cell>
        </row>
        <row r="172">
          <cell r="Q172" t="str">
            <v>Equipment</v>
          </cell>
          <cell r="S172" t="str">
            <v>mn €</v>
          </cell>
          <cell r="T172">
            <v>0</v>
          </cell>
          <cell r="U172">
            <v>0</v>
          </cell>
          <cell r="V172">
            <v>0</v>
          </cell>
          <cell r="W172">
            <v>0</v>
          </cell>
          <cell r="X172">
            <v>0</v>
          </cell>
          <cell r="Y172">
            <v>0</v>
          </cell>
          <cell r="Z172">
            <v>0</v>
          </cell>
          <cell r="AA172">
            <v>0</v>
          </cell>
          <cell r="AB172">
            <v>0</v>
          </cell>
          <cell r="AC172">
            <v>0</v>
          </cell>
          <cell r="AD172">
            <v>0</v>
          </cell>
          <cell r="AE172">
            <v>38.144929729729732</v>
          </cell>
          <cell r="AF172">
            <v>41.219254054054062</v>
          </cell>
          <cell r="AG172">
            <v>47.315200000000004</v>
          </cell>
          <cell r="AH172">
            <v>47.315200000000004</v>
          </cell>
          <cell r="AI172">
            <v>47.315200000000004</v>
          </cell>
          <cell r="AJ172">
            <v>47.315200000000004</v>
          </cell>
          <cell r="AK172">
            <v>47.315200000000004</v>
          </cell>
          <cell r="AL172">
            <v>47.315200000000004</v>
          </cell>
          <cell r="AM172">
            <v>47.315200000000004</v>
          </cell>
          <cell r="AN172">
            <v>47.315200000000004</v>
          </cell>
          <cell r="AO172">
            <v>0</v>
          </cell>
          <cell r="AP172">
            <v>0</v>
          </cell>
          <cell r="AQ172">
            <v>0</v>
          </cell>
          <cell r="AR172">
            <v>0</v>
          </cell>
          <cell r="AS172">
            <v>0</v>
          </cell>
          <cell r="AT172">
            <v>15.266216216216208</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row>
        <row r="173">
          <cell r="Q173" t="str">
            <v>Building</v>
          </cell>
          <cell r="S173" t="str">
            <v>mn €</v>
          </cell>
          <cell r="T173">
            <v>0</v>
          </cell>
          <cell r="U173">
            <v>0</v>
          </cell>
          <cell r="V173">
            <v>0</v>
          </cell>
          <cell r="W173">
            <v>0</v>
          </cell>
          <cell r="X173">
            <v>0</v>
          </cell>
          <cell r="Y173">
            <v>0</v>
          </cell>
          <cell r="Z173">
            <v>0</v>
          </cell>
          <cell r="AA173">
            <v>0</v>
          </cell>
          <cell r="AB173">
            <v>0</v>
          </cell>
          <cell r="AC173">
            <v>0</v>
          </cell>
          <cell r="AD173">
            <v>0</v>
          </cell>
          <cell r="AE173">
            <v>1.6110140540540543</v>
          </cell>
          <cell r="AF173">
            <v>1.6961491891891893</v>
          </cell>
          <cell r="AG173">
            <v>1.8649600000000002</v>
          </cell>
          <cell r="AH173">
            <v>1.8649600000000002</v>
          </cell>
          <cell r="AI173">
            <v>1.8649600000000002</v>
          </cell>
          <cell r="AJ173">
            <v>1.8649600000000002</v>
          </cell>
          <cell r="AK173">
            <v>1.8649600000000002</v>
          </cell>
          <cell r="AL173">
            <v>1.8649600000000002</v>
          </cell>
          <cell r="AM173">
            <v>1.8649600000000002</v>
          </cell>
          <cell r="AN173">
            <v>1.8649600000000002</v>
          </cell>
          <cell r="AO173">
            <v>1.8649600000000002</v>
          </cell>
          <cell r="AP173">
            <v>1.8649600000000002</v>
          </cell>
          <cell r="AQ173">
            <v>1.8649600000000002</v>
          </cell>
          <cell r="AR173">
            <v>1.8649600000000002</v>
          </cell>
          <cell r="AS173">
            <v>1.8649600000000002</v>
          </cell>
          <cell r="AT173">
            <v>65.696356756756757</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row>
        <row r="174">
          <cell r="Q174" t="str">
            <v>Others</v>
          </cell>
          <cell r="S174" t="str">
            <v>mn €</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row>
        <row r="175">
          <cell r="Q175" t="str">
            <v>Earnings before tax</v>
          </cell>
          <cell r="S175" t="str">
            <v>mn €</v>
          </cell>
          <cell r="T175">
            <v>0</v>
          </cell>
          <cell r="U175">
            <v>0</v>
          </cell>
          <cell r="V175">
            <v>0</v>
          </cell>
          <cell r="W175">
            <v>0</v>
          </cell>
          <cell r="X175">
            <v>0</v>
          </cell>
          <cell r="Y175">
            <v>0</v>
          </cell>
          <cell r="Z175">
            <v>0</v>
          </cell>
          <cell r="AA175">
            <v>0</v>
          </cell>
          <cell r="AB175">
            <v>0</v>
          </cell>
          <cell r="AC175">
            <v>-1.83</v>
          </cell>
          <cell r="AD175">
            <v>-5.5602849641292513</v>
          </cell>
          <cell r="AE175">
            <v>-62.224715277415527</v>
          </cell>
          <cell r="AF175">
            <v>-69.219133303571823</v>
          </cell>
          <cell r="AG175">
            <v>-49.106313612644847</v>
          </cell>
          <cell r="AH175">
            <v>-13.81839239431708</v>
          </cell>
          <cell r="AI175">
            <v>-6.0412845985817185</v>
          </cell>
          <cell r="AJ175">
            <v>-6.3595810728624045</v>
          </cell>
          <cell r="AK175">
            <v>-6.7201532208040149</v>
          </cell>
          <cell r="AL175">
            <v>-6.2093402084428604</v>
          </cell>
          <cell r="AM175">
            <v>-5.7508539959873559</v>
          </cell>
          <cell r="AN175">
            <v>-5.5449069231195764</v>
          </cell>
          <cell r="AO175">
            <v>42.218216344478783</v>
          </cell>
          <cell r="AP175">
            <v>42.669350783883544</v>
          </cell>
          <cell r="AQ175">
            <v>43.125553261012207</v>
          </cell>
          <cell r="AR175">
            <v>43.586849815258269</v>
          </cell>
          <cell r="AS175">
            <v>44.051346369586959</v>
          </cell>
          <cell r="AT175">
            <v>-57.588617327683124</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row>
        <row r="176">
          <cell r="Q176" t="str">
            <v>Tax</v>
          </cell>
          <cell r="S176" t="str">
            <v>mn €</v>
          </cell>
          <cell r="T176">
            <v>0</v>
          </cell>
          <cell r="U176">
            <v>0</v>
          </cell>
          <cell r="V176">
            <v>0</v>
          </cell>
          <cell r="W176">
            <v>0</v>
          </cell>
          <cell r="X176">
            <v>0</v>
          </cell>
          <cell r="Y176">
            <v>0</v>
          </cell>
          <cell r="Z176">
            <v>0</v>
          </cell>
          <cell r="AA176">
            <v>0</v>
          </cell>
          <cell r="AB176">
            <v>0</v>
          </cell>
          <cell r="AC176">
            <v>-0.54900000000000004</v>
          </cell>
          <cell r="AD176">
            <v>-1.6680854892387753</v>
          </cell>
          <cell r="AE176">
            <v>-18.667414583224659</v>
          </cell>
          <cell r="AF176">
            <v>-20.765739991071545</v>
          </cell>
          <cell r="AG176">
            <v>-14.731894083793453</v>
          </cell>
          <cell r="AH176">
            <v>-4.1455177182951237</v>
          </cell>
          <cell r="AI176">
            <v>-1.8123853795745155</v>
          </cell>
          <cell r="AJ176">
            <v>-1.9078743218587213</v>
          </cell>
          <cell r="AK176">
            <v>-2.0160459662412045</v>
          </cell>
          <cell r="AL176">
            <v>-1.8628020625328581</v>
          </cell>
          <cell r="AM176">
            <v>-1.7252561987962067</v>
          </cell>
          <cell r="AN176">
            <v>-1.6634720769358728</v>
          </cell>
          <cell r="AO176">
            <v>12.665464903343635</v>
          </cell>
          <cell r="AP176">
            <v>12.800805235165063</v>
          </cell>
          <cell r="AQ176">
            <v>12.937665978303661</v>
          </cell>
          <cell r="AR176">
            <v>13.07605494457748</v>
          </cell>
          <cell r="AS176">
            <v>13.215403910876088</v>
          </cell>
          <cell r="AT176">
            <v>-17.276585198304936</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row>
        <row r="177">
          <cell r="Q177" t="str">
            <v>Loss carried forward</v>
          </cell>
          <cell r="S177" t="str">
            <v>mn €</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row>
        <row r="178">
          <cell r="Q178" t="str">
            <v>LCF, cumulative</v>
          </cell>
          <cell r="S178" t="str">
            <v>mn €</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row>
        <row r="179">
          <cell r="Q179" t="str">
            <v>Earnings after loss carried forward</v>
          </cell>
          <cell r="S179" t="str">
            <v>mn €</v>
          </cell>
          <cell r="T179">
            <v>0</v>
          </cell>
          <cell r="U179">
            <v>0</v>
          </cell>
          <cell r="V179">
            <v>0</v>
          </cell>
          <cell r="W179">
            <v>0</v>
          </cell>
          <cell r="X179">
            <v>0</v>
          </cell>
          <cell r="Y179">
            <v>0</v>
          </cell>
          <cell r="Z179">
            <v>0</v>
          </cell>
          <cell r="AA179">
            <v>0</v>
          </cell>
          <cell r="AB179">
            <v>0</v>
          </cell>
          <cell r="AC179">
            <v>-1.83</v>
          </cell>
          <cell r="AD179">
            <v>-5.5602849641292513</v>
          </cell>
          <cell r="AE179">
            <v>-62.224715277415527</v>
          </cell>
          <cell r="AF179">
            <v>-69.219133303571823</v>
          </cell>
          <cell r="AG179">
            <v>-49.106313612644847</v>
          </cell>
          <cell r="AH179">
            <v>-13.81839239431708</v>
          </cell>
          <cell r="AI179">
            <v>-6.0412845985817185</v>
          </cell>
          <cell r="AJ179">
            <v>-6.3595810728624045</v>
          </cell>
          <cell r="AK179">
            <v>-6.7201532208040149</v>
          </cell>
          <cell r="AL179">
            <v>-6.2093402084428604</v>
          </cell>
          <cell r="AM179">
            <v>-5.7508539959873559</v>
          </cell>
          <cell r="AN179">
            <v>-5.5449069231195764</v>
          </cell>
          <cell r="AO179">
            <v>42.218216344478783</v>
          </cell>
          <cell r="AP179">
            <v>42.669350783883544</v>
          </cell>
          <cell r="AQ179">
            <v>43.125553261012207</v>
          </cell>
          <cell r="AR179">
            <v>43.586849815258269</v>
          </cell>
          <cell r="AS179">
            <v>44.051346369586959</v>
          </cell>
          <cell r="AT179">
            <v>-57.588617327683124</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row>
        <row r="180">
          <cell r="Q180" t="str">
            <v>Tax rate</v>
          </cell>
          <cell r="S180" t="str">
            <v>%</v>
          </cell>
          <cell r="T180">
            <v>0.3</v>
          </cell>
          <cell r="U180">
            <v>0.3</v>
          </cell>
          <cell r="V180">
            <v>0.3</v>
          </cell>
          <cell r="W180">
            <v>0.3</v>
          </cell>
          <cell r="X180">
            <v>0.3</v>
          </cell>
          <cell r="Y180">
            <v>0.3</v>
          </cell>
          <cell r="Z180">
            <v>0.3</v>
          </cell>
          <cell r="AA180">
            <v>0.3</v>
          </cell>
          <cell r="AB180">
            <v>0.3</v>
          </cell>
          <cell r="AC180">
            <v>0.3</v>
          </cell>
          <cell r="AD180">
            <v>0.3</v>
          </cell>
          <cell r="AE180">
            <v>0.3</v>
          </cell>
          <cell r="AF180">
            <v>0.3</v>
          </cell>
          <cell r="AG180">
            <v>0.3</v>
          </cell>
          <cell r="AH180">
            <v>0.3</v>
          </cell>
          <cell r="AI180">
            <v>0.3</v>
          </cell>
          <cell r="AJ180">
            <v>0.3</v>
          </cell>
          <cell r="AK180">
            <v>0.3</v>
          </cell>
          <cell r="AL180">
            <v>0.3</v>
          </cell>
          <cell r="AM180">
            <v>0.3</v>
          </cell>
          <cell r="AN180">
            <v>0.3</v>
          </cell>
          <cell r="AO180">
            <v>0.3</v>
          </cell>
          <cell r="AP180">
            <v>0.3</v>
          </cell>
          <cell r="AQ180">
            <v>0.3</v>
          </cell>
          <cell r="AR180">
            <v>0.3</v>
          </cell>
          <cell r="AS180">
            <v>0.3</v>
          </cell>
          <cell r="AT180">
            <v>0.3</v>
          </cell>
          <cell r="AU180">
            <v>0.3</v>
          </cell>
          <cell r="AV180">
            <v>0.3</v>
          </cell>
          <cell r="AW180">
            <v>0.3</v>
          </cell>
          <cell r="AX180">
            <v>0.3</v>
          </cell>
          <cell r="AY180">
            <v>0.3</v>
          </cell>
          <cell r="AZ180">
            <v>0.3</v>
          </cell>
          <cell r="BA180">
            <v>0.3</v>
          </cell>
          <cell r="BB180">
            <v>0.3</v>
          </cell>
          <cell r="BC180">
            <v>0.3</v>
          </cell>
          <cell r="BD180">
            <v>0.3</v>
          </cell>
          <cell r="BE180">
            <v>0.3</v>
          </cell>
          <cell r="BF180">
            <v>0.3</v>
          </cell>
          <cell r="BG180">
            <v>0.3</v>
          </cell>
          <cell r="BH180">
            <v>0.3</v>
          </cell>
          <cell r="BI180">
            <v>0.3</v>
          </cell>
          <cell r="BJ180">
            <v>0.3</v>
          </cell>
          <cell r="BK180">
            <v>0.3</v>
          </cell>
          <cell r="BL180">
            <v>0.3</v>
          </cell>
          <cell r="BM180">
            <v>0.3</v>
          </cell>
          <cell r="BN180">
            <v>0.3</v>
          </cell>
          <cell r="BO180">
            <v>0.3</v>
          </cell>
          <cell r="BP180">
            <v>0.3</v>
          </cell>
          <cell r="BQ180">
            <v>0.3</v>
          </cell>
          <cell r="BR180">
            <v>0.3</v>
          </cell>
          <cell r="BS180">
            <v>0.3</v>
          </cell>
          <cell r="BT180">
            <v>0.3</v>
          </cell>
          <cell r="BU180">
            <v>0.3</v>
          </cell>
          <cell r="BV180">
            <v>0.3</v>
          </cell>
          <cell r="BW180">
            <v>0.3</v>
          </cell>
          <cell r="BX180">
            <v>0.3</v>
          </cell>
          <cell r="BY180">
            <v>0.3</v>
          </cell>
          <cell r="BZ180">
            <v>0.3</v>
          </cell>
          <cell r="CA180">
            <v>0.3</v>
          </cell>
        </row>
        <row r="181">
          <cell r="Q181" t="str">
            <v>Earnings after tax</v>
          </cell>
          <cell r="S181" t="str">
            <v>mn €</v>
          </cell>
          <cell r="T181">
            <v>0</v>
          </cell>
          <cell r="U181">
            <v>0</v>
          </cell>
          <cell r="V181">
            <v>0</v>
          </cell>
          <cell r="W181">
            <v>0</v>
          </cell>
          <cell r="X181">
            <v>0</v>
          </cell>
          <cell r="Y181">
            <v>0</v>
          </cell>
          <cell r="Z181">
            <v>0</v>
          </cell>
          <cell r="AA181">
            <v>0</v>
          </cell>
          <cell r="AB181">
            <v>0</v>
          </cell>
          <cell r="AC181">
            <v>-1.2810000000000001</v>
          </cell>
          <cell r="AD181">
            <v>-3.892199474890476</v>
          </cell>
          <cell r="AE181">
            <v>-43.557300694190872</v>
          </cell>
          <cell r="AF181">
            <v>-48.453393312500282</v>
          </cell>
          <cell r="AG181">
            <v>-34.374419528851391</v>
          </cell>
          <cell r="AH181">
            <v>-9.6728746760219551</v>
          </cell>
          <cell r="AI181">
            <v>-4.2288992190072028</v>
          </cell>
          <cell r="AJ181">
            <v>-4.451706751003683</v>
          </cell>
          <cell r="AK181">
            <v>-4.7041072545628104</v>
          </cell>
          <cell r="AL181">
            <v>-4.3465381459100021</v>
          </cell>
          <cell r="AM181">
            <v>-4.025597797191149</v>
          </cell>
          <cell r="AN181">
            <v>-3.8814348461837036</v>
          </cell>
          <cell r="AO181">
            <v>29.55275144113515</v>
          </cell>
          <cell r="AP181">
            <v>29.86854554871848</v>
          </cell>
          <cell r="AQ181">
            <v>30.187887282708544</v>
          </cell>
          <cell r="AR181">
            <v>30.51079487068079</v>
          </cell>
          <cell r="AS181">
            <v>30.835942458710871</v>
          </cell>
          <cell r="AT181">
            <v>-40.312032129378188</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row>
        <row r="182">
          <cell r="Q182" t="str">
            <v>Tax depreciation</v>
          </cell>
          <cell r="S182" t="str">
            <v>mn €</v>
          </cell>
          <cell r="T182">
            <v>0</v>
          </cell>
          <cell r="U182">
            <v>0</v>
          </cell>
          <cell r="V182">
            <v>0</v>
          </cell>
          <cell r="W182">
            <v>0</v>
          </cell>
          <cell r="X182">
            <v>0</v>
          </cell>
          <cell r="Y182">
            <v>0</v>
          </cell>
          <cell r="Z182">
            <v>0</v>
          </cell>
          <cell r="AA182">
            <v>0</v>
          </cell>
          <cell r="AB182">
            <v>0</v>
          </cell>
          <cell r="AC182">
            <v>0</v>
          </cell>
          <cell r="AD182">
            <v>0</v>
          </cell>
          <cell r="AE182">
            <v>39.755943783783785</v>
          </cell>
          <cell r="AF182">
            <v>42.915403243243254</v>
          </cell>
          <cell r="AG182">
            <v>49.180160000000008</v>
          </cell>
          <cell r="AH182">
            <v>49.180160000000008</v>
          </cell>
          <cell r="AI182">
            <v>49.180160000000008</v>
          </cell>
          <cell r="AJ182">
            <v>49.180160000000008</v>
          </cell>
          <cell r="AK182">
            <v>49.180160000000008</v>
          </cell>
          <cell r="AL182">
            <v>49.180160000000008</v>
          </cell>
          <cell r="AM182">
            <v>49.180160000000008</v>
          </cell>
          <cell r="AN182">
            <v>49.180160000000008</v>
          </cell>
          <cell r="AO182">
            <v>1.8649600000000002</v>
          </cell>
          <cell r="AP182">
            <v>1.8649600000000002</v>
          </cell>
          <cell r="AQ182">
            <v>1.8649600000000002</v>
          </cell>
          <cell r="AR182">
            <v>1.8649600000000002</v>
          </cell>
          <cell r="AS182">
            <v>1.8649600000000002</v>
          </cell>
          <cell r="AT182">
            <v>80.962572972972964</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row>
        <row r="183">
          <cell r="Q183" t="str">
            <v>Change in Working Capital</v>
          </cell>
          <cell r="S183" t="str">
            <v>mn €</v>
          </cell>
          <cell r="T183">
            <v>0</v>
          </cell>
          <cell r="U183">
            <v>0</v>
          </cell>
          <cell r="V183">
            <v>0</v>
          </cell>
          <cell r="W183">
            <v>0</v>
          </cell>
          <cell r="X183">
            <v>0</v>
          </cell>
          <cell r="Y183">
            <v>0</v>
          </cell>
          <cell r="Z183">
            <v>0</v>
          </cell>
          <cell r="AA183">
            <v>0</v>
          </cell>
          <cell r="AB183">
            <v>0</v>
          </cell>
          <cell r="AC183">
            <v>0</v>
          </cell>
          <cell r="AD183">
            <v>0</v>
          </cell>
          <cell r="AE183">
            <v>0</v>
          </cell>
          <cell r="AF183">
            <v>19.06412071317633</v>
          </cell>
          <cell r="AG183">
            <v>30.199879434108524</v>
          </cell>
          <cell r="AH183">
            <v>44.340252908516938</v>
          </cell>
          <cell r="AI183">
            <v>9.2993557104116462</v>
          </cell>
          <cell r="AJ183">
            <v>-1.1553425367170576</v>
          </cell>
          <cell r="AK183">
            <v>0.35117809585000259</v>
          </cell>
          <cell r="AL183">
            <v>0.35468987680850717</v>
          </cell>
          <cell r="AM183">
            <v>0.35823677557660005</v>
          </cell>
          <cell r="AN183">
            <v>0.36181914333235454</v>
          </cell>
          <cell r="AO183">
            <v>0.36543733476567297</v>
          </cell>
          <cell r="AP183">
            <v>0.36909170811334491</v>
          </cell>
          <cell r="AQ183">
            <v>0.37278262519443217</v>
          </cell>
          <cell r="AR183">
            <v>0.37651045144642126</v>
          </cell>
          <cell r="AS183">
            <v>0.38027555596086415</v>
          </cell>
          <cell r="AT183">
            <v>-105.03828779654458</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row>
        <row r="184">
          <cell r="Q184" t="str">
            <v>Working capital</v>
          </cell>
          <cell r="S184" t="str">
            <v>mn €</v>
          </cell>
          <cell r="T184">
            <v>0</v>
          </cell>
          <cell r="U184">
            <v>0</v>
          </cell>
          <cell r="V184">
            <v>0</v>
          </cell>
          <cell r="W184">
            <v>0</v>
          </cell>
          <cell r="X184">
            <v>0</v>
          </cell>
          <cell r="Y184">
            <v>0</v>
          </cell>
          <cell r="Z184">
            <v>0</v>
          </cell>
          <cell r="AA184">
            <v>0</v>
          </cell>
          <cell r="AB184">
            <v>0</v>
          </cell>
          <cell r="AC184">
            <v>0</v>
          </cell>
          <cell r="AD184">
            <v>0</v>
          </cell>
          <cell r="AE184">
            <v>0</v>
          </cell>
          <cell r="AF184">
            <v>19.06412071317633</v>
          </cell>
          <cell r="AG184">
            <v>49.264000147284854</v>
          </cell>
          <cell r="AH184">
            <v>93.604253055801792</v>
          </cell>
          <cell r="AI184">
            <v>102.90360876621344</v>
          </cell>
          <cell r="AJ184">
            <v>101.74826622949638</v>
          </cell>
          <cell r="AK184">
            <v>102.09944432534638</v>
          </cell>
          <cell r="AL184">
            <v>102.45413420215489</v>
          </cell>
          <cell r="AM184">
            <v>102.81237097773149</v>
          </cell>
          <cell r="AN184">
            <v>103.17419012106384</v>
          </cell>
          <cell r="AO184">
            <v>103.53962745582952</v>
          </cell>
          <cell r="AP184">
            <v>103.90871916394286</v>
          </cell>
          <cell r="AQ184">
            <v>104.28150178913729</v>
          </cell>
          <cell r="AR184">
            <v>104.65801224058372</v>
          </cell>
          <cell r="AS184">
            <v>105.03828779654458</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row>
        <row r="185">
          <cell r="Q185" t="str">
            <v>Cash-flow after tax extended</v>
          </cell>
          <cell r="S185" t="str">
            <v>mn €</v>
          </cell>
          <cell r="T185">
            <v>0</v>
          </cell>
          <cell r="U185">
            <v>0</v>
          </cell>
          <cell r="V185">
            <v>0</v>
          </cell>
          <cell r="W185">
            <v>0</v>
          </cell>
          <cell r="X185">
            <v>0</v>
          </cell>
          <cell r="Y185">
            <v>0</v>
          </cell>
          <cell r="Z185">
            <v>0</v>
          </cell>
          <cell r="AA185">
            <v>0</v>
          </cell>
          <cell r="AB185">
            <v>0</v>
          </cell>
          <cell r="AC185">
            <v>-1.2810000000000001</v>
          </cell>
          <cell r="AD185">
            <v>-3.892199474890476</v>
          </cell>
          <cell r="AE185">
            <v>-3.8013569104070868</v>
          </cell>
          <cell r="AF185">
            <v>-24.602110782433357</v>
          </cell>
          <cell r="AG185">
            <v>-15.394138962959907</v>
          </cell>
          <cell r="AH185">
            <v>-4.8329675845388849</v>
          </cell>
          <cell r="AI185">
            <v>35.651905070581158</v>
          </cell>
          <cell r="AJ185">
            <v>45.883795785713382</v>
          </cell>
          <cell r="AK185">
            <v>44.124874649587198</v>
          </cell>
          <cell r="AL185">
            <v>44.478931977281498</v>
          </cell>
          <cell r="AM185">
            <v>44.796325427232262</v>
          </cell>
          <cell r="AN185">
            <v>44.936906010483952</v>
          </cell>
          <cell r="AO185">
            <v>31.052274106369477</v>
          </cell>
          <cell r="AP185">
            <v>31.364413840605135</v>
          </cell>
          <cell r="AQ185">
            <v>31.680064657514116</v>
          </cell>
          <cell r="AR185">
            <v>31.999244419234373</v>
          </cell>
          <cell r="AS185">
            <v>32.320626902750007</v>
          </cell>
          <cell r="AT185">
            <v>145.68882864013935</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row>
        <row r="186">
          <cell r="Q186" t="str">
            <v>Addition discounted</v>
          </cell>
          <cell r="S186" t="str">
            <v>mn €</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12.249747597727817</v>
          </cell>
          <cell r="AQ186">
            <v>11.509794238173139</v>
          </cell>
          <cell r="AR186">
            <v>10.814657251288462</v>
          </cell>
          <cell r="AS186">
            <v>10.161184753356151</v>
          </cell>
          <cell r="AT186">
            <v>42.607137649402965</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row>
        <row r="187">
          <cell r="Q187" t="str">
            <v>Addition</v>
          </cell>
          <cell r="S187" t="str">
            <v>mn €</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208.03063581230131</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row>
        <row r="188">
          <cell r="Q188" t="str">
            <v>Cash-flow after tax</v>
          </cell>
          <cell r="S188" t="str">
            <v>mn €</v>
          </cell>
          <cell r="T188">
            <v>0</v>
          </cell>
          <cell r="U188">
            <v>0</v>
          </cell>
          <cell r="V188">
            <v>0</v>
          </cell>
          <cell r="W188">
            <v>0</v>
          </cell>
          <cell r="X188">
            <v>0</v>
          </cell>
          <cell r="Y188">
            <v>0</v>
          </cell>
          <cell r="Z188">
            <v>0</v>
          </cell>
          <cell r="AA188">
            <v>0</v>
          </cell>
          <cell r="AB188">
            <v>0</v>
          </cell>
          <cell r="AC188">
            <v>-1.2810000000000001</v>
          </cell>
          <cell r="AD188">
            <v>-3.892199474890476</v>
          </cell>
          <cell r="AE188">
            <v>-3.8013569104070868</v>
          </cell>
          <cell r="AF188">
            <v>-24.602110782433357</v>
          </cell>
          <cell r="AG188">
            <v>-15.394138962959907</v>
          </cell>
          <cell r="AH188">
            <v>-4.8329675845388849</v>
          </cell>
          <cell r="AI188">
            <v>35.651905070581158</v>
          </cell>
          <cell r="AJ188">
            <v>45.883795785713382</v>
          </cell>
          <cell r="AK188">
            <v>44.124874649587198</v>
          </cell>
          <cell r="AL188">
            <v>44.478931977281498</v>
          </cell>
          <cell r="AM188">
            <v>44.796325427232262</v>
          </cell>
          <cell r="AN188">
            <v>44.936906010483952</v>
          </cell>
          <cell r="AO188">
            <v>239.08290991867079</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lex.europa.eu/legal-content/EN/ALL/?uri=CELEX:52014XC0620(0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F35"/>
  <sheetViews>
    <sheetView topLeftCell="A20" zoomScaleNormal="100" workbookViewId="0">
      <selection activeCell="A32" sqref="A32"/>
    </sheetView>
  </sheetViews>
  <sheetFormatPr defaultColWidth="10.88671875" defaultRowHeight="14.4"/>
  <cols>
    <col min="1" max="1" width="26.44140625" style="332" customWidth="1"/>
    <col min="2" max="6" width="25.6640625" style="332" customWidth="1"/>
    <col min="7" max="16384" width="10.88671875" style="332"/>
  </cols>
  <sheetData>
    <row r="1" spans="1:6">
      <c r="A1" s="331"/>
      <c r="B1" s="331"/>
      <c r="C1" s="331"/>
      <c r="D1" s="331"/>
      <c r="E1" s="331"/>
      <c r="F1" s="331"/>
    </row>
    <row r="2" spans="1:6">
      <c r="A2" s="331"/>
      <c r="B2" s="331"/>
      <c r="C2" s="350" t="s">
        <v>74</v>
      </c>
      <c r="D2" s="350"/>
      <c r="E2" s="350"/>
      <c r="F2" s="331"/>
    </row>
    <row r="3" spans="1:6">
      <c r="A3" s="331"/>
      <c r="B3" s="331"/>
      <c r="C3" s="350"/>
      <c r="D3" s="350"/>
      <c r="E3" s="350"/>
      <c r="F3" s="331"/>
    </row>
    <row r="4" spans="1:6">
      <c r="A4" s="331"/>
      <c r="B4" s="331"/>
      <c r="C4" s="350"/>
      <c r="D4" s="350"/>
      <c r="E4" s="350"/>
      <c r="F4" s="331"/>
    </row>
    <row r="5" spans="1:6">
      <c r="A5" s="331"/>
      <c r="B5" s="331"/>
      <c r="C5" s="331"/>
      <c r="D5" s="331"/>
      <c r="E5" s="331"/>
      <c r="F5" s="331"/>
    </row>
    <row r="6" spans="1:6" ht="30" customHeight="1">
      <c r="A6" s="333" t="s">
        <v>80</v>
      </c>
      <c r="B6" s="333"/>
      <c r="C6" s="333" t="s">
        <v>81</v>
      </c>
      <c r="D6" s="334" t="s">
        <v>218</v>
      </c>
      <c r="E6" s="333" t="s">
        <v>82</v>
      </c>
      <c r="F6" s="329">
        <v>44805</v>
      </c>
    </row>
    <row r="7" spans="1:6" ht="30" customHeight="1">
      <c r="A7" s="351"/>
      <c r="B7" s="352"/>
      <c r="C7" s="352"/>
      <c r="D7" s="352"/>
      <c r="E7" s="352"/>
      <c r="F7" s="353"/>
    </row>
    <row r="8" spans="1:6" ht="30" customHeight="1">
      <c r="A8" s="335" t="s">
        <v>84</v>
      </c>
      <c r="B8" s="351" t="s">
        <v>103</v>
      </c>
      <c r="C8" s="352"/>
      <c r="D8" s="352"/>
      <c r="E8" s="353"/>
      <c r="F8" s="336"/>
    </row>
    <row r="9" spans="1:6" ht="31.5" customHeight="1">
      <c r="A9" s="248" t="s">
        <v>86</v>
      </c>
      <c r="B9" s="356" t="s">
        <v>104</v>
      </c>
      <c r="C9" s="348"/>
      <c r="D9" s="348"/>
      <c r="E9" s="349"/>
      <c r="F9" s="336"/>
    </row>
    <row r="10" spans="1:6" ht="31.5" customHeight="1">
      <c r="A10" s="248" t="s">
        <v>85</v>
      </c>
      <c r="B10" s="356" t="s">
        <v>102</v>
      </c>
      <c r="C10" s="348"/>
      <c r="D10" s="348"/>
      <c r="E10" s="349"/>
      <c r="F10" s="336"/>
    </row>
    <row r="11" spans="1:6" ht="30" customHeight="1">
      <c r="A11" s="248" t="s">
        <v>150</v>
      </c>
      <c r="B11" s="345" t="s">
        <v>153</v>
      </c>
      <c r="C11" s="346"/>
      <c r="D11" s="346"/>
      <c r="E11" s="347"/>
      <c r="F11" s="336"/>
    </row>
    <row r="12" spans="1:6" ht="30" customHeight="1">
      <c r="A12" s="248" t="s">
        <v>218</v>
      </c>
      <c r="B12" s="345" t="s">
        <v>206</v>
      </c>
      <c r="C12" s="346"/>
      <c r="D12" s="346"/>
      <c r="E12" s="347"/>
      <c r="F12" s="336"/>
    </row>
    <row r="13" spans="1:6" ht="30" customHeight="1">
      <c r="A13" s="248"/>
      <c r="B13" s="356"/>
      <c r="C13" s="348"/>
      <c r="D13" s="348"/>
      <c r="E13" s="349"/>
      <c r="F13" s="336"/>
    </row>
    <row r="14" spans="1:6" ht="30" customHeight="1">
      <c r="A14" s="335" t="s">
        <v>75</v>
      </c>
      <c r="B14" s="354" t="s">
        <v>76</v>
      </c>
      <c r="C14" s="354"/>
      <c r="D14" s="354"/>
      <c r="E14" s="335" t="s">
        <v>77</v>
      </c>
      <c r="F14" s="335"/>
    </row>
    <row r="15" spans="1:6" ht="45.9" customHeight="1">
      <c r="A15" s="248" t="s">
        <v>87</v>
      </c>
      <c r="B15" s="355" t="s">
        <v>79</v>
      </c>
      <c r="C15" s="355"/>
      <c r="D15" s="355"/>
      <c r="E15" s="356" t="s">
        <v>78</v>
      </c>
      <c r="F15" s="348"/>
    </row>
    <row r="16" spans="1:6" ht="30" customHeight="1">
      <c r="A16" s="248" t="s">
        <v>88</v>
      </c>
      <c r="B16" s="357" t="s">
        <v>83</v>
      </c>
      <c r="C16" s="357"/>
      <c r="D16" s="357"/>
      <c r="E16" s="333"/>
      <c r="F16" s="333"/>
    </row>
    <row r="17" spans="1:6" ht="30" customHeight="1">
      <c r="A17" s="351" t="s">
        <v>101</v>
      </c>
      <c r="B17" s="352"/>
      <c r="C17" s="352"/>
      <c r="D17" s="352"/>
      <c r="E17" s="352"/>
      <c r="F17" s="353"/>
    </row>
    <row r="18" spans="1:6" ht="30" customHeight="1">
      <c r="A18" s="339" t="s">
        <v>90</v>
      </c>
      <c r="B18" s="345" t="s">
        <v>219</v>
      </c>
      <c r="C18" s="346"/>
      <c r="D18" s="346"/>
      <c r="E18" s="346"/>
      <c r="F18" s="347"/>
    </row>
    <row r="19" spans="1:6" ht="30" customHeight="1">
      <c r="A19" s="266" t="s">
        <v>90</v>
      </c>
      <c r="B19" s="345" t="s">
        <v>221</v>
      </c>
      <c r="C19" s="346"/>
      <c r="D19" s="346"/>
      <c r="E19" s="346"/>
      <c r="F19" s="347"/>
    </row>
    <row r="20" spans="1:6" ht="36" customHeight="1">
      <c r="A20" s="266" t="s">
        <v>90</v>
      </c>
      <c r="B20" s="345" t="s">
        <v>220</v>
      </c>
      <c r="C20" s="346"/>
      <c r="D20" s="346"/>
      <c r="E20" s="346"/>
      <c r="F20" s="347"/>
    </row>
    <row r="21" spans="1:6" ht="36" customHeight="1">
      <c r="A21" s="340" t="s">
        <v>90</v>
      </c>
      <c r="B21" s="345" t="s">
        <v>238</v>
      </c>
      <c r="C21" s="346"/>
      <c r="D21" s="346"/>
      <c r="E21" s="346"/>
      <c r="F21" s="347"/>
    </row>
    <row r="22" spans="1:6" ht="18.600000000000001" customHeight="1">
      <c r="A22" s="266" t="s">
        <v>211</v>
      </c>
      <c r="B22" s="358" t="s">
        <v>190</v>
      </c>
      <c r="C22" s="359"/>
      <c r="D22" s="359"/>
      <c r="E22" s="359"/>
      <c r="F22" s="360"/>
    </row>
    <row r="23" spans="1:6" ht="40.950000000000003" customHeight="1">
      <c r="A23" s="266" t="s">
        <v>224</v>
      </c>
      <c r="B23" s="345" t="s">
        <v>232</v>
      </c>
      <c r="C23" s="346"/>
      <c r="D23" s="346"/>
      <c r="E23" s="346"/>
      <c r="F23" s="347"/>
    </row>
    <row r="24" spans="1:6" ht="30.9" customHeight="1">
      <c r="A24" s="339" t="s">
        <v>224</v>
      </c>
      <c r="B24" s="345" t="s">
        <v>223</v>
      </c>
      <c r="C24" s="346"/>
      <c r="D24" s="346"/>
      <c r="E24" s="346"/>
      <c r="F24" s="347"/>
    </row>
    <row r="25" spans="1:6" ht="30.9" customHeight="1">
      <c r="A25" s="339" t="s">
        <v>224</v>
      </c>
      <c r="B25" s="345" t="s">
        <v>222</v>
      </c>
      <c r="C25" s="346"/>
      <c r="D25" s="346"/>
      <c r="E25" s="346"/>
      <c r="F25" s="347"/>
    </row>
    <row r="26" spans="1:6" ht="24" customHeight="1">
      <c r="A26" s="339" t="s">
        <v>224</v>
      </c>
      <c r="B26" s="345" t="s">
        <v>91</v>
      </c>
      <c r="C26" s="346"/>
      <c r="D26" s="346"/>
      <c r="E26" s="346"/>
      <c r="F26" s="347"/>
    </row>
    <row r="27" spans="1:6" ht="24" customHeight="1">
      <c r="A27" s="339" t="s">
        <v>224</v>
      </c>
      <c r="B27" s="345" t="s">
        <v>226</v>
      </c>
      <c r="C27" s="346"/>
      <c r="D27" s="346"/>
      <c r="E27" s="346"/>
      <c r="F27" s="347"/>
    </row>
    <row r="28" spans="1:6" ht="30" customHeight="1">
      <c r="A28" s="339" t="s">
        <v>224</v>
      </c>
      <c r="B28" s="345" t="s">
        <v>225</v>
      </c>
      <c r="C28" s="346"/>
      <c r="D28" s="346"/>
      <c r="E28" s="346"/>
      <c r="F28" s="347"/>
    </row>
    <row r="29" spans="1:6" ht="24" customHeight="1">
      <c r="A29" s="339" t="s">
        <v>224</v>
      </c>
      <c r="B29" s="345" t="s">
        <v>205</v>
      </c>
      <c r="C29" s="346"/>
      <c r="D29" s="346"/>
      <c r="E29" s="346"/>
      <c r="F29" s="347"/>
    </row>
    <row r="30" spans="1:6" ht="46.5" customHeight="1">
      <c r="A30" s="266" t="s">
        <v>152</v>
      </c>
      <c r="B30" s="345" t="s">
        <v>227</v>
      </c>
      <c r="C30" s="346"/>
      <c r="D30" s="346"/>
      <c r="E30" s="346"/>
      <c r="F30" s="347"/>
    </row>
    <row r="31" spans="1:6" ht="33.6" customHeight="1">
      <c r="A31" s="266" t="s">
        <v>204</v>
      </c>
      <c r="B31" s="345" t="s">
        <v>215</v>
      </c>
      <c r="C31" s="346"/>
      <c r="D31" s="346"/>
      <c r="E31" s="346"/>
      <c r="F31" s="347"/>
    </row>
    <row r="32" spans="1:6" ht="33.6" customHeight="1">
      <c r="A32" s="266" t="s">
        <v>204</v>
      </c>
      <c r="B32" s="345" t="s">
        <v>228</v>
      </c>
      <c r="C32" s="346"/>
      <c r="D32" s="346"/>
      <c r="E32" s="346"/>
      <c r="F32" s="347"/>
    </row>
    <row r="33" spans="1:6" ht="34.200000000000003" customHeight="1">
      <c r="A33" s="266" t="s">
        <v>89</v>
      </c>
      <c r="B33" s="345" t="s">
        <v>216</v>
      </c>
      <c r="C33" s="348"/>
      <c r="D33" s="348"/>
      <c r="E33" s="348"/>
      <c r="F33" s="349"/>
    </row>
    <row r="34" spans="1:6" ht="33.6" customHeight="1">
      <c r="A34" s="339" t="s">
        <v>229</v>
      </c>
      <c r="B34" s="345" t="s">
        <v>217</v>
      </c>
      <c r="C34" s="348"/>
      <c r="D34" s="348"/>
      <c r="E34" s="348"/>
      <c r="F34" s="349"/>
    </row>
    <row r="35" spans="1:6" ht="30" customHeight="1">
      <c r="A35" s="266" t="s">
        <v>229</v>
      </c>
      <c r="B35" s="345" t="s">
        <v>230</v>
      </c>
      <c r="C35" s="348"/>
      <c r="D35" s="348"/>
      <c r="E35" s="348"/>
      <c r="F35" s="349"/>
    </row>
  </sheetData>
  <mergeCells count="31">
    <mergeCell ref="B16:D16"/>
    <mergeCell ref="A17:F17"/>
    <mergeCell ref="B19:F19"/>
    <mergeCell ref="B18:F18"/>
    <mergeCell ref="B28:F28"/>
    <mergeCell ref="B27:F27"/>
    <mergeCell ref="B20:F20"/>
    <mergeCell ref="B23:F23"/>
    <mergeCell ref="B22:F22"/>
    <mergeCell ref="B21:F21"/>
    <mergeCell ref="C2:E4"/>
    <mergeCell ref="A7:F7"/>
    <mergeCell ref="B14:D14"/>
    <mergeCell ref="B15:D15"/>
    <mergeCell ref="E15:F15"/>
    <mergeCell ref="B8:E8"/>
    <mergeCell ref="B9:E9"/>
    <mergeCell ref="B10:E10"/>
    <mergeCell ref="B11:E11"/>
    <mergeCell ref="B13:E13"/>
    <mergeCell ref="B12:E12"/>
    <mergeCell ref="B31:F31"/>
    <mergeCell ref="B35:F35"/>
    <mergeCell ref="B24:F24"/>
    <mergeCell ref="B25:F25"/>
    <mergeCell ref="B30:F30"/>
    <mergeCell ref="B33:F33"/>
    <mergeCell ref="B34:F34"/>
    <mergeCell ref="B26:F26"/>
    <mergeCell ref="B32:F32"/>
    <mergeCell ref="B29:F29"/>
  </mergeCells>
  <hyperlinks>
    <hyperlink ref="E15:F15" r:id="rId1" display="52014XC0620" xr:uid="{00000000-0004-0000-0000-00000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
  <sheetViews>
    <sheetView showGridLines="0" topLeftCell="A22" zoomScale="50" zoomScaleNormal="50" workbookViewId="0">
      <selection activeCell="W38" sqref="W38"/>
    </sheetView>
  </sheetViews>
  <sheetFormatPr defaultRowHeight="14.4"/>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7"/>
  <sheetViews>
    <sheetView showGridLines="0" zoomScaleNormal="100" workbookViewId="0">
      <pane xSplit="1" ySplit="10" topLeftCell="B11" activePane="bottomRight" state="frozen"/>
      <selection pane="topRight" activeCell="B1" sqref="B1"/>
      <selection pane="bottomLeft" activeCell="A11" sqref="A11"/>
      <selection pane="bottomRight" activeCell="B4" sqref="B4"/>
    </sheetView>
  </sheetViews>
  <sheetFormatPr defaultColWidth="11.44140625" defaultRowHeight="14.4"/>
  <cols>
    <col min="1" max="1" width="49.44140625" style="37" customWidth="1"/>
    <col min="2" max="2" width="14.5546875" style="37" customWidth="1"/>
    <col min="3" max="20" width="13.88671875" style="37" customWidth="1"/>
    <col min="21" max="21" width="12.33203125" style="53" bestFit="1" customWidth="1"/>
    <col min="22" max="22" width="11.44140625" style="9"/>
    <col min="23" max="23" width="14.88671875" style="68" customWidth="1"/>
    <col min="24" max="16384" width="11.44140625" style="9"/>
  </cols>
  <sheetData>
    <row r="1" spans="1:23" ht="14.4" customHeight="1" thickBot="1">
      <c r="C1" s="9"/>
      <c r="D1" s="9"/>
      <c r="E1" s="9"/>
      <c r="F1" s="9"/>
      <c r="G1" s="9"/>
      <c r="H1" s="38"/>
      <c r="I1" s="38"/>
      <c r="J1" s="38"/>
      <c r="K1" s="38"/>
      <c r="L1" s="38"/>
      <c r="M1" s="38"/>
      <c r="O1" s="38"/>
      <c r="P1" s="38"/>
      <c r="Q1" s="38"/>
      <c r="R1" s="38"/>
      <c r="S1" s="38"/>
      <c r="T1" s="38"/>
    </row>
    <row r="2" spans="1:23" s="77" customFormat="1" ht="18.600000000000001" customHeight="1">
      <c r="A2" s="116" t="s">
        <v>4</v>
      </c>
      <c r="B2" s="274">
        <f>'Factual scenario'!B2</f>
        <v>0</v>
      </c>
      <c r="F2" s="361" t="s">
        <v>121</v>
      </c>
      <c r="G2" s="103" t="s">
        <v>125</v>
      </c>
      <c r="H2" s="104"/>
      <c r="I2" s="104"/>
      <c r="J2" s="105"/>
      <c r="K2" s="35"/>
      <c r="L2" s="47"/>
      <c r="M2" s="50"/>
      <c r="N2" s="35"/>
      <c r="O2" s="47"/>
      <c r="P2" s="47"/>
      <c r="Q2" s="47"/>
      <c r="R2" s="47"/>
      <c r="S2" s="47"/>
      <c r="T2" s="47"/>
      <c r="U2" s="52"/>
      <c r="W2" s="78"/>
    </row>
    <row r="3" spans="1:23" s="77" customFormat="1" ht="18.600000000000001" customHeight="1">
      <c r="A3" s="117" t="s">
        <v>5</v>
      </c>
      <c r="B3" s="275">
        <f>'Factual scenario'!B3</f>
        <v>0</v>
      </c>
      <c r="F3" s="362"/>
      <c r="G3" s="106" t="s">
        <v>127</v>
      </c>
      <c r="H3" s="107"/>
      <c r="I3" s="107"/>
      <c r="J3" s="108"/>
      <c r="K3" s="35"/>
      <c r="L3" s="47"/>
      <c r="M3" s="79"/>
      <c r="N3" s="35"/>
      <c r="O3" s="47"/>
      <c r="P3" s="47"/>
      <c r="Q3" s="47"/>
      <c r="R3" s="47"/>
      <c r="S3" s="47"/>
      <c r="T3" s="47"/>
      <c r="U3" s="52"/>
      <c r="W3" s="78"/>
    </row>
    <row r="4" spans="1:23" s="77" customFormat="1" ht="18.600000000000001" customHeight="1" thickBot="1">
      <c r="A4" s="118" t="s">
        <v>6</v>
      </c>
      <c r="B4" s="276">
        <f>'Factual scenario'!B4</f>
        <v>0</v>
      </c>
      <c r="F4" s="363"/>
      <c r="G4" s="109" t="s">
        <v>128</v>
      </c>
      <c r="H4" s="110"/>
      <c r="I4" s="110"/>
      <c r="J4" s="111"/>
      <c r="M4" s="80"/>
      <c r="N4" s="35"/>
      <c r="O4" s="35"/>
      <c r="U4" s="52"/>
      <c r="W4" s="78"/>
    </row>
    <row r="5" spans="1:23" s="87" customFormat="1" ht="18.600000000000001" customHeight="1">
      <c r="A5" s="127"/>
      <c r="B5" s="127"/>
      <c r="F5" s="128"/>
      <c r="G5" s="94"/>
      <c r="M5" s="95"/>
      <c r="U5" s="96"/>
      <c r="W5" s="97"/>
    </row>
    <row r="6" spans="1:23" s="87" customFormat="1" ht="18.600000000000001" customHeight="1">
      <c r="A6" s="127"/>
      <c r="B6" s="127"/>
      <c r="F6" s="128"/>
      <c r="G6" s="94"/>
      <c r="M6" s="95"/>
      <c r="U6" s="96"/>
      <c r="W6" s="97"/>
    </row>
    <row r="7" spans="1:23" s="11" customFormat="1" ht="14.4" customHeight="1">
      <c r="A7" s="92"/>
      <c r="B7" s="93"/>
      <c r="C7" s="94"/>
      <c r="D7" s="87"/>
      <c r="E7" s="87"/>
      <c r="F7" s="87"/>
      <c r="G7" s="87"/>
      <c r="H7" s="87"/>
      <c r="I7" s="87"/>
      <c r="J7" s="87"/>
      <c r="K7" s="87"/>
      <c r="L7" s="87"/>
      <c r="M7" s="95"/>
      <c r="N7" s="87"/>
      <c r="O7" s="87"/>
      <c r="P7" s="87"/>
      <c r="Q7" s="87"/>
      <c r="R7" s="87"/>
      <c r="S7" s="87"/>
      <c r="T7" s="87"/>
      <c r="U7" s="96"/>
      <c r="W7" s="68"/>
    </row>
    <row r="8" spans="1:23" s="11" customFormat="1" ht="18" customHeight="1">
      <c r="A8" s="119" t="s">
        <v>118</v>
      </c>
      <c r="B8" s="40"/>
      <c r="C8" s="40"/>
      <c r="D8" s="40"/>
      <c r="E8" s="40"/>
      <c r="F8" s="40"/>
      <c r="G8" s="40"/>
      <c r="H8" s="40"/>
      <c r="I8" s="40"/>
      <c r="J8" s="40"/>
      <c r="K8" s="40"/>
      <c r="L8" s="40"/>
      <c r="M8" s="40"/>
      <c r="N8" s="40"/>
      <c r="O8" s="40"/>
      <c r="P8" s="40"/>
      <c r="Q8" s="40"/>
      <c r="R8" s="40"/>
      <c r="S8" s="40"/>
      <c r="T8" s="40"/>
      <c r="U8" s="55"/>
      <c r="W8" s="68"/>
    </row>
    <row r="9" spans="1:23" s="90" customFormat="1" ht="14.4" customHeight="1">
      <c r="A9" s="120"/>
      <c r="B9" s="87"/>
      <c r="C9" s="87"/>
      <c r="D9" s="87"/>
      <c r="E9" s="87"/>
      <c r="F9" s="87"/>
      <c r="G9" s="87"/>
      <c r="H9" s="87"/>
      <c r="I9" s="87"/>
      <c r="J9" s="87"/>
      <c r="K9" s="87"/>
      <c r="L9" s="87"/>
      <c r="M9" s="87"/>
      <c r="N9" s="87"/>
      <c r="O9" s="87"/>
      <c r="P9" s="87"/>
      <c r="Q9" s="87"/>
      <c r="R9" s="87"/>
      <c r="S9" s="87"/>
      <c r="T9" s="87"/>
      <c r="U9" s="88"/>
      <c r="W9" s="91"/>
    </row>
    <row r="10" spans="1:23" s="90" customFormat="1" ht="14.4" customHeight="1">
      <c r="A10" s="120"/>
      <c r="B10" s="253" t="s">
        <v>183</v>
      </c>
      <c r="C10" s="253" t="s">
        <v>25</v>
      </c>
      <c r="D10" s="87"/>
      <c r="E10" s="87"/>
      <c r="F10" s="87"/>
      <c r="G10" s="87"/>
      <c r="H10" s="87"/>
      <c r="I10" s="87"/>
      <c r="J10" s="87"/>
      <c r="K10" s="87"/>
      <c r="L10" s="87"/>
      <c r="M10" s="87"/>
      <c r="N10" s="87"/>
      <c r="O10" s="87"/>
      <c r="P10" s="87"/>
      <c r="Q10" s="87"/>
      <c r="R10" s="87"/>
      <c r="S10" s="87"/>
      <c r="T10" s="87"/>
      <c r="U10" s="88"/>
      <c r="W10" s="91"/>
    </row>
    <row r="11" spans="1:23" s="11" customFormat="1" ht="14.4" customHeight="1">
      <c r="A11" s="84" t="s">
        <v>207</v>
      </c>
      <c r="B11" s="250">
        <f>'Factual scenario'!$C$62</f>
        <v>0</v>
      </c>
      <c r="C11" s="252" t="s">
        <v>17</v>
      </c>
      <c r="D11" s="35"/>
      <c r="E11" s="35"/>
      <c r="F11" s="35"/>
      <c r="M11" s="21"/>
      <c r="U11" s="54"/>
      <c r="W11" s="68"/>
    </row>
    <row r="12" spans="1:23">
      <c r="A12" s="73" t="s">
        <v>117</v>
      </c>
      <c r="B12" s="249">
        <f>'Counterfactual scenario'!$C$52</f>
        <v>0</v>
      </c>
      <c r="C12" s="251" t="s">
        <v>17</v>
      </c>
    </row>
    <row r="13" spans="1:23" ht="28.8">
      <c r="A13" s="337" t="s">
        <v>208</v>
      </c>
      <c r="B13" s="249">
        <f>B11-B12</f>
        <v>0</v>
      </c>
      <c r="C13" s="251" t="s">
        <v>17</v>
      </c>
    </row>
    <row r="14" spans="1:23">
      <c r="A14" s="36"/>
      <c r="B14" s="36"/>
      <c r="C14" s="36"/>
      <c r="D14" s="36"/>
      <c r="E14" s="36"/>
      <c r="F14" s="36"/>
      <c r="G14" s="36"/>
    </row>
    <row r="15" spans="1:23">
      <c r="A15" s="11"/>
      <c r="B15" s="11"/>
      <c r="C15" s="36"/>
      <c r="D15" s="36"/>
      <c r="E15" s="36"/>
      <c r="F15" s="36"/>
      <c r="G15" s="36"/>
    </row>
    <row r="16" spans="1:23" s="11" customFormat="1" ht="18" customHeight="1">
      <c r="A16" s="119" t="s">
        <v>167</v>
      </c>
      <c r="B16" s="40"/>
      <c r="C16" s="40"/>
      <c r="D16" s="40"/>
      <c r="E16" s="40"/>
      <c r="F16" s="40"/>
      <c r="G16" s="40"/>
      <c r="H16" s="40"/>
      <c r="I16" s="40"/>
      <c r="J16" s="40"/>
      <c r="K16" s="40"/>
      <c r="L16" s="40"/>
      <c r="M16" s="40"/>
      <c r="N16" s="40"/>
      <c r="O16" s="40"/>
      <c r="P16" s="40"/>
      <c r="Q16" s="40"/>
      <c r="R16" s="40"/>
      <c r="S16" s="40"/>
      <c r="T16" s="40"/>
      <c r="U16" s="55"/>
      <c r="W16" s="68"/>
    </row>
    <row r="17" spans="1:7">
      <c r="A17" s="36"/>
      <c r="B17" s="76"/>
      <c r="C17" s="36"/>
      <c r="D17" s="36"/>
      <c r="E17" s="36"/>
      <c r="F17" s="36"/>
      <c r="G17" s="36"/>
    </row>
    <row r="18" spans="1:7">
      <c r="A18" s="115" t="s">
        <v>10</v>
      </c>
      <c r="B18" s="250">
        <f>'Factual scenario'!C46</f>
        <v>0</v>
      </c>
      <c r="C18" s="252" t="s">
        <v>17</v>
      </c>
      <c r="D18" s="36"/>
      <c r="E18" s="36"/>
      <c r="F18" s="36"/>
      <c r="G18" s="36"/>
    </row>
    <row r="19" spans="1:7">
      <c r="A19" s="115" t="s">
        <v>175</v>
      </c>
      <c r="B19" s="250">
        <f>'Factual scenario'!C49</f>
        <v>0</v>
      </c>
      <c r="C19" s="252" t="s">
        <v>17</v>
      </c>
      <c r="D19" s="36"/>
      <c r="E19" s="36"/>
      <c r="F19" s="36"/>
      <c r="G19" s="36"/>
    </row>
    <row r="20" spans="1:7">
      <c r="A20" s="115" t="s">
        <v>174</v>
      </c>
      <c r="B20" s="250">
        <f>'Factual scenario'!C53</f>
        <v>0</v>
      </c>
      <c r="C20" s="252" t="s">
        <v>17</v>
      </c>
      <c r="D20" s="36"/>
      <c r="E20" s="36"/>
      <c r="F20" s="36"/>
      <c r="G20" s="36"/>
    </row>
    <row r="21" spans="1:7">
      <c r="A21" s="115" t="s">
        <v>173</v>
      </c>
      <c r="B21" s="250">
        <f>'Factual scenario'!C58</f>
        <v>0</v>
      </c>
      <c r="C21" s="252" t="s">
        <v>17</v>
      </c>
      <c r="D21" s="36"/>
      <c r="E21" s="36"/>
      <c r="F21" s="36"/>
      <c r="G21" s="36"/>
    </row>
    <row r="22" spans="1:7">
      <c r="A22" s="115" t="s">
        <v>176</v>
      </c>
      <c r="B22" s="250">
        <f>'Factual scenario'!C76</f>
        <v>0</v>
      </c>
      <c r="C22" s="252" t="s">
        <v>17</v>
      </c>
      <c r="D22" s="36"/>
      <c r="E22" s="36"/>
      <c r="F22" s="36"/>
      <c r="G22" s="36"/>
    </row>
    <row r="23" spans="1:7">
      <c r="A23" s="36"/>
      <c r="B23" s="36"/>
      <c r="C23" s="36"/>
      <c r="D23" s="36"/>
      <c r="E23" s="36"/>
      <c r="F23" s="36"/>
      <c r="G23" s="36"/>
    </row>
    <row r="24" spans="1:7">
      <c r="A24" s="115" t="s">
        <v>42</v>
      </c>
      <c r="B24" s="249" t="str">
        <f>WACC!D51</f>
        <v/>
      </c>
      <c r="C24" s="327" t="s">
        <v>149</v>
      </c>
      <c r="D24" s="36"/>
      <c r="E24" s="36"/>
      <c r="F24" s="36"/>
      <c r="G24" s="36"/>
    </row>
    <row r="25" spans="1:7">
      <c r="A25" s="325" t="s">
        <v>177</v>
      </c>
      <c r="B25" s="249" t="str">
        <f>WACC!D49</f>
        <v/>
      </c>
      <c r="C25" s="327" t="s">
        <v>149</v>
      </c>
    </row>
    <row r="26" spans="1:7">
      <c r="A26" s="325" t="s">
        <v>178</v>
      </c>
      <c r="B26" s="249">
        <f>WACC!D28</f>
        <v>0</v>
      </c>
      <c r="C26" s="327" t="s">
        <v>149</v>
      </c>
    </row>
    <row r="27" spans="1:7">
      <c r="A27" s="325" t="s">
        <v>55</v>
      </c>
      <c r="B27" s="249">
        <f>WACC!D30</f>
        <v>0</v>
      </c>
      <c r="C27" s="327"/>
    </row>
    <row r="28" spans="1:7">
      <c r="A28" s="325" t="s">
        <v>179</v>
      </c>
      <c r="B28" s="249">
        <f>WACC!D32</f>
        <v>0</v>
      </c>
      <c r="C28" s="327" t="s">
        <v>149</v>
      </c>
    </row>
    <row r="29" spans="1:7">
      <c r="A29" s="325" t="s">
        <v>180</v>
      </c>
      <c r="B29" s="249">
        <f>WACC!D34</f>
        <v>0</v>
      </c>
      <c r="C29" s="327" t="s">
        <v>149</v>
      </c>
    </row>
    <row r="30" spans="1:7">
      <c r="A30" s="325" t="s">
        <v>181</v>
      </c>
      <c r="B30" s="249">
        <f>WACC!D36</f>
        <v>0</v>
      </c>
      <c r="C30" s="327" t="s">
        <v>149</v>
      </c>
    </row>
    <row r="32" spans="1:7">
      <c r="A32" s="115" t="s">
        <v>203</v>
      </c>
    </row>
    <row r="33" spans="1:3">
      <c r="A33" s="302" t="s">
        <v>168</v>
      </c>
      <c r="B33" s="249" t="str">
        <f>'Factual scenario'!C67</f>
        <v/>
      </c>
      <c r="C33" s="327" t="s">
        <v>187</v>
      </c>
    </row>
    <row r="34" spans="1:3">
      <c r="A34" s="302" t="s">
        <v>169</v>
      </c>
      <c r="B34" s="249" t="str">
        <f>'Factual scenario'!C68</f>
        <v/>
      </c>
      <c r="C34" s="327" t="s">
        <v>202</v>
      </c>
    </row>
    <row r="35" spans="1:3">
      <c r="A35" s="302" t="s">
        <v>170</v>
      </c>
      <c r="B35" s="249">
        <f>'Factual scenario'!C69</f>
        <v>0</v>
      </c>
      <c r="C35" s="251" t="s">
        <v>17</v>
      </c>
    </row>
    <row r="36" spans="1:3">
      <c r="A36" s="302" t="s">
        <v>171</v>
      </c>
      <c r="B36" s="249">
        <f>'Factual scenario'!C70</f>
        <v>0</v>
      </c>
      <c r="C36" s="251" t="s">
        <v>17</v>
      </c>
    </row>
    <row r="37" spans="1:3">
      <c r="A37" s="302" t="s">
        <v>172</v>
      </c>
      <c r="B37" s="249">
        <f>'Factual scenario'!C71</f>
        <v>0</v>
      </c>
      <c r="C37" s="251" t="s">
        <v>17</v>
      </c>
    </row>
  </sheetData>
  <sheetProtection algorithmName="SHA-512" hashValue="C2uZqZhMNFf3NGJAdUAoYlcQzNC5deKTWFJyrd89oidJFxVRGgPV1MqoKCXHjYCF8lr7wyuQMIGnIo/336Y9mQ==" saltValue="zBweZ048WapGEx+qsszeKw==" spinCount="100000" sheet="1" objects="1" scenarios="1"/>
  <mergeCells count="1">
    <mergeCell ref="F2:F4"/>
  </mergeCells>
  <pageMargins left="0.7" right="0.7" top="0.75" bottom="0.75" header="0.3" footer="0.3"/>
  <pageSetup paperSize="8" scale="4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96"/>
  <sheetViews>
    <sheetView showGridLines="0" zoomScaleNormal="100" workbookViewId="0">
      <selection activeCell="B5" sqref="B5"/>
    </sheetView>
  </sheetViews>
  <sheetFormatPr defaultColWidth="11.44140625" defaultRowHeight="14.4" outlineLevelRow="1"/>
  <cols>
    <col min="1" max="1" width="71.109375" style="37" customWidth="1"/>
    <col min="2" max="2" width="13.5546875" style="37" customWidth="1"/>
    <col min="3" max="20" width="13.88671875" style="37" customWidth="1"/>
    <col min="21" max="21" width="12.33203125" style="53" bestFit="1" customWidth="1"/>
    <col min="22" max="16384" width="11.44140625" style="303"/>
  </cols>
  <sheetData>
    <row r="1" spans="1:21" ht="6.6" customHeight="1" thickBot="1">
      <c r="C1" s="9"/>
      <c r="D1" s="9"/>
      <c r="E1" s="9"/>
      <c r="F1" s="9"/>
      <c r="G1" s="9"/>
      <c r="H1" s="38"/>
      <c r="I1" s="38"/>
      <c r="J1" s="38"/>
      <c r="K1" s="38"/>
      <c r="L1" s="38"/>
      <c r="M1" s="38"/>
      <c r="O1" s="38"/>
      <c r="P1" s="38"/>
      <c r="Q1" s="38"/>
      <c r="R1" s="38"/>
      <c r="S1" s="38"/>
      <c r="T1" s="38"/>
    </row>
    <row r="2" spans="1:21" s="304" customFormat="1" ht="18.600000000000001" customHeight="1">
      <c r="A2" s="116" t="s">
        <v>4</v>
      </c>
      <c r="B2" s="271"/>
      <c r="C2" s="77"/>
      <c r="D2" s="77"/>
      <c r="E2" s="77"/>
      <c r="F2" s="361" t="s">
        <v>121</v>
      </c>
      <c r="G2" s="103" t="s">
        <v>125</v>
      </c>
      <c r="H2" s="104"/>
      <c r="I2" s="104"/>
      <c r="J2" s="105"/>
      <c r="K2" s="35"/>
      <c r="L2" s="47"/>
      <c r="M2" s="50"/>
      <c r="N2" s="35"/>
      <c r="O2" s="47"/>
      <c r="P2" s="47"/>
      <c r="Q2" s="47"/>
      <c r="R2" s="47"/>
      <c r="S2" s="47"/>
      <c r="T2" s="47"/>
      <c r="U2" s="52"/>
    </row>
    <row r="3" spans="1:21" s="304" customFormat="1" ht="18.600000000000001" customHeight="1">
      <c r="A3" s="117" t="s">
        <v>5</v>
      </c>
      <c r="B3" s="272"/>
      <c r="C3" s="77"/>
      <c r="D3" s="77"/>
      <c r="E3" s="77"/>
      <c r="F3" s="362"/>
      <c r="G3" s="106" t="s">
        <v>127</v>
      </c>
      <c r="H3" s="107"/>
      <c r="I3" s="107"/>
      <c r="J3" s="108"/>
      <c r="K3" s="35"/>
      <c r="L3" s="47"/>
      <c r="M3" s="79"/>
      <c r="N3" s="35"/>
      <c r="O3" s="47"/>
      <c r="P3" s="47"/>
      <c r="Q3" s="47"/>
      <c r="R3" s="47"/>
      <c r="S3" s="47"/>
      <c r="T3" s="47"/>
      <c r="U3" s="52"/>
    </row>
    <row r="4" spans="1:21" s="304" customFormat="1" ht="18.600000000000001" customHeight="1" thickBot="1">
      <c r="A4" s="118" t="s">
        <v>6</v>
      </c>
      <c r="B4" s="273"/>
      <c r="C4" s="77"/>
      <c r="D4" s="77"/>
      <c r="E4" s="77"/>
      <c r="F4" s="363"/>
      <c r="G4" s="109" t="s">
        <v>128</v>
      </c>
      <c r="H4" s="110"/>
      <c r="I4" s="110"/>
      <c r="J4" s="111"/>
      <c r="K4" s="77"/>
      <c r="L4" s="77"/>
      <c r="M4" s="80"/>
      <c r="N4" s="35"/>
      <c r="O4" s="35"/>
      <c r="P4" s="77"/>
      <c r="Q4" s="77"/>
      <c r="R4" s="77"/>
      <c r="S4" s="77"/>
      <c r="T4" s="77"/>
      <c r="U4" s="52"/>
    </row>
    <row r="5" spans="1:21" s="305" customFormat="1" ht="18.600000000000001" customHeight="1">
      <c r="A5" s="92"/>
      <c r="B5" s="93"/>
      <c r="C5" s="94"/>
      <c r="D5" s="87"/>
      <c r="E5" s="87"/>
      <c r="F5" s="87"/>
      <c r="G5" s="87"/>
      <c r="H5" s="87"/>
      <c r="I5" s="87"/>
      <c r="J5" s="87"/>
      <c r="K5" s="87"/>
      <c r="L5" s="87"/>
      <c r="M5" s="95"/>
      <c r="N5" s="87"/>
      <c r="O5" s="87"/>
      <c r="P5" s="87"/>
      <c r="Q5" s="87"/>
      <c r="R5" s="87"/>
      <c r="S5" s="87"/>
      <c r="T5" s="87"/>
      <c r="U5" s="96"/>
    </row>
    <row r="6" spans="1:21" ht="19.5" customHeight="1" outlineLevel="1">
      <c r="A6" s="119" t="s">
        <v>120</v>
      </c>
      <c r="B6" s="40"/>
      <c r="C6" s="40"/>
      <c r="D6" s="40"/>
      <c r="E6" s="40"/>
      <c r="F6" s="40"/>
      <c r="G6" s="40"/>
      <c r="H6" s="40"/>
      <c r="I6" s="40"/>
      <c r="J6" s="40"/>
      <c r="K6" s="40"/>
      <c r="L6" s="40"/>
      <c r="M6" s="40"/>
      <c r="N6" s="40"/>
      <c r="O6" s="40"/>
      <c r="P6" s="40"/>
      <c r="Q6" s="40"/>
      <c r="R6" s="40"/>
      <c r="S6" s="40"/>
      <c r="T6" s="40"/>
      <c r="U6" s="55"/>
    </row>
    <row r="7" spans="1:21" s="306" customFormat="1" ht="19.5" customHeight="1" outlineLevel="1" thickBot="1">
      <c r="A7" s="86"/>
      <c r="B7" s="87"/>
      <c r="C7" s="87"/>
      <c r="D7" s="87"/>
      <c r="E7" s="87"/>
      <c r="F7" s="87"/>
      <c r="G7" s="87"/>
      <c r="H7" s="87"/>
      <c r="I7" s="87"/>
      <c r="J7" s="87"/>
      <c r="K7" s="87"/>
      <c r="L7" s="87"/>
      <c r="M7" s="87"/>
      <c r="N7" s="87"/>
      <c r="O7" s="87"/>
      <c r="P7" s="87"/>
      <c r="Q7" s="87"/>
      <c r="R7" s="87"/>
      <c r="S7" s="87"/>
      <c r="T7" s="87"/>
      <c r="U7" s="88"/>
    </row>
    <row r="8" spans="1:21" ht="14.4" customHeight="1" outlineLevel="1" thickBot="1">
      <c r="A8" s="102" t="s">
        <v>119</v>
      </c>
      <c r="B8" s="243">
        <f>C62</f>
        <v>0</v>
      </c>
      <c r="C8" s="5"/>
    </row>
    <row r="9" spans="1:21" s="306" customFormat="1" ht="14.4" customHeight="1">
      <c r="A9" s="86"/>
      <c r="B9" s="87"/>
      <c r="C9" s="87"/>
      <c r="D9" s="87"/>
      <c r="E9" s="87"/>
      <c r="F9" s="87"/>
      <c r="G9" s="87"/>
      <c r="H9" s="87"/>
      <c r="I9" s="87"/>
      <c r="J9" s="87"/>
      <c r="K9" s="87"/>
      <c r="L9" s="87"/>
      <c r="M9" s="87"/>
      <c r="N9" s="87"/>
      <c r="O9" s="87"/>
      <c r="P9" s="87"/>
      <c r="Q9" s="87"/>
      <c r="R9" s="87"/>
      <c r="S9" s="87"/>
      <c r="T9" s="87"/>
      <c r="U9" s="88"/>
    </row>
    <row r="10" spans="1:21" s="307" customFormat="1" ht="14.4" customHeight="1">
      <c r="A10" s="39"/>
      <c r="B10" s="36"/>
      <c r="C10" s="22"/>
      <c r="D10" s="35"/>
      <c r="E10" s="35"/>
      <c r="F10" s="35"/>
      <c r="G10" s="11"/>
      <c r="H10" s="11"/>
      <c r="I10" s="11"/>
      <c r="J10" s="11"/>
      <c r="K10" s="11"/>
      <c r="L10" s="11"/>
      <c r="M10" s="21"/>
      <c r="N10" s="11"/>
      <c r="O10" s="11"/>
      <c r="P10" s="11"/>
      <c r="Q10" s="11"/>
      <c r="R10" s="11"/>
      <c r="S10" s="11"/>
      <c r="T10" s="11"/>
      <c r="U10" s="54"/>
    </row>
    <row r="11" spans="1:21" ht="19.5" customHeight="1" outlineLevel="1">
      <c r="A11" s="119" t="s">
        <v>70</v>
      </c>
      <c r="B11" s="40"/>
      <c r="C11" s="40"/>
      <c r="D11" s="40"/>
      <c r="E11" s="40"/>
      <c r="F11" s="40"/>
      <c r="G11" s="40"/>
      <c r="H11" s="40"/>
      <c r="I11" s="40"/>
      <c r="J11" s="40"/>
      <c r="K11" s="40"/>
      <c r="L11" s="40"/>
      <c r="M11" s="40"/>
      <c r="N11" s="40"/>
      <c r="O11" s="40"/>
      <c r="P11" s="40"/>
      <c r="Q11" s="40"/>
      <c r="R11" s="40"/>
      <c r="S11" s="40"/>
      <c r="T11" s="40"/>
      <c r="U11" s="55"/>
    </row>
    <row r="12" spans="1:21" s="307" customFormat="1" ht="9" customHeight="1" outlineLevel="1">
      <c r="A12" s="22"/>
      <c r="B12" s="35"/>
      <c r="C12" s="35"/>
      <c r="D12" s="35"/>
      <c r="E12" s="35"/>
      <c r="F12" s="35"/>
      <c r="G12" s="35"/>
      <c r="H12" s="35"/>
      <c r="I12" s="35"/>
      <c r="J12" s="35"/>
      <c r="K12" s="35"/>
      <c r="L12" s="35"/>
      <c r="M12" s="35"/>
      <c r="N12" s="35"/>
      <c r="O12" s="35"/>
      <c r="P12" s="35"/>
      <c r="Q12" s="35"/>
      <c r="R12" s="35"/>
      <c r="S12" s="35"/>
      <c r="T12" s="35"/>
      <c r="U12" s="56"/>
    </row>
    <row r="13" spans="1:21" s="307" customFormat="1" ht="14.4" customHeight="1" outlineLevel="1">
      <c r="A13" s="323" t="s">
        <v>209</v>
      </c>
      <c r="B13" s="324"/>
      <c r="C13" s="324"/>
      <c r="D13" s="324"/>
      <c r="E13" s="324"/>
      <c r="F13" s="35"/>
      <c r="G13" s="35"/>
      <c r="H13" s="35"/>
      <c r="I13" s="35"/>
      <c r="J13" s="35"/>
      <c r="K13" s="35"/>
      <c r="L13" s="35"/>
      <c r="M13" s="35"/>
      <c r="N13" s="35"/>
      <c r="O13" s="35"/>
      <c r="P13" s="35"/>
      <c r="Q13" s="35"/>
      <c r="R13" s="35"/>
      <c r="S13" s="35"/>
      <c r="T13" s="35"/>
      <c r="U13" s="56"/>
    </row>
    <row r="14" spans="1:21" s="307" customFormat="1" ht="14.4" customHeight="1" outlineLevel="1">
      <c r="A14" s="323" t="s">
        <v>233</v>
      </c>
      <c r="B14" s="324"/>
      <c r="C14" s="324"/>
      <c r="D14" s="324"/>
      <c r="E14" s="324"/>
      <c r="F14" s="35"/>
      <c r="G14" s="35"/>
      <c r="H14" s="35"/>
      <c r="I14" s="35"/>
      <c r="J14" s="35"/>
      <c r="K14" s="35"/>
      <c r="L14" s="35"/>
      <c r="M14" s="35"/>
      <c r="N14" s="35"/>
      <c r="O14" s="35"/>
      <c r="P14" s="35"/>
      <c r="Q14" s="35"/>
      <c r="R14" s="35"/>
      <c r="S14" s="35"/>
      <c r="T14" s="35"/>
      <c r="U14" s="56"/>
    </row>
    <row r="15" spans="1:21" s="307" customFormat="1" ht="8.4" customHeight="1" outlineLevel="1">
      <c r="A15" s="39"/>
      <c r="B15" s="36"/>
      <c r="C15" s="22"/>
      <c r="D15" s="35"/>
      <c r="E15" s="35"/>
      <c r="F15" s="35"/>
      <c r="G15" s="11"/>
      <c r="H15" s="11"/>
      <c r="I15" s="11"/>
      <c r="J15" s="11"/>
      <c r="K15" s="11"/>
      <c r="L15" s="11"/>
      <c r="M15" s="21"/>
      <c r="N15" s="11"/>
      <c r="O15" s="11"/>
      <c r="P15" s="11"/>
      <c r="Q15" s="11"/>
      <c r="R15" s="11"/>
      <c r="S15" s="11"/>
      <c r="T15" s="11"/>
      <c r="U15" s="54"/>
    </row>
    <row r="16" spans="1:21" ht="14.4" customHeight="1" outlineLevel="1">
      <c r="A16" s="99" t="s">
        <v>63</v>
      </c>
      <c r="B16" s="277">
        <v>2022</v>
      </c>
    </row>
    <row r="17" spans="1:21" ht="14.4" customHeight="1" outlineLevel="1">
      <c r="A17" s="99" t="s">
        <v>184</v>
      </c>
      <c r="B17" s="101">
        <v>2026</v>
      </c>
    </row>
    <row r="18" spans="1:21" ht="14.4" customHeight="1" outlineLevel="1">
      <c r="A18" s="84" t="s">
        <v>64</v>
      </c>
      <c r="B18" s="101">
        <v>2039</v>
      </c>
    </row>
    <row r="19" spans="1:21" ht="14.4" customHeight="1" outlineLevel="1">
      <c r="A19" s="84" t="s">
        <v>16</v>
      </c>
      <c r="B19" s="73"/>
    </row>
    <row r="20" spans="1:21" ht="14.4" customHeight="1" outlineLevel="1">
      <c r="A20" s="100" t="s">
        <v>113</v>
      </c>
      <c r="B20" s="101">
        <v>10</v>
      </c>
      <c r="C20" s="4"/>
    </row>
    <row r="21" spans="1:21" ht="14.4" customHeight="1" outlineLevel="1">
      <c r="A21" s="100" t="s">
        <v>114</v>
      </c>
      <c r="B21" s="101">
        <v>20</v>
      </c>
      <c r="C21" s="4"/>
    </row>
    <row r="22" spans="1:21" ht="14.4" customHeight="1" outlineLevel="1">
      <c r="A22" s="98" t="s">
        <v>237</v>
      </c>
      <c r="B22" s="242" t="str">
        <f>WACC!D51</f>
        <v/>
      </c>
      <c r="C22" s="5" t="s">
        <v>109</v>
      </c>
      <c r="F22" s="239"/>
      <c r="G22" s="239"/>
    </row>
    <row r="23" spans="1:21" ht="14.4" customHeight="1" outlineLevel="1">
      <c r="A23" s="112" t="s">
        <v>122</v>
      </c>
      <c r="B23" s="217"/>
      <c r="C23" s="5"/>
    </row>
    <row r="24" spans="1:21" ht="14.4" customHeight="1" outlineLevel="1">
      <c r="A24" s="4"/>
      <c r="B24" s="85"/>
      <c r="C24" s="5"/>
    </row>
    <row r="25" spans="1:21" ht="14.4" customHeight="1">
      <c r="A25" s="119" t="s">
        <v>110</v>
      </c>
      <c r="B25" s="40"/>
      <c r="C25" s="40"/>
      <c r="D25" s="40"/>
      <c r="E25" s="40"/>
      <c r="F25" s="40"/>
      <c r="G25" s="40"/>
      <c r="H25" s="40"/>
      <c r="I25" s="40"/>
      <c r="J25" s="40"/>
      <c r="K25" s="40"/>
      <c r="L25" s="40"/>
      <c r="M25" s="40"/>
      <c r="N25" s="40"/>
      <c r="O25" s="40"/>
      <c r="P25" s="40"/>
      <c r="Q25" s="40"/>
      <c r="R25" s="40"/>
      <c r="S25" s="40"/>
      <c r="T25" s="40"/>
      <c r="U25" s="55"/>
    </row>
    <row r="27" spans="1:21">
      <c r="A27" s="364" t="s">
        <v>185</v>
      </c>
      <c r="B27" s="365"/>
      <c r="C27" s="326" t="s">
        <v>186</v>
      </c>
      <c r="D27" s="113" t="str">
        <f>IF(D28&lt;$B$17,"No","Yes")</f>
        <v>No</v>
      </c>
      <c r="E27" s="114" t="str">
        <f>IF(E28&lt;$B$17,"No","Yes")</f>
        <v>No</v>
      </c>
      <c r="F27" s="114" t="str">
        <f t="shared" ref="F27:U27" si="0">IF(F28&lt;$B$17,"No","Yes")</f>
        <v>No</v>
      </c>
      <c r="G27" s="114" t="str">
        <f t="shared" si="0"/>
        <v>No</v>
      </c>
      <c r="H27" s="114" t="str">
        <f t="shared" si="0"/>
        <v>Yes</v>
      </c>
      <c r="I27" s="114" t="str">
        <f t="shared" si="0"/>
        <v>Yes</v>
      </c>
      <c r="J27" s="114" t="str">
        <f t="shared" si="0"/>
        <v>Yes</v>
      </c>
      <c r="K27" s="114" t="str">
        <f t="shared" si="0"/>
        <v>Yes</v>
      </c>
      <c r="L27" s="114" t="str">
        <f t="shared" si="0"/>
        <v>Yes</v>
      </c>
      <c r="M27" s="114" t="str">
        <f t="shared" si="0"/>
        <v>Yes</v>
      </c>
      <c r="N27" s="114" t="str">
        <f t="shared" si="0"/>
        <v>Yes</v>
      </c>
      <c r="O27" s="114" t="str">
        <f t="shared" si="0"/>
        <v>Yes</v>
      </c>
      <c r="P27" s="114" t="str">
        <f t="shared" si="0"/>
        <v>Yes</v>
      </c>
      <c r="Q27" s="114" t="str">
        <f t="shared" si="0"/>
        <v>Yes</v>
      </c>
      <c r="R27" s="114" t="str">
        <f t="shared" si="0"/>
        <v>Yes</v>
      </c>
      <c r="S27" s="114" t="str">
        <f t="shared" si="0"/>
        <v>Yes</v>
      </c>
      <c r="T27" s="114" t="str">
        <f t="shared" si="0"/>
        <v>Yes</v>
      </c>
      <c r="U27" s="114" t="str">
        <f t="shared" si="0"/>
        <v>Yes</v>
      </c>
    </row>
    <row r="28" spans="1:21" s="306" customFormat="1" ht="14.4" customHeight="1">
      <c r="A28" s="186"/>
      <c r="B28" s="126" t="s">
        <v>2</v>
      </c>
      <c r="C28" s="125" t="s">
        <v>1</v>
      </c>
      <c r="D28" s="122">
        <f>B16</f>
        <v>2022</v>
      </c>
      <c r="E28" s="187">
        <f t="shared" ref="E28:P28" si="1">D28+1</f>
        <v>2023</v>
      </c>
      <c r="F28" s="187">
        <f t="shared" si="1"/>
        <v>2024</v>
      </c>
      <c r="G28" s="187">
        <f t="shared" si="1"/>
        <v>2025</v>
      </c>
      <c r="H28" s="123">
        <f t="shared" si="1"/>
        <v>2026</v>
      </c>
      <c r="I28" s="123">
        <f t="shared" si="1"/>
        <v>2027</v>
      </c>
      <c r="J28" s="123">
        <f>I28+1</f>
        <v>2028</v>
      </c>
      <c r="K28" s="123">
        <f t="shared" si="1"/>
        <v>2029</v>
      </c>
      <c r="L28" s="123">
        <f t="shared" si="1"/>
        <v>2030</v>
      </c>
      <c r="M28" s="124">
        <f t="shared" si="1"/>
        <v>2031</v>
      </c>
      <c r="N28" s="124">
        <f t="shared" si="1"/>
        <v>2032</v>
      </c>
      <c r="O28" s="124">
        <f t="shared" si="1"/>
        <v>2033</v>
      </c>
      <c r="P28" s="124">
        <f t="shared" si="1"/>
        <v>2034</v>
      </c>
      <c r="Q28" s="124">
        <f>P28+1</f>
        <v>2035</v>
      </c>
      <c r="R28" s="124">
        <f t="shared" ref="R28:U28" si="2">Q28+1</f>
        <v>2036</v>
      </c>
      <c r="S28" s="124">
        <f t="shared" si="2"/>
        <v>2037</v>
      </c>
      <c r="T28" s="124">
        <f t="shared" si="2"/>
        <v>2038</v>
      </c>
      <c r="U28" s="124">
        <f t="shared" si="2"/>
        <v>2039</v>
      </c>
    </row>
    <row r="29" spans="1:21" s="307" customFormat="1" ht="14.4" customHeight="1">
      <c r="A29" s="185"/>
      <c r="B29" s="35"/>
      <c r="C29" s="56"/>
      <c r="D29" s="35"/>
      <c r="E29" s="35"/>
      <c r="F29" s="35"/>
      <c r="G29" s="35"/>
      <c r="H29" s="35"/>
      <c r="I29" s="35"/>
      <c r="J29" s="35"/>
      <c r="K29" s="35"/>
      <c r="L29" s="35"/>
      <c r="M29" s="35"/>
      <c r="N29" s="35"/>
      <c r="O29" s="35"/>
      <c r="P29" s="35"/>
      <c r="Q29" s="35"/>
      <c r="R29" s="35"/>
      <c r="S29" s="35"/>
      <c r="T29" s="35"/>
      <c r="U29" s="35"/>
    </row>
    <row r="30" spans="1:21" ht="14.4" customHeight="1">
      <c r="A30" s="12" t="s">
        <v>163</v>
      </c>
      <c r="B30" s="29"/>
      <c r="C30" s="57"/>
      <c r="D30" s="13"/>
      <c r="E30" s="13"/>
      <c r="F30" s="13"/>
      <c r="G30" s="13"/>
      <c r="H30" s="13"/>
      <c r="I30" s="13"/>
      <c r="J30" s="13"/>
      <c r="K30" s="13"/>
      <c r="L30" s="13"/>
      <c r="M30" s="13"/>
      <c r="N30" s="13"/>
      <c r="O30" s="13"/>
      <c r="P30" s="13"/>
      <c r="Q30" s="13"/>
      <c r="R30" s="13"/>
      <c r="S30" s="13"/>
      <c r="T30" s="13"/>
      <c r="U30" s="13"/>
    </row>
    <row r="31" spans="1:21" ht="14.4" customHeight="1">
      <c r="A31" s="302" t="s">
        <v>24</v>
      </c>
      <c r="B31" s="42" t="s">
        <v>17</v>
      </c>
      <c r="C31" s="319">
        <f t="shared" ref="C31:C39" si="3">SUM(D31:U31)</f>
        <v>0</v>
      </c>
      <c r="D31" s="212"/>
      <c r="E31" s="212"/>
      <c r="F31" s="212"/>
      <c r="G31" s="212"/>
      <c r="H31" s="137"/>
      <c r="I31" s="137"/>
      <c r="J31" s="137"/>
      <c r="K31" s="137"/>
      <c r="L31" s="137"/>
      <c r="M31" s="137"/>
      <c r="N31" s="137"/>
      <c r="O31" s="137"/>
      <c r="P31" s="137"/>
      <c r="Q31" s="137"/>
      <c r="R31" s="137"/>
      <c r="S31" s="137"/>
      <c r="T31" s="137"/>
      <c r="U31" s="137"/>
    </row>
    <row r="32" spans="1:21" ht="14.4" customHeight="1">
      <c r="A32" s="302" t="s">
        <v>161</v>
      </c>
      <c r="B32" s="42" t="s">
        <v>17</v>
      </c>
      <c r="C32" s="319">
        <f t="shared" si="3"/>
        <v>0</v>
      </c>
      <c r="D32" s="212"/>
      <c r="E32" s="212"/>
      <c r="F32" s="212"/>
      <c r="G32" s="212"/>
      <c r="H32" s="137"/>
      <c r="I32" s="137"/>
      <c r="J32" s="137"/>
      <c r="K32" s="137"/>
      <c r="L32" s="137"/>
      <c r="M32" s="137"/>
      <c r="N32" s="137"/>
      <c r="O32" s="137"/>
      <c r="P32" s="137"/>
      <c r="Q32" s="137"/>
      <c r="R32" s="137"/>
      <c r="S32" s="137"/>
      <c r="T32" s="137"/>
      <c r="U32" s="137"/>
    </row>
    <row r="33" spans="1:21" ht="14.4" customHeight="1">
      <c r="A33" s="322" t="s">
        <v>165</v>
      </c>
      <c r="B33" s="42" t="s">
        <v>17</v>
      </c>
      <c r="C33" s="319">
        <f t="shared" si="3"/>
        <v>0</v>
      </c>
      <c r="D33" s="211">
        <f>IFERROR(INDEX(Depreciation!$U$28:$U$45,MATCH('Factual scenario'!D$28,Depreciation!$B$28:$B$45,0),0),"")</f>
        <v>0</v>
      </c>
      <c r="E33" s="211">
        <f>IFERROR(INDEX(Depreciation!$U$28:$U$45,MATCH('Factual scenario'!E$28,Depreciation!$B$28:$B$45,0),0),"")</f>
        <v>0</v>
      </c>
      <c r="F33" s="211">
        <f>IFERROR(INDEX(Depreciation!$U$28:$U$45,MATCH('Factual scenario'!F$28,Depreciation!$B$28:$B$45,0),0),"")</f>
        <v>0</v>
      </c>
      <c r="G33" s="211">
        <f>IFERROR(INDEX(Depreciation!$U$28:$U$45,MATCH('Factual scenario'!G$28,Depreciation!$B$28:$B$45,0),0),"")</f>
        <v>0</v>
      </c>
      <c r="H33" s="211">
        <f>IFERROR(INDEX(Depreciation!$U$28:$U$45,MATCH('Factual scenario'!H$28,Depreciation!$B$28:$B$45,0),0),"")</f>
        <v>0</v>
      </c>
      <c r="I33" s="211">
        <f>IFERROR(INDEX(Depreciation!$U$28:$U$45,MATCH('Factual scenario'!I$28,Depreciation!$B$28:$B$45,0),0),"")</f>
        <v>0</v>
      </c>
      <c r="J33" s="211">
        <f>IFERROR(INDEX(Depreciation!$U$28:$U$45,MATCH('Factual scenario'!J$28,Depreciation!$B$28:$B$45,0),0),"")</f>
        <v>0</v>
      </c>
      <c r="K33" s="211">
        <f>IFERROR(INDEX(Depreciation!$U$28:$U$45,MATCH('Factual scenario'!K$28,Depreciation!$B$28:$B$45,0),0),"")</f>
        <v>0</v>
      </c>
      <c r="L33" s="211">
        <f>IFERROR(INDEX(Depreciation!$U$28:$U$45,MATCH('Factual scenario'!L$28,Depreciation!$B$28:$B$45,0),0),"")</f>
        <v>0</v>
      </c>
      <c r="M33" s="211">
        <f>IFERROR(INDEX(Depreciation!$U$28:$U$45,MATCH('Factual scenario'!M$28,Depreciation!$B$28:$B$45,0),0),"")</f>
        <v>0</v>
      </c>
      <c r="N33" s="211">
        <f>IFERROR(INDEX(Depreciation!$U$28:$U$45,MATCH('Factual scenario'!N$28,Depreciation!$B$28:$B$45,0),0),"")</f>
        <v>0</v>
      </c>
      <c r="O33" s="211">
        <f>IFERROR(INDEX(Depreciation!$U$28:$U$45,MATCH('Factual scenario'!O$28,Depreciation!$B$28:$B$45,0),0),"")</f>
        <v>0</v>
      </c>
      <c r="P33" s="211">
        <f>IFERROR(INDEX(Depreciation!$U$28:$U$45,MATCH('Factual scenario'!P$28,Depreciation!$B$28:$B$45,0),0),"")</f>
        <v>0</v>
      </c>
      <c r="Q33" s="211">
        <f>IFERROR(INDEX(Depreciation!$U$28:$U$45,MATCH('Factual scenario'!Q$28,Depreciation!$B$28:$B$45,0),0),"")</f>
        <v>0</v>
      </c>
      <c r="R33" s="211">
        <f>IFERROR(INDEX(Depreciation!$U$28:$U$45,MATCH('Factual scenario'!R$28,Depreciation!$B$28:$B$45,0),0),"")</f>
        <v>0</v>
      </c>
      <c r="S33" s="211">
        <f>IFERROR(INDEX(Depreciation!$U$28:$U$45,MATCH('Factual scenario'!S$28,Depreciation!$B$28:$B$45,0),0),"")</f>
        <v>0</v>
      </c>
      <c r="T33" s="211">
        <f>IFERROR(INDEX(Depreciation!$U$28:$U$45,MATCH('Factual scenario'!T$28,Depreciation!$B$28:$B$45,0),0),"")</f>
        <v>0</v>
      </c>
      <c r="U33" s="211">
        <f>IFERROR(INDEX(Depreciation!$U$28:$U$45,MATCH('Factual scenario'!U$28,Depreciation!$B$28:$B$45,0),0),"")</f>
        <v>0</v>
      </c>
    </row>
    <row r="34" spans="1:21" ht="14.4" customHeight="1">
      <c r="A34" s="302" t="s">
        <v>162</v>
      </c>
      <c r="B34" s="42" t="s">
        <v>17</v>
      </c>
      <c r="C34" s="319">
        <f t="shared" si="3"/>
        <v>0</v>
      </c>
      <c r="D34" s="212"/>
      <c r="E34" s="212"/>
      <c r="F34" s="212"/>
      <c r="G34" s="212"/>
      <c r="H34" s="137"/>
      <c r="I34" s="137"/>
      <c r="J34" s="137"/>
      <c r="K34" s="137"/>
      <c r="L34" s="137"/>
      <c r="M34" s="137"/>
      <c r="N34" s="137"/>
      <c r="O34" s="137"/>
      <c r="P34" s="137"/>
      <c r="Q34" s="137"/>
      <c r="R34" s="137"/>
      <c r="S34" s="137"/>
      <c r="T34" s="137"/>
      <c r="U34" s="137"/>
    </row>
    <row r="35" spans="1:21" ht="14.4" customHeight="1">
      <c r="A35" s="322" t="s">
        <v>166</v>
      </c>
      <c r="B35" s="42" t="s">
        <v>17</v>
      </c>
      <c r="C35" s="319">
        <f t="shared" si="3"/>
        <v>0</v>
      </c>
      <c r="D35" s="211">
        <f>IFERROR(INDEX(Depreciation!$U$54:$U$71,MATCH('Factual scenario'!D$28,Depreciation!$B$54:$B$71,0),0),"")</f>
        <v>0</v>
      </c>
      <c r="E35" s="211">
        <f>IFERROR(INDEX(Depreciation!$U$54:$U$71,MATCH('Factual scenario'!E$28,Depreciation!$B$54:$B$71,0),0),"")</f>
        <v>0</v>
      </c>
      <c r="F35" s="211">
        <f>IFERROR(INDEX(Depreciation!$U$54:$U$71,MATCH('Factual scenario'!F$28,Depreciation!$B$54:$B$71,0),0),"")</f>
        <v>0</v>
      </c>
      <c r="G35" s="211">
        <f>IFERROR(INDEX(Depreciation!$U$54:$U$71,MATCH('Factual scenario'!G$28,Depreciation!$B$54:$B$71,0),0),"")</f>
        <v>0</v>
      </c>
      <c r="H35" s="211">
        <f>IFERROR(INDEX(Depreciation!$U$54:$U$71,MATCH('Factual scenario'!H$28,Depreciation!$B$54:$B$71,0),0),"")</f>
        <v>0</v>
      </c>
      <c r="I35" s="211">
        <f>IFERROR(INDEX(Depreciation!$U$54:$U$71,MATCH('Factual scenario'!I$28,Depreciation!$B$54:$B$71,0),0),"")</f>
        <v>0</v>
      </c>
      <c r="J35" s="211">
        <f>IFERROR(INDEX(Depreciation!$U$54:$U$71,MATCH('Factual scenario'!J$28,Depreciation!$B$54:$B$71,0),0),"")</f>
        <v>0</v>
      </c>
      <c r="K35" s="211">
        <f>IFERROR(INDEX(Depreciation!$U$54:$U$71,MATCH('Factual scenario'!K$28,Depreciation!$B$54:$B$71,0),0),"")</f>
        <v>0</v>
      </c>
      <c r="L35" s="211">
        <f>IFERROR(INDEX(Depreciation!$U$54:$U$71,MATCH('Factual scenario'!L$28,Depreciation!$B$54:$B$71,0),0),"")</f>
        <v>0</v>
      </c>
      <c r="M35" s="211">
        <f>IFERROR(INDEX(Depreciation!$U$54:$U$71,MATCH('Factual scenario'!M$28,Depreciation!$B$54:$B$71,0),0),"")</f>
        <v>0</v>
      </c>
      <c r="N35" s="211">
        <f>IFERROR(INDEX(Depreciation!$U$54:$U$71,MATCH('Factual scenario'!N$28,Depreciation!$B$54:$B$71,0),0),"")</f>
        <v>0</v>
      </c>
      <c r="O35" s="211">
        <f>IFERROR(INDEX(Depreciation!$U$54:$U$71,MATCH('Factual scenario'!O$28,Depreciation!$B$54:$B$71,0),0),"")</f>
        <v>0</v>
      </c>
      <c r="P35" s="211">
        <f>IFERROR(INDEX(Depreciation!$U$54:$U$71,MATCH('Factual scenario'!P$28,Depreciation!$B$54:$B$71,0),0),"")</f>
        <v>0</v>
      </c>
      <c r="Q35" s="211">
        <f>IFERROR(INDEX(Depreciation!$U$54:$U$71,MATCH('Factual scenario'!Q$28,Depreciation!$B$54:$B$71,0),0),"")</f>
        <v>0</v>
      </c>
      <c r="R35" s="211">
        <f>IFERROR(INDEX(Depreciation!$U$54:$U$71,MATCH('Factual scenario'!R$28,Depreciation!$B$54:$B$71,0),0),"")</f>
        <v>0</v>
      </c>
      <c r="S35" s="211">
        <f>IFERROR(INDEX(Depreciation!$U$54:$U$71,MATCH('Factual scenario'!S$28,Depreciation!$B$54:$B$71,0),0),"")</f>
        <v>0</v>
      </c>
      <c r="T35" s="211">
        <f>IFERROR(INDEX(Depreciation!$U$54:$U$71,MATCH('Factual scenario'!T$28,Depreciation!$B$54:$B$71,0),0),"")</f>
        <v>0</v>
      </c>
      <c r="U35" s="211">
        <f>IFERROR(INDEX(Depreciation!$U$54:$U$71,MATCH('Factual scenario'!U$28,Depreciation!$B$54:$B$71,0),0),"")</f>
        <v>0</v>
      </c>
    </row>
    <row r="36" spans="1:21" ht="14.4" customHeight="1">
      <c r="A36" s="302" t="s">
        <v>7</v>
      </c>
      <c r="B36" s="42" t="s">
        <v>17</v>
      </c>
      <c r="C36" s="319">
        <f t="shared" si="3"/>
        <v>0</v>
      </c>
      <c r="D36" s="212"/>
      <c r="E36" s="212"/>
      <c r="F36" s="212"/>
      <c r="G36" s="137"/>
      <c r="H36" s="137"/>
      <c r="I36" s="137"/>
      <c r="J36" s="137"/>
      <c r="K36" s="137"/>
      <c r="L36" s="137"/>
      <c r="M36" s="137"/>
      <c r="N36" s="137"/>
      <c r="O36" s="137"/>
      <c r="P36" s="137"/>
      <c r="Q36" s="137"/>
      <c r="R36" s="137"/>
      <c r="S36" s="137"/>
      <c r="T36" s="137"/>
      <c r="U36" s="137"/>
    </row>
    <row r="37" spans="1:21" ht="14.4" customHeight="1">
      <c r="A37" s="302" t="s">
        <v>15</v>
      </c>
      <c r="B37" s="42" t="s">
        <v>17</v>
      </c>
      <c r="C37" s="319">
        <f t="shared" si="3"/>
        <v>0</v>
      </c>
      <c r="D37" s="212"/>
      <c r="E37" s="212"/>
      <c r="F37" s="212"/>
      <c r="G37" s="212"/>
      <c r="H37" s="137"/>
      <c r="I37" s="137"/>
      <c r="J37" s="137"/>
      <c r="K37" s="137"/>
      <c r="L37" s="137"/>
      <c r="M37" s="137"/>
      <c r="N37" s="137"/>
      <c r="O37" s="137"/>
      <c r="P37" s="137"/>
      <c r="Q37" s="137"/>
      <c r="R37" s="137"/>
      <c r="S37" s="137"/>
      <c r="T37" s="137"/>
      <c r="U37" s="137"/>
    </row>
    <row r="38" spans="1:21" ht="14.4" customHeight="1">
      <c r="A38" s="302" t="s">
        <v>14</v>
      </c>
      <c r="B38" s="42" t="s">
        <v>17</v>
      </c>
      <c r="C38" s="319">
        <f t="shared" si="3"/>
        <v>0</v>
      </c>
      <c r="D38" s="212"/>
      <c r="E38" s="212"/>
      <c r="F38" s="212"/>
      <c r="G38" s="212"/>
      <c r="H38" s="137"/>
      <c r="I38" s="137"/>
      <c r="J38" s="137"/>
      <c r="K38" s="137"/>
      <c r="L38" s="137"/>
      <c r="M38" s="137"/>
      <c r="N38" s="137"/>
      <c r="O38" s="137"/>
      <c r="P38" s="137"/>
      <c r="Q38" s="137"/>
      <c r="R38" s="137"/>
      <c r="S38" s="137"/>
      <c r="T38" s="137"/>
      <c r="U38" s="137"/>
    </row>
    <row r="39" spans="1:21" ht="14.4" customHeight="1">
      <c r="A39" s="302" t="s">
        <v>156</v>
      </c>
      <c r="B39" s="42" t="s">
        <v>17</v>
      </c>
      <c r="C39" s="319">
        <f t="shared" si="3"/>
        <v>0</v>
      </c>
      <c r="D39" s="212"/>
      <c r="E39" s="212"/>
      <c r="F39" s="212"/>
      <c r="G39" s="212"/>
      <c r="H39" s="137"/>
      <c r="I39" s="137"/>
      <c r="J39" s="137"/>
      <c r="K39" s="137"/>
      <c r="L39" s="137"/>
      <c r="M39" s="137"/>
      <c r="N39" s="137"/>
      <c r="O39" s="137"/>
      <c r="P39" s="137"/>
      <c r="Q39" s="137"/>
      <c r="R39" s="137"/>
      <c r="S39" s="137"/>
      <c r="T39" s="137"/>
      <c r="U39" s="137"/>
    </row>
    <row r="40" spans="1:21" s="307" customFormat="1" ht="14.4" customHeight="1">
      <c r="A40" s="185"/>
      <c r="B40" s="35"/>
      <c r="C40" s="56"/>
      <c r="D40" s="35"/>
      <c r="E40" s="35"/>
      <c r="F40" s="35"/>
      <c r="G40" s="35"/>
      <c r="H40" s="35"/>
      <c r="I40" s="35"/>
      <c r="J40" s="35"/>
      <c r="K40" s="35"/>
      <c r="L40" s="35"/>
      <c r="M40" s="35"/>
      <c r="N40" s="35"/>
      <c r="O40" s="35"/>
      <c r="P40" s="35"/>
      <c r="Q40" s="35"/>
      <c r="R40" s="35"/>
      <c r="S40" s="35"/>
      <c r="T40" s="35"/>
      <c r="U40" s="35"/>
    </row>
    <row r="41" spans="1:21" s="308" customFormat="1" ht="14.4" customHeight="1">
      <c r="A41" s="48" t="s">
        <v>72</v>
      </c>
      <c r="B41" s="49"/>
      <c r="C41" s="235"/>
      <c r="D41" s="51" t="b">
        <f>IFERROR(D33=OFFSET(Depreciation!$U28,D28-$D$28,0),"")</f>
        <v>1</v>
      </c>
      <c r="E41" s="51" t="b">
        <f>IFERROR(E33=OFFSET(Depreciation!$U28,E28-$D$28,0),"")</f>
        <v>1</v>
      </c>
      <c r="F41" s="51" t="b">
        <f>IFERROR(F33=OFFSET(Depreciation!$U28,F28-$D$28,0),"")</f>
        <v>1</v>
      </c>
      <c r="G41" s="51" t="b">
        <f>IFERROR(G33=OFFSET(Depreciation!$U28,G28-$D$28,0),"")</f>
        <v>1</v>
      </c>
      <c r="H41" s="51" t="b">
        <f>IFERROR(H33=OFFSET(Depreciation!$U28,H28-$D$28,0),"")</f>
        <v>1</v>
      </c>
      <c r="I41" s="51" t="b">
        <f>IFERROR(I33=OFFSET(Depreciation!$U28,I28-$D$28,0),"")</f>
        <v>1</v>
      </c>
      <c r="J41" s="51" t="b">
        <f>IFERROR(J33=OFFSET(Depreciation!$U28,J28-$D$28,0),"")</f>
        <v>1</v>
      </c>
      <c r="K41" s="51" t="b">
        <f>IFERROR(K33=OFFSET(Depreciation!$U28,K28-$D$28,0),"")</f>
        <v>1</v>
      </c>
      <c r="L41" s="51" t="b">
        <f>IFERROR(L33=OFFSET(Depreciation!$U28,L28-$D$28,0),"")</f>
        <v>1</v>
      </c>
      <c r="M41" s="51" t="b">
        <f>IFERROR(M33=OFFSET(Depreciation!$U28,M28-$D$28,0),"")</f>
        <v>1</v>
      </c>
      <c r="N41" s="51" t="b">
        <f>IFERROR(N33=OFFSET(Depreciation!$U28,N28-$D$28,0),"")</f>
        <v>1</v>
      </c>
      <c r="O41" s="51" t="b">
        <f>IFERROR(O33=OFFSET(Depreciation!$U28,O28-$D$28,0),"")</f>
        <v>1</v>
      </c>
      <c r="P41" s="51" t="b">
        <f>IFERROR(P33=OFFSET(Depreciation!$U28,P28-$D$28,0),"")</f>
        <v>1</v>
      </c>
      <c r="Q41" s="51" t="b">
        <f>IFERROR(Q33=OFFSET(Depreciation!$U28,Q28-$D$28,0),"")</f>
        <v>1</v>
      </c>
      <c r="R41" s="51" t="b">
        <f>IFERROR(R33=OFFSET(Depreciation!$U28,R28-$D$28,0),"")</f>
        <v>1</v>
      </c>
      <c r="S41" s="51" t="b">
        <f>IFERROR(S33=OFFSET(Depreciation!$U28,S28-$D$28,0),"")</f>
        <v>1</v>
      </c>
      <c r="T41" s="51" t="b">
        <f>IFERROR(T33=OFFSET(Depreciation!$U28,T28-$D$28,0),"")</f>
        <v>1</v>
      </c>
      <c r="U41" s="51" t="b">
        <f>IFERROR(U33=OFFSET(Depreciation!$U28,U28-$D$28,0),"")</f>
        <v>1</v>
      </c>
    </row>
    <row r="42" spans="1:21" s="308" customFormat="1" ht="14.4" customHeight="1">
      <c r="A42" s="48" t="s">
        <v>73</v>
      </c>
      <c r="B42" s="49"/>
      <c r="C42" s="235"/>
      <c r="D42" s="51" t="b">
        <f>IFERROR(D35=OFFSET(Depreciation!$U$54,D28-$D$28,0),"")</f>
        <v>1</v>
      </c>
      <c r="E42" s="51" t="b">
        <f>IFERROR(E35=OFFSET(Depreciation!$U$54,E28-$D$28,0),"")</f>
        <v>1</v>
      </c>
      <c r="F42" s="51" t="b">
        <f>IFERROR(F35=OFFSET(Depreciation!$U$54,F28-$D$28,0),"")</f>
        <v>1</v>
      </c>
      <c r="G42" s="51" t="b">
        <f>IFERROR(G35=OFFSET(Depreciation!$U$54,G28-$D$28,0),"")</f>
        <v>1</v>
      </c>
      <c r="H42" s="51" t="b">
        <f>IFERROR(H35=OFFSET(Depreciation!$U$54,H28-$D$28,0),"")</f>
        <v>1</v>
      </c>
      <c r="I42" s="51" t="b">
        <f>IFERROR(I35=OFFSET(Depreciation!$U$54,I28-$D$28,0),"")</f>
        <v>1</v>
      </c>
      <c r="J42" s="51" t="b">
        <f>IFERROR(J35=OFFSET(Depreciation!$U$54,J28-$D$28,0),"")</f>
        <v>1</v>
      </c>
      <c r="K42" s="51" t="b">
        <f>IFERROR(K35=OFFSET(Depreciation!$U$54,K28-$D$28,0),"")</f>
        <v>1</v>
      </c>
      <c r="L42" s="51" t="b">
        <f>IFERROR(L35=OFFSET(Depreciation!$U$54,L28-$D$28,0),"")</f>
        <v>1</v>
      </c>
      <c r="M42" s="51" t="b">
        <f>IFERROR(M35=OFFSET(Depreciation!$U$54,M28-$D$28,0),"")</f>
        <v>1</v>
      </c>
      <c r="N42" s="51" t="b">
        <f>IFERROR(N35=OFFSET(Depreciation!$U$54,N28-$D$28,0),"")</f>
        <v>1</v>
      </c>
      <c r="O42" s="51" t="b">
        <f>IFERROR(O35=OFFSET(Depreciation!$U$54,O28-$D$28,0),"")</f>
        <v>1</v>
      </c>
      <c r="P42" s="51" t="b">
        <f>IFERROR(P35=OFFSET(Depreciation!$U$54,P28-$D$28,0),"")</f>
        <v>1</v>
      </c>
      <c r="Q42" s="51" t="b">
        <f>IFERROR(Q35=OFFSET(Depreciation!$U$54,Q28-$D$28,0),"")</f>
        <v>1</v>
      </c>
      <c r="R42" s="51" t="b">
        <f>IFERROR(R35=OFFSET(Depreciation!$U$54,R28-$D$28,0),"")</f>
        <v>1</v>
      </c>
      <c r="S42" s="51" t="b">
        <f>IFERROR(S35=OFFSET(Depreciation!$U$54,S28-$D$28,0),"")</f>
        <v>1</v>
      </c>
      <c r="T42" s="51" t="b">
        <f>IFERROR(T35=OFFSET(Depreciation!$U$54,T28-$D$28,0),"")</f>
        <v>1</v>
      </c>
      <c r="U42" s="51" t="b">
        <f>IFERROR(U35=OFFSET(Depreciation!$U$54,U28-$D$28,0),"")</f>
        <v>1</v>
      </c>
    </row>
    <row r="43" spans="1:21" s="307" customFormat="1" ht="14.4" customHeight="1">
      <c r="A43" s="35"/>
      <c r="B43" s="47"/>
      <c r="C43" s="234"/>
      <c r="D43" s="22"/>
      <c r="E43" s="22"/>
      <c r="F43" s="82"/>
      <c r="G43" s="82"/>
      <c r="H43" s="82"/>
      <c r="I43" s="82"/>
      <c r="J43" s="82"/>
      <c r="K43" s="82"/>
      <c r="L43" s="82"/>
      <c r="M43" s="82"/>
      <c r="N43" s="82"/>
      <c r="O43" s="82"/>
      <c r="P43" s="82"/>
      <c r="Q43" s="82"/>
      <c r="R43" s="82"/>
      <c r="S43" s="82"/>
      <c r="T43" s="82"/>
      <c r="U43" s="82"/>
    </row>
    <row r="44" spans="1:21" s="309" customFormat="1" ht="14.4" customHeight="1">
      <c r="A44" s="115" t="s">
        <v>13</v>
      </c>
      <c r="B44" s="45" t="s">
        <v>17</v>
      </c>
      <c r="C44" s="319">
        <f>SUM(D44:U44)</f>
        <v>0</v>
      </c>
      <c r="D44" s="214">
        <f>IFERROR(SUM(D31,D33,D35,D36,D37,D38,D39),"")</f>
        <v>0</v>
      </c>
      <c r="E44" s="214">
        <f t="shared" ref="E44:U44" si="4">IFERROR(SUM(E31,E33,E35,E36,E37,E38,E39),"")</f>
        <v>0</v>
      </c>
      <c r="F44" s="214">
        <f t="shared" si="4"/>
        <v>0</v>
      </c>
      <c r="G44" s="214">
        <f t="shared" si="4"/>
        <v>0</v>
      </c>
      <c r="H44" s="214">
        <f t="shared" si="4"/>
        <v>0</v>
      </c>
      <c r="I44" s="214">
        <f t="shared" si="4"/>
        <v>0</v>
      </c>
      <c r="J44" s="214">
        <f t="shared" si="4"/>
        <v>0</v>
      </c>
      <c r="K44" s="214">
        <f t="shared" si="4"/>
        <v>0</v>
      </c>
      <c r="L44" s="214">
        <f t="shared" si="4"/>
        <v>0</v>
      </c>
      <c r="M44" s="214">
        <f t="shared" si="4"/>
        <v>0</v>
      </c>
      <c r="N44" s="214">
        <f t="shared" si="4"/>
        <v>0</v>
      </c>
      <c r="O44" s="214">
        <f t="shared" si="4"/>
        <v>0</v>
      </c>
      <c r="P44" s="214">
        <f t="shared" si="4"/>
        <v>0</v>
      </c>
      <c r="Q44" s="214">
        <f t="shared" si="4"/>
        <v>0</v>
      </c>
      <c r="R44" s="214">
        <f t="shared" si="4"/>
        <v>0</v>
      </c>
      <c r="S44" s="214">
        <f t="shared" si="4"/>
        <v>0</v>
      </c>
      <c r="T44" s="214">
        <f t="shared" si="4"/>
        <v>0</v>
      </c>
      <c r="U44" s="214">
        <f t="shared" si="4"/>
        <v>0</v>
      </c>
    </row>
    <row r="45" spans="1:21" ht="14.4" customHeight="1">
      <c r="A45" s="14" t="s">
        <v>3</v>
      </c>
      <c r="B45" s="16" t="s">
        <v>17</v>
      </c>
      <c r="C45" s="319">
        <f>SUM(D45:U45)</f>
        <v>0</v>
      </c>
      <c r="D45" s="212"/>
      <c r="E45" s="212"/>
      <c r="F45" s="212"/>
      <c r="G45" s="212"/>
      <c r="H45" s="212"/>
      <c r="I45" s="212"/>
      <c r="J45" s="212"/>
      <c r="K45" s="212"/>
      <c r="L45" s="212"/>
      <c r="M45" s="212"/>
      <c r="N45" s="212"/>
      <c r="O45" s="212"/>
      <c r="P45" s="212"/>
      <c r="Q45" s="212"/>
      <c r="R45" s="212"/>
      <c r="S45" s="212"/>
      <c r="T45" s="212"/>
      <c r="U45" s="212"/>
    </row>
    <row r="46" spans="1:21" s="309" customFormat="1" ht="14.4" customHeight="1">
      <c r="A46" s="115" t="s">
        <v>10</v>
      </c>
      <c r="B46" s="45" t="s">
        <v>17</v>
      </c>
      <c r="C46" s="319">
        <f>SUM(D46:U46)</f>
        <v>0</v>
      </c>
      <c r="D46" s="140">
        <f t="shared" ref="D46:U46" si="5">SUM(D44,D45)</f>
        <v>0</v>
      </c>
      <c r="E46" s="140">
        <f t="shared" si="5"/>
        <v>0</v>
      </c>
      <c r="F46" s="140">
        <f t="shared" si="5"/>
        <v>0</v>
      </c>
      <c r="G46" s="140">
        <f t="shared" si="5"/>
        <v>0</v>
      </c>
      <c r="H46" s="140">
        <f t="shared" si="5"/>
        <v>0</v>
      </c>
      <c r="I46" s="140">
        <f t="shared" si="5"/>
        <v>0</v>
      </c>
      <c r="J46" s="140">
        <f t="shared" si="5"/>
        <v>0</v>
      </c>
      <c r="K46" s="140">
        <f t="shared" si="5"/>
        <v>0</v>
      </c>
      <c r="L46" s="140">
        <f t="shared" si="5"/>
        <v>0</v>
      </c>
      <c r="M46" s="140">
        <f t="shared" si="5"/>
        <v>0</v>
      </c>
      <c r="N46" s="140">
        <f t="shared" si="5"/>
        <v>0</v>
      </c>
      <c r="O46" s="140">
        <f t="shared" si="5"/>
        <v>0</v>
      </c>
      <c r="P46" s="140">
        <f t="shared" si="5"/>
        <v>0</v>
      </c>
      <c r="Q46" s="140">
        <f t="shared" si="5"/>
        <v>0</v>
      </c>
      <c r="R46" s="140">
        <f t="shared" si="5"/>
        <v>0</v>
      </c>
      <c r="S46" s="140">
        <f t="shared" si="5"/>
        <v>0</v>
      </c>
      <c r="T46" s="140">
        <f t="shared" si="5"/>
        <v>0</v>
      </c>
      <c r="U46" s="140">
        <f t="shared" si="5"/>
        <v>0</v>
      </c>
    </row>
    <row r="47" spans="1:21" ht="14.4" customHeight="1">
      <c r="A47" s="41"/>
      <c r="B47" s="43"/>
      <c r="C47" s="233"/>
      <c r="D47" s="60"/>
      <c r="E47" s="60"/>
      <c r="F47" s="60"/>
      <c r="G47" s="60"/>
      <c r="H47" s="60"/>
      <c r="I47" s="60"/>
      <c r="J47" s="60"/>
      <c r="K47" s="60"/>
      <c r="L47" s="60"/>
      <c r="M47" s="60"/>
      <c r="N47" s="60"/>
      <c r="O47" s="60"/>
      <c r="P47" s="60"/>
      <c r="Q47" s="60"/>
      <c r="R47" s="60"/>
      <c r="S47" s="60"/>
      <c r="T47" s="60"/>
      <c r="U47" s="60"/>
    </row>
    <row r="48" spans="1:21" ht="14.4" customHeight="1">
      <c r="A48" s="323" t="s">
        <v>188</v>
      </c>
      <c r="B48" s="328"/>
      <c r="C48" s="328"/>
      <c r="D48" s="328"/>
      <c r="E48" s="328"/>
      <c r="F48" s="60"/>
      <c r="G48" s="60"/>
      <c r="H48" s="60"/>
      <c r="I48" s="60"/>
      <c r="J48" s="60"/>
      <c r="K48" s="60"/>
      <c r="L48" s="60"/>
      <c r="M48" s="60"/>
      <c r="N48" s="60"/>
      <c r="O48" s="60"/>
      <c r="P48" s="60"/>
      <c r="Q48" s="60"/>
      <c r="R48" s="60"/>
      <c r="S48" s="60"/>
      <c r="T48" s="60"/>
      <c r="U48" s="60"/>
    </row>
    <row r="49" spans="1:21" s="309" customFormat="1" ht="14.4" customHeight="1">
      <c r="A49" s="115" t="s">
        <v>8</v>
      </c>
      <c r="B49" s="45" t="s">
        <v>17</v>
      </c>
      <c r="C49" s="319">
        <f>SUM(D49:U49)</f>
        <v>0</v>
      </c>
      <c r="D49" s="140">
        <f>D50*D51</f>
        <v>0</v>
      </c>
      <c r="E49" s="140">
        <f t="shared" ref="E49:U49" si="6">E50*E51</f>
        <v>0</v>
      </c>
      <c r="F49" s="140">
        <f t="shared" si="6"/>
        <v>0</v>
      </c>
      <c r="G49" s="140">
        <f t="shared" si="6"/>
        <v>0</v>
      </c>
      <c r="H49" s="140">
        <f t="shared" si="6"/>
        <v>0</v>
      </c>
      <c r="I49" s="140">
        <f t="shared" si="6"/>
        <v>0</v>
      </c>
      <c r="J49" s="140">
        <f t="shared" si="6"/>
        <v>0</v>
      </c>
      <c r="K49" s="140">
        <f t="shared" si="6"/>
        <v>0</v>
      </c>
      <c r="L49" s="140">
        <f t="shared" si="6"/>
        <v>0</v>
      </c>
      <c r="M49" s="140">
        <f t="shared" si="6"/>
        <v>0</v>
      </c>
      <c r="N49" s="140">
        <f t="shared" si="6"/>
        <v>0</v>
      </c>
      <c r="O49" s="140">
        <f t="shared" si="6"/>
        <v>0</v>
      </c>
      <c r="P49" s="140">
        <f t="shared" si="6"/>
        <v>0</v>
      </c>
      <c r="Q49" s="140">
        <f t="shared" si="6"/>
        <v>0</v>
      </c>
      <c r="R49" s="140">
        <f t="shared" si="6"/>
        <v>0</v>
      </c>
      <c r="S49" s="140">
        <f t="shared" si="6"/>
        <v>0</v>
      </c>
      <c r="T49" s="140">
        <f t="shared" si="6"/>
        <v>0</v>
      </c>
      <c r="U49" s="140">
        <f t="shared" si="6"/>
        <v>0</v>
      </c>
    </row>
    <row r="50" spans="1:21" ht="14.4" customHeight="1">
      <c r="A50" s="14" t="s">
        <v>111</v>
      </c>
      <c r="B50" s="16" t="s">
        <v>210</v>
      </c>
      <c r="C50" s="319" t="str">
        <f>IFERROR(AVERAGE(D50:U50),"")</f>
        <v/>
      </c>
      <c r="D50" s="137"/>
      <c r="E50" s="137"/>
      <c r="F50" s="137"/>
      <c r="G50" s="137"/>
      <c r="H50" s="137"/>
      <c r="I50" s="137"/>
      <c r="J50" s="137"/>
      <c r="K50" s="137"/>
      <c r="L50" s="137"/>
      <c r="M50" s="137"/>
      <c r="N50" s="137"/>
      <c r="O50" s="137"/>
      <c r="P50" s="137"/>
      <c r="Q50" s="137"/>
      <c r="R50" s="137"/>
      <c r="S50" s="137"/>
      <c r="T50" s="137"/>
      <c r="U50" s="137"/>
    </row>
    <row r="51" spans="1:21" ht="14.4" customHeight="1">
      <c r="A51" s="14" t="s">
        <v>112</v>
      </c>
      <c r="B51" s="16" t="s">
        <v>26</v>
      </c>
      <c r="C51" s="319" t="str">
        <f>IFERROR(AVERAGE(D51:U51),"")</f>
        <v/>
      </c>
      <c r="D51" s="137"/>
      <c r="E51" s="137"/>
      <c r="F51" s="137"/>
      <c r="G51" s="137"/>
      <c r="H51" s="137"/>
      <c r="I51" s="137"/>
      <c r="J51" s="137"/>
      <c r="K51" s="137"/>
      <c r="L51" s="137"/>
      <c r="M51" s="137"/>
      <c r="N51" s="137"/>
      <c r="O51" s="137"/>
      <c r="P51" s="137"/>
      <c r="Q51" s="137"/>
      <c r="R51" s="137"/>
      <c r="S51" s="137"/>
      <c r="T51" s="137"/>
      <c r="U51" s="137"/>
    </row>
    <row r="52" spans="1:21" ht="14.4" customHeight="1">
      <c r="A52" s="41"/>
      <c r="B52" s="43"/>
      <c r="C52" s="233"/>
      <c r="D52" s="61"/>
      <c r="E52" s="60"/>
      <c r="F52" s="60"/>
      <c r="G52" s="60"/>
      <c r="H52" s="60"/>
      <c r="I52" s="60"/>
      <c r="J52" s="60"/>
      <c r="K52" s="60"/>
      <c r="L52" s="60"/>
      <c r="M52" s="60"/>
      <c r="N52" s="60"/>
      <c r="O52" s="60"/>
      <c r="P52" s="60"/>
      <c r="Q52" s="60"/>
      <c r="R52" s="60"/>
      <c r="S52" s="60"/>
      <c r="T52" s="60"/>
      <c r="U52" s="60"/>
    </row>
    <row r="53" spans="1:21" s="309" customFormat="1" ht="14.4" customHeight="1">
      <c r="A53" s="115" t="s">
        <v>108</v>
      </c>
      <c r="B53" s="45" t="s">
        <v>17</v>
      </c>
      <c r="C53" s="319">
        <f>SUM(D53:U53)</f>
        <v>0</v>
      </c>
      <c r="D53" s="224">
        <f>D49-D46</f>
        <v>0</v>
      </c>
      <c r="E53" s="224">
        <f t="shared" ref="E53:U53" si="7">E49-E46</f>
        <v>0</v>
      </c>
      <c r="F53" s="224">
        <f t="shared" si="7"/>
        <v>0</v>
      </c>
      <c r="G53" s="224">
        <f t="shared" si="7"/>
        <v>0</v>
      </c>
      <c r="H53" s="224">
        <f t="shared" si="7"/>
        <v>0</v>
      </c>
      <c r="I53" s="224">
        <f t="shared" si="7"/>
        <v>0</v>
      </c>
      <c r="J53" s="224">
        <f t="shared" si="7"/>
        <v>0</v>
      </c>
      <c r="K53" s="224">
        <f t="shared" si="7"/>
        <v>0</v>
      </c>
      <c r="L53" s="224">
        <f t="shared" si="7"/>
        <v>0</v>
      </c>
      <c r="M53" s="224">
        <f t="shared" si="7"/>
        <v>0</v>
      </c>
      <c r="N53" s="224">
        <f t="shared" si="7"/>
        <v>0</v>
      </c>
      <c r="O53" s="224">
        <f t="shared" si="7"/>
        <v>0</v>
      </c>
      <c r="P53" s="224">
        <f t="shared" si="7"/>
        <v>0</v>
      </c>
      <c r="Q53" s="224">
        <f t="shared" si="7"/>
        <v>0</v>
      </c>
      <c r="R53" s="224">
        <f t="shared" si="7"/>
        <v>0</v>
      </c>
      <c r="S53" s="224">
        <f t="shared" si="7"/>
        <v>0</v>
      </c>
      <c r="T53" s="224">
        <f t="shared" si="7"/>
        <v>0</v>
      </c>
      <c r="U53" s="224">
        <f t="shared" si="7"/>
        <v>0</v>
      </c>
    </row>
    <row r="54" spans="1:21" s="309" customFormat="1" ht="14.4" customHeight="1">
      <c r="A54" s="115" t="s">
        <v>18</v>
      </c>
      <c r="B54" s="45" t="s">
        <v>17</v>
      </c>
      <c r="C54" s="319">
        <f>SUM(D54:U54)</f>
        <v>0</v>
      </c>
      <c r="D54" s="287"/>
      <c r="E54" s="287"/>
      <c r="F54" s="287"/>
      <c r="G54" s="287"/>
      <c r="H54" s="287"/>
      <c r="I54" s="287"/>
      <c r="J54" s="287"/>
      <c r="K54" s="287"/>
      <c r="L54" s="287"/>
      <c r="M54" s="287"/>
      <c r="N54" s="287"/>
      <c r="O54" s="287"/>
      <c r="P54" s="287"/>
      <c r="Q54" s="287"/>
      <c r="R54" s="287"/>
      <c r="S54" s="287"/>
      <c r="T54" s="287"/>
      <c r="U54" s="291"/>
    </row>
    <row r="55" spans="1:21" ht="14.4" customHeight="1">
      <c r="A55" s="18" t="s">
        <v>19</v>
      </c>
      <c r="B55" s="45" t="s">
        <v>17</v>
      </c>
      <c r="C55" s="319">
        <f>SUM(D55:U55)</f>
        <v>0</v>
      </c>
      <c r="D55" s="226"/>
      <c r="E55" s="227"/>
      <c r="F55" s="227"/>
      <c r="G55" s="227"/>
      <c r="H55" s="227"/>
      <c r="I55" s="227"/>
      <c r="J55" s="227"/>
      <c r="K55" s="227"/>
      <c r="L55" s="227"/>
      <c r="M55" s="227"/>
      <c r="N55" s="227"/>
      <c r="O55" s="227"/>
      <c r="P55" s="227"/>
      <c r="Q55" s="227"/>
      <c r="R55" s="227"/>
      <c r="S55" s="227"/>
      <c r="T55" s="227"/>
      <c r="U55" s="227"/>
    </row>
    <row r="56" spans="1:21" ht="14.4" customHeight="1">
      <c r="A56" s="3" t="s">
        <v>20</v>
      </c>
      <c r="B56" s="45" t="s">
        <v>17</v>
      </c>
      <c r="C56" s="319">
        <f>SUM(D56:U56)</f>
        <v>0</v>
      </c>
      <c r="D56" s="228"/>
      <c r="E56" s="228"/>
      <c r="F56" s="228"/>
      <c r="G56" s="228"/>
      <c r="H56" s="228"/>
      <c r="I56" s="228"/>
      <c r="J56" s="228"/>
      <c r="K56" s="228"/>
      <c r="L56" s="228"/>
      <c r="M56" s="228"/>
      <c r="N56" s="228"/>
      <c r="O56" s="228"/>
      <c r="P56" s="228"/>
      <c r="Q56" s="228"/>
      <c r="R56" s="228"/>
      <c r="S56" s="228"/>
      <c r="T56" s="228"/>
      <c r="U56" s="229">
        <f>'Terminal Value'!D22</f>
        <v>0</v>
      </c>
    </row>
    <row r="57" spans="1:21" ht="14.4" customHeight="1">
      <c r="A57" s="41"/>
      <c r="B57" s="43"/>
      <c r="C57" s="233"/>
      <c r="D57" s="230"/>
      <c r="E57" s="230"/>
      <c r="F57" s="230"/>
      <c r="G57" s="230"/>
      <c r="H57" s="230"/>
      <c r="I57" s="230"/>
      <c r="J57" s="230"/>
      <c r="K57" s="230"/>
      <c r="L57" s="230"/>
      <c r="M57" s="230"/>
      <c r="N57" s="230"/>
      <c r="O57" s="230"/>
      <c r="P57" s="230"/>
      <c r="Q57" s="230"/>
      <c r="R57" s="230"/>
      <c r="S57" s="230"/>
      <c r="T57" s="230"/>
      <c r="U57" s="230"/>
    </row>
    <row r="58" spans="1:21" s="309" customFormat="1" ht="14.4" customHeight="1">
      <c r="A58" s="115" t="s">
        <v>22</v>
      </c>
      <c r="B58" s="45" t="s">
        <v>17</v>
      </c>
      <c r="C58" s="319">
        <f>SUM(D58:U58)</f>
        <v>0</v>
      </c>
      <c r="D58" s="225">
        <f>IFERROR(D53+D33-D32+D35-D34-D54-D55,)</f>
        <v>0</v>
      </c>
      <c r="E58" s="225">
        <f t="shared" ref="E58:T58" si="8">IFERROR(E53+E33-E32+E35-E34-E54-E55,)</f>
        <v>0</v>
      </c>
      <c r="F58" s="225">
        <f t="shared" si="8"/>
        <v>0</v>
      </c>
      <c r="G58" s="225">
        <f t="shared" si="8"/>
        <v>0</v>
      </c>
      <c r="H58" s="225">
        <f t="shared" si="8"/>
        <v>0</v>
      </c>
      <c r="I58" s="225">
        <f t="shared" si="8"/>
        <v>0</v>
      </c>
      <c r="J58" s="225">
        <f t="shared" si="8"/>
        <v>0</v>
      </c>
      <c r="K58" s="225">
        <f t="shared" si="8"/>
        <v>0</v>
      </c>
      <c r="L58" s="225">
        <f t="shared" si="8"/>
        <v>0</v>
      </c>
      <c r="M58" s="225">
        <f t="shared" si="8"/>
        <v>0</v>
      </c>
      <c r="N58" s="225">
        <f t="shared" si="8"/>
        <v>0</v>
      </c>
      <c r="O58" s="225">
        <f t="shared" si="8"/>
        <v>0</v>
      </c>
      <c r="P58" s="225">
        <f t="shared" si="8"/>
        <v>0</v>
      </c>
      <c r="Q58" s="225">
        <f t="shared" si="8"/>
        <v>0</v>
      </c>
      <c r="R58" s="225">
        <f t="shared" si="8"/>
        <v>0</v>
      </c>
      <c r="S58" s="225">
        <f t="shared" si="8"/>
        <v>0</v>
      </c>
      <c r="T58" s="225">
        <f t="shared" si="8"/>
        <v>0</v>
      </c>
      <c r="U58" s="225">
        <f>IFERROR(U53+U33-U32+U35-U34-U54-U55+U56,)</f>
        <v>0</v>
      </c>
    </row>
    <row r="59" spans="1:21" s="309" customFormat="1" ht="14.4" customHeight="1">
      <c r="A59" s="115" t="s">
        <v>23</v>
      </c>
      <c r="B59" s="45" t="s">
        <v>17</v>
      </c>
      <c r="C59" s="319">
        <f>SUM(D59:U59)</f>
        <v>0</v>
      </c>
      <c r="D59" s="225">
        <f t="shared" ref="D59:U59" si="9">D58/(1+IF($B$22="",0,$B$22))^(D28-$B$16)</f>
        <v>0</v>
      </c>
      <c r="E59" s="225">
        <f t="shared" si="9"/>
        <v>0</v>
      </c>
      <c r="F59" s="225">
        <f t="shared" si="9"/>
        <v>0</v>
      </c>
      <c r="G59" s="225">
        <f t="shared" si="9"/>
        <v>0</v>
      </c>
      <c r="H59" s="225">
        <f t="shared" si="9"/>
        <v>0</v>
      </c>
      <c r="I59" s="225">
        <f t="shared" si="9"/>
        <v>0</v>
      </c>
      <c r="J59" s="225">
        <f t="shared" si="9"/>
        <v>0</v>
      </c>
      <c r="K59" s="225">
        <f t="shared" si="9"/>
        <v>0</v>
      </c>
      <c r="L59" s="225">
        <f t="shared" si="9"/>
        <v>0</v>
      </c>
      <c r="M59" s="225">
        <f t="shared" si="9"/>
        <v>0</v>
      </c>
      <c r="N59" s="225">
        <f t="shared" si="9"/>
        <v>0</v>
      </c>
      <c r="O59" s="225">
        <f t="shared" si="9"/>
        <v>0</v>
      </c>
      <c r="P59" s="225">
        <f t="shared" si="9"/>
        <v>0</v>
      </c>
      <c r="Q59" s="225">
        <f t="shared" si="9"/>
        <v>0</v>
      </c>
      <c r="R59" s="225">
        <f t="shared" si="9"/>
        <v>0</v>
      </c>
      <c r="S59" s="225">
        <f t="shared" si="9"/>
        <v>0</v>
      </c>
      <c r="T59" s="225">
        <f t="shared" si="9"/>
        <v>0</v>
      </c>
      <c r="U59" s="225">
        <f t="shared" si="9"/>
        <v>0</v>
      </c>
    </row>
    <row r="60" spans="1:21" s="309" customFormat="1" ht="14.4" customHeight="1">
      <c r="A60" s="115" t="s">
        <v>21</v>
      </c>
      <c r="B60" s="45" t="s">
        <v>17</v>
      </c>
      <c r="C60" s="320">
        <f>U60</f>
        <v>0</v>
      </c>
      <c r="D60" s="225">
        <f>SUM($D$59:D59)</f>
        <v>0</v>
      </c>
      <c r="E60" s="225">
        <f>SUM($D$59:E59)</f>
        <v>0</v>
      </c>
      <c r="F60" s="225">
        <f>SUM($D$59:F59)</f>
        <v>0</v>
      </c>
      <c r="G60" s="225">
        <f>SUM($D$59:G59)</f>
        <v>0</v>
      </c>
      <c r="H60" s="225">
        <f>SUM($D$59:H59)</f>
        <v>0</v>
      </c>
      <c r="I60" s="225">
        <f>SUM($D$59:I59)</f>
        <v>0</v>
      </c>
      <c r="J60" s="225">
        <f>SUM($D$59:J59)</f>
        <v>0</v>
      </c>
      <c r="K60" s="225">
        <f>SUM($D$59:K59)</f>
        <v>0</v>
      </c>
      <c r="L60" s="225">
        <f>SUM($D$59:L59)</f>
        <v>0</v>
      </c>
      <c r="M60" s="225">
        <f>SUM($D$59:M59)</f>
        <v>0</v>
      </c>
      <c r="N60" s="225">
        <f>SUM($D$59:N59)</f>
        <v>0</v>
      </c>
      <c r="O60" s="225">
        <f>SUM($D$59:O59)</f>
        <v>0</v>
      </c>
      <c r="P60" s="225">
        <f>SUM($D$59:P59)</f>
        <v>0</v>
      </c>
      <c r="Q60" s="225">
        <f>SUM($D$59:Q59)</f>
        <v>0</v>
      </c>
      <c r="R60" s="225">
        <f>SUM($D$59:R59)</f>
        <v>0</v>
      </c>
      <c r="S60" s="225">
        <f>SUM($D$59:S59)</f>
        <v>0</v>
      </c>
      <c r="T60" s="225">
        <f>SUM($D$59:T59)</f>
        <v>0</v>
      </c>
      <c r="U60" s="225">
        <f>SUM($D$59:U59)</f>
        <v>0</v>
      </c>
    </row>
    <row r="61" spans="1:21" ht="14.4" customHeight="1">
      <c r="A61" s="3"/>
      <c r="B61" s="2"/>
      <c r="C61" s="231"/>
      <c r="D61" s="232"/>
      <c r="E61" s="232"/>
      <c r="F61" s="232"/>
      <c r="G61" s="232"/>
      <c r="H61" s="232"/>
      <c r="I61" s="232"/>
      <c r="J61" s="232"/>
      <c r="K61" s="232"/>
      <c r="L61" s="232"/>
      <c r="M61" s="232"/>
      <c r="N61" s="232"/>
      <c r="O61" s="232"/>
      <c r="P61" s="232"/>
      <c r="Q61" s="232"/>
      <c r="R61" s="232"/>
      <c r="S61" s="232"/>
      <c r="T61" s="232"/>
      <c r="U61" s="236"/>
    </row>
    <row r="62" spans="1:21" ht="14.4" customHeight="1">
      <c r="A62" s="3" t="s">
        <v>137</v>
      </c>
      <c r="B62" s="19" t="s">
        <v>17</v>
      </c>
      <c r="C62" s="229">
        <f>C60</f>
        <v>0</v>
      </c>
      <c r="D62" s="232"/>
      <c r="E62" s="232"/>
      <c r="F62" s="232"/>
      <c r="G62" s="232"/>
      <c r="H62" s="232"/>
      <c r="I62" s="232"/>
      <c r="J62" s="232"/>
      <c r="K62" s="232"/>
      <c r="L62" s="232"/>
      <c r="M62" s="232"/>
      <c r="N62" s="232"/>
      <c r="O62" s="232"/>
      <c r="P62" s="232"/>
      <c r="Q62" s="232"/>
      <c r="R62" s="232"/>
      <c r="S62" s="232"/>
      <c r="T62" s="232"/>
      <c r="U62" s="236"/>
    </row>
    <row r="63" spans="1:21" s="310" customFormat="1">
      <c r="A63" s="239"/>
      <c r="B63" s="239"/>
      <c r="C63" s="282"/>
      <c r="D63" s="283"/>
      <c r="E63" s="239"/>
      <c r="F63" s="239"/>
      <c r="G63" s="239"/>
      <c r="H63" s="239"/>
      <c r="I63" s="239"/>
      <c r="J63" s="239"/>
      <c r="K63" s="239"/>
      <c r="L63" s="239"/>
      <c r="M63" s="239"/>
      <c r="N63" s="239"/>
      <c r="O63" s="239"/>
      <c r="P63" s="239"/>
      <c r="Q63" s="239"/>
      <c r="R63" s="239"/>
      <c r="S63" s="239"/>
      <c r="T63" s="239"/>
      <c r="U63" s="284"/>
    </row>
    <row r="64" spans="1:21" s="310" customFormat="1">
      <c r="A64" s="239"/>
      <c r="B64" s="239"/>
      <c r="C64" s="282"/>
      <c r="D64" s="283"/>
      <c r="E64" s="239"/>
      <c r="F64" s="239"/>
      <c r="G64" s="239"/>
      <c r="H64" s="239"/>
      <c r="I64" s="239"/>
      <c r="J64" s="239"/>
      <c r="K64" s="239"/>
      <c r="L64" s="239"/>
      <c r="M64" s="239"/>
      <c r="N64" s="239"/>
      <c r="O64" s="239"/>
      <c r="P64" s="239"/>
      <c r="Q64" s="239"/>
      <c r="R64" s="239"/>
      <c r="S64" s="239"/>
      <c r="T64" s="239"/>
      <c r="U64" s="284"/>
    </row>
    <row r="65" spans="1:21" ht="14.4" customHeight="1">
      <c r="A65" s="119" t="s">
        <v>182</v>
      </c>
      <c r="B65" s="40"/>
      <c r="C65" s="40"/>
      <c r="D65" s="40"/>
      <c r="E65" s="40"/>
      <c r="F65" s="40"/>
      <c r="G65" s="40"/>
      <c r="H65" s="40"/>
      <c r="I65" s="40"/>
      <c r="J65" s="40"/>
      <c r="K65" s="40"/>
      <c r="L65" s="40"/>
      <c r="M65" s="40"/>
      <c r="N65" s="40"/>
      <c r="O65" s="40"/>
      <c r="P65" s="40"/>
      <c r="Q65" s="40"/>
      <c r="R65" s="40"/>
      <c r="S65" s="40"/>
      <c r="T65" s="40"/>
      <c r="U65" s="55"/>
    </row>
    <row r="66" spans="1:21" s="310" customFormat="1">
      <c r="A66" s="239"/>
      <c r="B66" s="239"/>
      <c r="C66" s="282"/>
      <c r="D66" s="283"/>
      <c r="E66" s="239"/>
      <c r="F66" s="239"/>
      <c r="G66" s="239"/>
      <c r="H66" s="239"/>
      <c r="I66" s="239"/>
      <c r="J66" s="239"/>
      <c r="K66" s="239"/>
      <c r="L66" s="239"/>
      <c r="M66" s="239"/>
      <c r="N66" s="239"/>
      <c r="O66" s="239"/>
      <c r="P66" s="239"/>
      <c r="Q66" s="239"/>
      <c r="R66" s="239"/>
      <c r="S66" s="239"/>
      <c r="T66" s="239"/>
      <c r="U66" s="284"/>
    </row>
    <row r="67" spans="1:21" ht="14.4" customHeight="1">
      <c r="A67" s="302" t="s">
        <v>168</v>
      </c>
      <c r="B67" s="16" t="s">
        <v>187</v>
      </c>
      <c r="C67" s="319" t="str">
        <f>IFERROR(AVERAGE(D67:U67),"")</f>
        <v/>
      </c>
      <c r="D67" s="137"/>
      <c r="E67" s="137"/>
      <c r="F67" s="137"/>
      <c r="G67" s="137"/>
      <c r="H67" s="137"/>
      <c r="I67" s="137"/>
      <c r="J67" s="212"/>
      <c r="K67" s="212"/>
      <c r="L67" s="212"/>
      <c r="M67" s="212"/>
      <c r="N67" s="212"/>
      <c r="O67" s="212"/>
      <c r="P67" s="212"/>
      <c r="Q67" s="212"/>
      <c r="R67" s="212"/>
      <c r="S67" s="212"/>
      <c r="T67" s="212"/>
      <c r="U67" s="212"/>
    </row>
    <row r="68" spans="1:21" ht="14.4" customHeight="1">
      <c r="A68" s="302" t="s">
        <v>169</v>
      </c>
      <c r="B68" s="16" t="s">
        <v>17</v>
      </c>
      <c r="C68" s="319" t="str">
        <f>IFERROR(AVERAGE(D68:U68),"")</f>
        <v/>
      </c>
      <c r="D68" s="137"/>
      <c r="E68" s="137"/>
      <c r="F68" s="137"/>
      <c r="G68" s="137"/>
      <c r="H68" s="137"/>
      <c r="I68" s="137"/>
      <c r="J68" s="212"/>
      <c r="K68" s="212"/>
      <c r="L68" s="212"/>
      <c r="M68" s="212"/>
      <c r="N68" s="212"/>
      <c r="O68" s="212"/>
      <c r="P68" s="212"/>
      <c r="Q68" s="212"/>
      <c r="R68" s="212"/>
      <c r="S68" s="212"/>
      <c r="T68" s="212"/>
      <c r="U68" s="212"/>
    </row>
    <row r="69" spans="1:21" ht="14.4" customHeight="1">
      <c r="A69" s="302" t="s">
        <v>170</v>
      </c>
      <c r="B69" s="16" t="s">
        <v>17</v>
      </c>
      <c r="C69" s="319">
        <f>SUM(D69:U69)</f>
        <v>0</v>
      </c>
      <c r="D69" s="137"/>
      <c r="E69" s="137"/>
      <c r="F69" s="137"/>
      <c r="G69" s="137"/>
      <c r="H69" s="137"/>
      <c r="I69" s="137"/>
      <c r="J69" s="212"/>
      <c r="K69" s="212"/>
      <c r="L69" s="212"/>
      <c r="M69" s="212"/>
      <c r="N69" s="212"/>
      <c r="O69" s="212"/>
      <c r="P69" s="212"/>
      <c r="Q69" s="212"/>
      <c r="R69" s="212"/>
      <c r="S69" s="212"/>
      <c r="T69" s="212"/>
      <c r="U69" s="212"/>
    </row>
    <row r="70" spans="1:21" ht="14.4" customHeight="1">
      <c r="A70" s="302" t="s">
        <v>171</v>
      </c>
      <c r="B70" s="16" t="s">
        <v>17</v>
      </c>
      <c r="C70" s="319">
        <f>SUM(D70:U70)</f>
        <v>0</v>
      </c>
      <c r="D70" s="137"/>
      <c r="E70" s="137"/>
      <c r="F70" s="137"/>
      <c r="G70" s="137"/>
      <c r="H70" s="137"/>
      <c r="I70" s="137"/>
      <c r="J70" s="212"/>
      <c r="K70" s="212"/>
      <c r="L70" s="212"/>
      <c r="M70" s="212"/>
      <c r="N70" s="212"/>
      <c r="O70" s="212"/>
      <c r="P70" s="212"/>
      <c r="Q70" s="212"/>
      <c r="R70" s="212"/>
      <c r="S70" s="212"/>
      <c r="T70" s="212"/>
      <c r="U70" s="212"/>
    </row>
    <row r="71" spans="1:21" ht="14.4" customHeight="1">
      <c r="A71" s="302" t="s">
        <v>172</v>
      </c>
      <c r="B71" s="16" t="s">
        <v>17</v>
      </c>
      <c r="C71" s="319">
        <f>SUM(D71:U71)</f>
        <v>0</v>
      </c>
      <c r="D71" s="137"/>
      <c r="E71" s="137"/>
      <c r="F71" s="137"/>
      <c r="G71" s="137"/>
      <c r="H71" s="137"/>
      <c r="I71" s="137"/>
      <c r="J71" s="212"/>
      <c r="K71" s="212"/>
      <c r="L71" s="212"/>
      <c r="M71" s="212"/>
      <c r="N71" s="212"/>
      <c r="O71" s="212"/>
      <c r="P71" s="212"/>
      <c r="Q71" s="212"/>
      <c r="R71" s="212"/>
      <c r="S71" s="212"/>
      <c r="T71" s="212"/>
      <c r="U71" s="212"/>
    </row>
    <row r="72" spans="1:21" ht="14.4" customHeight="1">
      <c r="A72" s="20"/>
      <c r="B72" s="11"/>
    </row>
    <row r="73" spans="1:21" ht="14.4" customHeight="1">
      <c r="A73" s="20"/>
      <c r="B73" s="11"/>
    </row>
    <row r="74" spans="1:21" ht="14.4" customHeight="1">
      <c r="A74" s="119" t="s">
        <v>132</v>
      </c>
      <c r="B74" s="40"/>
      <c r="C74" s="40"/>
      <c r="D74" s="40"/>
      <c r="E74" s="40"/>
      <c r="F74" s="40"/>
      <c r="G74" s="40"/>
      <c r="H74" s="40"/>
      <c r="I74" s="40"/>
      <c r="J74" s="40"/>
      <c r="K74" s="40"/>
      <c r="L74" s="40"/>
      <c r="M74" s="40"/>
      <c r="N74" s="40"/>
      <c r="O74" s="40"/>
      <c r="P74" s="40"/>
      <c r="Q74" s="40"/>
      <c r="R74" s="40"/>
      <c r="S74" s="40"/>
      <c r="T74" s="40"/>
      <c r="U74" s="55"/>
    </row>
    <row r="76" spans="1:21">
      <c r="A76" s="182" t="s">
        <v>176</v>
      </c>
      <c r="B76" s="183" t="s">
        <v>17</v>
      </c>
      <c r="C76" s="197">
        <f>SUM(D76:U76)</f>
        <v>0</v>
      </c>
      <c r="D76" s="137">
        <f t="shared" ref="D76:U76" si="10">IF(D27="No",D31+D32+D34+D36+D37+D38+D39,"")</f>
        <v>0</v>
      </c>
      <c r="E76" s="137">
        <f t="shared" si="10"/>
        <v>0</v>
      </c>
      <c r="F76" s="137">
        <f t="shared" si="10"/>
        <v>0</v>
      </c>
      <c r="G76" s="137">
        <f t="shared" si="10"/>
        <v>0</v>
      </c>
      <c r="H76" s="137" t="str">
        <f t="shared" si="10"/>
        <v/>
      </c>
      <c r="I76" s="137" t="str">
        <f t="shared" si="10"/>
        <v/>
      </c>
      <c r="J76" s="137" t="str">
        <f t="shared" si="10"/>
        <v/>
      </c>
      <c r="K76" s="137" t="str">
        <f t="shared" si="10"/>
        <v/>
      </c>
      <c r="L76" s="137" t="str">
        <f t="shared" si="10"/>
        <v/>
      </c>
      <c r="M76" s="137" t="str">
        <f t="shared" si="10"/>
        <v/>
      </c>
      <c r="N76" s="137" t="str">
        <f t="shared" si="10"/>
        <v/>
      </c>
      <c r="O76" s="137" t="str">
        <f t="shared" si="10"/>
        <v/>
      </c>
      <c r="P76" s="137" t="str">
        <f t="shared" si="10"/>
        <v/>
      </c>
      <c r="Q76" s="137" t="str">
        <f t="shared" si="10"/>
        <v/>
      </c>
      <c r="R76" s="137" t="str">
        <f t="shared" si="10"/>
        <v/>
      </c>
      <c r="S76" s="137" t="str">
        <f t="shared" si="10"/>
        <v/>
      </c>
      <c r="T76" s="137" t="str">
        <f t="shared" si="10"/>
        <v/>
      </c>
      <c r="U76" s="137" t="str">
        <f t="shared" si="10"/>
        <v/>
      </c>
    </row>
    <row r="77" spans="1:21" s="306" customFormat="1">
      <c r="A77" s="158"/>
      <c r="B77" s="179"/>
      <c r="C77" s="181"/>
      <c r="D77" s="90"/>
      <c r="E77" s="90"/>
      <c r="F77" s="90"/>
      <c r="G77" s="89"/>
      <c r="H77" s="89"/>
      <c r="I77" s="89"/>
      <c r="J77" s="89"/>
      <c r="K77" s="89"/>
      <c r="L77" s="89"/>
      <c r="M77" s="89"/>
      <c r="N77" s="89"/>
      <c r="O77" s="89"/>
      <c r="P77" s="89"/>
      <c r="Q77" s="89"/>
      <c r="R77" s="89"/>
      <c r="S77" s="89"/>
      <c r="T77" s="89"/>
      <c r="U77" s="178"/>
    </row>
    <row r="78" spans="1:21" s="306" customFormat="1">
      <c r="A78" s="158"/>
      <c r="B78" s="158"/>
      <c r="C78" s="180"/>
      <c r="D78" s="90"/>
      <c r="E78" s="90"/>
      <c r="F78" s="90"/>
      <c r="G78" s="89"/>
      <c r="H78" s="89"/>
      <c r="I78" s="89"/>
      <c r="J78" s="89"/>
      <c r="K78" s="89"/>
      <c r="L78" s="89"/>
      <c r="M78" s="89"/>
      <c r="N78" s="89"/>
      <c r="O78" s="89"/>
      <c r="P78" s="89"/>
      <c r="Q78" s="89"/>
      <c r="R78" s="89"/>
      <c r="S78" s="89"/>
      <c r="T78" s="89"/>
      <c r="U78" s="178"/>
    </row>
    <row r="79" spans="1:21" ht="14.4" customHeight="1">
      <c r="A79" s="119" t="s">
        <v>27</v>
      </c>
      <c r="B79" s="40"/>
      <c r="C79" s="40"/>
      <c r="D79" s="40"/>
      <c r="E79" s="40"/>
      <c r="F79" s="40"/>
      <c r="G79" s="40"/>
      <c r="H79" s="40"/>
      <c r="I79" s="40"/>
      <c r="J79" s="40"/>
      <c r="K79" s="40"/>
      <c r="L79" s="40"/>
      <c r="M79" s="40"/>
      <c r="N79" s="40"/>
      <c r="O79" s="40"/>
      <c r="P79" s="40"/>
      <c r="Q79" s="40"/>
      <c r="R79" s="40"/>
      <c r="S79" s="40"/>
      <c r="T79" s="40"/>
      <c r="U79" s="237"/>
    </row>
    <row r="80" spans="1:21" ht="14.4" customHeight="1">
      <c r="A80" s="323" t="s">
        <v>231</v>
      </c>
      <c r="B80" s="323"/>
      <c r="C80" s="323"/>
      <c r="D80" s="323"/>
      <c r="E80" s="323"/>
      <c r="F80" s="44"/>
      <c r="G80" s="44"/>
      <c r="H80" s="44"/>
      <c r="I80" s="44"/>
      <c r="J80" s="44"/>
      <c r="K80" s="44"/>
      <c r="L80" s="44"/>
      <c r="M80" s="44"/>
      <c r="N80" s="44"/>
      <c r="O80" s="44"/>
      <c r="P80" s="44"/>
      <c r="Q80" s="44"/>
      <c r="R80" s="44"/>
      <c r="S80" s="44"/>
      <c r="T80" s="44"/>
      <c r="U80" s="238"/>
    </row>
    <row r="81" spans="1:21" s="311" customFormat="1" ht="14.4" customHeight="1">
      <c r="A81" s="83" t="s">
        <v>33</v>
      </c>
      <c r="B81" s="63" t="s">
        <v>17</v>
      </c>
      <c r="C81" s="321">
        <f>SUM(D81:U81)</f>
        <v>0</v>
      </c>
      <c r="D81" s="140">
        <f>D82+D83</f>
        <v>0</v>
      </c>
      <c r="E81" s="140">
        <f t="shared" ref="E81:U81" si="11">E82+E83</f>
        <v>0</v>
      </c>
      <c r="F81" s="140">
        <f t="shared" si="11"/>
        <v>0</v>
      </c>
      <c r="G81" s="140">
        <f t="shared" si="11"/>
        <v>0</v>
      </c>
      <c r="H81" s="140">
        <f t="shared" si="11"/>
        <v>0</v>
      </c>
      <c r="I81" s="140">
        <f t="shared" si="11"/>
        <v>0</v>
      </c>
      <c r="J81" s="140">
        <f t="shared" si="11"/>
        <v>0</v>
      </c>
      <c r="K81" s="140">
        <f t="shared" si="11"/>
        <v>0</v>
      </c>
      <c r="L81" s="140">
        <f t="shared" si="11"/>
        <v>0</v>
      </c>
      <c r="M81" s="140">
        <f t="shared" si="11"/>
        <v>0</v>
      </c>
      <c r="N81" s="140">
        <f t="shared" si="11"/>
        <v>0</v>
      </c>
      <c r="O81" s="140">
        <f t="shared" si="11"/>
        <v>0</v>
      </c>
      <c r="P81" s="140">
        <f t="shared" si="11"/>
        <v>0</v>
      </c>
      <c r="Q81" s="140">
        <f t="shared" si="11"/>
        <v>0</v>
      </c>
      <c r="R81" s="140">
        <f t="shared" si="11"/>
        <v>0</v>
      </c>
      <c r="S81" s="140">
        <f t="shared" si="11"/>
        <v>0</v>
      </c>
      <c r="T81" s="140">
        <f t="shared" si="11"/>
        <v>0</v>
      </c>
      <c r="U81" s="140">
        <f t="shared" si="11"/>
        <v>0</v>
      </c>
    </row>
    <row r="82" spans="1:21" s="307" customFormat="1" ht="14.4" customHeight="1">
      <c r="A82" s="65" t="s">
        <v>115</v>
      </c>
      <c r="B82" s="16" t="s">
        <v>17</v>
      </c>
      <c r="C82" s="321">
        <f t="shared" ref="C82:C90" si="12">SUM(D82:U82)</f>
        <v>0</v>
      </c>
      <c r="D82" s="218"/>
      <c r="E82" s="218"/>
      <c r="F82" s="218"/>
      <c r="G82" s="218"/>
      <c r="H82" s="218"/>
      <c r="I82" s="218"/>
      <c r="J82" s="218"/>
      <c r="K82" s="218"/>
      <c r="L82" s="218"/>
      <c r="M82" s="218"/>
      <c r="N82" s="218"/>
      <c r="O82" s="218"/>
      <c r="P82" s="218"/>
      <c r="Q82" s="218"/>
      <c r="R82" s="218"/>
      <c r="S82" s="218"/>
      <c r="T82" s="218"/>
      <c r="U82" s="218"/>
    </row>
    <row r="83" spans="1:21" s="307" customFormat="1" ht="14.4" customHeight="1">
      <c r="A83" s="65" t="s">
        <v>116</v>
      </c>
      <c r="B83" s="16" t="s">
        <v>17</v>
      </c>
      <c r="C83" s="321">
        <f t="shared" si="12"/>
        <v>0</v>
      </c>
      <c r="D83" s="218"/>
      <c r="E83" s="218"/>
      <c r="F83" s="218"/>
      <c r="G83" s="218"/>
      <c r="H83" s="218"/>
      <c r="I83" s="218"/>
      <c r="J83" s="218"/>
      <c r="K83" s="218"/>
      <c r="L83" s="218"/>
      <c r="M83" s="218"/>
      <c r="N83" s="218"/>
      <c r="O83" s="218"/>
      <c r="P83" s="218"/>
      <c r="Q83" s="218"/>
      <c r="R83" s="218"/>
      <c r="S83" s="218"/>
      <c r="T83" s="218"/>
      <c r="U83" s="218"/>
    </row>
    <row r="84" spans="1:21" s="311" customFormat="1" ht="14.4" customHeight="1">
      <c r="A84" s="83" t="s">
        <v>29</v>
      </c>
      <c r="B84" s="63" t="s">
        <v>17</v>
      </c>
      <c r="C84" s="321">
        <f t="shared" si="12"/>
        <v>0</v>
      </c>
      <c r="D84" s="140">
        <f>D85+D86</f>
        <v>0</v>
      </c>
      <c r="E84" s="140">
        <f t="shared" ref="E84" si="13">E85+E86</f>
        <v>0</v>
      </c>
      <c r="F84" s="140">
        <f t="shared" ref="F84" si="14">F85+F86</f>
        <v>0</v>
      </c>
      <c r="G84" s="140">
        <f t="shared" ref="G84" si="15">G85+G86</f>
        <v>0</v>
      </c>
      <c r="H84" s="140">
        <f t="shared" ref="H84" si="16">H85+H86</f>
        <v>0</v>
      </c>
      <c r="I84" s="140">
        <f t="shared" ref="I84" si="17">I85+I86</f>
        <v>0</v>
      </c>
      <c r="J84" s="140">
        <f t="shared" ref="J84" si="18">J85+J86</f>
        <v>0</v>
      </c>
      <c r="K84" s="140">
        <f t="shared" ref="K84" si="19">K85+K86</f>
        <v>0</v>
      </c>
      <c r="L84" s="140">
        <f t="shared" ref="L84" si="20">L85+L86</f>
        <v>0</v>
      </c>
      <c r="M84" s="140">
        <f t="shared" ref="M84" si="21">M85+M86</f>
        <v>0</v>
      </c>
      <c r="N84" s="140">
        <f t="shared" ref="N84" si="22">N85+N86</f>
        <v>0</v>
      </c>
      <c r="O84" s="140">
        <f t="shared" ref="O84" si="23">O85+O86</f>
        <v>0</v>
      </c>
      <c r="P84" s="140">
        <f t="shared" ref="P84" si="24">P85+P86</f>
        <v>0</v>
      </c>
      <c r="Q84" s="140">
        <f t="shared" ref="Q84" si="25">Q85+Q86</f>
        <v>0</v>
      </c>
      <c r="R84" s="140">
        <f t="shared" ref="R84" si="26">R85+R86</f>
        <v>0</v>
      </c>
      <c r="S84" s="140">
        <f t="shared" ref="S84" si="27">S85+S86</f>
        <v>0</v>
      </c>
      <c r="T84" s="140">
        <f t="shared" ref="T84" si="28">T85+T86</f>
        <v>0</v>
      </c>
      <c r="U84" s="140">
        <f t="shared" ref="U84" si="29">U85+U86</f>
        <v>0</v>
      </c>
    </row>
    <row r="85" spans="1:21" s="307" customFormat="1" ht="14.4" customHeight="1">
      <c r="A85" s="65" t="s">
        <v>115</v>
      </c>
      <c r="B85" s="16" t="s">
        <v>17</v>
      </c>
      <c r="C85" s="321">
        <f t="shared" si="12"/>
        <v>0</v>
      </c>
      <c r="D85" s="218"/>
      <c r="E85" s="218"/>
      <c r="F85" s="218"/>
      <c r="G85" s="218"/>
      <c r="H85" s="218"/>
      <c r="I85" s="218"/>
      <c r="J85" s="218"/>
      <c r="K85" s="218"/>
      <c r="L85" s="218"/>
      <c r="M85" s="218"/>
      <c r="N85" s="218"/>
      <c r="O85" s="218"/>
      <c r="P85" s="218"/>
      <c r="Q85" s="218"/>
      <c r="R85" s="218"/>
      <c r="S85" s="218"/>
      <c r="T85" s="218"/>
      <c r="U85" s="218"/>
    </row>
    <row r="86" spans="1:21" s="307" customFormat="1" ht="14.4" customHeight="1">
      <c r="A86" s="65" t="s">
        <v>116</v>
      </c>
      <c r="B86" s="16" t="s">
        <v>17</v>
      </c>
      <c r="C86" s="321">
        <f t="shared" si="12"/>
        <v>0</v>
      </c>
      <c r="D86" s="218"/>
      <c r="E86" s="218"/>
      <c r="F86" s="218"/>
      <c r="G86" s="218"/>
      <c r="H86" s="218"/>
      <c r="I86" s="218"/>
      <c r="J86" s="218"/>
      <c r="K86" s="218"/>
      <c r="L86" s="218"/>
      <c r="M86" s="218"/>
      <c r="N86" s="218"/>
      <c r="O86" s="218"/>
      <c r="P86" s="218"/>
      <c r="Q86" s="218"/>
      <c r="R86" s="218"/>
      <c r="S86" s="218"/>
      <c r="T86" s="218"/>
      <c r="U86" s="218"/>
    </row>
    <row r="87" spans="1:21" s="311" customFormat="1" ht="14.4" customHeight="1">
      <c r="A87" s="83" t="s">
        <v>30</v>
      </c>
      <c r="B87" s="63" t="s">
        <v>17</v>
      </c>
      <c r="C87" s="321">
        <f t="shared" si="12"/>
        <v>0</v>
      </c>
      <c r="D87" s="140">
        <f>D88+D89</f>
        <v>0</v>
      </c>
      <c r="E87" s="140">
        <f t="shared" ref="E87" si="30">E88+E89</f>
        <v>0</v>
      </c>
      <c r="F87" s="140">
        <f t="shared" ref="F87" si="31">F88+F89</f>
        <v>0</v>
      </c>
      <c r="G87" s="140">
        <f t="shared" ref="G87" si="32">G88+G89</f>
        <v>0</v>
      </c>
      <c r="H87" s="140">
        <f t="shared" ref="H87" si="33">H88+H89</f>
        <v>0</v>
      </c>
      <c r="I87" s="140">
        <f t="shared" ref="I87" si="34">I88+I89</f>
        <v>0</v>
      </c>
      <c r="J87" s="140">
        <f t="shared" ref="J87" si="35">J88+J89</f>
        <v>0</v>
      </c>
      <c r="K87" s="140">
        <f t="shared" ref="K87" si="36">K88+K89</f>
        <v>0</v>
      </c>
      <c r="L87" s="140">
        <f t="shared" ref="L87" si="37">L88+L89</f>
        <v>0</v>
      </c>
      <c r="M87" s="140">
        <f t="shared" ref="M87" si="38">M88+M89</f>
        <v>0</v>
      </c>
      <c r="N87" s="140">
        <f t="shared" ref="N87" si="39">N88+N89</f>
        <v>0</v>
      </c>
      <c r="O87" s="140">
        <f t="shared" ref="O87" si="40">O88+O89</f>
        <v>0</v>
      </c>
      <c r="P87" s="140">
        <f t="shared" ref="P87" si="41">P88+P89</f>
        <v>0</v>
      </c>
      <c r="Q87" s="140">
        <f t="shared" ref="Q87" si="42">Q88+Q89</f>
        <v>0</v>
      </c>
      <c r="R87" s="140">
        <f t="shared" ref="R87" si="43">R88+R89</f>
        <v>0</v>
      </c>
      <c r="S87" s="140">
        <f t="shared" ref="S87" si="44">S88+S89</f>
        <v>0</v>
      </c>
      <c r="T87" s="140">
        <f t="shared" ref="T87" si="45">T88+T89</f>
        <v>0</v>
      </c>
      <c r="U87" s="140">
        <f t="shared" ref="U87" si="46">U88+U89</f>
        <v>0</v>
      </c>
    </row>
    <row r="88" spans="1:21" s="307" customFormat="1" ht="14.4" customHeight="1">
      <c r="A88" s="65" t="s">
        <v>115</v>
      </c>
      <c r="B88" s="16" t="s">
        <v>17</v>
      </c>
      <c r="C88" s="321">
        <f t="shared" si="12"/>
        <v>0</v>
      </c>
      <c r="D88" s="218"/>
      <c r="E88" s="218"/>
      <c r="F88" s="218"/>
      <c r="G88" s="218"/>
      <c r="H88" s="218"/>
      <c r="I88" s="218"/>
      <c r="J88" s="218"/>
      <c r="K88" s="218"/>
      <c r="L88" s="218"/>
      <c r="M88" s="218"/>
      <c r="N88" s="218"/>
      <c r="O88" s="218"/>
      <c r="P88" s="218"/>
      <c r="Q88" s="218"/>
      <c r="R88" s="218"/>
      <c r="S88" s="218"/>
      <c r="T88" s="218"/>
      <c r="U88" s="218"/>
    </row>
    <row r="89" spans="1:21" s="307" customFormat="1" ht="14.4" customHeight="1">
      <c r="A89" s="65" t="s">
        <v>116</v>
      </c>
      <c r="B89" s="16" t="s">
        <v>17</v>
      </c>
      <c r="C89" s="321">
        <f t="shared" si="12"/>
        <v>0</v>
      </c>
      <c r="D89" s="218"/>
      <c r="E89" s="218"/>
      <c r="F89" s="218"/>
      <c r="G89" s="218"/>
      <c r="H89" s="218"/>
      <c r="I89" s="218"/>
      <c r="J89" s="218"/>
      <c r="K89" s="218"/>
      <c r="L89" s="218"/>
      <c r="M89" s="218"/>
      <c r="N89" s="218"/>
      <c r="O89" s="218"/>
      <c r="P89" s="218"/>
      <c r="Q89" s="218"/>
      <c r="R89" s="218"/>
      <c r="S89" s="218"/>
      <c r="T89" s="218"/>
      <c r="U89" s="218"/>
    </row>
    <row r="90" spans="1:21" s="311" customFormat="1" ht="14.4" customHeight="1">
      <c r="A90" s="83" t="s">
        <v>36</v>
      </c>
      <c r="B90" s="63" t="s">
        <v>17</v>
      </c>
      <c r="C90" s="321">
        <f t="shared" si="12"/>
        <v>0</v>
      </c>
      <c r="D90" s="244">
        <f t="shared" ref="D90:U90" si="47">IFERROR(D58+D81+D84+D87,"")</f>
        <v>0</v>
      </c>
      <c r="E90" s="244">
        <f t="shared" si="47"/>
        <v>0</v>
      </c>
      <c r="F90" s="244">
        <f t="shared" si="47"/>
        <v>0</v>
      </c>
      <c r="G90" s="244">
        <f t="shared" si="47"/>
        <v>0</v>
      </c>
      <c r="H90" s="244">
        <f t="shared" si="47"/>
        <v>0</v>
      </c>
      <c r="I90" s="244">
        <f t="shared" si="47"/>
        <v>0</v>
      </c>
      <c r="J90" s="244">
        <f t="shared" si="47"/>
        <v>0</v>
      </c>
      <c r="K90" s="244">
        <f t="shared" si="47"/>
        <v>0</v>
      </c>
      <c r="L90" s="244">
        <f t="shared" si="47"/>
        <v>0</v>
      </c>
      <c r="M90" s="244">
        <f t="shared" si="47"/>
        <v>0</v>
      </c>
      <c r="N90" s="244">
        <f t="shared" si="47"/>
        <v>0</v>
      </c>
      <c r="O90" s="244">
        <f t="shared" si="47"/>
        <v>0</v>
      </c>
      <c r="P90" s="244">
        <f t="shared" si="47"/>
        <v>0</v>
      </c>
      <c r="Q90" s="244">
        <f t="shared" si="47"/>
        <v>0</v>
      </c>
      <c r="R90" s="244">
        <f t="shared" si="47"/>
        <v>0</v>
      </c>
      <c r="S90" s="244">
        <f t="shared" si="47"/>
        <v>0</v>
      </c>
      <c r="T90" s="244">
        <f t="shared" si="47"/>
        <v>0</v>
      </c>
      <c r="U90" s="244">
        <f t="shared" si="47"/>
        <v>0</v>
      </c>
    </row>
    <row r="91" spans="1:21">
      <c r="B91" s="268"/>
      <c r="C91" s="269"/>
      <c r="D91" s="269"/>
      <c r="E91" s="269"/>
      <c r="F91" s="269"/>
      <c r="G91" s="269"/>
      <c r="H91" s="269"/>
      <c r="I91" s="269"/>
      <c r="J91" s="269"/>
      <c r="K91" s="269"/>
      <c r="L91" s="269"/>
    </row>
    <row r="92" spans="1:21" s="307" customFormat="1" ht="14.4" customHeight="1">
      <c r="A92" s="81" t="s">
        <v>37</v>
      </c>
      <c r="B92" s="11"/>
      <c r="C92" s="270"/>
      <c r="D92" s="270"/>
      <c r="E92" s="270"/>
      <c r="F92" s="270"/>
      <c r="G92" s="270"/>
      <c r="H92" s="270"/>
      <c r="I92" s="270"/>
      <c r="J92" s="270"/>
      <c r="K92" s="270"/>
      <c r="L92" s="270"/>
      <c r="M92" s="11"/>
      <c r="N92" s="8"/>
      <c r="O92" s="8"/>
      <c r="P92" s="8"/>
      <c r="Q92" s="11"/>
      <c r="R92" s="11"/>
      <c r="S92" s="11"/>
      <c r="T92" s="11"/>
      <c r="U92" s="54"/>
    </row>
    <row r="93" spans="1:21" ht="14.4" customHeight="1">
      <c r="A93" s="7" t="s">
        <v>11</v>
      </c>
      <c r="B93" s="8" t="s">
        <v>139</v>
      </c>
      <c r="C93" s="8"/>
      <c r="D93" s="8"/>
      <c r="E93" s="8"/>
      <c r="F93" s="8"/>
      <c r="G93" s="8"/>
      <c r="H93" s="8"/>
      <c r="I93" s="8"/>
      <c r="J93" s="8"/>
      <c r="K93" s="8"/>
      <c r="L93" s="269"/>
      <c r="M93" s="5"/>
      <c r="N93" s="5"/>
      <c r="O93" s="5"/>
      <c r="P93" s="5"/>
      <c r="Q93" s="5"/>
      <c r="R93" s="5"/>
      <c r="S93" s="5"/>
      <c r="T93" s="5"/>
      <c r="U93" s="59"/>
    </row>
    <row r="94" spans="1:21" ht="14.4" customHeight="1">
      <c r="A94" s="20" t="s">
        <v>28</v>
      </c>
      <c r="B94" s="11" t="s">
        <v>31</v>
      </c>
    </row>
    <row r="95" spans="1:21" ht="14.4" customHeight="1">
      <c r="A95" s="20" t="s">
        <v>29</v>
      </c>
      <c r="B95" s="11" t="s">
        <v>32</v>
      </c>
    </row>
    <row r="96" spans="1:21" ht="14.4" customHeight="1">
      <c r="A96" s="20" t="s">
        <v>34</v>
      </c>
      <c r="B96" s="11" t="s">
        <v>35</v>
      </c>
      <c r="C96" s="9"/>
      <c r="D96" s="9"/>
      <c r="E96" s="9"/>
      <c r="F96" s="9"/>
      <c r="G96" s="9"/>
      <c r="H96" s="9"/>
      <c r="I96" s="9"/>
      <c r="J96" s="9"/>
      <c r="K96" s="9"/>
      <c r="L96" s="9"/>
      <c r="M96" s="9"/>
      <c r="N96" s="9"/>
      <c r="O96" s="9"/>
      <c r="P96" s="9"/>
      <c r="Q96" s="9"/>
      <c r="R96" s="9"/>
      <c r="S96" s="9"/>
      <c r="T96" s="9"/>
      <c r="U96" s="141"/>
    </row>
  </sheetData>
  <mergeCells count="2">
    <mergeCell ref="F2:F4"/>
    <mergeCell ref="A27:B27"/>
  </mergeCells>
  <pageMargins left="0.7" right="0.7" top="0.75" bottom="0.75" header="0.3" footer="0.3"/>
  <pageSetup paperSize="8" scale="4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9"/>
  <sheetViews>
    <sheetView showGridLines="0" zoomScaleNormal="100" workbookViewId="0">
      <selection activeCell="D35" sqref="D35"/>
    </sheetView>
  </sheetViews>
  <sheetFormatPr defaultColWidth="11.44140625" defaultRowHeight="14.4" outlineLevelRow="1"/>
  <cols>
    <col min="1" max="1" width="63.33203125" style="37" customWidth="1"/>
    <col min="2" max="2" width="13.6640625" style="37" customWidth="1"/>
    <col min="3" max="20" width="13.88671875" style="37" customWidth="1"/>
    <col min="21" max="21" width="12.33203125" style="53" bestFit="1" customWidth="1"/>
    <col min="22" max="16384" width="11.44140625" style="303"/>
  </cols>
  <sheetData>
    <row r="1" spans="1:21" ht="5.4" customHeight="1" thickBot="1"/>
    <row r="2" spans="1:21" s="304" customFormat="1" ht="18.600000000000001" customHeight="1">
      <c r="A2" s="116" t="s">
        <v>4</v>
      </c>
      <c r="B2" s="271">
        <f>Summary!B2</f>
        <v>0</v>
      </c>
      <c r="C2" s="77"/>
      <c r="D2" s="77"/>
      <c r="E2" s="77"/>
      <c r="F2" s="361" t="s">
        <v>121</v>
      </c>
      <c r="G2" s="103" t="s">
        <v>125</v>
      </c>
      <c r="H2" s="104"/>
      <c r="I2" s="104"/>
      <c r="J2" s="105"/>
      <c r="K2" s="35"/>
      <c r="L2" s="47"/>
      <c r="M2" s="50"/>
      <c r="N2" s="35"/>
      <c r="O2" s="47"/>
      <c r="P2" s="47"/>
      <c r="Q2" s="47"/>
      <c r="R2" s="47"/>
      <c r="S2" s="47"/>
      <c r="T2" s="47"/>
      <c r="U2" s="52"/>
    </row>
    <row r="3" spans="1:21" s="304" customFormat="1" ht="18.600000000000001" customHeight="1">
      <c r="A3" s="117" t="s">
        <v>5</v>
      </c>
      <c r="B3" s="272">
        <f>Summary!B3</f>
        <v>0</v>
      </c>
      <c r="C3" s="77"/>
      <c r="D3" s="77"/>
      <c r="E3" s="77"/>
      <c r="F3" s="362"/>
      <c r="G3" s="106" t="s">
        <v>127</v>
      </c>
      <c r="H3" s="107"/>
      <c r="I3" s="107"/>
      <c r="J3" s="108"/>
      <c r="K3" s="35"/>
      <c r="L3" s="47"/>
      <c r="M3" s="79"/>
      <c r="N3" s="35"/>
      <c r="O3" s="47"/>
      <c r="P3" s="47"/>
      <c r="Q3" s="47"/>
      <c r="R3" s="47"/>
      <c r="S3" s="47"/>
      <c r="T3" s="47"/>
      <c r="U3" s="52"/>
    </row>
    <row r="4" spans="1:21" s="304" customFormat="1" ht="18.600000000000001" customHeight="1" thickBot="1">
      <c r="A4" s="118" t="s">
        <v>6</v>
      </c>
      <c r="B4" s="273">
        <f>Summary!B4</f>
        <v>0</v>
      </c>
      <c r="C4" s="77"/>
      <c r="D4" s="77"/>
      <c r="E4" s="77"/>
      <c r="F4" s="363"/>
      <c r="G4" s="109" t="s">
        <v>128</v>
      </c>
      <c r="H4" s="110"/>
      <c r="I4" s="110"/>
      <c r="J4" s="111"/>
      <c r="K4" s="77"/>
      <c r="L4" s="77"/>
      <c r="M4" s="80"/>
      <c r="N4" s="35"/>
      <c r="O4" s="35"/>
      <c r="P4" s="77"/>
      <c r="Q4" s="77"/>
      <c r="R4" s="77"/>
      <c r="S4" s="77"/>
      <c r="T4" s="77"/>
      <c r="U4" s="52"/>
    </row>
    <row r="5" spans="1:21" s="305" customFormat="1" ht="18.600000000000001" customHeight="1">
      <c r="A5" s="92"/>
      <c r="B5" s="93"/>
      <c r="C5" s="94"/>
      <c r="D5" s="87"/>
      <c r="E5" s="87"/>
      <c r="F5" s="87"/>
      <c r="G5" s="87"/>
      <c r="H5" s="87"/>
      <c r="I5" s="87"/>
      <c r="J5" s="87"/>
      <c r="K5" s="87"/>
      <c r="L5" s="87"/>
      <c r="M5" s="95"/>
      <c r="N5" s="87"/>
      <c r="O5" s="87"/>
      <c r="P5" s="87"/>
      <c r="Q5" s="87"/>
      <c r="R5" s="87"/>
      <c r="S5" s="87"/>
      <c r="T5" s="87"/>
      <c r="U5" s="96"/>
    </row>
    <row r="6" spans="1:21" ht="19.5" customHeight="1" outlineLevel="1">
      <c r="A6" s="119" t="s">
        <v>123</v>
      </c>
      <c r="B6" s="40"/>
      <c r="C6" s="40"/>
      <c r="D6" s="40"/>
      <c r="E6" s="40"/>
      <c r="F6" s="40"/>
      <c r="G6" s="40"/>
      <c r="H6" s="40"/>
      <c r="I6" s="40"/>
      <c r="J6" s="40"/>
      <c r="K6" s="40"/>
      <c r="L6" s="40"/>
      <c r="M6" s="40"/>
      <c r="N6" s="40"/>
      <c r="O6" s="40"/>
      <c r="P6" s="40"/>
      <c r="Q6" s="40"/>
      <c r="R6" s="40"/>
      <c r="S6" s="40"/>
      <c r="T6" s="40"/>
      <c r="U6" s="55"/>
    </row>
    <row r="7" spans="1:21" s="306" customFormat="1" ht="19.5" customHeight="1" outlineLevel="1" thickBot="1">
      <c r="A7" s="86"/>
      <c r="B7" s="87"/>
      <c r="C7" s="87"/>
      <c r="D7" s="87"/>
      <c r="E7" s="267"/>
      <c r="F7" s="267"/>
      <c r="G7" s="267"/>
      <c r="H7" s="267"/>
      <c r="I7" s="267"/>
      <c r="J7" s="267"/>
      <c r="K7" s="267"/>
      <c r="L7" s="87"/>
      <c r="M7" s="87"/>
      <c r="N7" s="87"/>
      <c r="O7" s="87"/>
      <c r="P7" s="87"/>
      <c r="Q7" s="87"/>
      <c r="R7" s="87"/>
      <c r="S7" s="87"/>
      <c r="T7" s="87"/>
      <c r="U7" s="88"/>
    </row>
    <row r="8" spans="1:21" ht="14.4" customHeight="1" outlineLevel="1" thickBot="1">
      <c r="A8" s="102" t="s">
        <v>124</v>
      </c>
      <c r="B8" s="243">
        <f>C52</f>
        <v>0</v>
      </c>
      <c r="C8" s="5"/>
      <c r="E8" s="267"/>
      <c r="F8" s="267"/>
      <c r="G8" s="267"/>
      <c r="H8" s="267"/>
      <c r="I8" s="267"/>
      <c r="J8" s="267"/>
      <c r="K8" s="267"/>
      <c r="L8" s="239"/>
      <c r="M8" s="239"/>
    </row>
    <row r="9" spans="1:21" s="306" customFormat="1" ht="14.4" customHeight="1">
      <c r="A9" s="86"/>
      <c r="B9" s="87"/>
      <c r="C9" s="87"/>
      <c r="D9" s="87"/>
      <c r="E9" s="267"/>
      <c r="F9" s="267"/>
      <c r="G9" s="267"/>
      <c r="H9" s="267"/>
      <c r="I9" s="267"/>
      <c r="J9" s="267"/>
      <c r="K9" s="267"/>
      <c r="L9" s="87"/>
      <c r="M9" s="87"/>
      <c r="N9" s="87"/>
      <c r="O9" s="87"/>
      <c r="P9" s="87"/>
      <c r="Q9" s="87"/>
      <c r="R9" s="87"/>
      <c r="S9" s="87"/>
      <c r="T9" s="87"/>
      <c r="U9" s="88"/>
    </row>
    <row r="10" spans="1:21" s="307" customFormat="1" ht="14.4" customHeight="1">
      <c r="A10" s="39"/>
      <c r="B10" s="36"/>
      <c r="C10" s="22"/>
      <c r="D10" s="35"/>
      <c r="E10" s="35"/>
      <c r="F10" s="35"/>
      <c r="G10" s="11"/>
      <c r="H10" s="11"/>
      <c r="I10" s="11"/>
      <c r="J10" s="11"/>
      <c r="K10" s="11"/>
      <c r="L10" s="11"/>
      <c r="M10" s="21"/>
      <c r="N10" s="11"/>
      <c r="O10" s="11"/>
      <c r="P10" s="11"/>
      <c r="Q10" s="11"/>
      <c r="R10" s="11"/>
      <c r="S10" s="11"/>
      <c r="T10" s="11"/>
      <c r="U10" s="54"/>
    </row>
    <row r="11" spans="1:21" ht="19.5" customHeight="1" outlineLevel="1">
      <c r="A11" s="119" t="s">
        <v>70</v>
      </c>
      <c r="B11" s="40"/>
      <c r="C11" s="40"/>
      <c r="D11" s="40"/>
      <c r="E11" s="40"/>
      <c r="F11" s="40"/>
      <c r="G11" s="40"/>
      <c r="H11" s="40"/>
      <c r="I11" s="40"/>
      <c r="J11" s="40"/>
      <c r="K11" s="40"/>
      <c r="L11" s="40"/>
      <c r="M11" s="40"/>
      <c r="N11" s="40"/>
      <c r="O11" s="40"/>
      <c r="P11" s="40"/>
      <c r="Q11" s="40"/>
      <c r="R11" s="40"/>
      <c r="S11" s="40"/>
      <c r="T11" s="40"/>
      <c r="U11" s="55"/>
    </row>
    <row r="12" spans="1:21" s="307" customFormat="1" ht="9" customHeight="1" outlineLevel="1">
      <c r="A12" s="22"/>
      <c r="B12" s="35"/>
      <c r="C12" s="35"/>
      <c r="D12" s="35"/>
      <c r="E12" s="35"/>
      <c r="F12" s="35"/>
      <c r="G12" s="35"/>
      <c r="H12" s="35"/>
      <c r="I12" s="35"/>
      <c r="J12" s="35"/>
      <c r="K12" s="35"/>
      <c r="L12" s="35"/>
      <c r="M12" s="35"/>
      <c r="N12" s="35"/>
      <c r="O12" s="35"/>
      <c r="P12" s="35"/>
      <c r="Q12" s="35"/>
      <c r="R12" s="35"/>
      <c r="S12" s="35"/>
      <c r="T12" s="35"/>
      <c r="U12" s="56"/>
    </row>
    <row r="13" spans="1:21" s="307" customFormat="1" ht="14.4" customHeight="1" outlineLevel="1">
      <c r="A13" s="35" t="s">
        <v>126</v>
      </c>
      <c r="B13" s="35"/>
      <c r="C13" s="35"/>
      <c r="D13" s="35"/>
      <c r="E13" s="35"/>
      <c r="F13" s="35"/>
      <c r="G13" s="35"/>
      <c r="H13" s="35"/>
      <c r="I13" s="35"/>
      <c r="J13" s="35"/>
      <c r="K13" s="35"/>
      <c r="L13" s="35"/>
      <c r="M13" s="35"/>
      <c r="N13" s="35"/>
      <c r="O13" s="35"/>
      <c r="P13" s="35"/>
      <c r="Q13" s="35"/>
      <c r="R13" s="35"/>
      <c r="S13" s="35"/>
      <c r="T13" s="35"/>
      <c r="U13" s="56"/>
    </row>
    <row r="14" spans="1:21" s="307" customFormat="1" ht="8.4" customHeight="1" outlineLevel="1">
      <c r="A14" s="39"/>
      <c r="B14" s="36"/>
      <c r="C14" s="22"/>
      <c r="D14" s="35"/>
      <c r="E14" s="35"/>
      <c r="F14" s="35"/>
      <c r="G14" s="11"/>
      <c r="H14" s="11"/>
      <c r="I14" s="11"/>
      <c r="J14" s="11"/>
      <c r="K14" s="11"/>
      <c r="L14" s="11"/>
      <c r="M14" s="21"/>
      <c r="N14" s="11"/>
      <c r="O14" s="11"/>
      <c r="P14" s="11"/>
      <c r="Q14" s="11"/>
      <c r="R14" s="11"/>
      <c r="S14" s="11"/>
      <c r="T14" s="11"/>
      <c r="U14" s="54"/>
    </row>
    <row r="15" spans="1:21" ht="14.4" customHeight="1" outlineLevel="1">
      <c r="A15" s="99" t="s">
        <v>63</v>
      </c>
      <c r="B15" s="277">
        <f>'Factual scenario'!B16</f>
        <v>2022</v>
      </c>
      <c r="C15" s="36"/>
    </row>
    <row r="16" spans="1:21" ht="14.4" customHeight="1" outlineLevel="1">
      <c r="A16" s="84" t="s">
        <v>64</v>
      </c>
      <c r="B16" s="277">
        <f>'Factual scenario'!B18</f>
        <v>2039</v>
      </c>
      <c r="C16" s="36"/>
    </row>
    <row r="17" spans="1:21" ht="14.4" customHeight="1" outlineLevel="1">
      <c r="A17" s="98" t="s">
        <v>12</v>
      </c>
      <c r="B17" s="245" t="str">
        <f>WACC!$D$51</f>
        <v/>
      </c>
      <c r="C17" s="5" t="s">
        <v>109</v>
      </c>
    </row>
    <row r="18" spans="1:21" ht="14.4" customHeight="1" outlineLevel="1">
      <c r="A18" s="112" t="s">
        <v>122</v>
      </c>
      <c r="B18" s="246">
        <f>'Factual scenario'!B23</f>
        <v>0</v>
      </c>
      <c r="C18" s="5"/>
    </row>
    <row r="19" spans="1:21" ht="14.4" customHeight="1" outlineLevel="1">
      <c r="A19" s="121"/>
      <c r="B19" s="90"/>
      <c r="C19" s="5"/>
    </row>
    <row r="20" spans="1:21" ht="14.4" customHeight="1" outlineLevel="1">
      <c r="A20" s="4"/>
      <c r="B20" s="85"/>
      <c r="C20" s="5"/>
      <c r="J20" s="37" t="s">
        <v>134</v>
      </c>
    </row>
    <row r="21" spans="1:21" s="312" customFormat="1" ht="17.100000000000001" customHeight="1">
      <c r="A21" s="191" t="s">
        <v>138</v>
      </c>
      <c r="B21" s="192"/>
      <c r="C21" s="192"/>
      <c r="D21" s="192"/>
      <c r="E21" s="192"/>
      <c r="F21" s="192"/>
      <c r="G21" s="192"/>
      <c r="H21" s="192"/>
      <c r="I21" s="192"/>
      <c r="J21" s="192"/>
      <c r="K21" s="192"/>
      <c r="L21" s="192"/>
      <c r="M21" s="192"/>
      <c r="N21" s="192"/>
      <c r="O21" s="192"/>
      <c r="P21" s="192"/>
      <c r="Q21" s="192"/>
      <c r="R21" s="192"/>
      <c r="S21" s="192"/>
      <c r="T21" s="192"/>
      <c r="U21" s="193"/>
    </row>
    <row r="22" spans="1:21" s="306" customFormat="1" ht="14.4" customHeight="1">
      <c r="A22" s="120"/>
      <c r="B22" s="87"/>
      <c r="C22" s="87"/>
      <c r="D22" s="87"/>
      <c r="E22" s="87"/>
      <c r="F22" s="87"/>
      <c r="G22" s="87"/>
      <c r="H22" s="87"/>
      <c r="I22" s="87"/>
      <c r="J22" s="87"/>
      <c r="K22" s="87"/>
      <c r="L22" s="87"/>
      <c r="M22" s="87"/>
      <c r="N22" s="87"/>
      <c r="O22" s="87"/>
      <c r="P22" s="87"/>
      <c r="Q22" s="87"/>
      <c r="R22" s="87"/>
      <c r="S22" s="87"/>
      <c r="T22" s="87"/>
      <c r="U22" s="88"/>
    </row>
    <row r="23" spans="1:21" s="307" customFormat="1" ht="14.4" customHeight="1">
      <c r="A23" s="136" t="s">
        <v>133</v>
      </c>
      <c r="B23" s="35"/>
      <c r="C23" s="35"/>
      <c r="D23" s="35"/>
      <c r="E23" s="35"/>
      <c r="F23" s="35"/>
      <c r="G23" s="35"/>
      <c r="H23" s="35"/>
      <c r="I23" s="35"/>
      <c r="J23" s="35"/>
      <c r="K23" s="35"/>
      <c r="L23" s="35"/>
      <c r="M23" s="35"/>
      <c r="N23" s="35"/>
      <c r="O23" s="35"/>
      <c r="P23" s="35"/>
      <c r="Q23" s="35"/>
      <c r="R23" s="35"/>
      <c r="S23" s="35"/>
      <c r="T23" s="35"/>
      <c r="U23" s="56"/>
    </row>
    <row r="24" spans="1:21" s="307" customFormat="1" ht="14.4" customHeight="1">
      <c r="A24" s="75"/>
      <c r="B24" s="35"/>
      <c r="C24" s="35"/>
      <c r="D24" s="35"/>
      <c r="E24" s="35"/>
      <c r="F24" s="35"/>
      <c r="G24" s="35"/>
      <c r="H24" s="35"/>
      <c r="I24" s="35"/>
      <c r="J24" s="35"/>
      <c r="K24" s="35"/>
      <c r="L24" s="35"/>
      <c r="M24" s="35"/>
      <c r="N24" s="35"/>
      <c r="O24" s="35"/>
      <c r="P24" s="35"/>
      <c r="Q24" s="35"/>
      <c r="R24" s="35"/>
      <c r="S24" s="35"/>
      <c r="T24" s="35"/>
      <c r="U24" s="56"/>
    </row>
    <row r="25" spans="1:21" s="306" customFormat="1" ht="14.4" customHeight="1">
      <c r="A25" s="186"/>
      <c r="B25" s="126" t="s">
        <v>25</v>
      </c>
      <c r="C25" s="125" t="s">
        <v>1</v>
      </c>
      <c r="D25" s="122">
        <f>B15</f>
        <v>2022</v>
      </c>
      <c r="E25" s="187">
        <f t="shared" ref="E25:P25" si="0">D25+1</f>
        <v>2023</v>
      </c>
      <c r="F25" s="187">
        <f t="shared" si="0"/>
        <v>2024</v>
      </c>
      <c r="G25" s="187">
        <f t="shared" si="0"/>
        <v>2025</v>
      </c>
      <c r="H25" s="123">
        <f t="shared" si="0"/>
        <v>2026</v>
      </c>
      <c r="I25" s="123">
        <f t="shared" si="0"/>
        <v>2027</v>
      </c>
      <c r="J25" s="123">
        <f>I25+1</f>
        <v>2028</v>
      </c>
      <c r="K25" s="123">
        <f t="shared" si="0"/>
        <v>2029</v>
      </c>
      <c r="L25" s="123">
        <f t="shared" si="0"/>
        <v>2030</v>
      </c>
      <c r="M25" s="124">
        <f t="shared" si="0"/>
        <v>2031</v>
      </c>
      <c r="N25" s="124">
        <f t="shared" si="0"/>
        <v>2032</v>
      </c>
      <c r="O25" s="124">
        <f t="shared" si="0"/>
        <v>2033</v>
      </c>
      <c r="P25" s="124">
        <f t="shared" si="0"/>
        <v>2034</v>
      </c>
      <c r="Q25" s="124">
        <f>P25+1</f>
        <v>2035</v>
      </c>
      <c r="R25" s="124">
        <f t="shared" ref="R25:U25" si="1">Q25+1</f>
        <v>2036</v>
      </c>
      <c r="S25" s="124">
        <f t="shared" si="1"/>
        <v>2037</v>
      </c>
      <c r="T25" s="124">
        <f t="shared" si="1"/>
        <v>2038</v>
      </c>
      <c r="U25" s="124">
        <f t="shared" si="1"/>
        <v>2039</v>
      </c>
    </row>
    <row r="26" spans="1:21" s="307" customFormat="1">
      <c r="A26" s="39"/>
      <c r="B26" s="36"/>
      <c r="C26" s="54"/>
      <c r="D26" s="22"/>
      <c r="E26" s="35"/>
      <c r="F26" s="35"/>
      <c r="G26" s="22"/>
      <c r="H26" s="22"/>
      <c r="I26" s="22"/>
      <c r="J26" s="22"/>
      <c r="K26" s="22"/>
      <c r="L26" s="22"/>
      <c r="M26" s="11"/>
      <c r="N26" s="21"/>
      <c r="O26" s="11"/>
      <c r="P26" s="11"/>
      <c r="Q26" s="11"/>
      <c r="R26" s="11"/>
      <c r="S26" s="11"/>
      <c r="T26" s="11"/>
      <c r="U26" s="11"/>
    </row>
    <row r="27" spans="1:21" s="307" customFormat="1" ht="14.4" customHeight="1">
      <c r="A27" s="15" t="s">
        <v>195</v>
      </c>
      <c r="B27" s="16" t="s">
        <v>17</v>
      </c>
      <c r="C27" s="139">
        <f t="shared" ref="C27:C33" si="2">SUM(D27:U27)</f>
        <v>0</v>
      </c>
      <c r="D27" s="212"/>
      <c r="E27" s="212"/>
      <c r="F27" s="212"/>
      <c r="G27" s="212"/>
      <c r="H27" s="212"/>
      <c r="I27" s="212"/>
      <c r="J27" s="212"/>
      <c r="K27" s="212"/>
      <c r="L27" s="212"/>
      <c r="M27" s="212"/>
      <c r="N27" s="212"/>
      <c r="O27" s="212"/>
      <c r="P27" s="212"/>
      <c r="Q27" s="212"/>
      <c r="R27" s="212"/>
      <c r="S27" s="212"/>
      <c r="T27" s="212"/>
      <c r="U27" s="212"/>
    </row>
    <row r="28" spans="1:21" s="307" customFormat="1" ht="14.4" customHeight="1">
      <c r="A28" s="330" t="s">
        <v>197</v>
      </c>
      <c r="B28" s="16" t="s">
        <v>17</v>
      </c>
      <c r="C28" s="139">
        <f t="shared" si="2"/>
        <v>0</v>
      </c>
      <c r="D28" s="212"/>
      <c r="E28" s="212"/>
      <c r="F28" s="212"/>
      <c r="G28" s="212"/>
      <c r="H28" s="212"/>
      <c r="I28" s="212"/>
      <c r="J28" s="212"/>
      <c r="K28" s="212"/>
      <c r="L28" s="212"/>
      <c r="M28" s="212"/>
      <c r="N28" s="212"/>
      <c r="O28" s="212"/>
      <c r="P28" s="212"/>
      <c r="Q28" s="212"/>
      <c r="R28" s="137"/>
      <c r="S28" s="137"/>
      <c r="T28" s="137"/>
      <c r="U28" s="137"/>
    </row>
    <row r="29" spans="1:21" s="307" customFormat="1" ht="14.4" customHeight="1">
      <c r="A29" s="15" t="s">
        <v>196</v>
      </c>
      <c r="B29" s="16" t="s">
        <v>17</v>
      </c>
      <c r="C29" s="139">
        <f t="shared" si="2"/>
        <v>0</v>
      </c>
      <c r="D29" s="212"/>
      <c r="E29" s="212"/>
      <c r="F29" s="212"/>
      <c r="G29" s="212"/>
      <c r="H29" s="212"/>
      <c r="I29" s="212"/>
      <c r="J29" s="212"/>
      <c r="K29" s="212"/>
      <c r="L29" s="212"/>
      <c r="M29" s="212"/>
      <c r="N29" s="212"/>
      <c r="O29" s="212"/>
      <c r="P29" s="212"/>
      <c r="Q29" s="212"/>
      <c r="R29" s="212"/>
      <c r="S29" s="212"/>
      <c r="T29" s="212"/>
      <c r="U29" s="212"/>
    </row>
    <row r="30" spans="1:21" s="307" customFormat="1" ht="14.4" customHeight="1">
      <c r="A30" s="330" t="s">
        <v>198</v>
      </c>
      <c r="B30" s="16" t="s">
        <v>17</v>
      </c>
      <c r="C30" s="139">
        <f t="shared" si="2"/>
        <v>0</v>
      </c>
      <c r="D30" s="212"/>
      <c r="E30" s="212"/>
      <c r="F30" s="212"/>
      <c r="G30" s="212"/>
      <c r="H30" s="212"/>
      <c r="I30" s="212"/>
      <c r="J30" s="212"/>
      <c r="K30" s="212"/>
      <c r="L30" s="212"/>
      <c r="M30" s="212"/>
      <c r="N30" s="212"/>
      <c r="O30" s="212"/>
      <c r="P30" s="212"/>
      <c r="Q30" s="212"/>
      <c r="R30" s="212"/>
      <c r="S30" s="212"/>
      <c r="T30" s="212"/>
      <c r="U30" s="212"/>
    </row>
    <row r="31" spans="1:21" s="307" customFormat="1" ht="14.4" customHeight="1">
      <c r="A31" s="15" t="s">
        <v>199</v>
      </c>
      <c r="B31" s="16" t="s">
        <v>17</v>
      </c>
      <c r="C31" s="139">
        <f t="shared" si="2"/>
        <v>0</v>
      </c>
      <c r="D31" s="212"/>
      <c r="E31" s="212"/>
      <c r="F31" s="212"/>
      <c r="G31" s="212"/>
      <c r="H31" s="212"/>
      <c r="I31" s="212"/>
      <c r="J31" s="212"/>
      <c r="K31" s="212"/>
      <c r="L31" s="212"/>
      <c r="M31" s="212"/>
      <c r="N31" s="212"/>
      <c r="O31" s="212"/>
      <c r="P31" s="212"/>
      <c r="Q31" s="212"/>
      <c r="R31" s="212"/>
      <c r="S31" s="212"/>
      <c r="T31" s="212"/>
      <c r="U31" s="212"/>
    </row>
    <row r="32" spans="1:21" s="307" customFormat="1" ht="14.4" customHeight="1">
      <c r="A32" s="15" t="s">
        <v>200</v>
      </c>
      <c r="B32" s="16" t="s">
        <v>17</v>
      </c>
      <c r="C32" s="139">
        <f t="shared" si="2"/>
        <v>0</v>
      </c>
      <c r="D32" s="212"/>
      <c r="E32" s="212"/>
      <c r="F32" s="212"/>
      <c r="G32" s="212"/>
      <c r="H32" s="212"/>
      <c r="I32" s="212"/>
      <c r="J32" s="212"/>
      <c r="K32" s="212"/>
      <c r="L32" s="212"/>
      <c r="M32" s="212"/>
      <c r="N32" s="212"/>
      <c r="O32" s="212"/>
      <c r="P32" s="212"/>
      <c r="Q32" s="212"/>
      <c r="R32" s="212"/>
      <c r="S32" s="212"/>
      <c r="T32" s="212"/>
      <c r="U32" s="212"/>
    </row>
    <row r="33" spans="1:21" s="307" customFormat="1" ht="14.4" customHeight="1">
      <c r="A33" s="14" t="s">
        <v>201</v>
      </c>
      <c r="B33" s="16" t="s">
        <v>17</v>
      </c>
      <c r="C33" s="139">
        <f t="shared" si="2"/>
        <v>0</v>
      </c>
      <c r="D33" s="212"/>
      <c r="E33" s="212"/>
      <c r="F33" s="212"/>
      <c r="G33" s="212"/>
      <c r="H33" s="212"/>
      <c r="I33" s="212"/>
      <c r="J33" s="212"/>
      <c r="K33" s="212"/>
      <c r="L33" s="212"/>
      <c r="M33" s="212"/>
      <c r="N33" s="212"/>
      <c r="O33" s="212"/>
      <c r="P33" s="212"/>
      <c r="Q33" s="212"/>
      <c r="R33" s="212"/>
      <c r="S33" s="212"/>
      <c r="T33" s="212"/>
      <c r="U33" s="212"/>
    </row>
    <row r="34" spans="1:21" s="307" customFormat="1" ht="14.4" customHeight="1">
      <c r="A34" s="41"/>
      <c r="B34" s="43"/>
      <c r="C34" s="66"/>
      <c r="D34" s="254"/>
      <c r="E34" s="254"/>
      <c r="F34" s="66"/>
      <c r="G34" s="66"/>
      <c r="H34" s="66"/>
      <c r="I34" s="66"/>
      <c r="J34" s="66"/>
      <c r="K34" s="66"/>
      <c r="L34" s="66"/>
      <c r="M34" s="66"/>
      <c r="N34" s="66"/>
      <c r="O34" s="66"/>
      <c r="P34" s="66"/>
      <c r="Q34" s="58"/>
      <c r="R34" s="58"/>
      <c r="S34" s="58"/>
      <c r="T34" s="58"/>
      <c r="U34" s="58"/>
    </row>
    <row r="35" spans="1:21" s="311" customFormat="1" ht="14.4" customHeight="1">
      <c r="A35" s="74" t="s">
        <v>13</v>
      </c>
      <c r="B35" s="63" t="s">
        <v>17</v>
      </c>
      <c r="C35" s="139">
        <f>SUM(D35:U35)</f>
        <v>0</v>
      </c>
      <c r="D35" s="139">
        <f>IFERROR(SUM(D28,D30,D31,D32,D33),"")</f>
        <v>0</v>
      </c>
      <c r="E35" s="140">
        <f>IFERROR(SUM(E28,E30,E31,E32,E33),"")</f>
        <v>0</v>
      </c>
      <c r="F35" s="140">
        <f t="shared" ref="F35:U35" si="3">IFERROR(SUM(F28,F30,F31,F32,F33),"")</f>
        <v>0</v>
      </c>
      <c r="G35" s="140">
        <f t="shared" si="3"/>
        <v>0</v>
      </c>
      <c r="H35" s="140">
        <f t="shared" si="3"/>
        <v>0</v>
      </c>
      <c r="I35" s="140">
        <f t="shared" si="3"/>
        <v>0</v>
      </c>
      <c r="J35" s="140">
        <f t="shared" si="3"/>
        <v>0</v>
      </c>
      <c r="K35" s="140">
        <f t="shared" si="3"/>
        <v>0</v>
      </c>
      <c r="L35" s="140">
        <f t="shared" si="3"/>
        <v>0</v>
      </c>
      <c r="M35" s="140">
        <f t="shared" si="3"/>
        <v>0</v>
      </c>
      <c r="N35" s="140">
        <f t="shared" si="3"/>
        <v>0</v>
      </c>
      <c r="O35" s="140">
        <f t="shared" si="3"/>
        <v>0</v>
      </c>
      <c r="P35" s="140">
        <f t="shared" si="3"/>
        <v>0</v>
      </c>
      <c r="Q35" s="140">
        <f t="shared" si="3"/>
        <v>0</v>
      </c>
      <c r="R35" s="140">
        <f t="shared" si="3"/>
        <v>0</v>
      </c>
      <c r="S35" s="140">
        <f t="shared" si="3"/>
        <v>0</v>
      </c>
      <c r="T35" s="140">
        <f t="shared" si="3"/>
        <v>0</v>
      </c>
      <c r="U35" s="140">
        <f t="shared" si="3"/>
        <v>0</v>
      </c>
    </row>
    <row r="36" spans="1:21" s="307" customFormat="1" ht="14.4" customHeight="1">
      <c r="A36" s="14" t="s">
        <v>3</v>
      </c>
      <c r="B36" s="16" t="s">
        <v>17</v>
      </c>
      <c r="C36" s="139">
        <f>SUM(D36:U36)</f>
        <v>0</v>
      </c>
      <c r="D36" s="212"/>
      <c r="E36" s="212"/>
      <c r="F36" s="212"/>
      <c r="G36" s="212"/>
      <c r="H36" s="212"/>
      <c r="I36" s="212"/>
      <c r="J36" s="212"/>
      <c r="K36" s="212"/>
      <c r="L36" s="212"/>
      <c r="M36" s="212"/>
      <c r="N36" s="212"/>
      <c r="O36" s="212"/>
      <c r="P36" s="212"/>
      <c r="Q36" s="212"/>
      <c r="R36" s="212"/>
      <c r="S36" s="212"/>
      <c r="T36" s="212"/>
      <c r="U36" s="212"/>
    </row>
    <row r="37" spans="1:21" s="311" customFormat="1" ht="14.4" customHeight="1">
      <c r="A37" s="12" t="s">
        <v>10</v>
      </c>
      <c r="B37" s="63" t="s">
        <v>17</v>
      </c>
      <c r="C37" s="139">
        <f>SUM(D37:U37)</f>
        <v>0</v>
      </c>
      <c r="D37" s="139">
        <f t="shared" ref="D37:U37" si="4">SUM(D35,D36)</f>
        <v>0</v>
      </c>
      <c r="E37" s="140">
        <f t="shared" si="4"/>
        <v>0</v>
      </c>
      <c r="F37" s="140">
        <f t="shared" si="4"/>
        <v>0</v>
      </c>
      <c r="G37" s="140">
        <f t="shared" si="4"/>
        <v>0</v>
      </c>
      <c r="H37" s="140">
        <f t="shared" si="4"/>
        <v>0</v>
      </c>
      <c r="I37" s="140">
        <f t="shared" si="4"/>
        <v>0</v>
      </c>
      <c r="J37" s="140">
        <f t="shared" si="4"/>
        <v>0</v>
      </c>
      <c r="K37" s="140">
        <f t="shared" si="4"/>
        <v>0</v>
      </c>
      <c r="L37" s="140">
        <f t="shared" si="4"/>
        <v>0</v>
      </c>
      <c r="M37" s="140">
        <f t="shared" si="4"/>
        <v>0</v>
      </c>
      <c r="N37" s="140">
        <f t="shared" si="4"/>
        <v>0</v>
      </c>
      <c r="O37" s="140">
        <f t="shared" si="4"/>
        <v>0</v>
      </c>
      <c r="P37" s="140">
        <f t="shared" si="4"/>
        <v>0</v>
      </c>
      <c r="Q37" s="140">
        <f t="shared" si="4"/>
        <v>0</v>
      </c>
      <c r="R37" s="140">
        <f t="shared" si="4"/>
        <v>0</v>
      </c>
      <c r="S37" s="140">
        <f t="shared" si="4"/>
        <v>0</v>
      </c>
      <c r="T37" s="140">
        <f t="shared" si="4"/>
        <v>0</v>
      </c>
      <c r="U37" s="140">
        <f t="shared" si="4"/>
        <v>0</v>
      </c>
    </row>
    <row r="38" spans="1:21" s="307" customFormat="1" ht="14.4" customHeight="1">
      <c r="A38" s="41"/>
      <c r="B38" s="43"/>
      <c r="C38" s="60"/>
      <c r="D38" s="60"/>
      <c r="E38" s="69"/>
      <c r="F38" s="69"/>
      <c r="G38" s="69"/>
      <c r="H38" s="69"/>
      <c r="I38" s="69"/>
      <c r="J38" s="69"/>
      <c r="K38" s="69"/>
      <c r="L38" s="69"/>
      <c r="M38" s="69"/>
      <c r="N38" s="69"/>
      <c r="O38" s="69"/>
      <c r="P38" s="69"/>
      <c r="Q38" s="69"/>
      <c r="R38" s="69"/>
      <c r="S38" s="69"/>
      <c r="T38" s="69"/>
      <c r="U38" s="60"/>
    </row>
    <row r="39" spans="1:21" s="311" customFormat="1" ht="14.4" customHeight="1">
      <c r="A39" s="74" t="s">
        <v>8</v>
      </c>
      <c r="B39" s="63" t="s">
        <v>17</v>
      </c>
      <c r="C39" s="139">
        <f>SUM(D39:U39)</f>
        <v>0</v>
      </c>
      <c r="D39" s="139">
        <f>D40*D41</f>
        <v>0</v>
      </c>
      <c r="E39" s="140">
        <f t="shared" ref="E39:U39" si="5">E40*E41</f>
        <v>0</v>
      </c>
      <c r="F39" s="140">
        <f t="shared" si="5"/>
        <v>0</v>
      </c>
      <c r="G39" s="140">
        <f t="shared" si="5"/>
        <v>0</v>
      </c>
      <c r="H39" s="140">
        <f t="shared" si="5"/>
        <v>0</v>
      </c>
      <c r="I39" s="140">
        <f t="shared" si="5"/>
        <v>0</v>
      </c>
      <c r="J39" s="140">
        <f t="shared" si="5"/>
        <v>0</v>
      </c>
      <c r="K39" s="140">
        <f t="shared" si="5"/>
        <v>0</v>
      </c>
      <c r="L39" s="140">
        <f t="shared" si="5"/>
        <v>0</v>
      </c>
      <c r="M39" s="140">
        <f t="shared" si="5"/>
        <v>0</v>
      </c>
      <c r="N39" s="140">
        <f t="shared" si="5"/>
        <v>0</v>
      </c>
      <c r="O39" s="140">
        <f t="shared" si="5"/>
        <v>0</v>
      </c>
      <c r="P39" s="140">
        <f t="shared" si="5"/>
        <v>0</v>
      </c>
      <c r="Q39" s="140">
        <f t="shared" si="5"/>
        <v>0</v>
      </c>
      <c r="R39" s="140">
        <f t="shared" si="5"/>
        <v>0</v>
      </c>
      <c r="S39" s="140">
        <f t="shared" si="5"/>
        <v>0</v>
      </c>
      <c r="T39" s="140">
        <f t="shared" si="5"/>
        <v>0</v>
      </c>
      <c r="U39" s="140">
        <f t="shared" si="5"/>
        <v>0</v>
      </c>
    </row>
    <row r="40" spans="1:21" s="307" customFormat="1" ht="14.4" customHeight="1">
      <c r="A40" s="14" t="s">
        <v>106</v>
      </c>
      <c r="B40" s="16" t="s">
        <v>154</v>
      </c>
      <c r="C40" s="139">
        <f>SUM(D40:U40)</f>
        <v>0</v>
      </c>
      <c r="D40" s="137"/>
      <c r="E40" s="137"/>
      <c r="F40" s="137"/>
      <c r="G40" s="137"/>
      <c r="H40" s="137"/>
      <c r="I40" s="137"/>
      <c r="J40" s="137"/>
      <c r="K40" s="137"/>
      <c r="L40" s="137"/>
      <c r="M40" s="137"/>
      <c r="N40" s="137"/>
      <c r="O40" s="137"/>
      <c r="P40" s="137"/>
      <c r="Q40" s="137"/>
      <c r="R40" s="137"/>
      <c r="S40" s="137"/>
      <c r="T40" s="137"/>
      <c r="U40" s="137"/>
    </row>
    <row r="41" spans="1:21" s="307" customFormat="1" ht="14.4" customHeight="1">
      <c r="A41" s="14" t="s">
        <v>107</v>
      </c>
      <c r="B41" s="16" t="s">
        <v>26</v>
      </c>
      <c r="C41" s="139">
        <f>SUM(D41:U41)</f>
        <v>0</v>
      </c>
      <c r="D41" s="212"/>
      <c r="E41" s="212"/>
      <c r="F41" s="212"/>
      <c r="G41" s="212"/>
      <c r="H41" s="212"/>
      <c r="I41" s="212"/>
      <c r="J41" s="212"/>
      <c r="K41" s="212"/>
      <c r="L41" s="212"/>
      <c r="M41" s="212"/>
      <c r="N41" s="212"/>
      <c r="O41" s="212"/>
      <c r="P41" s="212"/>
      <c r="Q41" s="212"/>
      <c r="R41" s="212"/>
      <c r="S41" s="212"/>
      <c r="T41" s="212"/>
      <c r="U41" s="212"/>
    </row>
    <row r="42" spans="1:21" s="307" customFormat="1" ht="14.4" customHeight="1">
      <c r="A42" s="41"/>
      <c r="B42" s="43"/>
      <c r="C42" s="60"/>
      <c r="D42" s="61"/>
      <c r="E42" s="69"/>
      <c r="F42" s="69"/>
      <c r="G42" s="69"/>
      <c r="H42" s="69"/>
      <c r="I42" s="69"/>
      <c r="J42" s="69"/>
      <c r="K42" s="69"/>
      <c r="L42" s="69"/>
      <c r="M42" s="69"/>
      <c r="N42" s="69"/>
      <c r="O42" s="69"/>
      <c r="P42" s="69"/>
      <c r="Q42" s="69"/>
      <c r="R42" s="69"/>
      <c r="S42" s="69"/>
      <c r="T42" s="69"/>
      <c r="U42" s="60"/>
    </row>
    <row r="43" spans="1:21" s="307" customFormat="1" ht="14.4" customHeight="1">
      <c r="A43" s="17" t="s">
        <v>108</v>
      </c>
      <c r="B43" s="19" t="s">
        <v>17</v>
      </c>
      <c r="C43" s="139">
        <f>SUM(D43:U43)</f>
        <v>0</v>
      </c>
      <c r="D43" s="255">
        <f>D39-D37</f>
        <v>0</v>
      </c>
      <c r="E43" s="225">
        <f t="shared" ref="E43:U43" si="6">E39-E37</f>
        <v>0</v>
      </c>
      <c r="F43" s="225">
        <f t="shared" si="6"/>
        <v>0</v>
      </c>
      <c r="G43" s="225">
        <f t="shared" si="6"/>
        <v>0</v>
      </c>
      <c r="H43" s="225">
        <f t="shared" si="6"/>
        <v>0</v>
      </c>
      <c r="I43" s="225">
        <f t="shared" si="6"/>
        <v>0</v>
      </c>
      <c r="J43" s="225">
        <f t="shared" si="6"/>
        <v>0</v>
      </c>
      <c r="K43" s="225">
        <f t="shared" si="6"/>
        <v>0</v>
      </c>
      <c r="L43" s="225">
        <f t="shared" si="6"/>
        <v>0</v>
      </c>
      <c r="M43" s="225">
        <f t="shared" si="6"/>
        <v>0</v>
      </c>
      <c r="N43" s="225">
        <f t="shared" si="6"/>
        <v>0</v>
      </c>
      <c r="O43" s="225">
        <f t="shared" si="6"/>
        <v>0</v>
      </c>
      <c r="P43" s="225">
        <f t="shared" si="6"/>
        <v>0</v>
      </c>
      <c r="Q43" s="225">
        <f t="shared" si="6"/>
        <v>0</v>
      </c>
      <c r="R43" s="225">
        <f t="shared" si="6"/>
        <v>0</v>
      </c>
      <c r="S43" s="225">
        <f t="shared" si="6"/>
        <v>0</v>
      </c>
      <c r="T43" s="225">
        <f t="shared" si="6"/>
        <v>0</v>
      </c>
      <c r="U43" s="279">
        <f t="shared" si="6"/>
        <v>0</v>
      </c>
    </row>
    <row r="44" spans="1:21" s="311" customFormat="1" ht="14.4" customHeight="1">
      <c r="A44" s="285" t="s">
        <v>18</v>
      </c>
      <c r="B44" s="63" t="s">
        <v>17</v>
      </c>
      <c r="C44" s="139">
        <f>SUM(D44:U44)</f>
        <v>0</v>
      </c>
      <c r="D44" s="286"/>
      <c r="E44" s="287"/>
      <c r="F44" s="287"/>
      <c r="G44" s="287"/>
      <c r="H44" s="287"/>
      <c r="I44" s="287"/>
      <c r="J44" s="287"/>
      <c r="K44" s="287"/>
      <c r="L44" s="287"/>
      <c r="M44" s="287"/>
      <c r="N44" s="287"/>
      <c r="O44" s="287"/>
      <c r="P44" s="287"/>
      <c r="Q44" s="287"/>
      <c r="R44" s="287"/>
      <c r="S44" s="287"/>
      <c r="T44" s="287"/>
      <c r="U44" s="287"/>
    </row>
    <row r="45" spans="1:21" s="311" customFormat="1" ht="14.4" customHeight="1">
      <c r="A45" s="285" t="s">
        <v>19</v>
      </c>
      <c r="B45" s="63" t="s">
        <v>17</v>
      </c>
      <c r="C45" s="139">
        <f>SUM(D45:U45)</f>
        <v>0</v>
      </c>
      <c r="D45" s="227"/>
      <c r="E45" s="227"/>
      <c r="F45" s="227"/>
      <c r="G45" s="227"/>
      <c r="H45" s="227"/>
      <c r="I45" s="227"/>
      <c r="J45" s="227"/>
      <c r="K45" s="227"/>
      <c r="L45" s="227"/>
      <c r="M45" s="227"/>
      <c r="N45" s="227"/>
      <c r="O45" s="227"/>
      <c r="P45" s="227"/>
      <c r="Q45" s="227"/>
      <c r="R45" s="227"/>
      <c r="S45" s="227"/>
      <c r="T45" s="227"/>
      <c r="U45" s="227"/>
    </row>
    <row r="46" spans="1:21" s="311" customFormat="1" ht="14.4" customHeight="1">
      <c r="A46" s="74" t="s">
        <v>20</v>
      </c>
      <c r="B46" s="63" t="s">
        <v>17</v>
      </c>
      <c r="C46" s="139">
        <f>SUM(D46:U46)</f>
        <v>0</v>
      </c>
      <c r="D46" s="230"/>
      <c r="E46" s="256"/>
      <c r="F46" s="256"/>
      <c r="G46" s="256"/>
      <c r="H46" s="256"/>
      <c r="I46" s="256"/>
      <c r="J46" s="256"/>
      <c r="K46" s="256"/>
      <c r="L46" s="256"/>
      <c r="M46" s="256"/>
      <c r="N46" s="256"/>
      <c r="O46" s="256"/>
      <c r="P46" s="256"/>
      <c r="Q46" s="256"/>
      <c r="R46" s="256"/>
      <c r="S46" s="256"/>
      <c r="T46" s="256"/>
      <c r="U46" s="229">
        <f>'Terminal Value'!D42</f>
        <v>0</v>
      </c>
    </row>
    <row r="47" spans="1:21" s="307" customFormat="1" ht="14.4" customHeight="1">
      <c r="A47" s="41"/>
      <c r="B47" s="43"/>
      <c r="C47" s="257"/>
      <c r="D47" s="230"/>
      <c r="E47" s="256"/>
      <c r="F47" s="256"/>
      <c r="G47" s="256"/>
      <c r="H47" s="256"/>
      <c r="I47" s="256"/>
      <c r="J47" s="256"/>
      <c r="K47" s="256"/>
      <c r="L47" s="256"/>
      <c r="M47" s="256"/>
      <c r="N47" s="256"/>
      <c r="O47" s="256"/>
      <c r="P47" s="256"/>
      <c r="Q47" s="256"/>
      <c r="R47" s="256"/>
      <c r="S47" s="256"/>
      <c r="T47" s="256"/>
      <c r="U47" s="230"/>
    </row>
    <row r="48" spans="1:21" s="307" customFormat="1" ht="14.4" customHeight="1">
      <c r="A48" s="18" t="s">
        <v>22</v>
      </c>
      <c r="B48" s="71" t="s">
        <v>17</v>
      </c>
      <c r="C48" s="139">
        <f>SUM(D48:U48)</f>
        <v>0</v>
      </c>
      <c r="D48" s="258">
        <f t="shared" ref="D48:T48" si="7">IFERROR(D43+D28-D27+D30-D29-D44-D45,"")</f>
        <v>0</v>
      </c>
      <c r="E48" s="258">
        <f t="shared" si="7"/>
        <v>0</v>
      </c>
      <c r="F48" s="258">
        <f t="shared" si="7"/>
        <v>0</v>
      </c>
      <c r="G48" s="258">
        <f t="shared" si="7"/>
        <v>0</v>
      </c>
      <c r="H48" s="258">
        <f t="shared" si="7"/>
        <v>0</v>
      </c>
      <c r="I48" s="258">
        <f t="shared" si="7"/>
        <v>0</v>
      </c>
      <c r="J48" s="258">
        <f t="shared" si="7"/>
        <v>0</v>
      </c>
      <c r="K48" s="258">
        <f t="shared" si="7"/>
        <v>0</v>
      </c>
      <c r="L48" s="258">
        <f t="shared" si="7"/>
        <v>0</v>
      </c>
      <c r="M48" s="258">
        <f t="shared" si="7"/>
        <v>0</v>
      </c>
      <c r="N48" s="258">
        <f t="shared" si="7"/>
        <v>0</v>
      </c>
      <c r="O48" s="258">
        <f t="shared" si="7"/>
        <v>0</v>
      </c>
      <c r="P48" s="258">
        <f t="shared" si="7"/>
        <v>0</v>
      </c>
      <c r="Q48" s="258">
        <f t="shared" si="7"/>
        <v>0</v>
      </c>
      <c r="R48" s="258">
        <f t="shared" si="7"/>
        <v>0</v>
      </c>
      <c r="S48" s="258">
        <f t="shared" si="7"/>
        <v>0</v>
      </c>
      <c r="T48" s="258">
        <f t="shared" si="7"/>
        <v>0</v>
      </c>
      <c r="U48" s="258">
        <f>IFERROR(U43+U28-U27+U30-U29-U44-U45+U46,"")</f>
        <v>0</v>
      </c>
    </row>
    <row r="49" spans="1:21" s="307" customFormat="1" ht="14.4" customHeight="1">
      <c r="A49" s="18" t="s">
        <v>23</v>
      </c>
      <c r="B49" s="71" t="s">
        <v>17</v>
      </c>
      <c r="C49" s="139">
        <f>SUM(D49:U49)</f>
        <v>0</v>
      </c>
      <c r="D49" s="259">
        <f t="shared" ref="D49:U49" si="8">IFERROR(D48/(1+$B$17)^(D25-$B$15),)</f>
        <v>0</v>
      </c>
      <c r="E49" s="259">
        <f t="shared" si="8"/>
        <v>0</v>
      </c>
      <c r="F49" s="259">
        <f t="shared" si="8"/>
        <v>0</v>
      </c>
      <c r="G49" s="259">
        <f t="shared" si="8"/>
        <v>0</v>
      </c>
      <c r="H49" s="259">
        <f t="shared" si="8"/>
        <v>0</v>
      </c>
      <c r="I49" s="259">
        <f t="shared" si="8"/>
        <v>0</v>
      </c>
      <c r="J49" s="259">
        <f t="shared" si="8"/>
        <v>0</v>
      </c>
      <c r="K49" s="259">
        <f t="shared" si="8"/>
        <v>0</v>
      </c>
      <c r="L49" s="259">
        <f t="shared" si="8"/>
        <v>0</v>
      </c>
      <c r="M49" s="259">
        <f t="shared" si="8"/>
        <v>0</v>
      </c>
      <c r="N49" s="259">
        <f t="shared" si="8"/>
        <v>0</v>
      </c>
      <c r="O49" s="259">
        <f t="shared" si="8"/>
        <v>0</v>
      </c>
      <c r="P49" s="259">
        <f t="shared" si="8"/>
        <v>0</v>
      </c>
      <c r="Q49" s="259">
        <f t="shared" si="8"/>
        <v>0</v>
      </c>
      <c r="R49" s="259">
        <f t="shared" si="8"/>
        <v>0</v>
      </c>
      <c r="S49" s="259">
        <f t="shared" si="8"/>
        <v>0</v>
      </c>
      <c r="T49" s="259">
        <f t="shared" si="8"/>
        <v>0</v>
      </c>
      <c r="U49" s="259">
        <f t="shared" si="8"/>
        <v>0</v>
      </c>
    </row>
    <row r="50" spans="1:21" s="307" customFormat="1" ht="14.4" customHeight="1">
      <c r="A50" s="70" t="s">
        <v>21</v>
      </c>
      <c r="B50" s="71" t="s">
        <v>17</v>
      </c>
      <c r="C50" s="139">
        <f>U50</f>
        <v>0</v>
      </c>
      <c r="D50" s="259">
        <f>SUM($D$49:D49)</f>
        <v>0</v>
      </c>
      <c r="E50" s="259">
        <f>SUM($D$49:E49)</f>
        <v>0</v>
      </c>
      <c r="F50" s="259">
        <f>SUM($D$49:F49)</f>
        <v>0</v>
      </c>
      <c r="G50" s="259">
        <f>SUM($D$49:G49)</f>
        <v>0</v>
      </c>
      <c r="H50" s="259">
        <f>SUM($D$49:H49)</f>
        <v>0</v>
      </c>
      <c r="I50" s="259">
        <f>SUM($D$49:I49)</f>
        <v>0</v>
      </c>
      <c r="J50" s="259">
        <f>SUM($D$49:J49)</f>
        <v>0</v>
      </c>
      <c r="K50" s="259">
        <f>SUM($D$49:K49)</f>
        <v>0</v>
      </c>
      <c r="L50" s="259">
        <f>SUM($D$49:L49)</f>
        <v>0</v>
      </c>
      <c r="M50" s="259">
        <f>SUM($D$49:M49)</f>
        <v>0</v>
      </c>
      <c r="N50" s="259">
        <f>SUM($D$49:N49)</f>
        <v>0</v>
      </c>
      <c r="O50" s="259">
        <f>SUM($D$49:O49)</f>
        <v>0</v>
      </c>
      <c r="P50" s="259">
        <f>SUM($D$49:P49)</f>
        <v>0</v>
      </c>
      <c r="Q50" s="259">
        <f>SUM($D$49:Q49)</f>
        <v>0</v>
      </c>
      <c r="R50" s="259">
        <f>SUM($D$49:R49)</f>
        <v>0</v>
      </c>
      <c r="S50" s="259">
        <f>SUM($D$49:S49)</f>
        <v>0</v>
      </c>
      <c r="T50" s="259">
        <f>SUM($D$49:T49)</f>
        <v>0</v>
      </c>
      <c r="U50" s="259">
        <f>SUM($D$49:U49)</f>
        <v>0</v>
      </c>
    </row>
    <row r="51" spans="1:21" s="307" customFormat="1" ht="14.4" customHeight="1">
      <c r="A51" s="3"/>
      <c r="B51" s="2"/>
      <c r="C51" s="231"/>
      <c r="D51" s="232"/>
      <c r="E51" s="232"/>
      <c r="F51" s="232"/>
      <c r="G51" s="232"/>
      <c r="H51" s="232"/>
      <c r="I51" s="232"/>
      <c r="J51" s="232"/>
      <c r="K51" s="232"/>
      <c r="L51" s="232"/>
      <c r="M51" s="232"/>
      <c r="N51" s="232"/>
      <c r="O51" s="232"/>
      <c r="P51" s="232"/>
      <c r="Q51" s="232"/>
      <c r="R51" s="232"/>
      <c r="S51" s="232"/>
      <c r="T51" s="260"/>
      <c r="U51" s="232"/>
    </row>
    <row r="52" spans="1:21" s="307" customFormat="1" ht="14.4" customHeight="1">
      <c r="A52" s="3" t="s">
        <v>105</v>
      </c>
      <c r="B52" s="72" t="s">
        <v>17</v>
      </c>
      <c r="C52" s="229">
        <f>U50</f>
        <v>0</v>
      </c>
      <c r="D52" s="62"/>
      <c r="E52" s="62"/>
      <c r="F52" s="62"/>
      <c r="G52" s="62"/>
      <c r="H52" s="62"/>
      <c r="I52" s="62"/>
      <c r="J52" s="62"/>
      <c r="K52" s="62"/>
      <c r="L52" s="62"/>
      <c r="M52" s="62"/>
      <c r="N52" s="62"/>
      <c r="O52" s="62"/>
      <c r="P52" s="62"/>
      <c r="Q52" s="62"/>
      <c r="R52" s="62"/>
      <c r="S52" s="62"/>
      <c r="T52" s="62"/>
      <c r="U52" s="62"/>
    </row>
    <row r="53" spans="1:21" s="307" customFormat="1">
      <c r="A53" s="36"/>
      <c r="B53" s="36"/>
      <c r="C53" s="36"/>
      <c r="D53" s="36"/>
      <c r="E53" s="36"/>
      <c r="F53" s="36"/>
      <c r="G53" s="36"/>
      <c r="H53" s="36"/>
      <c r="I53" s="36"/>
      <c r="J53" s="36"/>
      <c r="K53" s="36"/>
      <c r="L53" s="36"/>
      <c r="M53" s="36"/>
      <c r="N53" s="36"/>
      <c r="O53" s="36"/>
      <c r="P53" s="36"/>
      <c r="Q53" s="36"/>
      <c r="R53" s="36"/>
      <c r="S53" s="36"/>
      <c r="T53" s="36"/>
      <c r="U53" s="54"/>
    </row>
    <row r="54" spans="1:21" s="307" customFormat="1" ht="14.4" customHeight="1">
      <c r="A54" s="11"/>
      <c r="B54" s="32"/>
      <c r="C54" s="280"/>
      <c r="D54" s="8"/>
      <c r="E54" s="8"/>
      <c r="F54" s="8"/>
      <c r="G54" s="11"/>
      <c r="H54" s="11"/>
      <c r="I54" s="11"/>
      <c r="J54" s="11"/>
      <c r="K54" s="11"/>
      <c r="L54" s="262"/>
      <c r="M54" s="262"/>
      <c r="N54" s="262"/>
      <c r="O54" s="262"/>
      <c r="P54" s="262"/>
      <c r="Q54" s="262"/>
      <c r="R54" s="262"/>
      <c r="S54" s="262"/>
      <c r="T54" s="262"/>
      <c r="U54" s="28"/>
    </row>
    <row r="55" spans="1:21" s="307" customFormat="1" ht="14.4" customHeight="1">
      <c r="A55" s="41"/>
      <c r="B55" s="43"/>
      <c r="C55" s="281"/>
      <c r="D55" s="281"/>
      <c r="E55" s="281"/>
      <c r="F55" s="281"/>
      <c r="G55" s="67"/>
      <c r="H55" s="67"/>
      <c r="I55" s="67"/>
      <c r="J55" s="67"/>
      <c r="K55" s="67"/>
      <c r="L55" s="67"/>
      <c r="M55" s="67"/>
      <c r="N55" s="67"/>
      <c r="O55" s="67"/>
      <c r="P55" s="67"/>
      <c r="Q55" s="67"/>
      <c r="R55" s="67"/>
      <c r="S55" s="67"/>
      <c r="T55" s="67" t="s">
        <v>134</v>
      </c>
      <c r="U55" s="64"/>
    </row>
    <row r="56" spans="1:21" s="307" customFormat="1" ht="14.4" customHeight="1">
      <c r="A56" s="4"/>
      <c r="B56" s="11"/>
      <c r="C56" s="8"/>
      <c r="D56" s="8"/>
      <c r="E56" s="8"/>
      <c r="F56" s="8"/>
      <c r="G56" s="11" t="s">
        <v>134</v>
      </c>
      <c r="H56" s="11"/>
      <c r="I56" s="11"/>
      <c r="J56" s="11"/>
      <c r="K56" s="11"/>
      <c r="L56" s="11"/>
      <c r="M56" s="11"/>
      <c r="N56" s="11"/>
      <c r="O56" s="11"/>
      <c r="P56" s="11"/>
      <c r="Q56" s="11"/>
      <c r="R56" s="11"/>
      <c r="S56" s="11"/>
      <c r="T56" s="11"/>
      <c r="U56" s="54"/>
    </row>
    <row r="57" spans="1:21" s="307" customFormat="1">
      <c r="A57" s="36"/>
      <c r="B57" s="36"/>
      <c r="C57" s="36"/>
      <c r="D57" s="36"/>
      <c r="E57" s="36" t="s">
        <v>134</v>
      </c>
      <c r="F57" s="36"/>
      <c r="G57" s="36"/>
      <c r="H57" s="36"/>
      <c r="I57" s="36"/>
      <c r="J57" s="36"/>
      <c r="K57" s="36"/>
      <c r="L57" s="36"/>
      <c r="M57" s="36"/>
      <c r="N57" s="36"/>
      <c r="O57" s="36"/>
      <c r="P57" s="36"/>
      <c r="Q57" s="36" t="s">
        <v>134</v>
      </c>
      <c r="R57" s="36"/>
      <c r="S57" s="36"/>
      <c r="T57" s="36"/>
      <c r="U57" s="54"/>
    </row>
    <row r="58" spans="1:21" s="307" customFormat="1">
      <c r="A58" s="36"/>
      <c r="B58" s="36"/>
      <c r="C58" s="36"/>
      <c r="D58" s="36"/>
      <c r="E58" s="36"/>
      <c r="F58" s="36"/>
      <c r="G58" s="36"/>
      <c r="H58" s="36"/>
      <c r="I58" s="36"/>
      <c r="J58" s="36"/>
      <c r="K58" s="36"/>
      <c r="L58" s="36"/>
      <c r="M58" s="36"/>
      <c r="N58" s="36"/>
      <c r="O58" s="36"/>
      <c r="P58" s="36"/>
      <c r="Q58" s="36"/>
      <c r="R58" s="36"/>
      <c r="S58" s="36" t="s">
        <v>134</v>
      </c>
      <c r="T58" s="36"/>
      <c r="U58" s="54" t="s">
        <v>134</v>
      </c>
    </row>
    <row r="59" spans="1:21" s="307" customFormat="1">
      <c r="A59" s="36"/>
      <c r="B59" s="36"/>
      <c r="C59" s="36"/>
      <c r="D59" s="36"/>
      <c r="E59" s="36"/>
      <c r="F59" s="36"/>
      <c r="G59" s="36"/>
      <c r="H59" s="36"/>
      <c r="I59" s="36"/>
      <c r="J59" s="36"/>
      <c r="K59" s="36"/>
      <c r="L59" s="36"/>
      <c r="M59" s="36"/>
      <c r="N59" s="36"/>
      <c r="O59" s="36"/>
      <c r="P59" s="36"/>
      <c r="Q59" s="36"/>
      <c r="R59" s="36"/>
      <c r="S59" s="36"/>
      <c r="T59" s="36"/>
      <c r="U59" s="54"/>
    </row>
  </sheetData>
  <mergeCells count="1">
    <mergeCell ref="F2:F4"/>
  </mergeCells>
  <pageMargins left="0.7" right="0.7" top="0.75" bottom="0.75" header="0.3" footer="0.3"/>
  <pageSetup paperSize="8" scale="34"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4"/>
  <sheetViews>
    <sheetView showGridLines="0" topLeftCell="B25" zoomScaleNormal="100" workbookViewId="0">
      <selection activeCell="U28" sqref="U28"/>
    </sheetView>
  </sheetViews>
  <sheetFormatPr defaultColWidth="8.6640625" defaultRowHeight="14.4" outlineLevelRow="1"/>
  <cols>
    <col min="1" max="1" width="50.5546875" style="6" customWidth="1"/>
    <col min="2" max="2" width="14.109375" style="6" customWidth="1"/>
    <col min="3" max="6" width="8.88671875" style="6" customWidth="1"/>
    <col min="7" max="7" width="10.44140625" style="6" customWidth="1"/>
    <col min="8" max="13" width="8.88671875" style="6" customWidth="1"/>
    <col min="14" max="14" width="9.5546875" style="6" customWidth="1"/>
    <col min="15" max="20" width="8.88671875" style="6" customWidth="1"/>
    <col min="21" max="21" width="12.6640625" style="1" customWidth="1"/>
    <col min="22" max="16384" width="8.6640625" style="6"/>
  </cols>
  <sheetData>
    <row r="1" spans="1:24" ht="15" thickBot="1">
      <c r="L1" s="8"/>
      <c r="M1" s="8"/>
      <c r="N1" s="8"/>
    </row>
    <row r="2" spans="1:24" s="77" customFormat="1" ht="18.600000000000001" customHeight="1">
      <c r="A2" s="116" t="s">
        <v>4</v>
      </c>
      <c r="B2" s="271">
        <f>Summary!B2</f>
        <v>0</v>
      </c>
      <c r="F2" s="361" t="s">
        <v>121</v>
      </c>
      <c r="G2" s="103" t="s">
        <v>125</v>
      </c>
      <c r="H2" s="104"/>
      <c r="I2" s="104"/>
      <c r="J2" s="105"/>
      <c r="K2" s="35"/>
      <c r="L2" s="290"/>
      <c r="M2" s="288"/>
      <c r="N2" s="290"/>
      <c r="O2" s="47"/>
      <c r="P2" s="47"/>
      <c r="Q2" s="47"/>
      <c r="R2" s="47"/>
      <c r="S2" s="47"/>
      <c r="T2" s="47"/>
      <c r="U2" s="52"/>
      <c r="V2" s="10"/>
      <c r="X2" s="78"/>
    </row>
    <row r="3" spans="1:24" s="77" customFormat="1" ht="18.600000000000001" customHeight="1">
      <c r="A3" s="117" t="s">
        <v>5</v>
      </c>
      <c r="B3" s="272">
        <f>Summary!B3</f>
        <v>0</v>
      </c>
      <c r="F3" s="362"/>
      <c r="G3" s="106" t="s">
        <v>127</v>
      </c>
      <c r="H3" s="107"/>
      <c r="I3" s="107"/>
      <c r="J3" s="108"/>
      <c r="K3" s="35"/>
      <c r="L3" s="278"/>
      <c r="M3" s="289"/>
      <c r="N3" s="136"/>
      <c r="O3" s="47"/>
      <c r="P3" s="47"/>
      <c r="Q3" s="47"/>
      <c r="R3" s="47"/>
      <c r="S3" s="47"/>
      <c r="T3" s="47"/>
      <c r="U3" s="52"/>
      <c r="V3" s="10"/>
      <c r="X3" s="78"/>
    </row>
    <row r="4" spans="1:24" s="77" customFormat="1" ht="18.600000000000001" customHeight="1" thickBot="1">
      <c r="A4" s="118" t="s">
        <v>6</v>
      </c>
      <c r="B4" s="273">
        <f>Summary!B4</f>
        <v>0</v>
      </c>
      <c r="F4" s="363"/>
      <c r="G4" s="109" t="s">
        <v>128</v>
      </c>
      <c r="H4" s="110"/>
      <c r="I4" s="110"/>
      <c r="J4" s="111"/>
      <c r="M4" s="80"/>
      <c r="N4" s="35"/>
      <c r="O4" s="35"/>
      <c r="U4" s="52"/>
      <c r="V4" s="10"/>
      <c r="X4" s="78"/>
    </row>
    <row r="5" spans="1:24" s="87" customFormat="1" ht="18.600000000000001" customHeight="1">
      <c r="A5" s="92"/>
      <c r="B5" s="93"/>
      <c r="C5" s="94"/>
      <c r="M5" s="95"/>
      <c r="U5" s="96"/>
      <c r="V5" s="93"/>
      <c r="X5" s="97"/>
    </row>
    <row r="6" spans="1:24" s="9" customFormat="1" ht="19.5" customHeight="1" outlineLevel="1">
      <c r="A6" s="119" t="s">
        <v>16</v>
      </c>
      <c r="B6" s="40"/>
      <c r="C6" s="40"/>
      <c r="D6" s="40"/>
      <c r="E6" s="40"/>
      <c r="F6" s="40"/>
      <c r="G6" s="40"/>
      <c r="H6" s="40"/>
      <c r="I6" s="40"/>
      <c r="J6" s="40"/>
      <c r="K6" s="40"/>
      <c r="L6" s="40"/>
      <c r="M6" s="40"/>
      <c r="N6" s="40"/>
      <c r="O6" s="40"/>
      <c r="P6" s="40"/>
      <c r="Q6" s="40"/>
      <c r="R6" s="40"/>
      <c r="S6" s="40"/>
      <c r="T6" s="40"/>
      <c r="U6" s="55"/>
      <c r="V6" s="37"/>
      <c r="X6" s="68"/>
    </row>
    <row r="8" spans="1:24">
      <c r="A8" s="23" t="s">
        <v>60</v>
      </c>
      <c r="B8" s="294"/>
      <c r="C8" s="294"/>
      <c r="D8" s="294"/>
      <c r="E8" s="294"/>
      <c r="F8" s="294"/>
      <c r="G8" s="294"/>
      <c r="H8" s="294"/>
      <c r="I8" s="294"/>
      <c r="J8" s="294"/>
      <c r="K8" s="294"/>
      <c r="L8" s="294"/>
      <c r="M8" s="294"/>
      <c r="N8" s="294"/>
      <c r="O8" s="294"/>
      <c r="P8" s="294"/>
      <c r="Q8" s="294"/>
      <c r="R8" s="294"/>
      <c r="S8" s="294"/>
      <c r="T8" s="294"/>
      <c r="U8" s="294"/>
    </row>
    <row r="9" spans="1:24">
      <c r="A9" s="370" t="s">
        <v>234</v>
      </c>
      <c r="B9" s="370"/>
      <c r="C9" s="370"/>
      <c r="D9" s="370"/>
      <c r="E9" s="370"/>
      <c r="F9" s="370"/>
      <c r="G9" s="370"/>
      <c r="H9" s="370"/>
      <c r="I9" s="370"/>
      <c r="J9" s="370"/>
      <c r="K9" s="370"/>
      <c r="L9" s="370"/>
      <c r="M9" s="370"/>
      <c r="N9" s="370"/>
      <c r="O9" s="370"/>
      <c r="P9" s="370"/>
      <c r="Q9" s="370"/>
      <c r="R9" s="370"/>
      <c r="S9" s="370"/>
      <c r="T9" s="370"/>
      <c r="U9" s="370"/>
    </row>
    <row r="10" spans="1:24" ht="30" customHeight="1">
      <c r="A10" s="371" t="s">
        <v>235</v>
      </c>
      <c r="B10" s="371"/>
      <c r="C10" s="371"/>
      <c r="D10" s="371"/>
      <c r="E10" s="371"/>
      <c r="F10" s="371"/>
      <c r="G10" s="371"/>
      <c r="H10" s="371"/>
      <c r="I10" s="371"/>
      <c r="J10" s="371"/>
      <c r="K10" s="371"/>
      <c r="L10" s="371"/>
      <c r="M10" s="371"/>
      <c r="N10" s="371"/>
      <c r="O10" s="371"/>
      <c r="P10" s="371"/>
      <c r="Q10" s="371"/>
      <c r="R10" s="371"/>
      <c r="S10" s="371"/>
      <c r="T10" s="371"/>
      <c r="U10" s="371"/>
    </row>
    <row r="11" spans="1:24">
      <c r="A11" s="372" t="s">
        <v>236</v>
      </c>
      <c r="B11" s="372"/>
      <c r="C11" s="372"/>
      <c r="D11" s="372"/>
      <c r="E11" s="372"/>
      <c r="F11" s="372"/>
      <c r="G11" s="372"/>
      <c r="H11" s="372"/>
      <c r="I11" s="372"/>
      <c r="J11" s="372"/>
      <c r="K11" s="372"/>
      <c r="L11" s="372"/>
      <c r="M11" s="372"/>
      <c r="N11" s="372"/>
      <c r="O11" s="372"/>
      <c r="P11" s="372"/>
      <c r="Q11" s="372"/>
      <c r="R11" s="372"/>
      <c r="S11" s="372"/>
      <c r="T11" s="372"/>
      <c r="U11" s="372"/>
    </row>
    <row r="12" spans="1:24">
      <c r="A12" s="372" t="s">
        <v>100</v>
      </c>
      <c r="B12" s="372"/>
      <c r="C12" s="372"/>
      <c r="D12" s="372"/>
      <c r="E12" s="372"/>
      <c r="F12" s="372"/>
      <c r="G12" s="372"/>
      <c r="H12" s="372"/>
      <c r="I12" s="372"/>
      <c r="J12" s="372"/>
      <c r="K12" s="372"/>
      <c r="L12" s="372"/>
      <c r="M12" s="372"/>
      <c r="N12" s="372"/>
      <c r="O12" s="372"/>
      <c r="P12" s="372"/>
      <c r="Q12" s="372"/>
      <c r="R12" s="372"/>
      <c r="S12" s="372"/>
      <c r="T12" s="372"/>
      <c r="U12" s="372"/>
    </row>
    <row r="13" spans="1:24">
      <c r="A13" s="24"/>
    </row>
    <row r="14" spans="1:24">
      <c r="A14" s="27" t="s">
        <v>52</v>
      </c>
      <c r="B14" s="26"/>
      <c r="C14" s="26"/>
      <c r="D14" s="26"/>
      <c r="E14" s="26"/>
      <c r="F14" s="26"/>
      <c r="G14" s="26"/>
      <c r="H14" s="26"/>
      <c r="I14" s="26"/>
      <c r="J14" s="26"/>
      <c r="K14" s="26"/>
      <c r="L14" s="26"/>
      <c r="M14" s="26"/>
      <c r="N14" s="26"/>
      <c r="O14" s="26"/>
      <c r="P14" s="26"/>
      <c r="Q14" s="26"/>
      <c r="R14" s="26"/>
      <c r="S14" s="26"/>
      <c r="T14" s="26"/>
      <c r="U14" s="26"/>
    </row>
    <row r="15" spans="1:24">
      <c r="A15" s="25"/>
    </row>
    <row r="16" spans="1:24">
      <c r="A16" s="25" t="s">
        <v>62</v>
      </c>
    </row>
    <row r="17" spans="1:21">
      <c r="A17" s="33" t="s">
        <v>61</v>
      </c>
      <c r="B17" s="293">
        <f>'Factual scenario'!B20</f>
        <v>10</v>
      </c>
      <c r="C17" s="4" t="s">
        <v>0</v>
      </c>
    </row>
    <row r="18" spans="1:21">
      <c r="A18" s="34" t="s">
        <v>214</v>
      </c>
      <c r="B18" s="293">
        <f>'Factual scenario'!B21</f>
        <v>20</v>
      </c>
      <c r="C18" s="4" t="s">
        <v>0</v>
      </c>
    </row>
    <row r="19" spans="1:21">
      <c r="A19" s="25"/>
    </row>
    <row r="20" spans="1:21">
      <c r="A20" s="132" t="s">
        <v>164</v>
      </c>
    </row>
    <row r="21" spans="1:21" ht="9.9" customHeight="1">
      <c r="A21" s="25"/>
    </row>
    <row r="22" spans="1:21">
      <c r="A22" s="25" t="s">
        <v>213</v>
      </c>
    </row>
    <row r="23" spans="1:21" ht="6" customHeight="1">
      <c r="A23" s="25"/>
    </row>
    <row r="24" spans="1:21" ht="51.6" customHeight="1">
      <c r="A24" s="31" t="s">
        <v>58</v>
      </c>
      <c r="B24" s="366" t="s">
        <v>67</v>
      </c>
      <c r="C24" s="366"/>
      <c r="D24" s="366"/>
      <c r="E24" s="366"/>
      <c r="F24" s="366"/>
      <c r="G24" s="366"/>
      <c r="H24" s="366"/>
      <c r="I24" s="366"/>
      <c r="J24" s="366"/>
      <c r="K24" s="366"/>
      <c r="L24" s="366"/>
      <c r="M24" s="366"/>
      <c r="N24" s="366"/>
      <c r="O24" s="366"/>
      <c r="P24" s="366"/>
      <c r="Q24" s="366"/>
      <c r="R24" s="366"/>
      <c r="S24" s="366"/>
      <c r="T24" s="366"/>
      <c r="U24" s="366"/>
    </row>
    <row r="25" spans="1:21" ht="9.6" customHeight="1">
      <c r="A25" s="31"/>
      <c r="B25" s="188"/>
      <c r="C25" s="188"/>
      <c r="D25" s="188"/>
      <c r="E25" s="188"/>
      <c r="F25" s="188"/>
      <c r="G25" s="188"/>
      <c r="H25" s="188"/>
      <c r="I25" s="188"/>
      <c r="J25" s="188"/>
      <c r="K25" s="188"/>
      <c r="L25" s="188"/>
      <c r="M25" s="188"/>
      <c r="N25" s="188"/>
      <c r="O25" s="188"/>
      <c r="P25" s="188"/>
      <c r="Q25" s="188"/>
      <c r="R25" s="188"/>
      <c r="S25" s="188"/>
      <c r="T25" s="188"/>
      <c r="U25" s="31"/>
    </row>
    <row r="26" spans="1:21" ht="28.8">
      <c r="A26" s="31" t="s">
        <v>59</v>
      </c>
      <c r="B26" s="314" t="s">
        <v>158</v>
      </c>
      <c r="C26" s="189">
        <f>'Factual scenario'!D$28</f>
        <v>2022</v>
      </c>
      <c r="D26" s="189">
        <f>'Factual scenario'!E$28</f>
        <v>2023</v>
      </c>
      <c r="E26" s="189">
        <f>'Factual scenario'!F$28</f>
        <v>2024</v>
      </c>
      <c r="F26" s="189">
        <f>'Factual scenario'!G$28</f>
        <v>2025</v>
      </c>
      <c r="G26" s="189">
        <f>'Factual scenario'!H$28</f>
        <v>2026</v>
      </c>
      <c r="H26" s="189">
        <f>'Factual scenario'!I$28</f>
        <v>2027</v>
      </c>
      <c r="I26" s="189">
        <f>'Factual scenario'!J$28</f>
        <v>2028</v>
      </c>
      <c r="J26" s="189">
        <f>'Factual scenario'!K$28</f>
        <v>2029</v>
      </c>
      <c r="K26" s="189">
        <f>'Factual scenario'!L$28</f>
        <v>2030</v>
      </c>
      <c r="L26" s="189">
        <f>'Factual scenario'!M$28</f>
        <v>2031</v>
      </c>
      <c r="M26" s="189">
        <f>'Factual scenario'!N$28</f>
        <v>2032</v>
      </c>
      <c r="N26" s="189">
        <f>'Factual scenario'!O$28</f>
        <v>2033</v>
      </c>
      <c r="O26" s="189">
        <f>'Factual scenario'!P$28</f>
        <v>2034</v>
      </c>
      <c r="P26" s="189">
        <f>'Factual scenario'!Q$28</f>
        <v>2035</v>
      </c>
      <c r="Q26" s="189">
        <f>'Factual scenario'!R$28</f>
        <v>2036</v>
      </c>
      <c r="R26" s="189">
        <f>'Factual scenario'!S$28</f>
        <v>2037</v>
      </c>
      <c r="S26" s="189">
        <f>'Factual scenario'!T$28</f>
        <v>2038</v>
      </c>
      <c r="T26" s="189">
        <f>'Factual scenario'!U$28</f>
        <v>2039</v>
      </c>
      <c r="U26" s="30" t="s">
        <v>189</v>
      </c>
    </row>
    <row r="27" spans="1:21">
      <c r="A27" s="130" t="s">
        <v>57</v>
      </c>
      <c r="B27" s="131"/>
      <c r="C27" s="215">
        <f>'Factual scenario'!D32</f>
        <v>0</v>
      </c>
      <c r="D27" s="215">
        <f>'Factual scenario'!E32</f>
        <v>0</v>
      </c>
      <c r="E27" s="215">
        <f>'Factual scenario'!F32</f>
        <v>0</v>
      </c>
      <c r="F27" s="215">
        <f>'Factual scenario'!G32</f>
        <v>0</v>
      </c>
      <c r="G27" s="215">
        <f>'Factual scenario'!H32</f>
        <v>0</v>
      </c>
      <c r="H27" s="215">
        <f>'Factual scenario'!I32</f>
        <v>0</v>
      </c>
      <c r="I27" s="215">
        <f>'Factual scenario'!J32</f>
        <v>0</v>
      </c>
      <c r="J27" s="215">
        <f>'Factual scenario'!K32</f>
        <v>0</v>
      </c>
      <c r="K27" s="215">
        <f>'Factual scenario'!L32</f>
        <v>0</v>
      </c>
      <c r="L27" s="215">
        <f>'Factual scenario'!M32</f>
        <v>0</v>
      </c>
      <c r="M27" s="215">
        <f>'Factual scenario'!N32</f>
        <v>0</v>
      </c>
      <c r="N27" s="215">
        <f>'Factual scenario'!O32</f>
        <v>0</v>
      </c>
      <c r="O27" s="215">
        <f>'Factual scenario'!P32</f>
        <v>0</v>
      </c>
      <c r="P27" s="215">
        <f>'Factual scenario'!Q32</f>
        <v>0</v>
      </c>
      <c r="Q27" s="215">
        <f>'Factual scenario'!R32</f>
        <v>0</v>
      </c>
      <c r="R27" s="215">
        <f>'Factual scenario'!S32</f>
        <v>0</v>
      </c>
      <c r="S27" s="215">
        <f>'Factual scenario'!T32</f>
        <v>0</v>
      </c>
      <c r="T27" s="215">
        <f>'Factual scenario'!U32</f>
        <v>0</v>
      </c>
      <c r="U27" s="343">
        <f>SUM(C27:T27)</f>
        <v>0</v>
      </c>
    </row>
    <row r="28" spans="1:21">
      <c r="A28" s="367" t="s">
        <v>56</v>
      </c>
      <c r="B28" s="189">
        <f>'Factual scenario'!D$28</f>
        <v>2022</v>
      </c>
      <c r="C28" s="213">
        <f>IF(AND($B28&gt;=C$26,$B28-C$26&lt;$B$17),C$27/$B$17,"")</f>
        <v>0</v>
      </c>
      <c r="D28" s="213" t="str">
        <f t="shared" ref="D28:T43" si="0">IF(AND($B28&gt;=D$26,$B28-D$26&lt;$B$17),D$27/$B$17,"")</f>
        <v/>
      </c>
      <c r="E28" s="213" t="str">
        <f t="shared" si="0"/>
        <v/>
      </c>
      <c r="F28" s="213" t="str">
        <f t="shared" si="0"/>
        <v/>
      </c>
      <c r="G28" s="213" t="str">
        <f t="shared" si="0"/>
        <v/>
      </c>
      <c r="H28" s="213" t="str">
        <f t="shared" si="0"/>
        <v/>
      </c>
      <c r="I28" s="213" t="str">
        <f t="shared" si="0"/>
        <v/>
      </c>
      <c r="J28" s="213" t="str">
        <f t="shared" si="0"/>
        <v/>
      </c>
      <c r="K28" s="213" t="str">
        <f t="shared" si="0"/>
        <v/>
      </c>
      <c r="L28" s="213" t="str">
        <f t="shared" si="0"/>
        <v/>
      </c>
      <c r="M28" s="213" t="str">
        <f t="shared" si="0"/>
        <v/>
      </c>
      <c r="N28" s="213" t="str">
        <f t="shared" si="0"/>
        <v/>
      </c>
      <c r="O28" s="213" t="str">
        <f t="shared" si="0"/>
        <v/>
      </c>
      <c r="P28" s="213" t="str">
        <f t="shared" si="0"/>
        <v/>
      </c>
      <c r="Q28" s="213" t="str">
        <f t="shared" si="0"/>
        <v/>
      </c>
      <c r="R28" s="213" t="str">
        <f t="shared" si="0"/>
        <v/>
      </c>
      <c r="S28" s="213" t="str">
        <f t="shared" si="0"/>
        <v/>
      </c>
      <c r="T28" s="213" t="str">
        <f t="shared" si="0"/>
        <v/>
      </c>
      <c r="U28" s="341">
        <f>SUM(C28:T28)</f>
        <v>0</v>
      </c>
    </row>
    <row r="29" spans="1:21">
      <c r="A29" s="368"/>
      <c r="B29" s="189">
        <f>'Factual scenario'!E$28</f>
        <v>2023</v>
      </c>
      <c r="C29" s="213">
        <f t="shared" ref="C29:R45" si="1">IF(AND($B29&gt;=C$26,$B29-C$26&lt;$B$17),C$27/$B$17,"")</f>
        <v>0</v>
      </c>
      <c r="D29" s="213">
        <f t="shared" si="1"/>
        <v>0</v>
      </c>
      <c r="E29" s="213" t="str">
        <f t="shared" si="1"/>
        <v/>
      </c>
      <c r="F29" s="213" t="str">
        <f t="shared" si="1"/>
        <v/>
      </c>
      <c r="G29" s="213" t="str">
        <f t="shared" si="1"/>
        <v/>
      </c>
      <c r="H29" s="213" t="str">
        <f t="shared" si="1"/>
        <v/>
      </c>
      <c r="I29" s="213" t="str">
        <f t="shared" si="1"/>
        <v/>
      </c>
      <c r="J29" s="213" t="str">
        <f t="shared" si="1"/>
        <v/>
      </c>
      <c r="K29" s="213" t="str">
        <f t="shared" si="1"/>
        <v/>
      </c>
      <c r="L29" s="213" t="str">
        <f t="shared" si="1"/>
        <v/>
      </c>
      <c r="M29" s="213" t="str">
        <f t="shared" si="1"/>
        <v/>
      </c>
      <c r="N29" s="213" t="str">
        <f t="shared" si="1"/>
        <v/>
      </c>
      <c r="O29" s="213" t="str">
        <f t="shared" si="1"/>
        <v/>
      </c>
      <c r="P29" s="213" t="str">
        <f t="shared" si="1"/>
        <v/>
      </c>
      <c r="Q29" s="213" t="str">
        <f t="shared" si="1"/>
        <v/>
      </c>
      <c r="R29" s="213" t="str">
        <f t="shared" si="1"/>
        <v/>
      </c>
      <c r="S29" s="213" t="str">
        <f t="shared" si="0"/>
        <v/>
      </c>
      <c r="T29" s="213" t="str">
        <f t="shared" si="0"/>
        <v/>
      </c>
      <c r="U29" s="341">
        <f t="shared" ref="U29:U44" si="2">SUM(C29:T29)</f>
        <v>0</v>
      </c>
    </row>
    <row r="30" spans="1:21">
      <c r="A30" s="368"/>
      <c r="B30" s="189">
        <f>'Factual scenario'!F$28</f>
        <v>2024</v>
      </c>
      <c r="C30" s="213">
        <f t="shared" si="1"/>
        <v>0</v>
      </c>
      <c r="D30" s="213">
        <f t="shared" si="0"/>
        <v>0</v>
      </c>
      <c r="E30" s="213">
        <f t="shared" si="0"/>
        <v>0</v>
      </c>
      <c r="F30" s="213" t="str">
        <f t="shared" si="0"/>
        <v/>
      </c>
      <c r="G30" s="213" t="str">
        <f t="shared" si="0"/>
        <v/>
      </c>
      <c r="H30" s="213" t="str">
        <f t="shared" si="0"/>
        <v/>
      </c>
      <c r="I30" s="213" t="str">
        <f t="shared" si="0"/>
        <v/>
      </c>
      <c r="J30" s="213" t="str">
        <f t="shared" si="0"/>
        <v/>
      </c>
      <c r="K30" s="213" t="str">
        <f t="shared" si="0"/>
        <v/>
      </c>
      <c r="L30" s="213" t="str">
        <f t="shared" si="0"/>
        <v/>
      </c>
      <c r="M30" s="213" t="str">
        <f t="shared" si="0"/>
        <v/>
      </c>
      <c r="N30" s="213" t="str">
        <f t="shared" si="0"/>
        <v/>
      </c>
      <c r="O30" s="213" t="str">
        <f t="shared" si="0"/>
        <v/>
      </c>
      <c r="P30" s="213" t="str">
        <f t="shared" si="0"/>
        <v/>
      </c>
      <c r="Q30" s="213" t="str">
        <f t="shared" si="0"/>
        <v/>
      </c>
      <c r="R30" s="213" t="str">
        <f t="shared" si="0"/>
        <v/>
      </c>
      <c r="S30" s="213" t="str">
        <f t="shared" si="0"/>
        <v/>
      </c>
      <c r="T30" s="213" t="str">
        <f t="shared" si="0"/>
        <v/>
      </c>
      <c r="U30" s="341">
        <f t="shared" si="2"/>
        <v>0</v>
      </c>
    </row>
    <row r="31" spans="1:21">
      <c r="A31" s="368"/>
      <c r="B31" s="189">
        <f>'Factual scenario'!G$28</f>
        <v>2025</v>
      </c>
      <c r="C31" s="213">
        <f t="shared" si="1"/>
        <v>0</v>
      </c>
      <c r="D31" s="213">
        <f t="shared" si="0"/>
        <v>0</v>
      </c>
      <c r="E31" s="213">
        <f t="shared" si="0"/>
        <v>0</v>
      </c>
      <c r="F31" s="213">
        <f t="shared" si="0"/>
        <v>0</v>
      </c>
      <c r="G31" s="213" t="str">
        <f t="shared" si="0"/>
        <v/>
      </c>
      <c r="H31" s="213" t="str">
        <f t="shared" si="0"/>
        <v/>
      </c>
      <c r="I31" s="213" t="str">
        <f t="shared" si="0"/>
        <v/>
      </c>
      <c r="J31" s="213" t="str">
        <f t="shared" si="0"/>
        <v/>
      </c>
      <c r="K31" s="213" t="str">
        <f t="shared" si="0"/>
        <v/>
      </c>
      <c r="L31" s="213" t="str">
        <f t="shared" si="0"/>
        <v/>
      </c>
      <c r="M31" s="213" t="str">
        <f t="shared" si="0"/>
        <v/>
      </c>
      <c r="N31" s="213" t="str">
        <f t="shared" si="0"/>
        <v/>
      </c>
      <c r="O31" s="213" t="str">
        <f t="shared" si="0"/>
        <v/>
      </c>
      <c r="P31" s="213" t="str">
        <f t="shared" si="0"/>
        <v/>
      </c>
      <c r="Q31" s="213" t="str">
        <f t="shared" si="0"/>
        <v/>
      </c>
      <c r="R31" s="213" t="str">
        <f t="shared" si="0"/>
        <v/>
      </c>
      <c r="S31" s="213" t="str">
        <f t="shared" si="0"/>
        <v/>
      </c>
      <c r="T31" s="213" t="str">
        <f t="shared" si="0"/>
        <v/>
      </c>
      <c r="U31" s="341">
        <f t="shared" si="2"/>
        <v>0</v>
      </c>
    </row>
    <row r="32" spans="1:21">
      <c r="A32" s="368"/>
      <c r="B32" s="189">
        <f>'Factual scenario'!H$28</f>
        <v>2026</v>
      </c>
      <c r="C32" s="213">
        <f t="shared" si="1"/>
        <v>0</v>
      </c>
      <c r="D32" s="213">
        <f t="shared" si="0"/>
        <v>0</v>
      </c>
      <c r="E32" s="213">
        <f t="shared" si="0"/>
        <v>0</v>
      </c>
      <c r="F32" s="213">
        <f t="shared" si="0"/>
        <v>0</v>
      </c>
      <c r="G32" s="213">
        <f t="shared" si="0"/>
        <v>0</v>
      </c>
      <c r="H32" s="213" t="str">
        <f t="shared" si="0"/>
        <v/>
      </c>
      <c r="I32" s="213" t="str">
        <f t="shared" si="0"/>
        <v/>
      </c>
      <c r="J32" s="213" t="str">
        <f t="shared" si="0"/>
        <v/>
      </c>
      <c r="K32" s="213" t="str">
        <f t="shared" si="0"/>
        <v/>
      </c>
      <c r="L32" s="213" t="str">
        <f t="shared" si="0"/>
        <v/>
      </c>
      <c r="M32" s="213" t="str">
        <f t="shared" si="0"/>
        <v/>
      </c>
      <c r="N32" s="213" t="str">
        <f t="shared" si="0"/>
        <v/>
      </c>
      <c r="O32" s="213" t="str">
        <f t="shared" si="0"/>
        <v/>
      </c>
      <c r="P32" s="213" t="str">
        <f t="shared" si="0"/>
        <v/>
      </c>
      <c r="Q32" s="213" t="str">
        <f t="shared" si="0"/>
        <v/>
      </c>
      <c r="R32" s="213" t="str">
        <f t="shared" si="0"/>
        <v/>
      </c>
      <c r="S32" s="213" t="str">
        <f t="shared" si="0"/>
        <v/>
      </c>
      <c r="T32" s="213" t="str">
        <f t="shared" si="0"/>
        <v/>
      </c>
      <c r="U32" s="341">
        <f t="shared" si="2"/>
        <v>0</v>
      </c>
    </row>
    <row r="33" spans="1:21">
      <c r="A33" s="368"/>
      <c r="B33" s="189">
        <f>'Factual scenario'!I$28</f>
        <v>2027</v>
      </c>
      <c r="C33" s="213">
        <f t="shared" si="1"/>
        <v>0</v>
      </c>
      <c r="D33" s="213">
        <f t="shared" si="0"/>
        <v>0</v>
      </c>
      <c r="E33" s="213">
        <f t="shared" si="0"/>
        <v>0</v>
      </c>
      <c r="F33" s="213">
        <f t="shared" si="0"/>
        <v>0</v>
      </c>
      <c r="G33" s="213">
        <f t="shared" si="0"/>
        <v>0</v>
      </c>
      <c r="H33" s="213">
        <f t="shared" si="0"/>
        <v>0</v>
      </c>
      <c r="I33" s="213" t="str">
        <f t="shared" si="0"/>
        <v/>
      </c>
      <c r="J33" s="213" t="str">
        <f t="shared" si="0"/>
        <v/>
      </c>
      <c r="K33" s="213" t="str">
        <f t="shared" si="0"/>
        <v/>
      </c>
      <c r="L33" s="213" t="str">
        <f t="shared" si="0"/>
        <v/>
      </c>
      <c r="M33" s="213" t="str">
        <f t="shared" si="0"/>
        <v/>
      </c>
      <c r="N33" s="213" t="str">
        <f t="shared" si="0"/>
        <v/>
      </c>
      <c r="O33" s="213" t="str">
        <f t="shared" si="0"/>
        <v/>
      </c>
      <c r="P33" s="213" t="str">
        <f t="shared" si="0"/>
        <v/>
      </c>
      <c r="Q33" s="213" t="str">
        <f t="shared" si="0"/>
        <v/>
      </c>
      <c r="R33" s="213" t="str">
        <f t="shared" si="0"/>
        <v/>
      </c>
      <c r="S33" s="213" t="str">
        <f t="shared" si="0"/>
        <v/>
      </c>
      <c r="T33" s="213" t="str">
        <f t="shared" si="0"/>
        <v/>
      </c>
      <c r="U33" s="341">
        <f t="shared" si="2"/>
        <v>0</v>
      </c>
    </row>
    <row r="34" spans="1:21">
      <c r="A34" s="368"/>
      <c r="B34" s="189">
        <f>'Factual scenario'!J$28</f>
        <v>2028</v>
      </c>
      <c r="C34" s="213">
        <f t="shared" si="1"/>
        <v>0</v>
      </c>
      <c r="D34" s="213">
        <f t="shared" si="0"/>
        <v>0</v>
      </c>
      <c r="E34" s="213">
        <f t="shared" si="0"/>
        <v>0</v>
      </c>
      <c r="F34" s="213">
        <f t="shared" si="0"/>
        <v>0</v>
      </c>
      <c r="G34" s="213">
        <f t="shared" si="0"/>
        <v>0</v>
      </c>
      <c r="H34" s="213">
        <f t="shared" si="0"/>
        <v>0</v>
      </c>
      <c r="I34" s="213">
        <f t="shared" si="0"/>
        <v>0</v>
      </c>
      <c r="J34" s="213" t="str">
        <f t="shared" si="0"/>
        <v/>
      </c>
      <c r="K34" s="213" t="str">
        <f t="shared" si="0"/>
        <v/>
      </c>
      <c r="L34" s="213" t="str">
        <f t="shared" si="0"/>
        <v/>
      </c>
      <c r="M34" s="213" t="str">
        <f t="shared" si="0"/>
        <v/>
      </c>
      <c r="N34" s="213" t="str">
        <f t="shared" si="0"/>
        <v/>
      </c>
      <c r="O34" s="213" t="str">
        <f t="shared" si="0"/>
        <v/>
      </c>
      <c r="P34" s="213" t="str">
        <f t="shared" si="0"/>
        <v/>
      </c>
      <c r="Q34" s="213" t="str">
        <f t="shared" si="0"/>
        <v/>
      </c>
      <c r="R34" s="213" t="str">
        <f t="shared" si="0"/>
        <v/>
      </c>
      <c r="S34" s="213" t="str">
        <f t="shared" si="0"/>
        <v/>
      </c>
      <c r="T34" s="213" t="str">
        <f t="shared" si="0"/>
        <v/>
      </c>
      <c r="U34" s="341">
        <f t="shared" si="2"/>
        <v>0</v>
      </c>
    </row>
    <row r="35" spans="1:21">
      <c r="A35" s="368"/>
      <c r="B35" s="189">
        <f>'Factual scenario'!K$28</f>
        <v>2029</v>
      </c>
      <c r="C35" s="213">
        <f t="shared" si="1"/>
        <v>0</v>
      </c>
      <c r="D35" s="213">
        <f t="shared" si="0"/>
        <v>0</v>
      </c>
      <c r="E35" s="213">
        <f t="shared" si="0"/>
        <v>0</v>
      </c>
      <c r="F35" s="213">
        <f t="shared" si="0"/>
        <v>0</v>
      </c>
      <c r="G35" s="213">
        <f t="shared" si="0"/>
        <v>0</v>
      </c>
      <c r="H35" s="213">
        <f t="shared" si="0"/>
        <v>0</v>
      </c>
      <c r="I35" s="213">
        <f t="shared" si="0"/>
        <v>0</v>
      </c>
      <c r="J35" s="213">
        <f t="shared" si="0"/>
        <v>0</v>
      </c>
      <c r="K35" s="213" t="str">
        <f t="shared" si="0"/>
        <v/>
      </c>
      <c r="L35" s="213" t="str">
        <f t="shared" si="0"/>
        <v/>
      </c>
      <c r="M35" s="213" t="str">
        <f t="shared" si="0"/>
        <v/>
      </c>
      <c r="N35" s="213" t="str">
        <f t="shared" si="0"/>
        <v/>
      </c>
      <c r="O35" s="213" t="str">
        <f t="shared" si="0"/>
        <v/>
      </c>
      <c r="P35" s="213" t="str">
        <f t="shared" si="0"/>
        <v/>
      </c>
      <c r="Q35" s="213" t="str">
        <f t="shared" si="0"/>
        <v/>
      </c>
      <c r="R35" s="213" t="str">
        <f t="shared" si="0"/>
        <v/>
      </c>
      <c r="S35" s="213" t="str">
        <f t="shared" si="0"/>
        <v/>
      </c>
      <c r="T35" s="213" t="str">
        <f t="shared" si="0"/>
        <v/>
      </c>
      <c r="U35" s="341">
        <f t="shared" si="2"/>
        <v>0</v>
      </c>
    </row>
    <row r="36" spans="1:21">
      <c r="A36" s="368"/>
      <c r="B36" s="189">
        <f>'Factual scenario'!L$28</f>
        <v>2030</v>
      </c>
      <c r="C36" s="213">
        <f t="shared" si="1"/>
        <v>0</v>
      </c>
      <c r="D36" s="213">
        <f t="shared" si="0"/>
        <v>0</v>
      </c>
      <c r="E36" s="213">
        <f t="shared" si="0"/>
        <v>0</v>
      </c>
      <c r="F36" s="213">
        <f t="shared" si="0"/>
        <v>0</v>
      </c>
      <c r="G36" s="213">
        <f t="shared" si="0"/>
        <v>0</v>
      </c>
      <c r="H36" s="213">
        <f t="shared" si="0"/>
        <v>0</v>
      </c>
      <c r="I36" s="213">
        <f t="shared" si="0"/>
        <v>0</v>
      </c>
      <c r="J36" s="213">
        <f t="shared" si="0"/>
        <v>0</v>
      </c>
      <c r="K36" s="213">
        <f t="shared" si="0"/>
        <v>0</v>
      </c>
      <c r="L36" s="213" t="str">
        <f t="shared" si="0"/>
        <v/>
      </c>
      <c r="M36" s="213" t="str">
        <f t="shared" si="0"/>
        <v/>
      </c>
      <c r="N36" s="213" t="str">
        <f t="shared" si="0"/>
        <v/>
      </c>
      <c r="O36" s="213" t="str">
        <f t="shared" si="0"/>
        <v/>
      </c>
      <c r="P36" s="213" t="str">
        <f t="shared" si="0"/>
        <v/>
      </c>
      <c r="Q36" s="213" t="str">
        <f t="shared" si="0"/>
        <v/>
      </c>
      <c r="R36" s="213" t="str">
        <f t="shared" si="0"/>
        <v/>
      </c>
      <c r="S36" s="213" t="str">
        <f t="shared" si="0"/>
        <v/>
      </c>
      <c r="T36" s="213" t="str">
        <f t="shared" si="0"/>
        <v/>
      </c>
      <c r="U36" s="341">
        <f t="shared" si="2"/>
        <v>0</v>
      </c>
    </row>
    <row r="37" spans="1:21">
      <c r="A37" s="368"/>
      <c r="B37" s="189">
        <f>'Factual scenario'!M$28</f>
        <v>2031</v>
      </c>
      <c r="C37" s="213">
        <f t="shared" si="1"/>
        <v>0</v>
      </c>
      <c r="D37" s="213">
        <f t="shared" si="0"/>
        <v>0</v>
      </c>
      <c r="E37" s="213">
        <f t="shared" si="0"/>
        <v>0</v>
      </c>
      <c r="F37" s="213">
        <f t="shared" si="0"/>
        <v>0</v>
      </c>
      <c r="G37" s="213">
        <f t="shared" si="0"/>
        <v>0</v>
      </c>
      <c r="H37" s="213">
        <f t="shared" si="0"/>
        <v>0</v>
      </c>
      <c r="I37" s="213">
        <f t="shared" si="0"/>
        <v>0</v>
      </c>
      <c r="J37" s="213">
        <f t="shared" si="0"/>
        <v>0</v>
      </c>
      <c r="K37" s="213">
        <f t="shared" si="0"/>
        <v>0</v>
      </c>
      <c r="L37" s="213">
        <f t="shared" si="0"/>
        <v>0</v>
      </c>
      <c r="M37" s="213" t="str">
        <f t="shared" si="0"/>
        <v/>
      </c>
      <c r="N37" s="213" t="str">
        <f t="shared" si="0"/>
        <v/>
      </c>
      <c r="O37" s="213" t="str">
        <f t="shared" si="0"/>
        <v/>
      </c>
      <c r="P37" s="213" t="str">
        <f t="shared" si="0"/>
        <v/>
      </c>
      <c r="Q37" s="213" t="str">
        <f t="shared" si="0"/>
        <v/>
      </c>
      <c r="R37" s="213" t="str">
        <f t="shared" si="0"/>
        <v/>
      </c>
      <c r="S37" s="213" t="str">
        <f t="shared" si="0"/>
        <v/>
      </c>
      <c r="T37" s="213" t="str">
        <f t="shared" si="0"/>
        <v/>
      </c>
      <c r="U37" s="341">
        <f t="shared" si="2"/>
        <v>0</v>
      </c>
    </row>
    <row r="38" spans="1:21">
      <c r="A38" s="368"/>
      <c r="B38" s="189">
        <f>'Factual scenario'!N$28</f>
        <v>2032</v>
      </c>
      <c r="C38" s="213" t="str">
        <f t="shared" si="1"/>
        <v/>
      </c>
      <c r="D38" s="213">
        <f t="shared" si="0"/>
        <v>0</v>
      </c>
      <c r="E38" s="213">
        <f t="shared" si="0"/>
        <v>0</v>
      </c>
      <c r="F38" s="213">
        <f t="shared" si="0"/>
        <v>0</v>
      </c>
      <c r="G38" s="213">
        <f t="shared" si="0"/>
        <v>0</v>
      </c>
      <c r="H38" s="213">
        <f t="shared" si="0"/>
        <v>0</v>
      </c>
      <c r="I38" s="213">
        <f t="shared" si="0"/>
        <v>0</v>
      </c>
      <c r="J38" s="213">
        <f t="shared" si="0"/>
        <v>0</v>
      </c>
      <c r="K38" s="213">
        <f t="shared" si="0"/>
        <v>0</v>
      </c>
      <c r="L38" s="213">
        <f t="shared" si="0"/>
        <v>0</v>
      </c>
      <c r="M38" s="213">
        <f t="shared" si="0"/>
        <v>0</v>
      </c>
      <c r="N38" s="213" t="str">
        <f t="shared" si="0"/>
        <v/>
      </c>
      <c r="O38" s="213" t="str">
        <f t="shared" si="0"/>
        <v/>
      </c>
      <c r="P38" s="213" t="str">
        <f t="shared" si="0"/>
        <v/>
      </c>
      <c r="Q38" s="213" t="str">
        <f t="shared" si="0"/>
        <v/>
      </c>
      <c r="R38" s="213" t="str">
        <f t="shared" si="0"/>
        <v/>
      </c>
      <c r="S38" s="213" t="str">
        <f t="shared" si="0"/>
        <v/>
      </c>
      <c r="T38" s="213" t="str">
        <f t="shared" si="0"/>
        <v/>
      </c>
      <c r="U38" s="341">
        <f t="shared" si="2"/>
        <v>0</v>
      </c>
    </row>
    <row r="39" spans="1:21">
      <c r="A39" s="368"/>
      <c r="B39" s="189">
        <f>'Factual scenario'!O$28</f>
        <v>2033</v>
      </c>
      <c r="C39" s="213" t="str">
        <f t="shared" si="1"/>
        <v/>
      </c>
      <c r="D39" s="213" t="str">
        <f t="shared" si="0"/>
        <v/>
      </c>
      <c r="E39" s="213">
        <f t="shared" si="0"/>
        <v>0</v>
      </c>
      <c r="F39" s="213">
        <f t="shared" si="0"/>
        <v>0</v>
      </c>
      <c r="G39" s="213">
        <f t="shared" si="0"/>
        <v>0</v>
      </c>
      <c r="H39" s="213">
        <f t="shared" si="0"/>
        <v>0</v>
      </c>
      <c r="I39" s="213">
        <f t="shared" si="0"/>
        <v>0</v>
      </c>
      <c r="J39" s="213">
        <f t="shared" si="0"/>
        <v>0</v>
      </c>
      <c r="K39" s="213">
        <f t="shared" si="0"/>
        <v>0</v>
      </c>
      <c r="L39" s="213">
        <f t="shared" si="0"/>
        <v>0</v>
      </c>
      <c r="M39" s="213">
        <f t="shared" si="0"/>
        <v>0</v>
      </c>
      <c r="N39" s="213">
        <f t="shared" si="0"/>
        <v>0</v>
      </c>
      <c r="O39" s="213" t="str">
        <f t="shared" si="0"/>
        <v/>
      </c>
      <c r="P39" s="213" t="str">
        <f t="shared" si="0"/>
        <v/>
      </c>
      <c r="Q39" s="213" t="str">
        <f t="shared" si="0"/>
        <v/>
      </c>
      <c r="R39" s="213" t="str">
        <f t="shared" si="0"/>
        <v/>
      </c>
      <c r="S39" s="213" t="str">
        <f t="shared" si="0"/>
        <v/>
      </c>
      <c r="T39" s="213" t="str">
        <f t="shared" si="0"/>
        <v/>
      </c>
      <c r="U39" s="341">
        <f t="shared" si="2"/>
        <v>0</v>
      </c>
    </row>
    <row r="40" spans="1:21">
      <c r="A40" s="368"/>
      <c r="B40" s="189">
        <f>'Factual scenario'!P$28</f>
        <v>2034</v>
      </c>
      <c r="C40" s="213" t="str">
        <f t="shared" si="1"/>
        <v/>
      </c>
      <c r="D40" s="213" t="str">
        <f t="shared" si="0"/>
        <v/>
      </c>
      <c r="E40" s="213" t="str">
        <f t="shared" si="0"/>
        <v/>
      </c>
      <c r="F40" s="213">
        <f t="shared" si="0"/>
        <v>0</v>
      </c>
      <c r="G40" s="213">
        <f t="shared" si="0"/>
        <v>0</v>
      </c>
      <c r="H40" s="213">
        <f t="shared" si="0"/>
        <v>0</v>
      </c>
      <c r="I40" s="213">
        <f t="shared" si="0"/>
        <v>0</v>
      </c>
      <c r="J40" s="213">
        <f t="shared" si="0"/>
        <v>0</v>
      </c>
      <c r="K40" s="213">
        <f t="shared" si="0"/>
        <v>0</v>
      </c>
      <c r="L40" s="213">
        <f t="shared" si="0"/>
        <v>0</v>
      </c>
      <c r="M40" s="213">
        <f t="shared" si="0"/>
        <v>0</v>
      </c>
      <c r="N40" s="213">
        <f t="shared" si="0"/>
        <v>0</v>
      </c>
      <c r="O40" s="213">
        <f t="shared" si="0"/>
        <v>0</v>
      </c>
      <c r="P40" s="213" t="str">
        <f t="shared" si="0"/>
        <v/>
      </c>
      <c r="Q40" s="213" t="str">
        <f t="shared" si="0"/>
        <v/>
      </c>
      <c r="R40" s="213" t="str">
        <f t="shared" si="0"/>
        <v/>
      </c>
      <c r="S40" s="213" t="str">
        <f t="shared" si="0"/>
        <v/>
      </c>
      <c r="T40" s="213" t="str">
        <f t="shared" si="0"/>
        <v/>
      </c>
      <c r="U40" s="341">
        <f t="shared" si="2"/>
        <v>0</v>
      </c>
    </row>
    <row r="41" spans="1:21">
      <c r="A41" s="368"/>
      <c r="B41" s="189">
        <f>'Factual scenario'!Q$28</f>
        <v>2035</v>
      </c>
      <c r="C41" s="213" t="str">
        <f t="shared" si="1"/>
        <v/>
      </c>
      <c r="D41" s="213" t="str">
        <f t="shared" si="0"/>
        <v/>
      </c>
      <c r="E41" s="213" t="str">
        <f t="shared" si="0"/>
        <v/>
      </c>
      <c r="F41" s="213" t="str">
        <f t="shared" si="0"/>
        <v/>
      </c>
      <c r="G41" s="213">
        <f t="shared" si="0"/>
        <v>0</v>
      </c>
      <c r="H41" s="213">
        <f t="shared" si="0"/>
        <v>0</v>
      </c>
      <c r="I41" s="213">
        <f t="shared" si="0"/>
        <v>0</v>
      </c>
      <c r="J41" s="213">
        <f t="shared" si="0"/>
        <v>0</v>
      </c>
      <c r="K41" s="213">
        <f t="shared" si="0"/>
        <v>0</v>
      </c>
      <c r="L41" s="213">
        <f t="shared" si="0"/>
        <v>0</v>
      </c>
      <c r="M41" s="213">
        <f t="shared" si="0"/>
        <v>0</v>
      </c>
      <c r="N41" s="213">
        <f t="shared" si="0"/>
        <v>0</v>
      </c>
      <c r="O41" s="213">
        <f t="shared" si="0"/>
        <v>0</v>
      </c>
      <c r="P41" s="213">
        <f t="shared" si="0"/>
        <v>0</v>
      </c>
      <c r="Q41" s="213" t="str">
        <f t="shared" si="0"/>
        <v/>
      </c>
      <c r="R41" s="213" t="str">
        <f t="shared" si="0"/>
        <v/>
      </c>
      <c r="S41" s="213" t="str">
        <f t="shared" si="0"/>
        <v/>
      </c>
      <c r="T41" s="213" t="str">
        <f t="shared" si="0"/>
        <v/>
      </c>
      <c r="U41" s="341">
        <f t="shared" si="2"/>
        <v>0</v>
      </c>
    </row>
    <row r="42" spans="1:21">
      <c r="A42" s="368"/>
      <c r="B42" s="189">
        <f>'Factual scenario'!R$28</f>
        <v>2036</v>
      </c>
      <c r="C42" s="213" t="str">
        <f t="shared" si="1"/>
        <v/>
      </c>
      <c r="D42" s="213" t="str">
        <f t="shared" si="0"/>
        <v/>
      </c>
      <c r="E42" s="213" t="str">
        <f t="shared" si="0"/>
        <v/>
      </c>
      <c r="F42" s="213" t="str">
        <f t="shared" si="0"/>
        <v/>
      </c>
      <c r="G42" s="213" t="str">
        <f t="shared" si="0"/>
        <v/>
      </c>
      <c r="H42" s="213">
        <f t="shared" si="0"/>
        <v>0</v>
      </c>
      <c r="I42" s="213">
        <f t="shared" si="0"/>
        <v>0</v>
      </c>
      <c r="J42" s="213">
        <f t="shared" si="0"/>
        <v>0</v>
      </c>
      <c r="K42" s="213">
        <f t="shared" si="0"/>
        <v>0</v>
      </c>
      <c r="L42" s="213">
        <f t="shared" si="0"/>
        <v>0</v>
      </c>
      <c r="M42" s="213">
        <f t="shared" si="0"/>
        <v>0</v>
      </c>
      <c r="N42" s="213">
        <f t="shared" si="0"/>
        <v>0</v>
      </c>
      <c r="O42" s="213">
        <f t="shared" si="0"/>
        <v>0</v>
      </c>
      <c r="P42" s="213">
        <f t="shared" si="0"/>
        <v>0</v>
      </c>
      <c r="Q42" s="213">
        <f t="shared" si="0"/>
        <v>0</v>
      </c>
      <c r="R42" s="213" t="str">
        <f t="shared" si="0"/>
        <v/>
      </c>
      <c r="S42" s="213" t="str">
        <f t="shared" si="0"/>
        <v/>
      </c>
      <c r="T42" s="213" t="str">
        <f t="shared" si="0"/>
        <v/>
      </c>
      <c r="U42" s="341">
        <f t="shared" si="2"/>
        <v>0</v>
      </c>
    </row>
    <row r="43" spans="1:21">
      <c r="A43" s="368"/>
      <c r="B43" s="189">
        <f>'Factual scenario'!S$28</f>
        <v>2037</v>
      </c>
      <c r="C43" s="213" t="str">
        <f t="shared" si="1"/>
        <v/>
      </c>
      <c r="D43" s="213" t="str">
        <f t="shared" si="0"/>
        <v/>
      </c>
      <c r="E43" s="213" t="str">
        <f t="shared" si="0"/>
        <v/>
      </c>
      <c r="F43" s="213" t="str">
        <f t="shared" si="0"/>
        <v/>
      </c>
      <c r="G43" s="213" t="str">
        <f t="shared" si="0"/>
        <v/>
      </c>
      <c r="H43" s="213" t="str">
        <f t="shared" si="0"/>
        <v/>
      </c>
      <c r="I43" s="213">
        <f t="shared" si="0"/>
        <v>0</v>
      </c>
      <c r="J43" s="213">
        <f t="shared" si="0"/>
        <v>0</v>
      </c>
      <c r="K43" s="213">
        <f t="shared" si="0"/>
        <v>0</v>
      </c>
      <c r="L43" s="213">
        <f t="shared" si="0"/>
        <v>0</v>
      </c>
      <c r="M43" s="213">
        <f t="shared" si="0"/>
        <v>0</v>
      </c>
      <c r="N43" s="213">
        <f t="shared" si="0"/>
        <v>0</v>
      </c>
      <c r="O43" s="213">
        <f t="shared" si="0"/>
        <v>0</v>
      </c>
      <c r="P43" s="213">
        <f t="shared" si="0"/>
        <v>0</v>
      </c>
      <c r="Q43" s="213">
        <f t="shared" si="0"/>
        <v>0</v>
      </c>
      <c r="R43" s="213">
        <f t="shared" si="0"/>
        <v>0</v>
      </c>
      <c r="S43" s="213" t="str">
        <f t="shared" ref="D43:T45" si="3">IF(AND($B43&gt;=S$26,$B43-S$26&lt;$B$17),S$27/$B$17,"")</f>
        <v/>
      </c>
      <c r="T43" s="213" t="str">
        <f t="shared" si="3"/>
        <v/>
      </c>
      <c r="U43" s="341">
        <f t="shared" si="2"/>
        <v>0</v>
      </c>
    </row>
    <row r="44" spans="1:21">
      <c r="A44" s="368"/>
      <c r="B44" s="189">
        <f>'Factual scenario'!T$28</f>
        <v>2038</v>
      </c>
      <c r="C44" s="213" t="str">
        <f t="shared" si="1"/>
        <v/>
      </c>
      <c r="D44" s="213" t="str">
        <f t="shared" si="3"/>
        <v/>
      </c>
      <c r="E44" s="213" t="str">
        <f t="shared" si="3"/>
        <v/>
      </c>
      <c r="F44" s="213" t="str">
        <f t="shared" si="3"/>
        <v/>
      </c>
      <c r="G44" s="213" t="str">
        <f t="shared" si="3"/>
        <v/>
      </c>
      <c r="H44" s="213" t="str">
        <f t="shared" si="3"/>
        <v/>
      </c>
      <c r="I44" s="213" t="str">
        <f t="shared" si="3"/>
        <v/>
      </c>
      <c r="J44" s="213">
        <f t="shared" si="3"/>
        <v>0</v>
      </c>
      <c r="K44" s="213">
        <f t="shared" si="3"/>
        <v>0</v>
      </c>
      <c r="L44" s="213">
        <f t="shared" si="3"/>
        <v>0</v>
      </c>
      <c r="M44" s="213">
        <f t="shared" si="3"/>
        <v>0</v>
      </c>
      <c r="N44" s="213">
        <f t="shared" si="3"/>
        <v>0</v>
      </c>
      <c r="O44" s="213">
        <f t="shared" si="3"/>
        <v>0</v>
      </c>
      <c r="P44" s="213">
        <f t="shared" si="3"/>
        <v>0</v>
      </c>
      <c r="Q44" s="213">
        <f t="shared" si="3"/>
        <v>0</v>
      </c>
      <c r="R44" s="213">
        <f t="shared" si="3"/>
        <v>0</v>
      </c>
      <c r="S44" s="213">
        <f t="shared" si="3"/>
        <v>0</v>
      </c>
      <c r="T44" s="213" t="str">
        <f t="shared" si="3"/>
        <v/>
      </c>
      <c r="U44" s="341">
        <f t="shared" si="2"/>
        <v>0</v>
      </c>
    </row>
    <row r="45" spans="1:21">
      <c r="A45" s="369"/>
      <c r="B45" s="189">
        <f>'Factual scenario'!U$28</f>
        <v>2039</v>
      </c>
      <c r="C45" s="213" t="str">
        <f t="shared" si="1"/>
        <v/>
      </c>
      <c r="D45" s="213" t="str">
        <f t="shared" si="3"/>
        <v/>
      </c>
      <c r="E45" s="213" t="str">
        <f t="shared" si="3"/>
        <v/>
      </c>
      <c r="F45" s="213" t="str">
        <f t="shared" si="3"/>
        <v/>
      </c>
      <c r="G45" s="213" t="str">
        <f t="shared" si="3"/>
        <v/>
      </c>
      <c r="H45" s="213" t="str">
        <f t="shared" si="3"/>
        <v/>
      </c>
      <c r="I45" s="213" t="str">
        <f t="shared" si="3"/>
        <v/>
      </c>
      <c r="J45" s="213" t="str">
        <f t="shared" si="3"/>
        <v/>
      </c>
      <c r="K45" s="213">
        <f t="shared" si="3"/>
        <v>0</v>
      </c>
      <c r="L45" s="213">
        <f t="shared" si="3"/>
        <v>0</v>
      </c>
      <c r="M45" s="213">
        <f t="shared" si="3"/>
        <v>0</v>
      </c>
      <c r="N45" s="213">
        <f t="shared" si="3"/>
        <v>0</v>
      </c>
      <c r="O45" s="213">
        <f t="shared" si="3"/>
        <v>0</v>
      </c>
      <c r="P45" s="213">
        <f t="shared" si="3"/>
        <v>0</v>
      </c>
      <c r="Q45" s="213">
        <f t="shared" si="3"/>
        <v>0</v>
      </c>
      <c r="R45" s="213">
        <f t="shared" si="3"/>
        <v>0</v>
      </c>
      <c r="S45" s="213">
        <f t="shared" si="3"/>
        <v>0</v>
      </c>
      <c r="T45" s="213">
        <f t="shared" si="3"/>
        <v>0</v>
      </c>
      <c r="U45" s="341">
        <f>SUM(C45:T45)</f>
        <v>0</v>
      </c>
    </row>
    <row r="46" spans="1:21">
      <c r="A46" s="129" t="s">
        <v>65</v>
      </c>
      <c r="B46" s="129"/>
      <c r="C46" s="216">
        <f xml:space="preserve"> C27-SUM(C28:C45)</f>
        <v>0</v>
      </c>
      <c r="D46" s="216">
        <f t="shared" ref="D46:U46" si="4" xml:space="preserve"> D27-SUM(D28:D45)</f>
        <v>0</v>
      </c>
      <c r="E46" s="216">
        <f t="shared" si="4"/>
        <v>0</v>
      </c>
      <c r="F46" s="216">
        <f t="shared" si="4"/>
        <v>0</v>
      </c>
      <c r="G46" s="216">
        <f t="shared" si="4"/>
        <v>0</v>
      </c>
      <c r="H46" s="216">
        <f t="shared" si="4"/>
        <v>0</v>
      </c>
      <c r="I46" s="216">
        <f t="shared" si="4"/>
        <v>0</v>
      </c>
      <c r="J46" s="216">
        <f t="shared" si="4"/>
        <v>0</v>
      </c>
      <c r="K46" s="216">
        <f t="shared" si="4"/>
        <v>0</v>
      </c>
      <c r="L46" s="216">
        <f t="shared" si="4"/>
        <v>0</v>
      </c>
      <c r="M46" s="216">
        <f t="shared" si="4"/>
        <v>0</v>
      </c>
      <c r="N46" s="216">
        <f t="shared" si="4"/>
        <v>0</v>
      </c>
      <c r="O46" s="216">
        <f t="shared" si="4"/>
        <v>0</v>
      </c>
      <c r="P46" s="216">
        <f t="shared" si="4"/>
        <v>0</v>
      </c>
      <c r="Q46" s="216">
        <f t="shared" si="4"/>
        <v>0</v>
      </c>
      <c r="R46" s="216">
        <f t="shared" si="4"/>
        <v>0</v>
      </c>
      <c r="S46" s="216">
        <f t="shared" si="4"/>
        <v>0</v>
      </c>
      <c r="T46" s="216">
        <f t="shared" si="4"/>
        <v>0</v>
      </c>
      <c r="U46" s="342">
        <f t="shared" si="4"/>
        <v>0</v>
      </c>
    </row>
    <row r="48" spans="1:21">
      <c r="A48" s="338" t="s">
        <v>212</v>
      </c>
    </row>
    <row r="49" spans="1:21" ht="6" customHeight="1">
      <c r="A49" s="25"/>
    </row>
    <row r="50" spans="1:21" ht="51.6" customHeight="1">
      <c r="A50" s="31" t="s">
        <v>135</v>
      </c>
      <c r="B50" s="366" t="s">
        <v>67</v>
      </c>
      <c r="C50" s="366"/>
      <c r="D50" s="366"/>
      <c r="E50" s="366"/>
      <c r="F50" s="366"/>
      <c r="G50" s="366"/>
      <c r="H50" s="366"/>
      <c r="I50" s="366"/>
      <c r="J50" s="366"/>
      <c r="K50" s="366"/>
      <c r="L50" s="366"/>
      <c r="M50" s="366"/>
      <c r="N50" s="366"/>
      <c r="O50" s="366"/>
      <c r="P50" s="366"/>
      <c r="Q50" s="366"/>
      <c r="R50" s="366"/>
      <c r="S50" s="366"/>
      <c r="T50" s="366"/>
      <c r="U50" s="366"/>
    </row>
    <row r="51" spans="1:21" ht="9.6" customHeight="1">
      <c r="A51" s="31"/>
      <c r="B51" s="31"/>
      <c r="C51" s="31"/>
      <c r="D51" s="31"/>
      <c r="E51" s="31"/>
      <c r="F51" s="31"/>
      <c r="G51" s="31"/>
      <c r="H51" s="31"/>
      <c r="I51" s="31"/>
      <c r="J51" s="31"/>
      <c r="K51" s="31"/>
      <c r="L51" s="31"/>
      <c r="M51" s="31"/>
      <c r="N51" s="31"/>
      <c r="O51" s="31"/>
      <c r="P51" s="31"/>
      <c r="Q51" s="31"/>
      <c r="R51" s="31"/>
      <c r="S51" s="31"/>
      <c r="T51" s="31"/>
      <c r="U51" s="31"/>
    </row>
    <row r="52" spans="1:21" ht="28.8">
      <c r="A52" s="31" t="s">
        <v>136</v>
      </c>
      <c r="B52" s="314" t="s">
        <v>158</v>
      </c>
      <c r="C52" s="189">
        <f>'Factual scenario'!D$28</f>
        <v>2022</v>
      </c>
      <c r="D52" s="189">
        <f>'Factual scenario'!E$28</f>
        <v>2023</v>
      </c>
      <c r="E52" s="189">
        <f>'Factual scenario'!F$28</f>
        <v>2024</v>
      </c>
      <c r="F52" s="189">
        <f>'Factual scenario'!G$28</f>
        <v>2025</v>
      </c>
      <c r="G52" s="189">
        <f>'Factual scenario'!H$28</f>
        <v>2026</v>
      </c>
      <c r="H52" s="189">
        <f>'Factual scenario'!I$28</f>
        <v>2027</v>
      </c>
      <c r="I52" s="189">
        <f>'Factual scenario'!J$28</f>
        <v>2028</v>
      </c>
      <c r="J52" s="189">
        <f>'Factual scenario'!K$28</f>
        <v>2029</v>
      </c>
      <c r="K52" s="189">
        <f>'Factual scenario'!L$28</f>
        <v>2030</v>
      </c>
      <c r="L52" s="189">
        <f>'Factual scenario'!M$28</f>
        <v>2031</v>
      </c>
      <c r="M52" s="189">
        <f>'Factual scenario'!N$28</f>
        <v>2032</v>
      </c>
      <c r="N52" s="189">
        <f>'Factual scenario'!O$28</f>
        <v>2033</v>
      </c>
      <c r="O52" s="189">
        <f>'Factual scenario'!P$28</f>
        <v>2034</v>
      </c>
      <c r="P52" s="189">
        <f>'Factual scenario'!Q$28</f>
        <v>2035</v>
      </c>
      <c r="Q52" s="189">
        <f>'Factual scenario'!R$28</f>
        <v>2036</v>
      </c>
      <c r="R52" s="189">
        <f>'Factual scenario'!S$28</f>
        <v>2037</v>
      </c>
      <c r="S52" s="189">
        <f>'Factual scenario'!T$28</f>
        <v>2038</v>
      </c>
      <c r="T52" s="189">
        <f>'Factual scenario'!U$28</f>
        <v>2039</v>
      </c>
      <c r="U52" s="30" t="s">
        <v>189</v>
      </c>
    </row>
    <row r="53" spans="1:21">
      <c r="A53" s="130" t="s">
        <v>66</v>
      </c>
      <c r="B53" s="131"/>
      <c r="C53" s="215">
        <f>'Factual scenario'!D34</f>
        <v>0</v>
      </c>
      <c r="D53" s="215">
        <f>'Factual scenario'!E34</f>
        <v>0</v>
      </c>
      <c r="E53" s="215">
        <f>'Factual scenario'!F34</f>
        <v>0</v>
      </c>
      <c r="F53" s="215">
        <f>'Factual scenario'!G34</f>
        <v>0</v>
      </c>
      <c r="G53" s="215">
        <f>'Factual scenario'!H34</f>
        <v>0</v>
      </c>
      <c r="H53" s="215">
        <f>'Factual scenario'!I34</f>
        <v>0</v>
      </c>
      <c r="I53" s="215">
        <f>'Factual scenario'!J34</f>
        <v>0</v>
      </c>
      <c r="J53" s="215">
        <f>'Factual scenario'!K34</f>
        <v>0</v>
      </c>
      <c r="K53" s="215">
        <f>'Factual scenario'!L34</f>
        <v>0</v>
      </c>
      <c r="L53" s="215">
        <f>'Factual scenario'!M34</f>
        <v>0</v>
      </c>
      <c r="M53" s="215">
        <f>'Factual scenario'!N34</f>
        <v>0</v>
      </c>
      <c r="N53" s="215">
        <f>'Factual scenario'!O34</f>
        <v>0</v>
      </c>
      <c r="O53" s="215">
        <f>'Factual scenario'!P34</f>
        <v>0</v>
      </c>
      <c r="P53" s="215">
        <f>'Factual scenario'!Q34</f>
        <v>0</v>
      </c>
      <c r="Q53" s="215">
        <f>'Factual scenario'!R34</f>
        <v>0</v>
      </c>
      <c r="R53" s="215">
        <f>'Factual scenario'!S34</f>
        <v>0</v>
      </c>
      <c r="S53" s="215">
        <f>'Factual scenario'!T34</f>
        <v>0</v>
      </c>
      <c r="T53" s="215">
        <f>'Factual scenario'!U34</f>
        <v>0</v>
      </c>
      <c r="U53" s="343">
        <f>SUM(C53:T53)</f>
        <v>0</v>
      </c>
    </row>
    <row r="54" spans="1:21">
      <c r="A54" s="367" t="s">
        <v>9</v>
      </c>
      <c r="B54" s="189">
        <f>'Factual scenario'!D$28</f>
        <v>2022</v>
      </c>
      <c r="C54" s="213">
        <f>IF(AND($B54&gt;=C$52,$B54-C$52&lt;$B$18),C$53/$B$18,"")</f>
        <v>0</v>
      </c>
      <c r="D54" s="213" t="str">
        <f t="shared" ref="D54:T69" si="5">IF(AND($B54&gt;=D$52,$B54-D$52&lt;$B$18),D$53/$B$18,"")</f>
        <v/>
      </c>
      <c r="E54" s="213" t="str">
        <f t="shared" si="5"/>
        <v/>
      </c>
      <c r="F54" s="213" t="str">
        <f t="shared" si="5"/>
        <v/>
      </c>
      <c r="G54" s="213" t="str">
        <f t="shared" si="5"/>
        <v/>
      </c>
      <c r="H54" s="213" t="str">
        <f t="shared" si="5"/>
        <v/>
      </c>
      <c r="I54" s="213" t="str">
        <f t="shared" si="5"/>
        <v/>
      </c>
      <c r="J54" s="213" t="str">
        <f t="shared" si="5"/>
        <v/>
      </c>
      <c r="K54" s="213" t="str">
        <f t="shared" si="5"/>
        <v/>
      </c>
      <c r="L54" s="213" t="str">
        <f t="shared" si="5"/>
        <v/>
      </c>
      <c r="M54" s="213" t="str">
        <f t="shared" si="5"/>
        <v/>
      </c>
      <c r="N54" s="213" t="str">
        <f t="shared" si="5"/>
        <v/>
      </c>
      <c r="O54" s="213" t="str">
        <f t="shared" si="5"/>
        <v/>
      </c>
      <c r="P54" s="213" t="str">
        <f t="shared" si="5"/>
        <v/>
      </c>
      <c r="Q54" s="213" t="str">
        <f t="shared" si="5"/>
        <v/>
      </c>
      <c r="R54" s="213" t="str">
        <f t="shared" si="5"/>
        <v/>
      </c>
      <c r="S54" s="213" t="str">
        <f t="shared" si="5"/>
        <v/>
      </c>
      <c r="T54" s="213" t="str">
        <f t="shared" si="5"/>
        <v/>
      </c>
      <c r="U54" s="341">
        <f>SUM(C54:T54)</f>
        <v>0</v>
      </c>
    </row>
    <row r="55" spans="1:21">
      <c r="A55" s="368"/>
      <c r="B55" s="189">
        <f>'Factual scenario'!E$28</f>
        <v>2023</v>
      </c>
      <c r="C55" s="213">
        <f t="shared" ref="C55:R71" si="6">IF(AND($B55&gt;=C$52,$B55-C$52&lt;$B$18),C$53/$B$18,"")</f>
        <v>0</v>
      </c>
      <c r="D55" s="213">
        <f t="shared" si="6"/>
        <v>0</v>
      </c>
      <c r="E55" s="213" t="str">
        <f t="shared" si="6"/>
        <v/>
      </c>
      <c r="F55" s="213" t="str">
        <f t="shared" si="6"/>
        <v/>
      </c>
      <c r="G55" s="213" t="str">
        <f t="shared" si="6"/>
        <v/>
      </c>
      <c r="H55" s="213" t="str">
        <f t="shared" si="6"/>
        <v/>
      </c>
      <c r="I55" s="213" t="str">
        <f t="shared" si="6"/>
        <v/>
      </c>
      <c r="J55" s="213" t="str">
        <f t="shared" si="6"/>
        <v/>
      </c>
      <c r="K55" s="213" t="str">
        <f t="shared" si="6"/>
        <v/>
      </c>
      <c r="L55" s="213" t="str">
        <f t="shared" si="6"/>
        <v/>
      </c>
      <c r="M55" s="213" t="str">
        <f t="shared" si="6"/>
        <v/>
      </c>
      <c r="N55" s="213" t="str">
        <f t="shared" si="6"/>
        <v/>
      </c>
      <c r="O55" s="213" t="str">
        <f t="shared" si="6"/>
        <v/>
      </c>
      <c r="P55" s="213" t="str">
        <f t="shared" si="6"/>
        <v/>
      </c>
      <c r="Q55" s="213" t="str">
        <f t="shared" si="6"/>
        <v/>
      </c>
      <c r="R55" s="213" t="str">
        <f t="shared" si="6"/>
        <v/>
      </c>
      <c r="S55" s="213" t="str">
        <f t="shared" si="5"/>
        <v/>
      </c>
      <c r="T55" s="213" t="str">
        <f t="shared" si="5"/>
        <v/>
      </c>
      <c r="U55" s="341">
        <f t="shared" ref="U55:U70" si="7">SUM(C55:T55)</f>
        <v>0</v>
      </c>
    </row>
    <row r="56" spans="1:21">
      <c r="A56" s="368"/>
      <c r="B56" s="189">
        <f>'Factual scenario'!F$28</f>
        <v>2024</v>
      </c>
      <c r="C56" s="213">
        <f t="shared" si="6"/>
        <v>0</v>
      </c>
      <c r="D56" s="213">
        <f t="shared" si="5"/>
        <v>0</v>
      </c>
      <c r="E56" s="213">
        <f t="shared" si="5"/>
        <v>0</v>
      </c>
      <c r="F56" s="213" t="str">
        <f t="shared" si="5"/>
        <v/>
      </c>
      <c r="G56" s="213" t="str">
        <f t="shared" si="5"/>
        <v/>
      </c>
      <c r="H56" s="213" t="str">
        <f t="shared" si="5"/>
        <v/>
      </c>
      <c r="I56" s="213" t="str">
        <f t="shared" si="5"/>
        <v/>
      </c>
      <c r="J56" s="213" t="str">
        <f t="shared" si="5"/>
        <v/>
      </c>
      <c r="K56" s="213" t="str">
        <f t="shared" si="5"/>
        <v/>
      </c>
      <c r="L56" s="213" t="str">
        <f t="shared" si="5"/>
        <v/>
      </c>
      <c r="M56" s="213" t="str">
        <f t="shared" si="5"/>
        <v/>
      </c>
      <c r="N56" s="213" t="str">
        <f t="shared" si="5"/>
        <v/>
      </c>
      <c r="O56" s="213" t="str">
        <f t="shared" si="5"/>
        <v/>
      </c>
      <c r="P56" s="213" t="str">
        <f t="shared" si="5"/>
        <v/>
      </c>
      <c r="Q56" s="213" t="str">
        <f t="shared" si="5"/>
        <v/>
      </c>
      <c r="R56" s="213" t="str">
        <f t="shared" si="5"/>
        <v/>
      </c>
      <c r="S56" s="213" t="str">
        <f t="shared" si="5"/>
        <v/>
      </c>
      <c r="T56" s="213" t="str">
        <f t="shared" si="5"/>
        <v/>
      </c>
      <c r="U56" s="341">
        <f t="shared" si="7"/>
        <v>0</v>
      </c>
    </row>
    <row r="57" spans="1:21">
      <c r="A57" s="368"/>
      <c r="B57" s="189">
        <f>'Factual scenario'!G$28</f>
        <v>2025</v>
      </c>
      <c r="C57" s="213">
        <f t="shared" si="6"/>
        <v>0</v>
      </c>
      <c r="D57" s="213">
        <f t="shared" si="5"/>
        <v>0</v>
      </c>
      <c r="E57" s="213">
        <f t="shared" si="5"/>
        <v>0</v>
      </c>
      <c r="F57" s="213">
        <f t="shared" si="5"/>
        <v>0</v>
      </c>
      <c r="G57" s="213" t="str">
        <f t="shared" si="5"/>
        <v/>
      </c>
      <c r="H57" s="213" t="str">
        <f t="shared" si="5"/>
        <v/>
      </c>
      <c r="I57" s="213" t="str">
        <f t="shared" si="5"/>
        <v/>
      </c>
      <c r="J57" s="213" t="str">
        <f t="shared" si="5"/>
        <v/>
      </c>
      <c r="K57" s="213" t="str">
        <f t="shared" si="5"/>
        <v/>
      </c>
      <c r="L57" s="213" t="str">
        <f t="shared" si="5"/>
        <v/>
      </c>
      <c r="M57" s="213" t="str">
        <f t="shared" si="5"/>
        <v/>
      </c>
      <c r="N57" s="213" t="str">
        <f t="shared" si="5"/>
        <v/>
      </c>
      <c r="O57" s="213" t="str">
        <f t="shared" si="5"/>
        <v/>
      </c>
      <c r="P57" s="213" t="str">
        <f t="shared" si="5"/>
        <v/>
      </c>
      <c r="Q57" s="213" t="str">
        <f t="shared" si="5"/>
        <v/>
      </c>
      <c r="R57" s="213" t="str">
        <f t="shared" si="5"/>
        <v/>
      </c>
      <c r="S57" s="213" t="str">
        <f t="shared" si="5"/>
        <v/>
      </c>
      <c r="T57" s="213" t="str">
        <f t="shared" si="5"/>
        <v/>
      </c>
      <c r="U57" s="341">
        <f t="shared" si="7"/>
        <v>0</v>
      </c>
    </row>
    <row r="58" spans="1:21">
      <c r="A58" s="368"/>
      <c r="B58" s="189">
        <f>'Factual scenario'!H$28</f>
        <v>2026</v>
      </c>
      <c r="C58" s="213">
        <f t="shared" si="6"/>
        <v>0</v>
      </c>
      <c r="D58" s="213">
        <f t="shared" si="5"/>
        <v>0</v>
      </c>
      <c r="E58" s="213">
        <f t="shared" si="5"/>
        <v>0</v>
      </c>
      <c r="F58" s="213">
        <f t="shared" si="5"/>
        <v>0</v>
      </c>
      <c r="G58" s="213">
        <f t="shared" si="5"/>
        <v>0</v>
      </c>
      <c r="H58" s="213" t="str">
        <f t="shared" si="5"/>
        <v/>
      </c>
      <c r="I58" s="213" t="str">
        <f t="shared" si="5"/>
        <v/>
      </c>
      <c r="J58" s="213" t="str">
        <f t="shared" si="5"/>
        <v/>
      </c>
      <c r="K58" s="213" t="str">
        <f t="shared" si="5"/>
        <v/>
      </c>
      <c r="L58" s="213" t="str">
        <f t="shared" si="5"/>
        <v/>
      </c>
      <c r="M58" s="213" t="str">
        <f t="shared" si="5"/>
        <v/>
      </c>
      <c r="N58" s="213" t="str">
        <f t="shared" si="5"/>
        <v/>
      </c>
      <c r="O58" s="213" t="str">
        <f t="shared" si="5"/>
        <v/>
      </c>
      <c r="P58" s="213" t="str">
        <f t="shared" si="5"/>
        <v/>
      </c>
      <c r="Q58" s="213" t="str">
        <f t="shared" si="5"/>
        <v/>
      </c>
      <c r="R58" s="213" t="str">
        <f t="shared" si="5"/>
        <v/>
      </c>
      <c r="S58" s="213" t="str">
        <f t="shared" si="5"/>
        <v/>
      </c>
      <c r="T58" s="213" t="str">
        <f t="shared" si="5"/>
        <v/>
      </c>
      <c r="U58" s="341">
        <f t="shared" si="7"/>
        <v>0</v>
      </c>
    </row>
    <row r="59" spans="1:21">
      <c r="A59" s="368"/>
      <c r="B59" s="189">
        <f>'Factual scenario'!I$28</f>
        <v>2027</v>
      </c>
      <c r="C59" s="213">
        <f t="shared" si="6"/>
        <v>0</v>
      </c>
      <c r="D59" s="213">
        <f t="shared" si="5"/>
        <v>0</v>
      </c>
      <c r="E59" s="213">
        <f t="shared" si="5"/>
        <v>0</v>
      </c>
      <c r="F59" s="213">
        <f t="shared" si="5"/>
        <v>0</v>
      </c>
      <c r="G59" s="213">
        <f t="shared" si="5"/>
        <v>0</v>
      </c>
      <c r="H59" s="213">
        <f t="shared" si="5"/>
        <v>0</v>
      </c>
      <c r="I59" s="213" t="str">
        <f t="shared" si="5"/>
        <v/>
      </c>
      <c r="J59" s="213" t="str">
        <f t="shared" si="5"/>
        <v/>
      </c>
      <c r="K59" s="213" t="str">
        <f t="shared" si="5"/>
        <v/>
      </c>
      <c r="L59" s="213" t="str">
        <f t="shared" si="5"/>
        <v/>
      </c>
      <c r="M59" s="213" t="str">
        <f t="shared" si="5"/>
        <v/>
      </c>
      <c r="N59" s="213" t="str">
        <f t="shared" si="5"/>
        <v/>
      </c>
      <c r="O59" s="213" t="str">
        <f t="shared" si="5"/>
        <v/>
      </c>
      <c r="P59" s="213" t="str">
        <f t="shared" si="5"/>
        <v/>
      </c>
      <c r="Q59" s="213" t="str">
        <f t="shared" si="5"/>
        <v/>
      </c>
      <c r="R59" s="213" t="str">
        <f t="shared" si="5"/>
        <v/>
      </c>
      <c r="S59" s="213" t="str">
        <f t="shared" si="5"/>
        <v/>
      </c>
      <c r="T59" s="213" t="str">
        <f t="shared" si="5"/>
        <v/>
      </c>
      <c r="U59" s="341">
        <f t="shared" si="7"/>
        <v>0</v>
      </c>
    </row>
    <row r="60" spans="1:21">
      <c r="A60" s="368"/>
      <c r="B60" s="189">
        <f>'Factual scenario'!J$28</f>
        <v>2028</v>
      </c>
      <c r="C60" s="213">
        <f t="shared" si="6"/>
        <v>0</v>
      </c>
      <c r="D60" s="213">
        <f t="shared" si="5"/>
        <v>0</v>
      </c>
      <c r="E60" s="213">
        <f t="shared" si="5"/>
        <v>0</v>
      </c>
      <c r="F60" s="213">
        <f t="shared" si="5"/>
        <v>0</v>
      </c>
      <c r="G60" s="213">
        <f t="shared" si="5"/>
        <v>0</v>
      </c>
      <c r="H60" s="213">
        <f t="shared" si="5"/>
        <v>0</v>
      </c>
      <c r="I60" s="213">
        <f t="shared" si="5"/>
        <v>0</v>
      </c>
      <c r="J60" s="213" t="str">
        <f t="shared" si="5"/>
        <v/>
      </c>
      <c r="K60" s="213" t="str">
        <f t="shared" si="5"/>
        <v/>
      </c>
      <c r="L60" s="213" t="str">
        <f t="shared" si="5"/>
        <v/>
      </c>
      <c r="M60" s="213" t="str">
        <f t="shared" si="5"/>
        <v/>
      </c>
      <c r="N60" s="213" t="str">
        <f t="shared" si="5"/>
        <v/>
      </c>
      <c r="O60" s="213" t="str">
        <f t="shared" si="5"/>
        <v/>
      </c>
      <c r="P60" s="213" t="str">
        <f t="shared" si="5"/>
        <v/>
      </c>
      <c r="Q60" s="213" t="str">
        <f t="shared" si="5"/>
        <v/>
      </c>
      <c r="R60" s="213" t="str">
        <f t="shared" si="5"/>
        <v/>
      </c>
      <c r="S60" s="213" t="str">
        <f t="shared" si="5"/>
        <v/>
      </c>
      <c r="T60" s="213" t="str">
        <f t="shared" si="5"/>
        <v/>
      </c>
      <c r="U60" s="341">
        <f t="shared" si="7"/>
        <v>0</v>
      </c>
    </row>
    <row r="61" spans="1:21">
      <c r="A61" s="368"/>
      <c r="B61" s="189">
        <f>'Factual scenario'!K$28</f>
        <v>2029</v>
      </c>
      <c r="C61" s="213">
        <f t="shared" si="6"/>
        <v>0</v>
      </c>
      <c r="D61" s="213">
        <f t="shared" si="5"/>
        <v>0</v>
      </c>
      <c r="E61" s="213">
        <f t="shared" si="5"/>
        <v>0</v>
      </c>
      <c r="F61" s="213">
        <f t="shared" si="5"/>
        <v>0</v>
      </c>
      <c r="G61" s="213">
        <f t="shared" si="5"/>
        <v>0</v>
      </c>
      <c r="H61" s="213">
        <f t="shared" si="5"/>
        <v>0</v>
      </c>
      <c r="I61" s="213">
        <f t="shared" si="5"/>
        <v>0</v>
      </c>
      <c r="J61" s="213">
        <f t="shared" si="5"/>
        <v>0</v>
      </c>
      <c r="K61" s="213" t="str">
        <f t="shared" si="5"/>
        <v/>
      </c>
      <c r="L61" s="213" t="str">
        <f t="shared" si="5"/>
        <v/>
      </c>
      <c r="M61" s="213" t="str">
        <f t="shared" si="5"/>
        <v/>
      </c>
      <c r="N61" s="213" t="str">
        <f t="shared" si="5"/>
        <v/>
      </c>
      <c r="O61" s="213" t="str">
        <f t="shared" si="5"/>
        <v/>
      </c>
      <c r="P61" s="213" t="str">
        <f t="shared" si="5"/>
        <v/>
      </c>
      <c r="Q61" s="213" t="str">
        <f t="shared" si="5"/>
        <v/>
      </c>
      <c r="R61" s="213" t="str">
        <f t="shared" si="5"/>
        <v/>
      </c>
      <c r="S61" s="213" t="str">
        <f t="shared" si="5"/>
        <v/>
      </c>
      <c r="T61" s="213" t="str">
        <f t="shared" si="5"/>
        <v/>
      </c>
      <c r="U61" s="341">
        <f t="shared" si="7"/>
        <v>0</v>
      </c>
    </row>
    <row r="62" spans="1:21">
      <c r="A62" s="368"/>
      <c r="B62" s="189">
        <f>'Factual scenario'!L$28</f>
        <v>2030</v>
      </c>
      <c r="C62" s="213">
        <f t="shared" si="6"/>
        <v>0</v>
      </c>
      <c r="D62" s="213">
        <f t="shared" si="5"/>
        <v>0</v>
      </c>
      <c r="E62" s="213">
        <f t="shared" si="5"/>
        <v>0</v>
      </c>
      <c r="F62" s="213">
        <f t="shared" si="5"/>
        <v>0</v>
      </c>
      <c r="G62" s="213">
        <f t="shared" si="5"/>
        <v>0</v>
      </c>
      <c r="H62" s="213">
        <f t="shared" si="5"/>
        <v>0</v>
      </c>
      <c r="I62" s="213">
        <f t="shared" si="5"/>
        <v>0</v>
      </c>
      <c r="J62" s="213">
        <f t="shared" si="5"/>
        <v>0</v>
      </c>
      <c r="K62" s="213">
        <f t="shared" si="5"/>
        <v>0</v>
      </c>
      <c r="L62" s="213" t="str">
        <f t="shared" si="5"/>
        <v/>
      </c>
      <c r="M62" s="213" t="str">
        <f t="shared" si="5"/>
        <v/>
      </c>
      <c r="N62" s="213" t="str">
        <f t="shared" si="5"/>
        <v/>
      </c>
      <c r="O62" s="213" t="str">
        <f t="shared" si="5"/>
        <v/>
      </c>
      <c r="P62" s="213" t="str">
        <f t="shared" si="5"/>
        <v/>
      </c>
      <c r="Q62" s="213" t="str">
        <f t="shared" si="5"/>
        <v/>
      </c>
      <c r="R62" s="213" t="str">
        <f t="shared" si="5"/>
        <v/>
      </c>
      <c r="S62" s="213" t="str">
        <f t="shared" si="5"/>
        <v/>
      </c>
      <c r="T62" s="213" t="str">
        <f t="shared" si="5"/>
        <v/>
      </c>
      <c r="U62" s="341">
        <f t="shared" si="7"/>
        <v>0</v>
      </c>
    </row>
    <row r="63" spans="1:21">
      <c r="A63" s="368"/>
      <c r="B63" s="189">
        <f>'Factual scenario'!M$28</f>
        <v>2031</v>
      </c>
      <c r="C63" s="213">
        <f t="shared" si="6"/>
        <v>0</v>
      </c>
      <c r="D63" s="213">
        <f t="shared" si="5"/>
        <v>0</v>
      </c>
      <c r="E63" s="213">
        <f t="shared" si="5"/>
        <v>0</v>
      </c>
      <c r="F63" s="213">
        <f t="shared" si="5"/>
        <v>0</v>
      </c>
      <c r="G63" s="213">
        <f t="shared" si="5"/>
        <v>0</v>
      </c>
      <c r="H63" s="213">
        <f t="shared" si="5"/>
        <v>0</v>
      </c>
      <c r="I63" s="213">
        <f t="shared" si="5"/>
        <v>0</v>
      </c>
      <c r="J63" s="213">
        <f t="shared" si="5"/>
        <v>0</v>
      </c>
      <c r="K63" s="213">
        <f t="shared" si="5"/>
        <v>0</v>
      </c>
      <c r="L63" s="213">
        <f t="shared" si="5"/>
        <v>0</v>
      </c>
      <c r="M63" s="213" t="str">
        <f t="shared" si="5"/>
        <v/>
      </c>
      <c r="N63" s="213" t="str">
        <f t="shared" si="5"/>
        <v/>
      </c>
      <c r="O63" s="213" t="str">
        <f t="shared" si="5"/>
        <v/>
      </c>
      <c r="P63" s="213" t="str">
        <f t="shared" si="5"/>
        <v/>
      </c>
      <c r="Q63" s="213" t="str">
        <f t="shared" si="5"/>
        <v/>
      </c>
      <c r="R63" s="213" t="str">
        <f t="shared" si="5"/>
        <v/>
      </c>
      <c r="S63" s="213" t="str">
        <f t="shared" si="5"/>
        <v/>
      </c>
      <c r="T63" s="213" t="str">
        <f t="shared" si="5"/>
        <v/>
      </c>
      <c r="U63" s="341">
        <f t="shared" si="7"/>
        <v>0</v>
      </c>
    </row>
    <row r="64" spans="1:21">
      <c r="A64" s="368"/>
      <c r="B64" s="189">
        <f>'Factual scenario'!N$28</f>
        <v>2032</v>
      </c>
      <c r="C64" s="213">
        <f t="shared" si="6"/>
        <v>0</v>
      </c>
      <c r="D64" s="213">
        <f t="shared" si="5"/>
        <v>0</v>
      </c>
      <c r="E64" s="213">
        <f t="shared" si="5"/>
        <v>0</v>
      </c>
      <c r="F64" s="213">
        <f t="shared" si="5"/>
        <v>0</v>
      </c>
      <c r="G64" s="213">
        <f t="shared" si="5"/>
        <v>0</v>
      </c>
      <c r="H64" s="213">
        <f t="shared" si="5"/>
        <v>0</v>
      </c>
      <c r="I64" s="213">
        <f t="shared" si="5"/>
        <v>0</v>
      </c>
      <c r="J64" s="213">
        <f t="shared" si="5"/>
        <v>0</v>
      </c>
      <c r="K64" s="213">
        <f t="shared" si="5"/>
        <v>0</v>
      </c>
      <c r="L64" s="213">
        <f t="shared" si="5"/>
        <v>0</v>
      </c>
      <c r="M64" s="213">
        <f t="shared" si="5"/>
        <v>0</v>
      </c>
      <c r="N64" s="213" t="str">
        <f t="shared" si="5"/>
        <v/>
      </c>
      <c r="O64" s="213" t="str">
        <f t="shared" si="5"/>
        <v/>
      </c>
      <c r="P64" s="213" t="str">
        <f t="shared" si="5"/>
        <v/>
      </c>
      <c r="Q64" s="213" t="str">
        <f t="shared" si="5"/>
        <v/>
      </c>
      <c r="R64" s="213" t="str">
        <f t="shared" si="5"/>
        <v/>
      </c>
      <c r="S64" s="213" t="str">
        <f t="shared" si="5"/>
        <v/>
      </c>
      <c r="T64" s="213" t="str">
        <f t="shared" si="5"/>
        <v/>
      </c>
      <c r="U64" s="341">
        <f t="shared" si="7"/>
        <v>0</v>
      </c>
    </row>
    <row r="65" spans="1:21">
      <c r="A65" s="368"/>
      <c r="B65" s="189">
        <f>'Factual scenario'!O$28</f>
        <v>2033</v>
      </c>
      <c r="C65" s="213">
        <f t="shared" si="6"/>
        <v>0</v>
      </c>
      <c r="D65" s="213">
        <f t="shared" si="5"/>
        <v>0</v>
      </c>
      <c r="E65" s="213">
        <f t="shared" si="5"/>
        <v>0</v>
      </c>
      <c r="F65" s="213">
        <f t="shared" si="5"/>
        <v>0</v>
      </c>
      <c r="G65" s="213">
        <f t="shared" si="5"/>
        <v>0</v>
      </c>
      <c r="H65" s="213">
        <f t="shared" si="5"/>
        <v>0</v>
      </c>
      <c r="I65" s="213">
        <f t="shared" si="5"/>
        <v>0</v>
      </c>
      <c r="J65" s="213">
        <f t="shared" si="5"/>
        <v>0</v>
      </c>
      <c r="K65" s="213">
        <f t="shared" si="5"/>
        <v>0</v>
      </c>
      <c r="L65" s="213">
        <f t="shared" si="5"/>
        <v>0</v>
      </c>
      <c r="M65" s="213">
        <f t="shared" si="5"/>
        <v>0</v>
      </c>
      <c r="N65" s="213">
        <f t="shared" si="5"/>
        <v>0</v>
      </c>
      <c r="O65" s="213" t="str">
        <f t="shared" si="5"/>
        <v/>
      </c>
      <c r="P65" s="213" t="str">
        <f t="shared" si="5"/>
        <v/>
      </c>
      <c r="Q65" s="213" t="str">
        <f t="shared" si="5"/>
        <v/>
      </c>
      <c r="R65" s="213" t="str">
        <f t="shared" si="5"/>
        <v/>
      </c>
      <c r="S65" s="213" t="str">
        <f t="shared" si="5"/>
        <v/>
      </c>
      <c r="T65" s="213" t="str">
        <f t="shared" si="5"/>
        <v/>
      </c>
      <c r="U65" s="341">
        <f t="shared" si="7"/>
        <v>0</v>
      </c>
    </row>
    <row r="66" spans="1:21">
      <c r="A66" s="368"/>
      <c r="B66" s="189">
        <f>'Factual scenario'!P$28</f>
        <v>2034</v>
      </c>
      <c r="C66" s="213">
        <f t="shared" si="6"/>
        <v>0</v>
      </c>
      <c r="D66" s="213">
        <f t="shared" si="5"/>
        <v>0</v>
      </c>
      <c r="E66" s="213">
        <f t="shared" si="5"/>
        <v>0</v>
      </c>
      <c r="F66" s="213">
        <f t="shared" si="5"/>
        <v>0</v>
      </c>
      <c r="G66" s="213">
        <f t="shared" si="5"/>
        <v>0</v>
      </c>
      <c r="H66" s="213">
        <f t="shared" si="5"/>
        <v>0</v>
      </c>
      <c r="I66" s="213">
        <f t="shared" si="5"/>
        <v>0</v>
      </c>
      <c r="J66" s="213">
        <f t="shared" si="5"/>
        <v>0</v>
      </c>
      <c r="K66" s="213">
        <f t="shared" si="5"/>
        <v>0</v>
      </c>
      <c r="L66" s="213">
        <f t="shared" si="5"/>
        <v>0</v>
      </c>
      <c r="M66" s="213">
        <f t="shared" si="5"/>
        <v>0</v>
      </c>
      <c r="N66" s="213">
        <f t="shared" si="5"/>
        <v>0</v>
      </c>
      <c r="O66" s="213">
        <f t="shared" si="5"/>
        <v>0</v>
      </c>
      <c r="P66" s="213" t="str">
        <f t="shared" si="5"/>
        <v/>
      </c>
      <c r="Q66" s="213" t="str">
        <f t="shared" si="5"/>
        <v/>
      </c>
      <c r="R66" s="213" t="str">
        <f t="shared" si="5"/>
        <v/>
      </c>
      <c r="S66" s="213" t="str">
        <f t="shared" si="5"/>
        <v/>
      </c>
      <c r="T66" s="213" t="str">
        <f t="shared" si="5"/>
        <v/>
      </c>
      <c r="U66" s="341">
        <f t="shared" si="7"/>
        <v>0</v>
      </c>
    </row>
    <row r="67" spans="1:21">
      <c r="A67" s="368"/>
      <c r="B67" s="189">
        <f>'Factual scenario'!Q$28</f>
        <v>2035</v>
      </c>
      <c r="C67" s="213">
        <f t="shared" si="6"/>
        <v>0</v>
      </c>
      <c r="D67" s="213">
        <f t="shared" si="5"/>
        <v>0</v>
      </c>
      <c r="E67" s="213">
        <f t="shared" si="5"/>
        <v>0</v>
      </c>
      <c r="F67" s="213">
        <f t="shared" si="5"/>
        <v>0</v>
      </c>
      <c r="G67" s="213">
        <f t="shared" si="5"/>
        <v>0</v>
      </c>
      <c r="H67" s="213">
        <f t="shared" si="5"/>
        <v>0</v>
      </c>
      <c r="I67" s="213">
        <f t="shared" si="5"/>
        <v>0</v>
      </c>
      <c r="J67" s="213">
        <f t="shared" si="5"/>
        <v>0</v>
      </c>
      <c r="K67" s="213">
        <f t="shared" si="5"/>
        <v>0</v>
      </c>
      <c r="L67" s="213">
        <f t="shared" si="5"/>
        <v>0</v>
      </c>
      <c r="M67" s="213">
        <f t="shared" si="5"/>
        <v>0</v>
      </c>
      <c r="N67" s="213">
        <f t="shared" si="5"/>
        <v>0</v>
      </c>
      <c r="O67" s="213">
        <f t="shared" si="5"/>
        <v>0</v>
      </c>
      <c r="P67" s="213">
        <f t="shared" si="5"/>
        <v>0</v>
      </c>
      <c r="Q67" s="213" t="str">
        <f t="shared" si="5"/>
        <v/>
      </c>
      <c r="R67" s="213" t="str">
        <f t="shared" si="5"/>
        <v/>
      </c>
      <c r="S67" s="213" t="str">
        <f t="shared" si="5"/>
        <v/>
      </c>
      <c r="T67" s="213" t="str">
        <f t="shared" si="5"/>
        <v/>
      </c>
      <c r="U67" s="341">
        <f t="shared" si="7"/>
        <v>0</v>
      </c>
    </row>
    <row r="68" spans="1:21">
      <c r="A68" s="368"/>
      <c r="B68" s="189">
        <f>'Factual scenario'!R$28</f>
        <v>2036</v>
      </c>
      <c r="C68" s="213">
        <f t="shared" si="6"/>
        <v>0</v>
      </c>
      <c r="D68" s="213">
        <f t="shared" si="5"/>
        <v>0</v>
      </c>
      <c r="E68" s="213">
        <f t="shared" si="5"/>
        <v>0</v>
      </c>
      <c r="F68" s="213">
        <f t="shared" si="5"/>
        <v>0</v>
      </c>
      <c r="G68" s="213">
        <f t="shared" si="5"/>
        <v>0</v>
      </c>
      <c r="H68" s="213">
        <f t="shared" si="5"/>
        <v>0</v>
      </c>
      <c r="I68" s="213">
        <f t="shared" si="5"/>
        <v>0</v>
      </c>
      <c r="J68" s="213">
        <f t="shared" si="5"/>
        <v>0</v>
      </c>
      <c r="K68" s="213">
        <f t="shared" si="5"/>
        <v>0</v>
      </c>
      <c r="L68" s="213">
        <f t="shared" si="5"/>
        <v>0</v>
      </c>
      <c r="M68" s="213">
        <f t="shared" si="5"/>
        <v>0</v>
      </c>
      <c r="N68" s="213">
        <f t="shared" si="5"/>
        <v>0</v>
      </c>
      <c r="O68" s="213">
        <f t="shared" si="5"/>
        <v>0</v>
      </c>
      <c r="P68" s="213">
        <f t="shared" si="5"/>
        <v>0</v>
      </c>
      <c r="Q68" s="213">
        <f t="shared" si="5"/>
        <v>0</v>
      </c>
      <c r="R68" s="213" t="str">
        <f t="shared" si="5"/>
        <v/>
      </c>
      <c r="S68" s="213" t="str">
        <f t="shared" si="5"/>
        <v/>
      </c>
      <c r="T68" s="213" t="str">
        <f t="shared" si="5"/>
        <v/>
      </c>
      <c r="U68" s="341">
        <f t="shared" si="7"/>
        <v>0</v>
      </c>
    </row>
    <row r="69" spans="1:21">
      <c r="A69" s="368"/>
      <c r="B69" s="189">
        <f>'Factual scenario'!S$28</f>
        <v>2037</v>
      </c>
      <c r="C69" s="213">
        <f t="shared" si="6"/>
        <v>0</v>
      </c>
      <c r="D69" s="213">
        <f t="shared" si="5"/>
        <v>0</v>
      </c>
      <c r="E69" s="213">
        <f t="shared" si="5"/>
        <v>0</v>
      </c>
      <c r="F69" s="213">
        <f t="shared" si="5"/>
        <v>0</v>
      </c>
      <c r="G69" s="213">
        <f t="shared" si="5"/>
        <v>0</v>
      </c>
      <c r="H69" s="213">
        <f t="shared" si="5"/>
        <v>0</v>
      </c>
      <c r="I69" s="213">
        <f t="shared" si="5"/>
        <v>0</v>
      </c>
      <c r="J69" s="213">
        <f t="shared" si="5"/>
        <v>0</v>
      </c>
      <c r="K69" s="213">
        <f t="shared" si="5"/>
        <v>0</v>
      </c>
      <c r="L69" s="213">
        <f t="shared" si="5"/>
        <v>0</v>
      </c>
      <c r="M69" s="213">
        <f t="shared" si="5"/>
        <v>0</v>
      </c>
      <c r="N69" s="213">
        <f t="shared" si="5"/>
        <v>0</v>
      </c>
      <c r="O69" s="213">
        <f t="shared" si="5"/>
        <v>0</v>
      </c>
      <c r="P69" s="213">
        <f t="shared" si="5"/>
        <v>0</v>
      </c>
      <c r="Q69" s="213">
        <f t="shared" si="5"/>
        <v>0</v>
      </c>
      <c r="R69" s="213">
        <f t="shared" si="5"/>
        <v>0</v>
      </c>
      <c r="S69" s="213" t="str">
        <f t="shared" ref="D69:T71" si="8">IF(AND($B69&gt;=S$52,$B69-S$52&lt;$B$18),S$53/$B$18,"")</f>
        <v/>
      </c>
      <c r="T69" s="213" t="str">
        <f t="shared" si="8"/>
        <v/>
      </c>
      <c r="U69" s="341">
        <f t="shared" si="7"/>
        <v>0</v>
      </c>
    </row>
    <row r="70" spans="1:21">
      <c r="A70" s="368"/>
      <c r="B70" s="189">
        <f>'Factual scenario'!T$28</f>
        <v>2038</v>
      </c>
      <c r="C70" s="213">
        <f t="shared" si="6"/>
        <v>0</v>
      </c>
      <c r="D70" s="213">
        <f t="shared" si="8"/>
        <v>0</v>
      </c>
      <c r="E70" s="213">
        <f t="shared" si="8"/>
        <v>0</v>
      </c>
      <c r="F70" s="213">
        <f t="shared" si="8"/>
        <v>0</v>
      </c>
      <c r="G70" s="213">
        <f t="shared" si="8"/>
        <v>0</v>
      </c>
      <c r="H70" s="213">
        <f t="shared" si="8"/>
        <v>0</v>
      </c>
      <c r="I70" s="213">
        <f t="shared" si="8"/>
        <v>0</v>
      </c>
      <c r="J70" s="213">
        <f t="shared" si="8"/>
        <v>0</v>
      </c>
      <c r="K70" s="213">
        <f t="shared" si="8"/>
        <v>0</v>
      </c>
      <c r="L70" s="213">
        <f t="shared" si="8"/>
        <v>0</v>
      </c>
      <c r="M70" s="213">
        <f t="shared" si="8"/>
        <v>0</v>
      </c>
      <c r="N70" s="213">
        <f t="shared" si="8"/>
        <v>0</v>
      </c>
      <c r="O70" s="213">
        <f t="shared" si="8"/>
        <v>0</v>
      </c>
      <c r="P70" s="213">
        <f t="shared" si="8"/>
        <v>0</v>
      </c>
      <c r="Q70" s="213">
        <f t="shared" si="8"/>
        <v>0</v>
      </c>
      <c r="R70" s="213">
        <f t="shared" si="8"/>
        <v>0</v>
      </c>
      <c r="S70" s="213">
        <f t="shared" si="8"/>
        <v>0</v>
      </c>
      <c r="T70" s="213" t="str">
        <f t="shared" si="8"/>
        <v/>
      </c>
      <c r="U70" s="341">
        <f t="shared" si="7"/>
        <v>0</v>
      </c>
    </row>
    <row r="71" spans="1:21">
      <c r="A71" s="369"/>
      <c r="B71" s="189">
        <f>'Factual scenario'!U$28</f>
        <v>2039</v>
      </c>
      <c r="C71" s="213">
        <f t="shared" si="6"/>
        <v>0</v>
      </c>
      <c r="D71" s="213">
        <f t="shared" si="8"/>
        <v>0</v>
      </c>
      <c r="E71" s="213">
        <f t="shared" si="8"/>
        <v>0</v>
      </c>
      <c r="F71" s="213">
        <f t="shared" si="8"/>
        <v>0</v>
      </c>
      <c r="G71" s="213">
        <f t="shared" si="8"/>
        <v>0</v>
      </c>
      <c r="H71" s="213">
        <f t="shared" si="8"/>
        <v>0</v>
      </c>
      <c r="I71" s="213">
        <f t="shared" si="8"/>
        <v>0</v>
      </c>
      <c r="J71" s="213">
        <f t="shared" si="8"/>
        <v>0</v>
      </c>
      <c r="K71" s="213">
        <f t="shared" si="8"/>
        <v>0</v>
      </c>
      <c r="L71" s="213">
        <f t="shared" si="8"/>
        <v>0</v>
      </c>
      <c r="M71" s="213">
        <f t="shared" si="8"/>
        <v>0</v>
      </c>
      <c r="N71" s="213">
        <f t="shared" si="8"/>
        <v>0</v>
      </c>
      <c r="O71" s="213">
        <f t="shared" si="8"/>
        <v>0</v>
      </c>
      <c r="P71" s="213">
        <f t="shared" si="8"/>
        <v>0</v>
      </c>
      <c r="Q71" s="213">
        <f t="shared" si="8"/>
        <v>0</v>
      </c>
      <c r="R71" s="213">
        <f t="shared" si="8"/>
        <v>0</v>
      </c>
      <c r="S71" s="213">
        <f t="shared" si="8"/>
        <v>0</v>
      </c>
      <c r="T71" s="213">
        <f t="shared" si="8"/>
        <v>0</v>
      </c>
      <c r="U71" s="341">
        <f>SUM(C71:T71)</f>
        <v>0</v>
      </c>
    </row>
    <row r="72" spans="1:21">
      <c r="A72" s="129" t="s">
        <v>65</v>
      </c>
      <c r="B72" s="129"/>
      <c r="C72" s="216">
        <f xml:space="preserve"> C53-SUM(C54:C71)</f>
        <v>0</v>
      </c>
      <c r="D72" s="216">
        <f t="shared" ref="D72" si="9" xml:space="preserve"> D53-SUM(D54:D71)</f>
        <v>0</v>
      </c>
      <c r="E72" s="216">
        <f t="shared" ref="E72" si="10" xml:space="preserve"> E53-SUM(E54:E71)</f>
        <v>0</v>
      </c>
      <c r="F72" s="216">
        <f t="shared" ref="F72" si="11" xml:space="preserve"> F53-SUM(F54:F71)</f>
        <v>0</v>
      </c>
      <c r="G72" s="216">
        <f t="shared" ref="G72" si="12" xml:space="preserve"> G53-SUM(G54:G71)</f>
        <v>0</v>
      </c>
      <c r="H72" s="216">
        <f t="shared" ref="H72" si="13" xml:space="preserve"> H53-SUM(H54:H71)</f>
        <v>0</v>
      </c>
      <c r="I72" s="216">
        <f t="shared" ref="I72" si="14" xml:space="preserve"> I53-SUM(I54:I71)</f>
        <v>0</v>
      </c>
      <c r="J72" s="216">
        <f t="shared" ref="J72" si="15" xml:space="preserve"> J53-SUM(J54:J71)</f>
        <v>0</v>
      </c>
      <c r="K72" s="216">
        <f t="shared" ref="K72" si="16" xml:space="preserve"> K53-SUM(K54:K71)</f>
        <v>0</v>
      </c>
      <c r="L72" s="216">
        <f t="shared" ref="L72" si="17" xml:space="preserve"> L53-SUM(L54:L71)</f>
        <v>0</v>
      </c>
      <c r="M72" s="216">
        <f t="shared" ref="M72" si="18" xml:space="preserve"> M53-SUM(M54:M71)</f>
        <v>0</v>
      </c>
      <c r="N72" s="216">
        <f t="shared" ref="N72" si="19" xml:space="preserve"> N53-SUM(N54:N71)</f>
        <v>0</v>
      </c>
      <c r="O72" s="216">
        <f t="shared" ref="O72" si="20" xml:space="preserve"> O53-SUM(O54:O71)</f>
        <v>0</v>
      </c>
      <c r="P72" s="216">
        <f t="shared" ref="P72" si="21" xml:space="preserve"> P53-SUM(P54:P71)</f>
        <v>0</v>
      </c>
      <c r="Q72" s="216">
        <f t="shared" ref="Q72" si="22" xml:space="preserve"> Q53-SUM(Q54:Q71)</f>
        <v>0</v>
      </c>
      <c r="R72" s="216">
        <f t="shared" ref="R72" si="23" xml:space="preserve"> R53-SUM(R54:R71)</f>
        <v>0</v>
      </c>
      <c r="S72" s="216">
        <f t="shared" ref="S72" si="24" xml:space="preserve"> S53-SUM(S54:S71)</f>
        <v>0</v>
      </c>
      <c r="T72" s="216">
        <f t="shared" ref="T72" si="25" xml:space="preserve"> T53-SUM(T54:T71)</f>
        <v>0</v>
      </c>
      <c r="U72" s="344">
        <f t="shared" ref="U72" si="26" xml:space="preserve"> U53-SUM(U54:U71)</f>
        <v>0</v>
      </c>
    </row>
    <row r="73" spans="1:21">
      <c r="U73" s="190"/>
    </row>
    <row r="74" spans="1:21">
      <c r="U74" s="190"/>
    </row>
  </sheetData>
  <mergeCells count="9">
    <mergeCell ref="B24:U24"/>
    <mergeCell ref="A28:A45"/>
    <mergeCell ref="B50:U50"/>
    <mergeCell ref="A54:A71"/>
    <mergeCell ref="F2:F4"/>
    <mergeCell ref="A9:U9"/>
    <mergeCell ref="A10:U10"/>
    <mergeCell ref="A11:U11"/>
    <mergeCell ref="A12:U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51"/>
  <sheetViews>
    <sheetView zoomScaleNormal="100" workbookViewId="0">
      <selection activeCell="D45" sqref="D45"/>
    </sheetView>
  </sheetViews>
  <sheetFormatPr defaultColWidth="8.6640625" defaultRowHeight="14.4"/>
  <cols>
    <col min="1" max="1" width="13.33203125" style="90" customWidth="1"/>
    <col min="2" max="2" width="23.88671875" style="90" customWidth="1"/>
    <col min="3" max="3" width="13.5546875" style="90" customWidth="1"/>
    <col min="4" max="4" width="19.88671875" style="90" customWidth="1"/>
    <col min="5" max="5" width="43.88671875" style="90" customWidth="1"/>
    <col min="6" max="6" width="11.6640625" style="90" customWidth="1"/>
    <col min="7" max="16384" width="8.6640625" style="90"/>
  </cols>
  <sheetData>
    <row r="1" spans="1:24" s="134" customFormat="1" ht="15" thickBot="1">
      <c r="U1" s="135"/>
    </row>
    <row r="2" spans="1:24" s="87" customFormat="1" ht="18.600000000000001" customHeight="1">
      <c r="A2" s="116" t="s">
        <v>4</v>
      </c>
      <c r="B2" s="271">
        <f>Summary!B2</f>
        <v>0</v>
      </c>
      <c r="E2" s="361" t="s">
        <v>121</v>
      </c>
      <c r="F2" s="373" t="s">
        <v>125</v>
      </c>
      <c r="G2" s="374"/>
      <c r="H2" s="374"/>
      <c r="I2" s="375"/>
      <c r="L2" s="153"/>
      <c r="M2" s="154"/>
      <c r="O2" s="153"/>
      <c r="P2" s="153"/>
      <c r="Q2" s="153"/>
      <c r="R2" s="153"/>
      <c r="S2" s="153"/>
      <c r="T2" s="153"/>
      <c r="U2" s="96"/>
      <c r="V2" s="93"/>
      <c r="X2" s="97"/>
    </row>
    <row r="3" spans="1:24" s="87" customFormat="1" ht="18.600000000000001" customHeight="1">
      <c r="A3" s="117" t="s">
        <v>5</v>
      </c>
      <c r="B3" s="272">
        <f>Summary!B3</f>
        <v>0</v>
      </c>
      <c r="E3" s="362"/>
      <c r="F3" s="376" t="s">
        <v>127</v>
      </c>
      <c r="G3" s="377"/>
      <c r="H3" s="377"/>
      <c r="I3" s="378"/>
      <c r="L3" s="153"/>
      <c r="M3" s="155"/>
      <c r="O3" s="153"/>
      <c r="P3" s="153"/>
      <c r="Q3" s="153"/>
      <c r="R3" s="153"/>
      <c r="S3" s="153"/>
      <c r="T3" s="153"/>
      <c r="U3" s="96"/>
      <c r="V3" s="93"/>
      <c r="X3" s="97"/>
    </row>
    <row r="4" spans="1:24" s="87" customFormat="1" ht="18.600000000000001" customHeight="1" thickBot="1">
      <c r="A4" s="118" t="s">
        <v>6</v>
      </c>
      <c r="B4" s="273">
        <f>Summary!B4</f>
        <v>0</v>
      </c>
      <c r="E4" s="363"/>
      <c r="F4" s="379" t="s">
        <v>128</v>
      </c>
      <c r="G4" s="380"/>
      <c r="H4" s="380"/>
      <c r="I4" s="381"/>
      <c r="M4" s="95"/>
      <c r="U4" s="96"/>
      <c r="V4" s="93"/>
      <c r="X4" s="97"/>
    </row>
    <row r="5" spans="1:24" s="87" customFormat="1" ht="18.600000000000001" customHeight="1">
      <c r="A5" s="93"/>
      <c r="B5" s="93"/>
      <c r="C5" s="94"/>
      <c r="M5" s="95"/>
      <c r="U5" s="96"/>
      <c r="V5" s="93"/>
      <c r="X5" s="97"/>
    </row>
    <row r="6" spans="1:24" ht="19.5" customHeight="1">
      <c r="A6" s="119" t="s">
        <v>157</v>
      </c>
      <c r="B6" s="40"/>
      <c r="C6" s="40"/>
      <c r="D6" s="40"/>
      <c r="E6" s="40"/>
      <c r="F6" s="40"/>
      <c r="G6" s="40"/>
      <c r="H6" s="40"/>
      <c r="I6" s="40"/>
      <c r="J6" s="40"/>
      <c r="K6" s="40"/>
      <c r="L6" s="40"/>
      <c r="M6" s="40"/>
      <c r="N6" s="40"/>
      <c r="O6" s="40"/>
      <c r="P6" s="156"/>
      <c r="Q6" s="156"/>
      <c r="R6" s="156"/>
      <c r="S6" s="156"/>
      <c r="T6" s="156"/>
      <c r="U6" s="157"/>
      <c r="V6" s="89"/>
      <c r="X6" s="91"/>
    </row>
    <row r="7" spans="1:24" s="134" customFormat="1"/>
    <row r="8" spans="1:24" s="134" customFormat="1">
      <c r="A8" s="134" t="s">
        <v>39</v>
      </c>
      <c r="U8" s="135"/>
    </row>
    <row r="9" spans="1:24">
      <c r="A9" s="168" t="s">
        <v>40</v>
      </c>
      <c r="B9" s="168"/>
    </row>
    <row r="10" spans="1:24">
      <c r="A10" s="168"/>
      <c r="B10" s="168"/>
    </row>
    <row r="11" spans="1:24">
      <c r="A11" s="168"/>
      <c r="B11" s="168"/>
      <c r="D11" s="153"/>
    </row>
    <row r="14" spans="1:24">
      <c r="A14" s="168" t="s">
        <v>69</v>
      </c>
      <c r="B14" s="168"/>
    </row>
    <row r="15" spans="1:24">
      <c r="A15" s="168" t="s">
        <v>41</v>
      </c>
      <c r="B15" s="168"/>
    </row>
    <row r="16" spans="1:24">
      <c r="A16" s="168" t="s">
        <v>38</v>
      </c>
      <c r="B16" s="168"/>
    </row>
    <row r="17" spans="1:10">
      <c r="A17" s="168" t="s">
        <v>43</v>
      </c>
      <c r="B17" s="168"/>
    </row>
    <row r="18" spans="1:10">
      <c r="A18" s="168"/>
      <c r="B18" s="168"/>
    </row>
    <row r="19" spans="1:10">
      <c r="A19" s="90" t="s">
        <v>71</v>
      </c>
    </row>
    <row r="21" spans="1:10" ht="15" thickBot="1"/>
    <row r="22" spans="1:10">
      <c r="B22" s="142" t="s">
        <v>45</v>
      </c>
      <c r="C22" s="143" t="s">
        <v>25</v>
      </c>
      <c r="D22" s="143" t="s">
        <v>51</v>
      </c>
      <c r="E22" s="194" t="s">
        <v>54</v>
      </c>
    </row>
    <row r="23" spans="1:10">
      <c r="B23" s="175"/>
      <c r="C23" s="164"/>
      <c r="D23" s="176"/>
      <c r="E23" s="177"/>
    </row>
    <row r="24" spans="1:10" ht="27.6" customHeight="1">
      <c r="B24" s="144" t="s">
        <v>92</v>
      </c>
      <c r="C24" s="42" t="s">
        <v>17</v>
      </c>
      <c r="D24" s="296"/>
      <c r="E24" s="151"/>
      <c r="G24" s="75"/>
      <c r="H24" s="75"/>
      <c r="I24" s="75"/>
      <c r="J24" s="11"/>
    </row>
    <row r="25" spans="1:10" ht="8.1" customHeight="1">
      <c r="B25" s="171"/>
      <c r="C25" s="168"/>
      <c r="D25" s="172"/>
      <c r="E25" s="173"/>
    </row>
    <row r="26" spans="1:10" ht="27.6" customHeight="1">
      <c r="B26" s="144" t="s">
        <v>93</v>
      </c>
      <c r="C26" s="42" t="s">
        <v>17</v>
      </c>
      <c r="D26" s="296"/>
      <c r="E26" s="151"/>
    </row>
    <row r="27" spans="1:10" ht="8.4" customHeight="1">
      <c r="B27" s="174"/>
      <c r="D27" s="172"/>
      <c r="E27" s="173"/>
    </row>
    <row r="28" spans="1:10" ht="27.6" customHeight="1">
      <c r="B28" s="144" t="s">
        <v>94</v>
      </c>
      <c r="C28" s="42" t="s">
        <v>149</v>
      </c>
      <c r="D28" s="296"/>
      <c r="E28" s="151"/>
    </row>
    <row r="29" spans="1:10" ht="5.4" customHeight="1">
      <c r="B29" s="174"/>
      <c r="D29" s="128"/>
      <c r="E29" s="173"/>
    </row>
    <row r="30" spans="1:10" ht="27.6" customHeight="1">
      <c r="B30" s="144" t="s">
        <v>55</v>
      </c>
      <c r="C30" s="42"/>
      <c r="D30" s="296"/>
      <c r="E30" s="151"/>
    </row>
    <row r="31" spans="1:10" ht="8.4" customHeight="1">
      <c r="B31" s="174"/>
      <c r="D31" s="240"/>
      <c r="E31" s="173"/>
    </row>
    <row r="32" spans="1:10" ht="27.6" customHeight="1">
      <c r="B32" s="144" t="s">
        <v>95</v>
      </c>
      <c r="C32" s="42" t="s">
        <v>149</v>
      </c>
      <c r="D32" s="296"/>
      <c r="E32" s="151"/>
    </row>
    <row r="33" spans="2:5" ht="6.9" customHeight="1">
      <c r="B33" s="174"/>
      <c r="D33" s="240"/>
      <c r="E33" s="173"/>
    </row>
    <row r="34" spans="2:5" ht="27.6" customHeight="1">
      <c r="B34" s="144" t="s">
        <v>96</v>
      </c>
      <c r="C34" s="42" t="s">
        <v>149</v>
      </c>
      <c r="D34" s="296"/>
      <c r="E34" s="151"/>
    </row>
    <row r="35" spans="2:5" ht="6.6" customHeight="1">
      <c r="B35" s="174"/>
      <c r="D35" s="241"/>
      <c r="E35" s="173"/>
    </row>
    <row r="36" spans="2:5" ht="27.6" customHeight="1" thickBot="1">
      <c r="B36" s="145" t="s">
        <v>97</v>
      </c>
      <c r="C36" s="295" t="s">
        <v>149</v>
      </c>
      <c r="D36" s="297"/>
      <c r="E36" s="152"/>
    </row>
    <row r="37" spans="2:5">
      <c r="D37" s="170"/>
      <c r="E37" s="169"/>
    </row>
    <row r="38" spans="2:5" ht="15" thickBot="1">
      <c r="B38" s="195"/>
      <c r="D38" s="170"/>
      <c r="E38" s="169"/>
    </row>
    <row r="39" spans="2:5">
      <c r="B39" s="142" t="s">
        <v>46</v>
      </c>
      <c r="C39" s="143" t="s">
        <v>25</v>
      </c>
      <c r="D39" s="146" t="s">
        <v>49</v>
      </c>
      <c r="E39" s="196" t="s">
        <v>99</v>
      </c>
    </row>
    <row r="40" spans="2:5">
      <c r="B40" s="174"/>
      <c r="D40" s="241"/>
      <c r="E40" s="173"/>
    </row>
    <row r="41" spans="2:5">
      <c r="B41" s="144" t="s">
        <v>98</v>
      </c>
      <c r="C41" s="247"/>
      <c r="D41" s="300" t="str">
        <f>IF(D30&lt;&gt;"", D30*(1+D26/D24*(1-D36)), "")</f>
        <v/>
      </c>
      <c r="E41" s="147"/>
    </row>
    <row r="42" spans="2:5">
      <c r="B42" s="174"/>
      <c r="D42" s="153"/>
      <c r="E42" s="173"/>
    </row>
    <row r="43" spans="2:5">
      <c r="B43" s="148" t="s">
        <v>44</v>
      </c>
      <c r="C43" s="184" t="s">
        <v>149</v>
      </c>
      <c r="D43" s="301">
        <f>IF(D41&lt;&gt;"", D28+D41*D32,)</f>
        <v>0</v>
      </c>
      <c r="E43" s="147"/>
    </row>
    <row r="44" spans="2:5">
      <c r="B44" s="174"/>
      <c r="D44" s="153"/>
      <c r="E44" s="173"/>
    </row>
    <row r="45" spans="2:5">
      <c r="B45" s="148" t="s">
        <v>47</v>
      </c>
      <c r="C45" s="184" t="s">
        <v>149</v>
      </c>
      <c r="D45" s="300" t="str">
        <f>IF(D24&lt;&gt;"", D24/(D24+D26),"")</f>
        <v/>
      </c>
      <c r="E45" s="147"/>
    </row>
    <row r="46" spans="2:5">
      <c r="B46" s="174"/>
      <c r="D46" s="153"/>
      <c r="E46" s="173"/>
    </row>
    <row r="47" spans="2:5">
      <c r="B47" s="148" t="s">
        <v>53</v>
      </c>
      <c r="C47" s="184" t="s">
        <v>149</v>
      </c>
      <c r="D47" s="301">
        <f>(D28+D34)*(1-D36)</f>
        <v>0</v>
      </c>
      <c r="E47" s="147"/>
    </row>
    <row r="48" spans="2:5">
      <c r="B48" s="174"/>
      <c r="D48" s="153"/>
      <c r="E48" s="173"/>
    </row>
    <row r="49" spans="2:5">
      <c r="B49" s="148" t="s">
        <v>48</v>
      </c>
      <c r="C49" s="184" t="s">
        <v>149</v>
      </c>
      <c r="D49" s="300" t="str">
        <f>IF(D26&lt;&gt;"", D26/(D24+D26),"")</f>
        <v/>
      </c>
      <c r="E49" s="147"/>
    </row>
    <row r="50" spans="2:5">
      <c r="B50" s="174"/>
      <c r="D50" s="153"/>
      <c r="E50" s="173"/>
    </row>
    <row r="51" spans="2:5" ht="15" thickBot="1">
      <c r="B51" s="149" t="s">
        <v>42</v>
      </c>
      <c r="C51" s="298" t="s">
        <v>149</v>
      </c>
      <c r="D51" s="299" t="str">
        <f>IFERROR(IF(D47&lt;&gt;"", D43*D45+D47*D49,""),"")</f>
        <v/>
      </c>
      <c r="E51" s="150"/>
    </row>
  </sheetData>
  <mergeCells count="4">
    <mergeCell ref="E2:E4"/>
    <mergeCell ref="F2:I2"/>
    <mergeCell ref="F3:I3"/>
    <mergeCell ref="F4:I4"/>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6"/>
  <sheetViews>
    <sheetView showGridLines="0" zoomScaleNormal="100" workbookViewId="0">
      <pane ySplit="5" topLeftCell="A6" activePane="bottomLeft" state="frozen"/>
      <selection pane="bottomLeft" activeCell="D30" sqref="D30"/>
    </sheetView>
  </sheetViews>
  <sheetFormatPr defaultColWidth="8.6640625" defaultRowHeight="14.4"/>
  <cols>
    <col min="1" max="1" width="16.5546875" style="134" customWidth="1"/>
    <col min="2" max="2" width="51.109375" style="134" customWidth="1"/>
    <col min="3" max="3" width="11.88671875" style="134" customWidth="1"/>
    <col min="4" max="4" width="25.88671875" style="134" customWidth="1"/>
    <col min="5" max="5" width="20.44140625" style="134" customWidth="1"/>
    <col min="6" max="6" width="39.5546875" style="134" customWidth="1"/>
    <col min="7" max="16384" width="8.6640625" style="134"/>
  </cols>
  <sheetData>
    <row r="1" spans="1:24" ht="15" thickBot="1">
      <c r="U1" s="135"/>
    </row>
    <row r="2" spans="1:24" s="87" customFormat="1" ht="18.600000000000001" customHeight="1">
      <c r="A2" s="116" t="s">
        <v>4</v>
      </c>
      <c r="B2" s="271">
        <f>Summary!B2</f>
        <v>0</v>
      </c>
      <c r="E2" s="382" t="s">
        <v>121</v>
      </c>
      <c r="F2" s="263" t="s">
        <v>125</v>
      </c>
      <c r="G2" s="136"/>
      <c r="H2" s="136"/>
      <c r="I2" s="136"/>
      <c r="L2" s="153"/>
      <c r="M2" s="154"/>
      <c r="O2" s="153"/>
      <c r="P2" s="153"/>
      <c r="Q2" s="153"/>
      <c r="R2" s="153"/>
      <c r="S2" s="153"/>
      <c r="T2" s="153"/>
      <c r="U2" s="96"/>
      <c r="V2" s="93"/>
      <c r="X2" s="97"/>
    </row>
    <row r="3" spans="1:24" s="87" customFormat="1" ht="18.600000000000001" customHeight="1">
      <c r="A3" s="117" t="s">
        <v>5</v>
      </c>
      <c r="B3" s="272">
        <f>Summary!B3</f>
        <v>0</v>
      </c>
      <c r="E3" s="382"/>
      <c r="F3" s="264" t="s">
        <v>127</v>
      </c>
      <c r="G3" s="136"/>
      <c r="H3" s="136"/>
      <c r="I3" s="136"/>
      <c r="L3" s="153"/>
      <c r="M3" s="155"/>
      <c r="O3" s="153"/>
      <c r="P3" s="153"/>
      <c r="Q3" s="153"/>
      <c r="R3" s="153"/>
      <c r="S3" s="153"/>
      <c r="T3" s="153"/>
      <c r="U3" s="96"/>
      <c r="V3" s="93"/>
      <c r="X3" s="97"/>
    </row>
    <row r="4" spans="1:24" s="87" customFormat="1" ht="18.600000000000001" customHeight="1" thickBot="1">
      <c r="A4" s="118" t="s">
        <v>6</v>
      </c>
      <c r="B4" s="273">
        <f>Summary!B4</f>
        <v>0</v>
      </c>
      <c r="D4" s="87" t="s">
        <v>134</v>
      </c>
      <c r="E4" s="382"/>
      <c r="F4" s="265" t="s">
        <v>128</v>
      </c>
      <c r="G4" s="136"/>
      <c r="H4" s="136"/>
      <c r="I4" s="136"/>
      <c r="M4" s="95"/>
      <c r="U4" s="96"/>
      <c r="V4" s="93"/>
      <c r="X4" s="97"/>
    </row>
    <row r="5" spans="1:24" s="87" customFormat="1" ht="18.600000000000001" customHeight="1">
      <c r="A5" s="92"/>
      <c r="B5" s="93"/>
      <c r="C5" s="94"/>
      <c r="M5" s="95"/>
      <c r="U5" s="96"/>
      <c r="V5" s="93"/>
      <c r="X5" s="97"/>
    </row>
    <row r="6" spans="1:24" ht="49.95" customHeight="1">
      <c r="A6" s="383" t="s">
        <v>191</v>
      </c>
      <c r="B6" s="383"/>
      <c r="C6" s="383"/>
      <c r="D6" s="383"/>
      <c r="E6" s="383"/>
      <c r="F6" s="383"/>
      <c r="G6" s="383"/>
      <c r="H6" s="383"/>
      <c r="I6" s="383"/>
    </row>
    <row r="7" spans="1:24">
      <c r="A7" s="159"/>
      <c r="C7" s="8"/>
      <c r="D7" s="8"/>
    </row>
    <row r="8" spans="1:24">
      <c r="A8" s="198" t="s">
        <v>140</v>
      </c>
      <c r="C8" s="8"/>
      <c r="D8" s="8"/>
    </row>
    <row r="9" spans="1:24">
      <c r="A9" s="160"/>
      <c r="C9" s="46"/>
      <c r="D9" s="8"/>
    </row>
    <row r="10" spans="1:24">
      <c r="A10" s="160"/>
      <c r="C10" s="161"/>
    </row>
    <row r="11" spans="1:24">
      <c r="A11" s="160"/>
      <c r="C11" s="161"/>
    </row>
    <row r="12" spans="1:24" ht="30.9" customHeight="1">
      <c r="A12" s="384" t="s">
        <v>148</v>
      </c>
      <c r="B12" s="384"/>
      <c r="C12" s="384"/>
      <c r="D12" s="384"/>
      <c r="E12" s="384"/>
      <c r="F12" s="384"/>
      <c r="G12" s="384"/>
      <c r="H12" s="384"/>
      <c r="I12" s="384"/>
    </row>
    <row r="13" spans="1:24">
      <c r="A13" s="133"/>
    </row>
    <row r="14" spans="1:24">
      <c r="A14" s="134" t="s">
        <v>194</v>
      </c>
    </row>
    <row r="15" spans="1:24">
      <c r="A15" s="159" t="s">
        <v>193</v>
      </c>
    </row>
    <row r="16" spans="1:24">
      <c r="A16" s="159" t="s">
        <v>192</v>
      </c>
    </row>
    <row r="17" spans="1:24">
      <c r="A17" s="133" t="s">
        <v>151</v>
      </c>
    </row>
    <row r="18" spans="1:24">
      <c r="A18" s="133"/>
    </row>
    <row r="19" spans="1:24" s="9" customFormat="1" ht="19.5" customHeight="1">
      <c r="A19" s="119" t="s">
        <v>130</v>
      </c>
      <c r="B19" s="40"/>
      <c r="C19" s="40"/>
      <c r="D19" s="40"/>
      <c r="E19" s="40"/>
      <c r="F19" s="40"/>
      <c r="G19" s="40"/>
      <c r="H19" s="40"/>
      <c r="I19" s="40"/>
      <c r="J19" s="40"/>
      <c r="K19" s="40"/>
      <c r="L19" s="40"/>
      <c r="M19" s="40"/>
      <c r="N19" s="40"/>
      <c r="O19" s="40"/>
      <c r="P19" s="40"/>
      <c r="Q19" s="40"/>
      <c r="R19" s="40"/>
      <c r="S19" s="40"/>
      <c r="T19" s="40"/>
      <c r="U19" s="55"/>
      <c r="V19" s="37"/>
      <c r="X19" s="68"/>
    </row>
    <row r="20" spans="1:24" ht="15" thickBot="1">
      <c r="A20" s="133"/>
    </row>
    <row r="21" spans="1:24" ht="23.4" customHeight="1">
      <c r="B21" s="162" t="s">
        <v>68</v>
      </c>
      <c r="C21" s="167" t="s">
        <v>25</v>
      </c>
      <c r="D21" s="206" t="s">
        <v>159</v>
      </c>
    </row>
    <row r="22" spans="1:24" ht="23.4" customHeight="1" thickBot="1">
      <c r="B22" s="163" t="s">
        <v>129</v>
      </c>
      <c r="C22" s="220" t="s">
        <v>17</v>
      </c>
      <c r="D22" s="219">
        <f>IF($D$21=$W$26,$D$26,IF($D$21=$W$27,D27,IF($D$21=$W$28,$D$35,"")))</f>
        <v>0</v>
      </c>
      <c r="E22" s="8"/>
    </row>
    <row r="23" spans="1:24">
      <c r="B23" s="164"/>
      <c r="C23" s="165"/>
    </row>
    <row r="24" spans="1:24" ht="15" thickBot="1">
      <c r="B24" s="164"/>
      <c r="C24" s="165"/>
    </row>
    <row r="25" spans="1:24" ht="23.1" customHeight="1">
      <c r="B25" s="222" t="s">
        <v>50</v>
      </c>
      <c r="C25" s="166" t="s">
        <v>25</v>
      </c>
      <c r="D25" s="166" t="s">
        <v>51</v>
      </c>
      <c r="E25" s="167" t="s">
        <v>54</v>
      </c>
    </row>
    <row r="26" spans="1:24" ht="23.1" customHeight="1">
      <c r="B26" s="313" t="s">
        <v>159</v>
      </c>
      <c r="C26" s="292" t="s">
        <v>17</v>
      </c>
      <c r="D26" s="138">
        <f>Depreciation!U46+Depreciation!U72</f>
        <v>0</v>
      </c>
      <c r="E26" s="200"/>
      <c r="W26" s="205" t="str">
        <f>B26</f>
        <v>1. Residual assets value</v>
      </c>
    </row>
    <row r="27" spans="1:24" ht="23.1" customHeight="1">
      <c r="B27" s="199" t="s">
        <v>160</v>
      </c>
      <c r="C27" s="292" t="s">
        <v>17</v>
      </c>
      <c r="D27" s="138" t="str">
        <f>IFERROR(D30*(1+D28)/(D29-D28),"")</f>
        <v/>
      </c>
      <c r="E27" s="200"/>
      <c r="W27" s="205" t="str">
        <f>B27</f>
        <v>2. Gordon Growth Formula</v>
      </c>
    </row>
    <row r="28" spans="1:24" ht="23.1" customHeight="1">
      <c r="B28" s="209" t="s">
        <v>145</v>
      </c>
      <c r="C28" s="221" t="s">
        <v>149</v>
      </c>
      <c r="D28" s="203"/>
      <c r="E28" s="200"/>
      <c r="W28" s="205" t="str">
        <f>B35</f>
        <v>3. Other methodology (if properly justified)</v>
      </c>
    </row>
    <row r="29" spans="1:24" ht="23.1" customHeight="1">
      <c r="B29" s="209" t="s">
        <v>42</v>
      </c>
      <c r="C29" s="221" t="s">
        <v>149</v>
      </c>
      <c r="D29" s="207" t="str">
        <f>WACC!D$51</f>
        <v/>
      </c>
      <c r="E29" s="200"/>
    </row>
    <row r="30" spans="1:24" ht="23.1" customHeight="1">
      <c r="B30" s="209" t="s">
        <v>147</v>
      </c>
      <c r="C30" s="221" t="s">
        <v>17</v>
      </c>
      <c r="D30" s="138">
        <f>IFERROR(D31+D32-D33-D34,"")</f>
        <v>0</v>
      </c>
      <c r="E30" s="200"/>
    </row>
    <row r="31" spans="1:24" ht="23.1" customHeight="1">
      <c r="B31" s="210" t="s">
        <v>141</v>
      </c>
      <c r="C31" s="221" t="s">
        <v>17</v>
      </c>
      <c r="D31" s="261"/>
      <c r="E31" s="200"/>
    </row>
    <row r="32" spans="1:24" ht="23.1" customHeight="1">
      <c r="B32" s="210" t="s">
        <v>142</v>
      </c>
      <c r="C32" s="221" t="s">
        <v>17</v>
      </c>
      <c r="D32" s="261"/>
      <c r="E32" s="200"/>
    </row>
    <row r="33" spans="1:24" ht="23.1" customHeight="1">
      <c r="B33" s="210" t="s">
        <v>143</v>
      </c>
      <c r="C33" s="221" t="s">
        <v>17</v>
      </c>
      <c r="D33" s="261"/>
      <c r="E33" s="200"/>
    </row>
    <row r="34" spans="1:24" ht="23.1" customHeight="1">
      <c r="B34" s="210" t="s">
        <v>144</v>
      </c>
      <c r="C34" s="221" t="s">
        <v>17</v>
      </c>
      <c r="D34" s="261"/>
      <c r="E34" s="200"/>
    </row>
    <row r="35" spans="1:24" ht="23.1" customHeight="1">
      <c r="B35" s="199" t="s">
        <v>155</v>
      </c>
      <c r="C35" s="221"/>
      <c r="D35" s="208"/>
      <c r="E35" s="200"/>
    </row>
    <row r="36" spans="1:24" ht="15" thickBot="1">
      <c r="B36" s="204" t="s">
        <v>146</v>
      </c>
      <c r="C36" s="223"/>
      <c r="D36" s="201"/>
      <c r="E36" s="202"/>
    </row>
    <row r="37" spans="1:24">
      <c r="B37" s="315"/>
      <c r="C37" s="316"/>
      <c r="D37" s="317"/>
      <c r="E37" s="318"/>
    </row>
    <row r="38" spans="1:24">
      <c r="B38" s="8"/>
    </row>
    <row r="39" spans="1:24" s="9" customFormat="1" ht="19.5" customHeight="1">
      <c r="A39" s="119" t="s">
        <v>131</v>
      </c>
      <c r="B39" s="40"/>
      <c r="C39" s="40"/>
      <c r="D39" s="40"/>
      <c r="E39" s="40"/>
      <c r="F39" s="40"/>
      <c r="G39" s="40"/>
      <c r="H39" s="40"/>
      <c r="I39" s="40"/>
      <c r="J39" s="40"/>
      <c r="K39" s="40"/>
      <c r="L39" s="40"/>
      <c r="M39" s="40"/>
      <c r="N39" s="40"/>
      <c r="O39" s="40"/>
      <c r="P39" s="40"/>
      <c r="Q39" s="40"/>
      <c r="R39" s="40"/>
      <c r="S39" s="40"/>
      <c r="T39" s="40"/>
      <c r="U39" s="55"/>
      <c r="V39" s="37"/>
      <c r="X39" s="68"/>
    </row>
    <row r="40" spans="1:24" ht="15" thickBot="1">
      <c r="A40" s="133"/>
    </row>
    <row r="41" spans="1:24" ht="23.4" customHeight="1">
      <c r="B41" s="162" t="s">
        <v>68</v>
      </c>
      <c r="C41" s="167" t="s">
        <v>25</v>
      </c>
      <c r="D41" s="206" t="s">
        <v>159</v>
      </c>
    </row>
    <row r="42" spans="1:24" ht="23.4" customHeight="1" thickBot="1">
      <c r="B42" s="163" t="s">
        <v>129</v>
      </c>
      <c r="C42" s="220" t="s">
        <v>17</v>
      </c>
      <c r="D42" s="219">
        <f>IF($D$41=$W$46,$D$46,IF($D$41=$W$47,D47,IF($D$41=$W$48,$D$55,"")))</f>
        <v>0</v>
      </c>
      <c r="E42" s="8"/>
    </row>
    <row r="43" spans="1:24">
      <c r="B43" s="164"/>
      <c r="C43" s="165"/>
    </row>
    <row r="44" spans="1:24" ht="15" thickBot="1">
      <c r="B44" s="164"/>
      <c r="C44" s="165"/>
    </row>
    <row r="45" spans="1:24" ht="23.1" customHeight="1">
      <c r="B45" s="222" t="s">
        <v>50</v>
      </c>
      <c r="C45" s="166" t="s">
        <v>25</v>
      </c>
      <c r="D45" s="166" t="s">
        <v>51</v>
      </c>
      <c r="E45" s="167" t="s">
        <v>54</v>
      </c>
    </row>
    <row r="46" spans="1:24" ht="23.1" customHeight="1">
      <c r="B46" s="313" t="s">
        <v>159</v>
      </c>
      <c r="C46" s="292" t="s">
        <v>17</v>
      </c>
      <c r="D46" s="138">
        <f>'Counterfactual scenario'!C27+'Counterfactual scenario'!C29-'Counterfactual scenario'!C28-'Counterfactual scenario'!C30</f>
        <v>0</v>
      </c>
      <c r="E46" s="200"/>
      <c r="W46" s="205" t="str">
        <f>B46</f>
        <v>1. Residual assets value</v>
      </c>
    </row>
    <row r="47" spans="1:24" ht="23.1" customHeight="1">
      <c r="B47" s="199" t="s">
        <v>160</v>
      </c>
      <c r="C47" s="292" t="s">
        <v>17</v>
      </c>
      <c r="D47" s="138" t="str">
        <f>IFERROR(D50*(1+D48)/(D49-D48),"")</f>
        <v/>
      </c>
      <c r="E47" s="200"/>
      <c r="W47" s="205" t="str">
        <f>B47</f>
        <v>2. Gordon Growth Formula</v>
      </c>
    </row>
    <row r="48" spans="1:24" ht="23.1" customHeight="1">
      <c r="B48" s="209" t="s">
        <v>145</v>
      </c>
      <c r="C48" s="221" t="s">
        <v>149</v>
      </c>
      <c r="D48" s="203"/>
      <c r="E48" s="200"/>
      <c r="W48" s="205" t="str">
        <f>B55</f>
        <v>3. Other methodology (if properly justified)</v>
      </c>
    </row>
    <row r="49" spans="2:5" ht="23.1" customHeight="1">
      <c r="B49" s="209" t="s">
        <v>42</v>
      </c>
      <c r="C49" s="221" t="s">
        <v>149</v>
      </c>
      <c r="D49" s="207" t="str">
        <f>WACC!D$51</f>
        <v/>
      </c>
      <c r="E49" s="200"/>
    </row>
    <row r="50" spans="2:5" ht="23.1" customHeight="1">
      <c r="B50" s="209" t="s">
        <v>147</v>
      </c>
      <c r="C50" s="221" t="s">
        <v>17</v>
      </c>
      <c r="D50" s="261"/>
      <c r="E50" s="200"/>
    </row>
    <row r="51" spans="2:5" ht="23.1" customHeight="1">
      <c r="B51" s="210" t="s">
        <v>141</v>
      </c>
      <c r="C51" s="221" t="s">
        <v>17</v>
      </c>
      <c r="D51" s="261"/>
      <c r="E51" s="200"/>
    </row>
    <row r="52" spans="2:5" ht="23.1" customHeight="1">
      <c r="B52" s="210" t="s">
        <v>142</v>
      </c>
      <c r="C52" s="221" t="s">
        <v>17</v>
      </c>
      <c r="D52" s="261"/>
      <c r="E52" s="200"/>
    </row>
    <row r="53" spans="2:5" ht="23.1" customHeight="1">
      <c r="B53" s="210" t="s">
        <v>143</v>
      </c>
      <c r="C53" s="221" t="s">
        <v>17</v>
      </c>
      <c r="D53" s="261"/>
      <c r="E53" s="200"/>
    </row>
    <row r="54" spans="2:5" ht="23.1" customHeight="1">
      <c r="B54" s="210" t="s">
        <v>144</v>
      </c>
      <c r="C54" s="221" t="s">
        <v>17</v>
      </c>
      <c r="D54" s="261"/>
      <c r="E54" s="200"/>
    </row>
    <row r="55" spans="2:5" ht="23.1" customHeight="1">
      <c r="B55" s="199" t="s">
        <v>155</v>
      </c>
      <c r="C55" s="221"/>
      <c r="D55" s="208"/>
      <c r="E55" s="200"/>
    </row>
    <row r="56" spans="2:5" ht="15" thickBot="1">
      <c r="B56" s="204" t="s">
        <v>146</v>
      </c>
      <c r="C56" s="223"/>
      <c r="D56" s="201"/>
      <c r="E56" s="202"/>
    </row>
  </sheetData>
  <mergeCells count="3">
    <mergeCell ref="E2:E4"/>
    <mergeCell ref="A6:I6"/>
    <mergeCell ref="A12:I12"/>
  </mergeCells>
  <dataValidations count="1">
    <dataValidation type="list" showInputMessage="1" showErrorMessage="1" sqref="D21 D41" xr:uid="{00000000-0002-0000-0600-000000000000}">
      <formula1>$W$26:$W$29</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690B0-72BA-4602-B2C7-03564295631F}">
  <dimension ref="A1:W959"/>
  <sheetViews>
    <sheetView workbookViewId="0">
      <selection activeCell="Y44" sqref="Y44"/>
    </sheetView>
  </sheetViews>
  <sheetFormatPr defaultColWidth="9.109375" defaultRowHeight="14.4"/>
  <cols>
    <col min="1" max="1" width="1.88671875" customWidth="1"/>
    <col min="2" max="2" width="46.109375" customWidth="1"/>
    <col min="3" max="21" width="6.6640625" customWidth="1"/>
  </cols>
  <sheetData>
    <row r="1" spans="1:23" ht="12.75" customHeight="1">
      <c r="A1" s="385"/>
    </row>
    <row r="2" spans="1:23" ht="18.75" customHeight="1">
      <c r="A2" s="386" t="s">
        <v>239</v>
      </c>
    </row>
    <row r="3" spans="1:23" s="388" customFormat="1" ht="17.25" customHeight="1">
      <c r="A3" s="387" t="s">
        <v>240</v>
      </c>
    </row>
    <row r="5" spans="1:23" ht="19.5" customHeight="1">
      <c r="B5" s="389" t="s">
        <v>241</v>
      </c>
      <c r="C5" s="390"/>
      <c r="D5" s="390"/>
      <c r="E5" s="390"/>
      <c r="F5" s="390"/>
      <c r="G5" s="390"/>
      <c r="H5" s="390"/>
      <c r="I5" s="390"/>
      <c r="J5" s="390"/>
      <c r="K5" s="390"/>
      <c r="L5" s="390"/>
      <c r="M5" s="390"/>
      <c r="N5" s="390"/>
      <c r="O5" s="390"/>
      <c r="P5" s="390"/>
      <c r="Q5" s="390"/>
      <c r="R5" s="390"/>
      <c r="S5" s="390"/>
      <c r="T5" s="390"/>
      <c r="U5" s="391"/>
    </row>
    <row r="6" spans="1:23" ht="12" customHeight="1">
      <c r="B6" s="392"/>
      <c r="C6" s="393"/>
      <c r="D6" s="393"/>
      <c r="E6" s="393"/>
      <c r="F6" s="393"/>
      <c r="G6" s="393"/>
      <c r="H6" s="393"/>
      <c r="I6" s="393"/>
      <c r="J6" s="393"/>
      <c r="K6" s="393"/>
      <c r="L6" s="393"/>
      <c r="M6" s="393"/>
      <c r="N6" s="393"/>
      <c r="O6" s="393"/>
      <c r="P6" s="393"/>
      <c r="Q6" s="393"/>
      <c r="R6" s="393"/>
      <c r="S6" s="393"/>
      <c r="T6" s="393"/>
      <c r="U6" s="394"/>
    </row>
    <row r="7" spans="1:23" ht="12" customHeight="1">
      <c r="B7" s="395" t="s">
        <v>242</v>
      </c>
      <c r="C7" s="396">
        <v>2022</v>
      </c>
      <c r="D7" s="396">
        <v>2023</v>
      </c>
      <c r="E7" s="396">
        <v>2024</v>
      </c>
      <c r="F7" s="396">
        <v>2025</v>
      </c>
      <c r="G7" s="396">
        <v>2026</v>
      </c>
      <c r="H7" s="396">
        <v>2027</v>
      </c>
      <c r="I7" s="396">
        <v>2028</v>
      </c>
      <c r="J7" s="396">
        <v>2029</v>
      </c>
      <c r="K7" s="396">
        <v>2030</v>
      </c>
      <c r="L7" s="396">
        <v>2031</v>
      </c>
      <c r="M7" s="396">
        <v>2032</v>
      </c>
      <c r="N7" s="396">
        <v>2033</v>
      </c>
      <c r="O7" s="396">
        <v>2034</v>
      </c>
      <c r="P7" s="396">
        <v>2035</v>
      </c>
      <c r="Q7" s="396">
        <v>2036</v>
      </c>
      <c r="R7" s="396">
        <v>2037</v>
      </c>
      <c r="S7" s="396">
        <v>2038</v>
      </c>
      <c r="T7" s="397">
        <v>2039</v>
      </c>
      <c r="U7" s="398" t="s">
        <v>1</v>
      </c>
    </row>
    <row r="8" spans="1:23" ht="12" customHeight="1">
      <c r="B8" s="399" t="s">
        <v>243</v>
      </c>
      <c r="C8" s="400"/>
      <c r="D8" s="400"/>
      <c r="E8" s="400"/>
      <c r="F8" s="400"/>
      <c r="G8" s="400"/>
      <c r="H8" s="400"/>
      <c r="I8" s="400"/>
      <c r="J8" s="400"/>
      <c r="K8" s="400"/>
      <c r="L8" s="400"/>
      <c r="M8" s="400"/>
      <c r="N8" s="400"/>
      <c r="O8" s="400"/>
      <c r="P8" s="400"/>
      <c r="Q8" s="400"/>
      <c r="R8" s="400"/>
      <c r="S8" s="400"/>
      <c r="T8" s="400"/>
      <c r="U8" s="401"/>
    </row>
    <row r="9" spans="1:23" ht="12" customHeight="1">
      <c r="B9" s="399" t="s">
        <v>244</v>
      </c>
      <c r="C9" s="400"/>
      <c r="D9" s="400"/>
      <c r="E9" s="400"/>
      <c r="F9" s="400"/>
      <c r="G9" s="400"/>
      <c r="H9" s="400"/>
      <c r="I9" s="400"/>
      <c r="J9" s="400"/>
      <c r="K9" s="400"/>
      <c r="L9" s="400"/>
      <c r="M9" s="400"/>
      <c r="N9" s="400"/>
      <c r="O9" s="400"/>
      <c r="P9" s="400"/>
      <c r="Q9" s="400"/>
      <c r="R9" s="400"/>
      <c r="S9" s="400"/>
      <c r="T9" s="400"/>
      <c r="U9" s="401"/>
    </row>
    <row r="10" spans="1:23" ht="12" customHeight="1">
      <c r="B10" s="399" t="s">
        <v>245</v>
      </c>
      <c r="C10" s="400"/>
      <c r="D10" s="400"/>
      <c r="E10" s="400"/>
      <c r="F10" s="400"/>
      <c r="G10" s="400"/>
      <c r="H10" s="400"/>
      <c r="I10" s="400"/>
      <c r="J10" s="400"/>
      <c r="K10" s="400"/>
      <c r="L10" s="400"/>
      <c r="M10" s="400"/>
      <c r="N10" s="400"/>
      <c r="O10" s="400"/>
      <c r="P10" s="400"/>
      <c r="Q10" s="400"/>
      <c r="R10" s="400"/>
      <c r="S10" s="400"/>
      <c r="T10" s="400"/>
      <c r="U10" s="401"/>
    </row>
    <row r="11" spans="1:23" ht="12" customHeight="1">
      <c r="B11" s="402" t="s">
        <v>246</v>
      </c>
      <c r="C11" s="403"/>
      <c r="D11" s="403"/>
      <c r="E11" s="403"/>
      <c r="F11" s="403"/>
      <c r="G11" s="403"/>
      <c r="H11" s="403"/>
      <c r="I11" s="403"/>
      <c r="J11" s="403"/>
      <c r="K11" s="403"/>
      <c r="L11" s="403"/>
      <c r="M11" s="403"/>
      <c r="N11" s="403"/>
      <c r="O11" s="403"/>
      <c r="P11" s="403"/>
      <c r="Q11" s="403"/>
      <c r="R11" s="403"/>
      <c r="S11" s="403"/>
      <c r="T11" s="403"/>
      <c r="U11" s="404"/>
    </row>
    <row r="12" spans="1:23" ht="12" customHeight="1">
      <c r="B12" s="405" t="s">
        <v>247</v>
      </c>
      <c r="C12" s="400"/>
      <c r="D12" s="400"/>
      <c r="E12" s="400"/>
      <c r="F12" s="400"/>
      <c r="G12" s="400"/>
      <c r="H12" s="400"/>
      <c r="I12" s="400"/>
      <c r="J12" s="400"/>
      <c r="K12" s="400"/>
      <c r="L12" s="400"/>
      <c r="M12" s="400"/>
      <c r="N12" s="400"/>
      <c r="O12" s="400"/>
      <c r="P12" s="400"/>
      <c r="Q12" s="400"/>
      <c r="R12" s="400"/>
      <c r="S12" s="400"/>
      <c r="T12" s="400"/>
      <c r="U12" s="406"/>
      <c r="W12" s="407" t="s">
        <v>248</v>
      </c>
    </row>
    <row r="13" spans="1:23" ht="3.9" customHeight="1">
      <c r="B13" s="405"/>
      <c r="C13" s="408"/>
      <c r="D13" s="408"/>
      <c r="E13" s="408"/>
      <c r="F13" s="408"/>
      <c r="G13" s="408"/>
      <c r="H13" s="408"/>
      <c r="I13" s="408"/>
      <c r="J13" s="408"/>
      <c r="K13" s="408"/>
      <c r="L13" s="408"/>
      <c r="M13" s="408"/>
      <c r="N13" s="408"/>
      <c r="O13" s="408"/>
      <c r="P13" s="408"/>
      <c r="Q13" s="408"/>
      <c r="R13" s="408"/>
      <c r="S13" s="408"/>
      <c r="T13" s="408"/>
      <c r="U13" s="409"/>
    </row>
    <row r="14" spans="1:23" ht="12" customHeight="1">
      <c r="B14" s="405" t="s">
        <v>249</v>
      </c>
      <c r="C14" s="400"/>
      <c r="D14" s="400"/>
      <c r="E14" s="400"/>
      <c r="F14" s="400"/>
      <c r="G14" s="400"/>
      <c r="H14" s="400"/>
      <c r="I14" s="400"/>
      <c r="J14" s="400"/>
      <c r="K14" s="400"/>
      <c r="L14" s="400"/>
      <c r="M14" s="400"/>
      <c r="N14" s="400"/>
      <c r="O14" s="400"/>
      <c r="P14" s="400"/>
      <c r="Q14" s="400"/>
      <c r="R14" s="400"/>
      <c r="S14" s="400"/>
      <c r="T14" s="400"/>
      <c r="U14" s="401"/>
    </row>
    <row r="15" spans="1:23" ht="12" customHeight="1">
      <c r="B15" s="405" t="s">
        <v>250</v>
      </c>
      <c r="C15" s="400"/>
      <c r="D15" s="400"/>
      <c r="E15" s="400"/>
      <c r="F15" s="400"/>
      <c r="G15" s="400"/>
      <c r="H15" s="400"/>
      <c r="I15" s="400"/>
      <c r="J15" s="400"/>
      <c r="K15" s="400"/>
      <c r="L15" s="400"/>
      <c r="M15" s="400"/>
      <c r="N15" s="400"/>
      <c r="O15" s="400"/>
      <c r="P15" s="400"/>
      <c r="Q15" s="400"/>
      <c r="R15" s="400"/>
      <c r="S15" s="400"/>
      <c r="T15" s="400"/>
      <c r="U15" s="401"/>
    </row>
    <row r="16" spans="1:23" ht="12" customHeight="1">
      <c r="B16" s="405" t="s">
        <v>251</v>
      </c>
      <c r="C16" s="400"/>
      <c r="D16" s="400"/>
      <c r="E16" s="400"/>
      <c r="F16" s="400"/>
      <c r="G16" s="400"/>
      <c r="H16" s="400"/>
      <c r="I16" s="400"/>
      <c r="J16" s="400"/>
      <c r="K16" s="400"/>
      <c r="L16" s="400"/>
      <c r="M16" s="400"/>
      <c r="N16" s="400"/>
      <c r="O16" s="400"/>
      <c r="P16" s="400"/>
      <c r="Q16" s="400"/>
      <c r="R16" s="400"/>
      <c r="S16" s="400"/>
      <c r="T16" s="400"/>
      <c r="U16" s="401"/>
    </row>
    <row r="17" spans="2:23" ht="12" customHeight="1">
      <c r="B17" s="410" t="s">
        <v>252</v>
      </c>
      <c r="C17" s="411"/>
      <c r="D17" s="411"/>
      <c r="E17" s="411"/>
      <c r="F17" s="411"/>
      <c r="G17" s="411"/>
      <c r="H17" s="411"/>
      <c r="I17" s="411"/>
      <c r="J17" s="411"/>
      <c r="K17" s="411"/>
      <c r="L17" s="411"/>
      <c r="M17" s="411"/>
      <c r="N17" s="411"/>
      <c r="O17" s="411"/>
      <c r="P17" s="411"/>
      <c r="Q17" s="411"/>
      <c r="R17" s="411"/>
      <c r="S17" s="411"/>
      <c r="T17" s="411"/>
      <c r="U17" s="412"/>
      <c r="W17" s="407" t="s">
        <v>253</v>
      </c>
    </row>
    <row r="18" spans="2:23" ht="12" customHeight="1">
      <c r="B18" s="413" t="s">
        <v>239</v>
      </c>
      <c r="C18" s="414"/>
      <c r="D18" s="414"/>
      <c r="E18" s="414"/>
      <c r="F18" s="414"/>
      <c r="G18" s="414"/>
      <c r="H18" s="414"/>
      <c r="I18" s="414"/>
      <c r="J18" s="414"/>
      <c r="K18" s="414"/>
      <c r="L18" s="414"/>
      <c r="M18" s="414"/>
      <c r="N18" s="414"/>
      <c r="O18" s="414"/>
      <c r="P18" s="414"/>
      <c r="Q18" s="414"/>
      <c r="R18" s="414"/>
      <c r="S18" s="414"/>
      <c r="T18" s="414"/>
      <c r="U18" s="415"/>
      <c r="W18" s="407" t="s">
        <v>254</v>
      </c>
    </row>
    <row r="19" spans="2:23" ht="12" customHeight="1" thickBot="1">
      <c r="B19" s="416" t="s">
        <v>255</v>
      </c>
      <c r="C19" s="417"/>
      <c r="D19" s="417"/>
      <c r="E19" s="417"/>
      <c r="F19" s="417"/>
      <c r="G19" s="417"/>
      <c r="H19" s="417"/>
      <c r="I19" s="417"/>
      <c r="J19" s="417"/>
      <c r="K19" s="417"/>
      <c r="L19" s="417"/>
      <c r="M19" s="417"/>
      <c r="N19" s="417"/>
      <c r="O19" s="417"/>
      <c r="P19" s="417"/>
      <c r="Q19" s="417"/>
      <c r="R19" s="417"/>
      <c r="S19" s="417"/>
      <c r="T19" s="417"/>
      <c r="U19" s="418"/>
      <c r="W19" s="407" t="s">
        <v>256</v>
      </c>
    </row>
    <row r="20" spans="2:23" ht="12" customHeight="1">
      <c r="B20" s="419" t="s">
        <v>257</v>
      </c>
    </row>
    <row r="21" spans="2:23" ht="12" customHeight="1">
      <c r="B21" s="420" t="s">
        <v>258</v>
      </c>
    </row>
    <row r="22" spans="2:23" ht="12" customHeight="1">
      <c r="B22" s="420" t="s">
        <v>259</v>
      </c>
    </row>
    <row r="23" spans="2:23" ht="12" customHeight="1">
      <c r="B23" s="420" t="s">
        <v>260</v>
      </c>
    </row>
    <row r="24" spans="2:23" ht="12" customHeight="1"/>
    <row r="25" spans="2:23" ht="12" customHeight="1"/>
    <row r="26" spans="2:23" ht="12" customHeight="1"/>
    <row r="27" spans="2:23" ht="12" customHeight="1"/>
    <row r="28" spans="2:23" ht="12" customHeight="1"/>
    <row r="29" spans="2:23" ht="12" customHeight="1"/>
    <row r="30" spans="2:23" ht="12" customHeight="1"/>
    <row r="31" spans="2:23" ht="12" customHeight="1"/>
    <row r="32" spans="2:23"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85B23-466E-4E6B-B2AE-28F358893816}">
  <dimension ref="A1:W1003"/>
  <sheetViews>
    <sheetView tabSelected="1" workbookViewId="0"/>
  </sheetViews>
  <sheetFormatPr defaultColWidth="9.109375" defaultRowHeight="14.4"/>
  <cols>
    <col min="1" max="1" width="1.88671875" customWidth="1"/>
    <col min="2" max="2" width="46.109375" customWidth="1"/>
    <col min="3" max="21" width="6.6640625" customWidth="1"/>
  </cols>
  <sheetData>
    <row r="1" spans="1:23" ht="12.75" customHeight="1">
      <c r="A1" s="385"/>
    </row>
    <row r="2" spans="1:23" ht="18.75" customHeight="1">
      <c r="A2" s="386" t="s">
        <v>261</v>
      </c>
    </row>
    <row r="3" spans="1:23" s="388" customFormat="1" ht="17.25" customHeight="1">
      <c r="A3" s="387" t="s">
        <v>240</v>
      </c>
    </row>
    <row r="5" spans="1:23" ht="19.5" customHeight="1">
      <c r="B5" s="421" t="s">
        <v>262</v>
      </c>
      <c r="C5" s="422"/>
      <c r="D5" s="422"/>
      <c r="E5" s="422"/>
      <c r="F5" s="422"/>
      <c r="G5" s="422"/>
      <c r="H5" s="422"/>
      <c r="I5" s="422"/>
      <c r="J5" s="422"/>
      <c r="K5" s="422"/>
      <c r="L5" s="422"/>
      <c r="M5" s="422"/>
      <c r="N5" s="422"/>
      <c r="O5" s="422"/>
      <c r="P5" s="422"/>
      <c r="Q5" s="422"/>
      <c r="R5" s="422"/>
      <c r="S5" s="422"/>
      <c r="T5" s="422"/>
      <c r="U5" s="423"/>
    </row>
    <row r="6" spans="1:23" ht="12" customHeight="1">
      <c r="B6" s="424"/>
      <c r="C6" s="425"/>
      <c r="D6" s="425"/>
      <c r="E6" s="425"/>
      <c r="F6" s="425"/>
      <c r="G6" s="425"/>
      <c r="H6" s="425"/>
      <c r="I6" s="425"/>
      <c r="J6" s="425"/>
      <c r="K6" s="425"/>
      <c r="L6" s="425"/>
      <c r="M6" s="425"/>
      <c r="N6" s="425"/>
      <c r="O6" s="425"/>
      <c r="P6" s="425"/>
      <c r="Q6" s="425"/>
      <c r="R6" s="425"/>
      <c r="S6" s="425"/>
      <c r="T6" s="425"/>
      <c r="U6" s="426"/>
    </row>
    <row r="7" spans="1:23" ht="12" customHeight="1">
      <c r="B7" s="424" t="s">
        <v>242</v>
      </c>
      <c r="C7" s="396">
        <v>2022</v>
      </c>
      <c r="D7" s="396">
        <v>2023</v>
      </c>
      <c r="E7" s="396">
        <v>2024</v>
      </c>
      <c r="F7" s="396">
        <v>2025</v>
      </c>
      <c r="G7" s="396">
        <v>2026</v>
      </c>
      <c r="H7" s="396">
        <v>2027</v>
      </c>
      <c r="I7" s="396">
        <v>2028</v>
      </c>
      <c r="J7" s="396">
        <v>2029</v>
      </c>
      <c r="K7" s="396">
        <v>2030</v>
      </c>
      <c r="L7" s="396">
        <v>2031</v>
      </c>
      <c r="M7" s="396">
        <v>2032</v>
      </c>
      <c r="N7" s="396">
        <v>2033</v>
      </c>
      <c r="O7" s="396">
        <v>2034</v>
      </c>
      <c r="P7" s="396">
        <v>2035</v>
      </c>
      <c r="Q7" s="396">
        <v>2036</v>
      </c>
      <c r="R7" s="396">
        <v>2037</v>
      </c>
      <c r="S7" s="396">
        <v>2038</v>
      </c>
      <c r="T7" s="397">
        <v>2039</v>
      </c>
      <c r="U7" s="398" t="s">
        <v>1</v>
      </c>
    </row>
    <row r="8" spans="1:23" ht="12" customHeight="1">
      <c r="B8" s="427" t="s">
        <v>263</v>
      </c>
      <c r="C8" s="428"/>
      <c r="D8" s="428"/>
      <c r="E8" s="428"/>
      <c r="F8" s="428"/>
      <c r="G8" s="428"/>
      <c r="H8" s="428"/>
      <c r="I8" s="428"/>
      <c r="J8" s="428"/>
      <c r="K8" s="428"/>
      <c r="L8" s="428"/>
      <c r="M8" s="428"/>
      <c r="N8" s="428"/>
      <c r="O8" s="428"/>
      <c r="P8" s="428"/>
      <c r="Q8" s="428"/>
      <c r="R8" s="428"/>
      <c r="S8" s="428"/>
      <c r="T8" s="428"/>
      <c r="U8" s="429"/>
      <c r="W8" s="407" t="s">
        <v>264</v>
      </c>
    </row>
    <row r="9" spans="1:23" ht="12" customHeight="1">
      <c r="B9" s="430" t="s">
        <v>61</v>
      </c>
      <c r="C9" s="400"/>
      <c r="D9" s="400"/>
      <c r="E9" s="400"/>
      <c r="F9" s="400"/>
      <c r="G9" s="400"/>
      <c r="H9" s="400"/>
      <c r="I9" s="400"/>
      <c r="J9" s="400"/>
      <c r="K9" s="400"/>
      <c r="L9" s="400"/>
      <c r="M9" s="400"/>
      <c r="N9" s="400"/>
      <c r="O9" s="400"/>
      <c r="P9" s="400"/>
      <c r="Q9" s="400"/>
      <c r="R9" s="400"/>
      <c r="S9" s="400"/>
      <c r="T9" s="400"/>
      <c r="U9" s="429"/>
      <c r="W9" s="407" t="s">
        <v>265</v>
      </c>
    </row>
    <row r="10" spans="1:23" ht="12" customHeight="1">
      <c r="B10" s="431" t="s">
        <v>9</v>
      </c>
      <c r="C10" s="403"/>
      <c r="D10" s="403"/>
      <c r="E10" s="403"/>
      <c r="F10" s="403"/>
      <c r="G10" s="403"/>
      <c r="H10" s="403"/>
      <c r="I10" s="403"/>
      <c r="J10" s="403"/>
      <c r="K10" s="403"/>
      <c r="L10" s="403"/>
      <c r="M10" s="403"/>
      <c r="N10" s="403"/>
      <c r="O10" s="403"/>
      <c r="P10" s="403"/>
      <c r="Q10" s="403"/>
      <c r="R10" s="403"/>
      <c r="S10" s="403"/>
      <c r="T10" s="403"/>
      <c r="U10" s="432"/>
      <c r="W10" s="407" t="s">
        <v>266</v>
      </c>
    </row>
    <row r="11" spans="1:23" ht="12" customHeight="1">
      <c r="B11" s="433" t="s">
        <v>267</v>
      </c>
      <c r="C11" s="414"/>
      <c r="D11" s="414"/>
      <c r="E11" s="414"/>
      <c r="F11" s="414"/>
      <c r="G11" s="414"/>
      <c r="H11" s="414"/>
      <c r="I11" s="414"/>
      <c r="J11" s="414"/>
      <c r="K11" s="414"/>
      <c r="L11" s="414"/>
      <c r="M11" s="414"/>
      <c r="N11" s="414"/>
      <c r="O11" s="414"/>
      <c r="P11" s="414"/>
      <c r="Q11" s="414"/>
      <c r="R11" s="414"/>
      <c r="S11" s="414"/>
      <c r="T11" s="414"/>
      <c r="U11" s="401"/>
      <c r="W11" s="407" t="s">
        <v>268</v>
      </c>
    </row>
    <row r="12" spans="1:23" ht="12" customHeight="1">
      <c r="B12" s="430" t="s">
        <v>19</v>
      </c>
      <c r="C12" s="400"/>
      <c r="D12" s="400"/>
      <c r="E12" s="400"/>
      <c r="F12" s="400"/>
      <c r="G12" s="400"/>
      <c r="H12" s="400"/>
      <c r="I12" s="400"/>
      <c r="J12" s="400"/>
      <c r="K12" s="400"/>
      <c r="L12" s="400"/>
      <c r="M12" s="400"/>
      <c r="N12" s="400"/>
      <c r="O12" s="400"/>
      <c r="P12" s="400"/>
      <c r="Q12" s="400"/>
      <c r="R12" s="400"/>
      <c r="S12" s="400"/>
      <c r="T12" s="400"/>
      <c r="U12" s="429"/>
      <c r="W12" s="407" t="s">
        <v>269</v>
      </c>
    </row>
    <row r="13" spans="1:23" ht="12" customHeight="1">
      <c r="B13" s="430" t="s">
        <v>18</v>
      </c>
      <c r="C13" s="400"/>
      <c r="D13" s="400"/>
      <c r="E13" s="400"/>
      <c r="F13" s="400"/>
      <c r="G13" s="400"/>
      <c r="H13" s="400"/>
      <c r="I13" s="400"/>
      <c r="J13" s="400"/>
      <c r="K13" s="400"/>
      <c r="L13" s="400"/>
      <c r="M13" s="400"/>
      <c r="N13" s="400"/>
      <c r="O13" s="400"/>
      <c r="P13" s="400"/>
      <c r="Q13" s="400"/>
      <c r="R13" s="400"/>
      <c r="S13" s="400"/>
      <c r="T13" s="400"/>
      <c r="U13" s="429"/>
      <c r="W13" s="407" t="s">
        <v>270</v>
      </c>
    </row>
    <row r="14" spans="1:23" ht="12" customHeight="1">
      <c r="B14" s="430" t="s">
        <v>195</v>
      </c>
      <c r="C14" s="400"/>
      <c r="D14" s="400"/>
      <c r="E14" s="400"/>
      <c r="F14" s="400"/>
      <c r="G14" s="400"/>
      <c r="H14" s="400"/>
      <c r="I14" s="400"/>
      <c r="J14" s="400"/>
      <c r="K14" s="400"/>
      <c r="L14" s="400"/>
      <c r="M14" s="400"/>
      <c r="N14" s="400"/>
      <c r="O14" s="400"/>
      <c r="P14" s="400"/>
      <c r="Q14" s="400"/>
      <c r="R14" s="400"/>
      <c r="S14" s="400"/>
      <c r="T14" s="400"/>
      <c r="U14" s="429"/>
      <c r="W14" s="407" t="s">
        <v>271</v>
      </c>
    </row>
    <row r="15" spans="1:23" ht="12" customHeight="1">
      <c r="B15" s="430" t="s">
        <v>272</v>
      </c>
      <c r="C15" s="400"/>
      <c r="D15" s="400"/>
      <c r="E15" s="400"/>
      <c r="F15" s="400"/>
      <c r="G15" s="400"/>
      <c r="H15" s="400"/>
      <c r="I15" s="400"/>
      <c r="J15" s="400"/>
      <c r="K15" s="400"/>
      <c r="L15" s="400"/>
      <c r="M15" s="400"/>
      <c r="N15" s="400"/>
      <c r="O15" s="400"/>
      <c r="P15" s="400"/>
      <c r="Q15" s="400"/>
      <c r="R15" s="400"/>
      <c r="S15" s="400"/>
      <c r="T15" s="400"/>
      <c r="U15" s="429"/>
      <c r="W15" s="407" t="s">
        <v>273</v>
      </c>
    </row>
    <row r="16" spans="1:23" ht="12" customHeight="1">
      <c r="B16" s="430" t="s">
        <v>274</v>
      </c>
      <c r="C16" s="400"/>
      <c r="D16" s="400"/>
      <c r="E16" s="400"/>
      <c r="F16" s="400"/>
      <c r="G16" s="400"/>
      <c r="H16" s="400"/>
      <c r="I16" s="400"/>
      <c r="J16" s="400"/>
      <c r="K16" s="400"/>
      <c r="L16" s="400"/>
      <c r="M16" s="400"/>
      <c r="N16" s="400"/>
      <c r="O16" s="400"/>
      <c r="P16" s="400"/>
      <c r="Q16" s="400"/>
      <c r="R16" s="400"/>
      <c r="S16" s="400"/>
      <c r="T16" s="400"/>
      <c r="U16" s="429"/>
      <c r="W16" s="407" t="s">
        <v>275</v>
      </c>
    </row>
    <row r="17" spans="2:23" ht="12" customHeight="1">
      <c r="B17" s="431" t="s">
        <v>276</v>
      </c>
      <c r="C17" s="403"/>
      <c r="D17" s="403"/>
      <c r="E17" s="403"/>
      <c r="F17" s="403"/>
      <c r="G17" s="403"/>
      <c r="H17" s="403"/>
      <c r="I17" s="403"/>
      <c r="J17" s="403"/>
      <c r="K17" s="403"/>
      <c r="L17" s="403"/>
      <c r="M17" s="403"/>
      <c r="N17" s="403"/>
      <c r="O17" s="403"/>
      <c r="P17" s="403"/>
      <c r="Q17" s="403"/>
      <c r="R17" s="403"/>
      <c r="S17" s="403"/>
      <c r="T17" s="403"/>
      <c r="U17" s="432"/>
      <c r="W17" s="407" t="s">
        <v>277</v>
      </c>
    </row>
    <row r="18" spans="2:23" ht="12" customHeight="1">
      <c r="B18" s="433" t="s">
        <v>261</v>
      </c>
      <c r="C18" s="414"/>
      <c r="D18" s="414"/>
      <c r="E18" s="414"/>
      <c r="F18" s="414"/>
      <c r="G18" s="414"/>
      <c r="H18" s="414"/>
      <c r="I18" s="414"/>
      <c r="J18" s="414"/>
      <c r="K18" s="414"/>
      <c r="L18" s="414"/>
      <c r="M18" s="414"/>
      <c r="N18" s="414"/>
      <c r="O18" s="414"/>
      <c r="P18" s="414"/>
      <c r="Q18" s="414"/>
      <c r="R18" s="414"/>
      <c r="S18" s="414"/>
      <c r="T18" s="434"/>
      <c r="U18" s="435"/>
      <c r="W18" s="407" t="s">
        <v>278</v>
      </c>
    </row>
    <row r="19" spans="2:23" ht="3.9" customHeight="1" thickBot="1">
      <c r="B19" s="436"/>
      <c r="C19" s="437"/>
      <c r="D19" s="437"/>
      <c r="E19" s="437"/>
      <c r="F19" s="437"/>
      <c r="G19" s="437"/>
      <c r="H19" s="437"/>
      <c r="I19" s="437"/>
      <c r="J19" s="437"/>
      <c r="K19" s="437"/>
      <c r="L19" s="437"/>
      <c r="M19" s="437"/>
      <c r="N19" s="437"/>
      <c r="O19" s="437"/>
      <c r="P19" s="437"/>
      <c r="Q19" s="437"/>
      <c r="R19" s="437"/>
      <c r="S19" s="437"/>
      <c r="T19" s="438"/>
      <c r="U19" s="439"/>
    </row>
    <row r="20" spans="2:23" ht="3.9" customHeight="1">
      <c r="B20" s="430"/>
      <c r="C20" s="408"/>
      <c r="D20" s="408"/>
      <c r="E20" s="408"/>
      <c r="F20" s="408"/>
      <c r="G20" s="408"/>
      <c r="H20" s="408"/>
      <c r="I20" s="408"/>
      <c r="J20" s="408"/>
      <c r="K20" s="408"/>
      <c r="L20" s="408"/>
      <c r="M20" s="408"/>
      <c r="N20" s="408"/>
      <c r="O20" s="408"/>
      <c r="P20" s="408"/>
      <c r="Q20" s="408"/>
      <c r="R20" s="408"/>
      <c r="S20" s="408"/>
      <c r="T20" s="408"/>
      <c r="U20" s="440"/>
    </row>
    <row r="21" spans="2:23" ht="12" customHeight="1">
      <c r="B21" s="430" t="s">
        <v>279</v>
      </c>
      <c r="C21" s="400"/>
      <c r="D21" s="400"/>
      <c r="E21" s="400"/>
      <c r="F21" s="400"/>
      <c r="G21" s="400"/>
      <c r="H21" s="400"/>
      <c r="I21" s="400"/>
      <c r="J21" s="400"/>
      <c r="K21" s="400"/>
      <c r="L21" s="400"/>
      <c r="M21" s="400"/>
      <c r="N21" s="400"/>
      <c r="O21" s="400"/>
      <c r="P21" s="400"/>
      <c r="Q21" s="400"/>
      <c r="R21" s="400"/>
      <c r="S21" s="400"/>
      <c r="T21" s="400"/>
      <c r="U21" s="429"/>
      <c r="W21" s="407" t="s">
        <v>280</v>
      </c>
    </row>
    <row r="22" spans="2:23" ht="12" customHeight="1">
      <c r="B22" s="431" t="s">
        <v>261</v>
      </c>
      <c r="C22" s="403"/>
      <c r="D22" s="403"/>
      <c r="E22" s="403"/>
      <c r="F22" s="403"/>
      <c r="G22" s="403"/>
      <c r="H22" s="403"/>
      <c r="I22" s="403"/>
      <c r="J22" s="403"/>
      <c r="K22" s="403"/>
      <c r="L22" s="403"/>
      <c r="M22" s="403"/>
      <c r="N22" s="403"/>
      <c r="O22" s="403"/>
      <c r="P22" s="403"/>
      <c r="Q22" s="403"/>
      <c r="R22" s="403"/>
      <c r="S22" s="403"/>
      <c r="T22" s="403"/>
      <c r="U22" s="432"/>
      <c r="W22" s="407" t="s">
        <v>281</v>
      </c>
    </row>
    <row r="23" spans="2:23" ht="12" customHeight="1">
      <c r="B23" s="433" t="s">
        <v>282</v>
      </c>
      <c r="C23" s="414"/>
      <c r="D23" s="414"/>
      <c r="E23" s="414"/>
      <c r="F23" s="414"/>
      <c r="G23" s="414"/>
      <c r="H23" s="414"/>
      <c r="I23" s="414"/>
      <c r="J23" s="414"/>
      <c r="K23" s="414"/>
      <c r="L23" s="414"/>
      <c r="M23" s="414"/>
      <c r="N23" s="414"/>
      <c r="O23" s="414"/>
      <c r="P23" s="414"/>
      <c r="Q23" s="414"/>
      <c r="R23" s="414"/>
      <c r="S23" s="414"/>
      <c r="T23" s="414"/>
      <c r="U23" s="401"/>
      <c r="W23" s="407" t="s">
        <v>283</v>
      </c>
    </row>
    <row r="24" spans="2:23" ht="3.9" customHeight="1" thickBot="1">
      <c r="B24" s="441"/>
      <c r="C24" s="442"/>
      <c r="D24" s="442"/>
      <c r="E24" s="442"/>
      <c r="F24" s="442"/>
      <c r="G24" s="442"/>
      <c r="H24" s="442"/>
      <c r="I24" s="442"/>
      <c r="J24" s="442"/>
      <c r="K24" s="442"/>
      <c r="L24" s="442"/>
      <c r="M24" s="442"/>
      <c r="N24" s="442"/>
      <c r="O24" s="442"/>
      <c r="P24" s="442"/>
      <c r="Q24" s="442"/>
      <c r="R24" s="442"/>
      <c r="S24" s="442"/>
      <c r="T24" s="442"/>
      <c r="U24" s="443"/>
    </row>
    <row r="25" spans="2:23" ht="12" customHeight="1">
      <c r="B25" s="419" t="s">
        <v>257</v>
      </c>
    </row>
    <row r="26" spans="2:23" ht="12" customHeight="1">
      <c r="B26" s="420" t="s">
        <v>284</v>
      </c>
    </row>
    <row r="27" spans="2:23" ht="12" customHeight="1">
      <c r="B27" s="420" t="s">
        <v>285</v>
      </c>
    </row>
    <row r="28" spans="2:23" ht="12" customHeight="1">
      <c r="B28" s="420"/>
    </row>
    <row r="29" spans="2:23" ht="12" customHeight="1"/>
    <row r="30" spans="2:23" ht="12" customHeight="1">
      <c r="W30" s="407"/>
    </row>
    <row r="31" spans="2:23" ht="12" customHeight="1"/>
    <row r="32" spans="2:23" ht="12" customHeight="1"/>
    <row r="33" spans="15:15" ht="12" customHeight="1"/>
    <row r="34" spans="15:15" ht="12" customHeight="1">
      <c r="O34" s="407"/>
    </row>
    <row r="35" spans="15:15" ht="12" customHeight="1"/>
    <row r="36" spans="15:15" ht="12" customHeight="1"/>
    <row r="37" spans="15:15" ht="12" customHeight="1"/>
    <row r="38" spans="15:15" ht="12" customHeight="1"/>
    <row r="39" spans="15:15" ht="12" customHeight="1"/>
    <row r="40" spans="15:15" ht="12" customHeight="1"/>
    <row r="41" spans="15:15" ht="12" customHeight="1"/>
    <row r="42" spans="15:15" ht="12" customHeight="1"/>
    <row r="43" spans="15:15" ht="12" customHeight="1"/>
    <row r="44" spans="15:15" ht="12" customHeight="1"/>
    <row r="45" spans="15:15" ht="12" customHeight="1"/>
    <row r="46" spans="15:15" ht="12" customHeight="1"/>
    <row r="47" spans="15:15" ht="12" customHeight="1"/>
    <row r="48" spans="15:15"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Cover page</vt:lpstr>
      <vt:lpstr>Summary</vt:lpstr>
      <vt:lpstr>Factual scenario</vt:lpstr>
      <vt:lpstr>Counterfactual scenario</vt:lpstr>
      <vt:lpstr>Depreciation</vt:lpstr>
      <vt:lpstr>WACC</vt:lpstr>
      <vt:lpstr>Terminal Value</vt:lpstr>
      <vt:lpstr>NWC</vt:lpstr>
      <vt:lpstr>Cash flow</vt:lpstr>
      <vt:lpstr>Additional info &gt;&gt;&gt;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Buck, S.M. te (Simone)</dc:creator>
  <cp:keywords/>
  <dc:description/>
  <cp:lastModifiedBy>Buck, S.M. te (Simone)</cp:lastModifiedBy>
  <dcterms:created xsi:type="dcterms:W3CDTF">2019-07-29T16:01:52Z</dcterms:created>
  <dcterms:modified xsi:type="dcterms:W3CDTF">2022-11-28T07:42:16Z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2022-11-28T07:40:06Z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bc59a910-2380-4868-82d3-def8e5bec0d7</vt:lpwstr>
  </property>
  <property fmtid="{D5CDD505-2E9C-101B-9397-08002B2CF9AE}" pid="8" name="MSIP_Label_4bde8109-f994-4a60-a1d3-5c95e2ff3620_ContentBits">
    <vt:lpwstr>0</vt:lpwstr>
  </property>
</Properties>
</file>