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NP_CDE\Energie Innovatie\Uitvoering\44 Topsector Energie\Tenders en FCFS 2022\HER+ 2022\Modellen 2022\actuele versies\"/>
    </mc:Choice>
  </mc:AlternateContent>
  <xr:revisionPtr revIDLastSave="0" documentId="13_ncr:1_{36A4D2C9-1593-4684-85CE-E336D1AF9019}" xr6:coauthVersionLast="47" xr6:coauthVersionMax="47" xr10:uidLastSave="{00000000-0000-0000-0000-000000000000}"/>
  <workbookProtection workbookAlgorithmName="SHA-512" workbookHashValue="Puxlbev+URcGBKTrx/pV/v9Jentrp5jVSyizEpexsusYKMXlj1YrRyj1jC6TdAY9e6pbSjM7N+QPuBHQe4hWTA==" workbookSaltValue="+fApOIiWIyfjTmbvAf+c0A==" workbookSpinCount="100000" lockStructure="1"/>
  <bookViews>
    <workbookView xWindow="2760" yWindow="2295" windowWidth="28800" windowHeight="16680" xr2:uid="{94EB9717-6271-4B44-BC4E-659398CD7633}"/>
  </bookViews>
  <sheets>
    <sheet name="Instructies" sheetId="11" r:id="rId1"/>
    <sheet name="SDE++ categorieën &amp; WOZ" sheetId="1" r:id="rId2"/>
    <sheet name="niet-SDE++ categorieën" sheetId="10" r:id="rId3"/>
    <sheet name="SDE correctiebedragen 2022-2047" sheetId="13" r:id="rId4"/>
    <sheet name="subsidietarief per jaar 2022" sheetId="14" r:id="rId5"/>
  </sheets>
  <definedNames>
    <definedName name="_xlnm._FilterDatabase" localSheetId="3" hidden="1">'SDE correctiebedragen 2022-2047'!$A$1:$AF$150</definedName>
    <definedName name="categorie" localSheetId="3">'SDE correctiebedragen 2022-2047'!$A$6:$A$120</definedName>
    <definedName name="categorie" localSheetId="4">'subsidietarief per jaar 2022'!#REF!</definedName>
    <definedName name="categorie">#REF!</definedName>
    <definedName name="Getal">'SDE++ categorieën &amp; WOZ'!$G$42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0" l="1"/>
  <c r="P18" i="10" s="1"/>
  <c r="Q18" i="10" s="1"/>
  <c r="R18" i="10" s="1"/>
  <c r="S18" i="10" s="1"/>
  <c r="T18" i="10" s="1"/>
  <c r="U18" i="10" s="1"/>
  <c r="V18" i="10" s="1"/>
  <c r="W18" i="10" s="1"/>
  <c r="X18" i="10" s="1"/>
  <c r="Y18" i="10" s="1"/>
  <c r="Z18" i="10" s="1"/>
  <c r="AA18" i="10" s="1"/>
  <c r="AB18" i="10" s="1"/>
  <c r="AC18" i="10" s="1"/>
  <c r="AD18" i="10" s="1"/>
  <c r="AE18" i="10" s="1"/>
  <c r="AF18" i="10" s="1"/>
  <c r="AG18" i="10" s="1"/>
  <c r="AH18" i="10" s="1"/>
  <c r="AI18" i="10" s="1"/>
  <c r="AJ18" i="10" s="1"/>
  <c r="AK18" i="10" s="1"/>
  <c r="AL18" i="10" s="1"/>
  <c r="AM18" i="10" s="1"/>
  <c r="AN18" i="10" s="1"/>
  <c r="D37" i="14" l="1"/>
  <c r="E37" i="14"/>
  <c r="F37" i="14" s="1"/>
  <c r="G37" i="14" s="1"/>
  <c r="H37" i="14" s="1"/>
  <c r="I37" i="14" s="1"/>
  <c r="J37" i="14" s="1"/>
  <c r="K37" i="14"/>
  <c r="L37" i="14" s="1"/>
  <c r="M37" i="14" s="1"/>
  <c r="N37" i="14" s="1"/>
  <c r="O37" i="14" s="1"/>
  <c r="P37" i="14" s="1"/>
  <c r="Q37" i="14" s="1"/>
  <c r="R37" i="14" s="1"/>
  <c r="S37" i="14"/>
  <c r="T37" i="14" s="1"/>
  <c r="U37" i="14" s="1"/>
  <c r="V37" i="14" s="1"/>
  <c r="W37" i="14" s="1"/>
  <c r="X37" i="14" s="1"/>
  <c r="Y37" i="14" s="1"/>
  <c r="Z37" i="14" s="1"/>
  <c r="AA37" i="14"/>
  <c r="AB37" i="14" s="1"/>
  <c r="D38" i="14"/>
  <c r="E38" i="14" s="1"/>
  <c r="F38" i="14" s="1"/>
  <c r="G38" i="14" s="1"/>
  <c r="H38" i="14" s="1"/>
  <c r="I38" i="14" s="1"/>
  <c r="J38" i="14"/>
  <c r="K38" i="14" s="1"/>
  <c r="L38" i="14" s="1"/>
  <c r="M38" i="14" s="1"/>
  <c r="N38" i="14" s="1"/>
  <c r="O38" i="14" s="1"/>
  <c r="P38" i="14" s="1"/>
  <c r="Q38" i="14" s="1"/>
  <c r="R38" i="14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D39" i="14"/>
  <c r="E39" i="14"/>
  <c r="F39" i="14" s="1"/>
  <c r="G39" i="14" s="1"/>
  <c r="H39" i="14" s="1"/>
  <c r="I39" i="14"/>
  <c r="J39" i="14" s="1"/>
  <c r="K39" i="14" s="1"/>
  <c r="L39" i="14" s="1"/>
  <c r="M39" i="14" s="1"/>
  <c r="N39" i="14" s="1"/>
  <c r="O39" i="14" s="1"/>
  <c r="P39" i="14" s="1"/>
  <c r="Q39" i="14"/>
  <c r="R39" i="14" s="1"/>
  <c r="S39" i="14" s="1"/>
  <c r="T39" i="14" s="1"/>
  <c r="U39" i="14" s="1"/>
  <c r="V39" i="14" s="1"/>
  <c r="W39" i="14" s="1"/>
  <c r="X39" i="14" s="1"/>
  <c r="Y39" i="14"/>
  <c r="Z39" i="14" s="1"/>
  <c r="AA39" i="14" s="1"/>
  <c r="AB39" i="14" s="1"/>
  <c r="D40" i="14"/>
  <c r="E40" i="14" s="1"/>
  <c r="F40" i="14" s="1"/>
  <c r="G40" i="14" s="1"/>
  <c r="H40" i="14"/>
  <c r="I40" i="14" s="1"/>
  <c r="J40" i="14" s="1"/>
  <c r="K40" i="14" s="1"/>
  <c r="L40" i="14" s="1"/>
  <c r="M40" i="14" s="1"/>
  <c r="N40" i="14" s="1"/>
  <c r="O40" i="14" s="1"/>
  <c r="P40" i="14" s="1"/>
  <c r="Q40" i="14" s="1"/>
  <c r="R40" i="14" s="1"/>
  <c r="S40" i="14" s="1"/>
  <c r="T40" i="14" s="1"/>
  <c r="U40" i="14" s="1"/>
  <c r="V40" i="14" s="1"/>
  <c r="W40" i="14" s="1"/>
  <c r="X40" i="14" s="1"/>
  <c r="Y40" i="14" s="1"/>
  <c r="Z40" i="14" s="1"/>
  <c r="AA40" i="14" s="1"/>
  <c r="AB40" i="14" s="1"/>
  <c r="D41" i="14"/>
  <c r="E41" i="14"/>
  <c r="F41" i="14"/>
  <c r="G41" i="14"/>
  <c r="H41" i="14" s="1"/>
  <c r="I41" i="14" s="1"/>
  <c r="J41" i="14" s="1"/>
  <c r="K41" i="14" s="1"/>
  <c r="L41" i="14" s="1"/>
  <c r="M41" i="14" s="1"/>
  <c r="N41" i="14" s="1"/>
  <c r="O41" i="14"/>
  <c r="P41" i="14" s="1"/>
  <c r="Q41" i="14" s="1"/>
  <c r="R41" i="14" s="1"/>
  <c r="S41" i="14" s="1"/>
  <c r="T41" i="14" s="1"/>
  <c r="U41" i="14" s="1"/>
  <c r="V41" i="14" s="1"/>
  <c r="W41" i="14"/>
  <c r="X41" i="14" s="1"/>
  <c r="Y41" i="14" s="1"/>
  <c r="Z41" i="14" s="1"/>
  <c r="AA41" i="14" s="1"/>
  <c r="AB41" i="14" s="1"/>
  <c r="D42" i="14"/>
  <c r="E42" i="14"/>
  <c r="F42" i="14"/>
  <c r="G42" i="14" s="1"/>
  <c r="H42" i="14" s="1"/>
  <c r="I42" i="14" s="1"/>
  <c r="J42" i="14" s="1"/>
  <c r="K42" i="14" s="1"/>
  <c r="L42" i="14" s="1"/>
  <c r="M42" i="14" s="1"/>
  <c r="N42" i="14"/>
  <c r="O42" i="14" s="1"/>
  <c r="P42" i="14" s="1"/>
  <c r="Q42" i="14" s="1"/>
  <c r="R42" i="14" s="1"/>
  <c r="S42" i="14" s="1"/>
  <c r="T42" i="14" s="1"/>
  <c r="U42" i="14" s="1"/>
  <c r="V42" i="14"/>
  <c r="W42" i="14" s="1"/>
  <c r="X42" i="14" s="1"/>
  <c r="Y42" i="14" s="1"/>
  <c r="Z42" i="14" s="1"/>
  <c r="AA42" i="14" s="1"/>
  <c r="AB42" i="14" s="1"/>
  <c r="D43" i="14"/>
  <c r="E43" i="14"/>
  <c r="F43" i="14" s="1"/>
  <c r="G43" i="14" s="1"/>
  <c r="H43" i="14" s="1"/>
  <c r="I43" i="14" s="1"/>
  <c r="J43" i="14" s="1"/>
  <c r="K43" i="14" s="1"/>
  <c r="L43" i="14" s="1"/>
  <c r="M43" i="14"/>
  <c r="N43" i="14" s="1"/>
  <c r="O43" i="14" s="1"/>
  <c r="P43" i="14" s="1"/>
  <c r="Q43" i="14" s="1"/>
  <c r="R43" i="14" s="1"/>
  <c r="S43" i="14" s="1"/>
  <c r="T43" i="14" s="1"/>
  <c r="U43" i="14" s="1"/>
  <c r="V43" i="14" s="1"/>
  <c r="W43" i="14" s="1"/>
  <c r="X43" i="14" s="1"/>
  <c r="Y43" i="14" s="1"/>
  <c r="Z43" i="14" s="1"/>
  <c r="AA43" i="14" s="1"/>
  <c r="AB43" i="14" s="1"/>
  <c r="D44" i="14"/>
  <c r="E44" i="14" s="1"/>
  <c r="F44" i="14" s="1"/>
  <c r="G44" i="14" s="1"/>
  <c r="H44" i="14"/>
  <c r="I44" i="14" s="1"/>
  <c r="J44" i="14" s="1"/>
  <c r="K44" i="14"/>
  <c r="L44" i="14"/>
  <c r="M44" i="14" s="1"/>
  <c r="N44" i="14" s="1"/>
  <c r="O44" i="14" s="1"/>
  <c r="P44" i="14"/>
  <c r="Q44" i="14" s="1"/>
  <c r="R44" i="14" s="1"/>
  <c r="S44" i="14" s="1"/>
  <c r="T44" i="14" s="1"/>
  <c r="U44" i="14" s="1"/>
  <c r="V44" i="14" s="1"/>
  <c r="W44" i="14" s="1"/>
  <c r="X44" i="14" s="1"/>
  <c r="Y44" i="14" s="1"/>
  <c r="Z44" i="14" s="1"/>
  <c r="AA44" i="14" s="1"/>
  <c r="AB44" i="14" s="1"/>
  <c r="D45" i="14"/>
  <c r="E45" i="14"/>
  <c r="F45" i="14" s="1"/>
  <c r="G45" i="14"/>
  <c r="H45" i="14" s="1"/>
  <c r="I45" i="14" s="1"/>
  <c r="J45" i="14" s="1"/>
  <c r="K45" i="14" s="1"/>
  <c r="L45" i="14" s="1"/>
  <c r="M45" i="14" s="1"/>
  <c r="N45" i="14" s="1"/>
  <c r="O45" i="14" s="1"/>
  <c r="P45" i="14" s="1"/>
  <c r="Q45" i="14" s="1"/>
  <c r="R45" i="14" s="1"/>
  <c r="S45" i="14" s="1"/>
  <c r="T45" i="14" s="1"/>
  <c r="U45" i="14" s="1"/>
  <c r="V45" i="14" s="1"/>
  <c r="W45" i="14" s="1"/>
  <c r="X45" i="14" s="1"/>
  <c r="Y45" i="14" s="1"/>
  <c r="Z45" i="14" s="1"/>
  <c r="AA45" i="14" s="1"/>
  <c r="AB45" i="14" s="1"/>
  <c r="D46" i="14"/>
  <c r="E46" i="14" s="1"/>
  <c r="F46" i="14"/>
  <c r="G46" i="14" s="1"/>
  <c r="H46" i="14" s="1"/>
  <c r="I46" i="14"/>
  <c r="J46" i="14"/>
  <c r="K46" i="14" s="1"/>
  <c r="L46" i="14" s="1"/>
  <c r="M46" i="14" s="1"/>
  <c r="N46" i="14"/>
  <c r="O46" i="14" s="1"/>
  <c r="P46" i="14" s="1"/>
  <c r="Q46" i="14"/>
  <c r="R46" i="14"/>
  <c r="S46" i="14" s="1"/>
  <c r="T46" i="14" s="1"/>
  <c r="U46" i="14" s="1"/>
  <c r="V46" i="14"/>
  <c r="W46" i="14" s="1"/>
  <c r="X46" i="14" s="1"/>
  <c r="Y46" i="14" s="1"/>
  <c r="Z46" i="14" s="1"/>
  <c r="AA46" i="14" s="1"/>
  <c r="AB46" i="14" s="1"/>
  <c r="D47" i="14"/>
  <c r="E47" i="14"/>
  <c r="F47" i="14" s="1"/>
  <c r="G47" i="14" s="1"/>
  <c r="H47" i="14"/>
  <c r="I47" i="14"/>
  <c r="J47" i="14" s="1"/>
  <c r="K47" i="14" s="1"/>
  <c r="L47" i="14" s="1"/>
  <c r="M47" i="14"/>
  <c r="N47" i="14" s="1"/>
  <c r="O47" i="14" s="1"/>
  <c r="P47" i="14"/>
  <c r="Q47" i="14" s="1"/>
  <c r="R47" i="14" s="1"/>
  <c r="S47" i="14" s="1"/>
  <c r="T47" i="14" s="1"/>
  <c r="U47" i="14" s="1"/>
  <c r="V47" i="14" s="1"/>
  <c r="W47" i="14" s="1"/>
  <c r="X47" i="14" s="1"/>
  <c r="Y47" i="14" s="1"/>
  <c r="Z47" i="14" s="1"/>
  <c r="AA47" i="14" s="1"/>
  <c r="AB47" i="14" s="1"/>
  <c r="D48" i="14"/>
  <c r="E48" i="14" s="1"/>
  <c r="F48" i="14" s="1"/>
  <c r="G48" i="14"/>
  <c r="H48" i="14"/>
  <c r="I48" i="14" s="1"/>
  <c r="J48" i="14" s="1"/>
  <c r="K48" i="14" s="1"/>
  <c r="L48" i="14"/>
  <c r="M48" i="14" s="1"/>
  <c r="N48" i="14" s="1"/>
  <c r="O48" i="14" s="1"/>
  <c r="P48" i="14" s="1"/>
  <c r="Q48" i="14" s="1"/>
  <c r="R48" i="14" s="1"/>
  <c r="S48" i="14" s="1"/>
  <c r="T48" i="14" s="1"/>
  <c r="U48" i="14" s="1"/>
  <c r="V48" i="14" s="1"/>
  <c r="W48" i="14" s="1"/>
  <c r="X48" i="14" s="1"/>
  <c r="Y48" i="14" s="1"/>
  <c r="Z48" i="14" s="1"/>
  <c r="AA48" i="14" s="1"/>
  <c r="AB48" i="14" s="1"/>
  <c r="D49" i="14"/>
  <c r="E49" i="14"/>
  <c r="F49" i="14"/>
  <c r="G49" i="14"/>
  <c r="H49" i="14" s="1"/>
  <c r="I49" i="14" s="1"/>
  <c r="J49" i="14" s="1"/>
  <c r="K49" i="14"/>
  <c r="L49" i="14" s="1"/>
  <c r="M49" i="14" s="1"/>
  <c r="N49" i="14"/>
  <c r="O49" i="14"/>
  <c r="P49" i="14" s="1"/>
  <c r="Q49" i="14" s="1"/>
  <c r="R49" i="14" s="1"/>
  <c r="S49" i="14"/>
  <c r="T49" i="14" s="1"/>
  <c r="U49" i="14" s="1"/>
  <c r="V49" i="14"/>
  <c r="W49" i="14"/>
  <c r="X49" i="14" s="1"/>
  <c r="Y49" i="14" s="1"/>
  <c r="Z49" i="14" s="1"/>
  <c r="AA49" i="14" s="1"/>
  <c r="AB49" i="14" s="1"/>
  <c r="D50" i="14"/>
  <c r="E50" i="14"/>
  <c r="F50" i="14"/>
  <c r="G50" i="14" s="1"/>
  <c r="H50" i="14" s="1"/>
  <c r="I50" i="14" s="1"/>
  <c r="J50" i="14"/>
  <c r="K50" i="14" s="1"/>
  <c r="L50" i="14" s="1"/>
  <c r="M50" i="14"/>
  <c r="N50" i="14"/>
  <c r="O50" i="14" s="1"/>
  <c r="P50" i="14" s="1"/>
  <c r="Q50" i="14" s="1"/>
  <c r="R50" i="14"/>
  <c r="S50" i="14" s="1"/>
  <c r="T50" i="14" s="1"/>
  <c r="U50" i="14" s="1"/>
  <c r="V50" i="14" s="1"/>
  <c r="W50" i="14" s="1"/>
  <c r="X50" i="14" s="1"/>
  <c r="Y50" i="14" s="1"/>
  <c r="Z50" i="14" s="1"/>
  <c r="AA50" i="14" s="1"/>
  <c r="AB50" i="14" s="1"/>
  <c r="D51" i="14"/>
  <c r="E51" i="14"/>
  <c r="F51" i="14" s="1"/>
  <c r="G51" i="14" s="1"/>
  <c r="H51" i="14" s="1"/>
  <c r="I51" i="14"/>
  <c r="J51" i="14" s="1"/>
  <c r="K51" i="14" s="1"/>
  <c r="L51" i="14"/>
  <c r="M51" i="14"/>
  <c r="N51" i="14" s="1"/>
  <c r="O51" i="14" s="1"/>
  <c r="P51" i="14" s="1"/>
  <c r="Q51" i="14" s="1"/>
  <c r="R51" i="14" s="1"/>
  <c r="S51" i="14" s="1"/>
  <c r="T51" i="14" s="1"/>
  <c r="U51" i="14" s="1"/>
  <c r="V51" i="14" s="1"/>
  <c r="W51" i="14" s="1"/>
  <c r="X51" i="14" s="1"/>
  <c r="Y51" i="14" s="1"/>
  <c r="Z51" i="14" s="1"/>
  <c r="AA51" i="14" s="1"/>
  <c r="AB51" i="14" s="1"/>
  <c r="D52" i="14"/>
  <c r="E52" i="14" s="1"/>
  <c r="F52" i="14" s="1"/>
  <c r="G52" i="14" s="1"/>
  <c r="H52" i="14"/>
  <c r="I52" i="14" s="1"/>
  <c r="J52" i="14" s="1"/>
  <c r="K52" i="14"/>
  <c r="L52" i="14" s="1"/>
  <c r="M52" i="14" s="1"/>
  <c r="N52" i="14" s="1"/>
  <c r="O52" i="14" s="1"/>
  <c r="P52" i="14" s="1"/>
  <c r="Q52" i="14" s="1"/>
  <c r="R52" i="14" s="1"/>
  <c r="S52" i="14" s="1"/>
  <c r="T52" i="14" s="1"/>
  <c r="U52" i="14" s="1"/>
  <c r="V52" i="14" s="1"/>
  <c r="W52" i="14" s="1"/>
  <c r="X52" i="14" s="1"/>
  <c r="Y52" i="14" s="1"/>
  <c r="Z52" i="14" s="1"/>
  <c r="AA52" i="14" s="1"/>
  <c r="AB52" i="14" s="1"/>
  <c r="D53" i="14"/>
  <c r="E53" i="14"/>
  <c r="F53" i="14" s="1"/>
  <c r="G53" i="14"/>
  <c r="H53" i="14" s="1"/>
  <c r="I53" i="14" s="1"/>
  <c r="J53" i="14"/>
  <c r="K53" i="14"/>
  <c r="L53" i="14" s="1"/>
  <c r="M53" i="14" s="1"/>
  <c r="N53" i="14" s="1"/>
  <c r="O53" i="14"/>
  <c r="P53" i="14" s="1"/>
  <c r="Q53" i="14" s="1"/>
  <c r="R53" i="14"/>
  <c r="S53" i="14"/>
  <c r="T53" i="14" s="1"/>
  <c r="U53" i="14" s="1"/>
  <c r="V53" i="14" s="1"/>
  <c r="W53" i="14"/>
  <c r="X53" i="14" s="1"/>
  <c r="Y53" i="14" s="1"/>
  <c r="Z53" i="14" s="1"/>
  <c r="AA53" i="14" s="1"/>
  <c r="AB53" i="14" s="1"/>
  <c r="D54" i="14"/>
  <c r="E54" i="14" s="1"/>
  <c r="F54" i="14"/>
  <c r="G54" i="14" s="1"/>
  <c r="H54" i="14" s="1"/>
  <c r="I54" i="14"/>
  <c r="J54" i="14"/>
  <c r="K54" i="14" s="1"/>
  <c r="L54" i="14" s="1"/>
  <c r="M54" i="14" s="1"/>
  <c r="N54" i="14"/>
  <c r="O54" i="14" s="1"/>
  <c r="P54" i="14" s="1"/>
  <c r="Q54" i="14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D55" i="14"/>
  <c r="E55" i="14"/>
  <c r="F55" i="14" s="1"/>
  <c r="G55" i="14" s="1"/>
  <c r="H55" i="14"/>
  <c r="I55" i="14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C55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38" i="14"/>
  <c r="C37" i="14"/>
  <c r="D19" i="14"/>
  <c r="E19" i="14"/>
  <c r="F19" i="14" s="1"/>
  <c r="G19" i="14" s="1"/>
  <c r="H19" i="14" s="1"/>
  <c r="I19" i="14" s="1"/>
  <c r="J19" i="14" s="1"/>
  <c r="K19" i="14" s="1"/>
  <c r="L19" i="14" s="1"/>
  <c r="M19" i="14" s="1"/>
  <c r="N19" i="14" s="1"/>
  <c r="O19" i="14" s="1"/>
  <c r="P19" i="14" s="1"/>
  <c r="Q19" i="14" s="1"/>
  <c r="R19" i="14" s="1"/>
  <c r="S19" i="14" s="1"/>
  <c r="T19" i="14" s="1"/>
  <c r="U19" i="14" s="1"/>
  <c r="V19" i="14" s="1"/>
  <c r="W19" i="14" s="1"/>
  <c r="X19" i="14" s="1"/>
  <c r="Y19" i="14" s="1"/>
  <c r="Z19" i="14" s="1"/>
  <c r="AA19" i="14" s="1"/>
  <c r="AB19" i="14" s="1"/>
  <c r="D20" i="14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D21" i="14"/>
  <c r="E21" i="14"/>
  <c r="F21" i="14"/>
  <c r="G21" i="14"/>
  <c r="H21" i="14"/>
  <c r="I21" i="14"/>
  <c r="J21" i="14" s="1"/>
  <c r="K21" i="14" s="1"/>
  <c r="L21" i="14" s="1"/>
  <c r="M21" i="14" s="1"/>
  <c r="N21" i="14" s="1"/>
  <c r="O21" i="14" s="1"/>
  <c r="P21" i="14" s="1"/>
  <c r="Q21" i="14" s="1"/>
  <c r="R21" i="14" s="1"/>
  <c r="S21" i="14" s="1"/>
  <c r="T21" i="14" s="1"/>
  <c r="U21" i="14" s="1"/>
  <c r="V21" i="14" s="1"/>
  <c r="W21" i="14" s="1"/>
  <c r="X21" i="14" s="1"/>
  <c r="Y21" i="14" s="1"/>
  <c r="Z21" i="14" s="1"/>
  <c r="AA21" i="14" s="1"/>
  <c r="AB21" i="14" s="1"/>
  <c r="D22" i="14"/>
  <c r="E22" i="14"/>
  <c r="F22" i="14"/>
  <c r="G22" i="14"/>
  <c r="H22" i="14"/>
  <c r="I22" i="14" s="1"/>
  <c r="J22" i="14" s="1"/>
  <c r="K22" i="14" s="1"/>
  <c r="L22" i="14" s="1"/>
  <c r="M22" i="14" s="1"/>
  <c r="N22" i="14" s="1"/>
  <c r="O22" i="14" s="1"/>
  <c r="P22" i="14" s="1"/>
  <c r="Q22" i="14" s="1"/>
  <c r="R22" i="14" s="1"/>
  <c r="S22" i="14" s="1"/>
  <c r="T22" i="14" s="1"/>
  <c r="U22" i="14" s="1"/>
  <c r="V22" i="14" s="1"/>
  <c r="W22" i="14" s="1"/>
  <c r="X22" i="14" s="1"/>
  <c r="Y22" i="14" s="1"/>
  <c r="Z22" i="14" s="1"/>
  <c r="AA22" i="14" s="1"/>
  <c r="AB22" i="14" s="1"/>
  <c r="D23" i="14"/>
  <c r="E23" i="14"/>
  <c r="F23" i="14"/>
  <c r="G23" i="14"/>
  <c r="H23" i="14" s="1"/>
  <c r="I23" i="14" s="1"/>
  <c r="J23" i="14" s="1"/>
  <c r="K23" i="14" s="1"/>
  <c r="L23" i="14" s="1"/>
  <c r="M23" i="14" s="1"/>
  <c r="N23" i="14" s="1"/>
  <c r="O23" i="14" s="1"/>
  <c r="P23" i="14" s="1"/>
  <c r="Q23" i="14" s="1"/>
  <c r="R23" i="14" s="1"/>
  <c r="S23" i="14" s="1"/>
  <c r="T23" i="14" s="1"/>
  <c r="U23" i="14" s="1"/>
  <c r="V23" i="14" s="1"/>
  <c r="W23" i="14" s="1"/>
  <c r="X23" i="14" s="1"/>
  <c r="Y23" i="14" s="1"/>
  <c r="Z23" i="14" s="1"/>
  <c r="AA23" i="14" s="1"/>
  <c r="AB23" i="14" s="1"/>
  <c r="D24" i="14"/>
  <c r="E24" i="14"/>
  <c r="F24" i="14"/>
  <c r="G24" i="14" s="1"/>
  <c r="H24" i="14" s="1"/>
  <c r="I24" i="14" s="1"/>
  <c r="J24" i="14" s="1"/>
  <c r="K24" i="14" s="1"/>
  <c r="L24" i="14" s="1"/>
  <c r="M24" i="14" s="1"/>
  <c r="N24" i="14" s="1"/>
  <c r="O24" i="14" s="1"/>
  <c r="P24" i="14" s="1"/>
  <c r="Q24" i="14" s="1"/>
  <c r="R24" i="14" s="1"/>
  <c r="S24" i="14" s="1"/>
  <c r="T24" i="14" s="1"/>
  <c r="U24" i="14" s="1"/>
  <c r="V24" i="14" s="1"/>
  <c r="W24" i="14" s="1"/>
  <c r="X24" i="14" s="1"/>
  <c r="Y24" i="14" s="1"/>
  <c r="Z24" i="14" s="1"/>
  <c r="AA24" i="14" s="1"/>
  <c r="AB24" i="14" s="1"/>
  <c r="D25" i="14"/>
  <c r="E25" i="14"/>
  <c r="F25" i="14" s="1"/>
  <c r="G25" i="14" s="1"/>
  <c r="H25" i="14" s="1"/>
  <c r="I25" i="14" s="1"/>
  <c r="J25" i="14" s="1"/>
  <c r="K25" i="14" s="1"/>
  <c r="L25" i="14" s="1"/>
  <c r="M25" i="14" s="1"/>
  <c r="N25" i="14" s="1"/>
  <c r="O25" i="14" s="1"/>
  <c r="P25" i="14" s="1"/>
  <c r="Q25" i="14" s="1"/>
  <c r="R25" i="14" s="1"/>
  <c r="S25" i="14" s="1"/>
  <c r="T25" i="14" s="1"/>
  <c r="U25" i="14" s="1"/>
  <c r="V25" i="14" s="1"/>
  <c r="W25" i="14" s="1"/>
  <c r="X25" i="14" s="1"/>
  <c r="Y25" i="14" s="1"/>
  <c r="Z25" i="14" s="1"/>
  <c r="AA25" i="14" s="1"/>
  <c r="AB25" i="14" s="1"/>
  <c r="D26" i="14"/>
  <c r="E26" i="14" s="1"/>
  <c r="F26" i="14" s="1"/>
  <c r="G26" i="14" s="1"/>
  <c r="H26" i="14" s="1"/>
  <c r="I26" i="14" s="1"/>
  <c r="J26" i="14" s="1"/>
  <c r="K26" i="14" s="1"/>
  <c r="L26" i="14" s="1"/>
  <c r="M26" i="14" s="1"/>
  <c r="N26" i="14" s="1"/>
  <c r="O26" i="14" s="1"/>
  <c r="P26" i="14" s="1"/>
  <c r="Q26" i="14" s="1"/>
  <c r="R26" i="14" s="1"/>
  <c r="S26" i="14" s="1"/>
  <c r="T26" i="14" s="1"/>
  <c r="U26" i="14" s="1"/>
  <c r="V26" i="14" s="1"/>
  <c r="W26" i="14" s="1"/>
  <c r="X26" i="14" s="1"/>
  <c r="Y26" i="14" s="1"/>
  <c r="Z26" i="14" s="1"/>
  <c r="AA26" i="14" s="1"/>
  <c r="AB26" i="14" s="1"/>
  <c r="D27" i="14"/>
  <c r="E27" i="14"/>
  <c r="F27" i="14" s="1"/>
  <c r="G27" i="14" s="1"/>
  <c r="H27" i="14" s="1"/>
  <c r="I27" i="14" s="1"/>
  <c r="J27" i="14" s="1"/>
  <c r="K27" i="14" s="1"/>
  <c r="L27" i="14" s="1"/>
  <c r="M27" i="14" s="1"/>
  <c r="N27" i="14" s="1"/>
  <c r="O27" i="14" s="1"/>
  <c r="P27" i="14" s="1"/>
  <c r="Q27" i="14" s="1"/>
  <c r="R27" i="14" s="1"/>
  <c r="S27" i="14" s="1"/>
  <c r="T27" i="14" s="1"/>
  <c r="U27" i="14" s="1"/>
  <c r="V27" i="14" s="1"/>
  <c r="W27" i="14" s="1"/>
  <c r="X27" i="14" s="1"/>
  <c r="Y27" i="14" s="1"/>
  <c r="Z27" i="14" s="1"/>
  <c r="AA27" i="14" s="1"/>
  <c r="AB27" i="14" s="1"/>
  <c r="D28" i="14"/>
  <c r="E28" i="14" s="1"/>
  <c r="F28" i="14" s="1"/>
  <c r="G28" i="14" s="1"/>
  <c r="H28" i="14" s="1"/>
  <c r="I28" i="14" s="1"/>
  <c r="J28" i="14" s="1"/>
  <c r="K28" i="14" s="1"/>
  <c r="L28" i="14" s="1"/>
  <c r="M28" i="14" s="1"/>
  <c r="N28" i="14" s="1"/>
  <c r="O28" i="14" s="1"/>
  <c r="P28" i="14" s="1"/>
  <c r="Q28" i="14" s="1"/>
  <c r="R28" i="14" s="1"/>
  <c r="S28" i="14" s="1"/>
  <c r="T28" i="14" s="1"/>
  <c r="U28" i="14" s="1"/>
  <c r="V28" i="14" s="1"/>
  <c r="W28" i="14" s="1"/>
  <c r="X28" i="14" s="1"/>
  <c r="Y28" i="14" s="1"/>
  <c r="Z28" i="14" s="1"/>
  <c r="AA28" i="14" s="1"/>
  <c r="AB28" i="14" s="1"/>
  <c r="D29" i="14"/>
  <c r="E29" i="14"/>
  <c r="F29" i="14"/>
  <c r="G29" i="14"/>
  <c r="H29" i="14"/>
  <c r="I29" i="14"/>
  <c r="J29" i="14" s="1"/>
  <c r="K29" i="14" s="1"/>
  <c r="L29" i="14" s="1"/>
  <c r="M29" i="14" s="1"/>
  <c r="N29" i="14" s="1"/>
  <c r="O29" i="14" s="1"/>
  <c r="P29" i="14" s="1"/>
  <c r="Q29" i="14" s="1"/>
  <c r="R29" i="14" s="1"/>
  <c r="S29" i="14" s="1"/>
  <c r="T29" i="14" s="1"/>
  <c r="U29" i="14" s="1"/>
  <c r="V29" i="14" s="1"/>
  <c r="W29" i="14" s="1"/>
  <c r="X29" i="14" s="1"/>
  <c r="Y29" i="14" s="1"/>
  <c r="Z29" i="14" s="1"/>
  <c r="AA29" i="14" s="1"/>
  <c r="AB29" i="14" s="1"/>
  <c r="C21" i="14"/>
  <c r="C22" i="14"/>
  <c r="C23" i="14"/>
  <c r="C24" i="14"/>
  <c r="C25" i="14"/>
  <c r="C26" i="14"/>
  <c r="C27" i="14"/>
  <c r="C28" i="14"/>
  <c r="C29" i="14"/>
  <c r="C20" i="14"/>
  <c r="C19" i="14"/>
  <c r="D10" i="14"/>
  <c r="E10" i="14" s="1"/>
  <c r="F10" i="14" s="1"/>
  <c r="G10" i="14" s="1"/>
  <c r="H10" i="14" s="1"/>
  <c r="I10" i="14" s="1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D11" i="14"/>
  <c r="E11" i="14" s="1"/>
  <c r="F11" i="14" s="1"/>
  <c r="G11" i="14" s="1"/>
  <c r="H11" i="14" s="1"/>
  <c r="I11" i="14" s="1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AB11" i="14" s="1"/>
  <c r="D12" i="14"/>
  <c r="E12" i="14" s="1"/>
  <c r="F12" i="14" s="1"/>
  <c r="G12" i="14" s="1"/>
  <c r="H12" i="14" s="1"/>
  <c r="I12" i="14" s="1"/>
  <c r="J12" i="14" s="1"/>
  <c r="K12" i="14" s="1"/>
  <c r="L12" i="14" s="1"/>
  <c r="M12" i="14" s="1"/>
  <c r="N12" i="14" s="1"/>
  <c r="O12" i="14" s="1"/>
  <c r="P12" i="14" s="1"/>
  <c r="Q12" i="14" s="1"/>
  <c r="R12" i="14" s="1"/>
  <c r="S12" i="14" s="1"/>
  <c r="T12" i="14" s="1"/>
  <c r="U12" i="14" s="1"/>
  <c r="V12" i="14" s="1"/>
  <c r="W12" i="14" s="1"/>
  <c r="X12" i="14" s="1"/>
  <c r="Y12" i="14" s="1"/>
  <c r="Z12" i="14" s="1"/>
  <c r="AA12" i="14" s="1"/>
  <c r="AB12" i="14" s="1"/>
  <c r="D13" i="14"/>
  <c r="E13" i="14"/>
  <c r="F13" i="14" s="1"/>
  <c r="G13" i="14" s="1"/>
  <c r="H13" i="14" s="1"/>
  <c r="I13" i="14" s="1"/>
  <c r="J13" i="14" s="1"/>
  <c r="K13" i="14" s="1"/>
  <c r="L13" i="14" s="1"/>
  <c r="M13" i="14" s="1"/>
  <c r="N13" i="14" s="1"/>
  <c r="O13" i="14" s="1"/>
  <c r="P13" i="14" s="1"/>
  <c r="Q13" i="14" s="1"/>
  <c r="R13" i="14" s="1"/>
  <c r="S13" i="14" s="1"/>
  <c r="T13" i="14" s="1"/>
  <c r="U13" i="14" s="1"/>
  <c r="V13" i="14" s="1"/>
  <c r="W13" i="14" s="1"/>
  <c r="X13" i="14" s="1"/>
  <c r="Y13" i="14" s="1"/>
  <c r="Z13" i="14" s="1"/>
  <c r="AA13" i="14" s="1"/>
  <c r="AB13" i="14" s="1"/>
  <c r="C11" i="14"/>
  <c r="C12" i="14"/>
  <c r="C13" i="14"/>
  <c r="C10" i="14"/>
  <c r="AC178" i="14" l="1"/>
  <c r="AC177" i="14"/>
  <c r="AC176" i="14"/>
  <c r="AC175" i="14"/>
  <c r="AC174" i="14"/>
  <c r="AC173" i="14"/>
  <c r="AC172" i="14"/>
  <c r="AC171" i="14"/>
  <c r="AC170" i="14"/>
  <c r="AC169" i="14"/>
  <c r="AC168" i="14"/>
  <c r="AC167" i="14"/>
  <c r="AC166" i="14"/>
  <c r="AC165" i="14"/>
  <c r="AC164" i="14"/>
  <c r="AC163" i="14"/>
  <c r="AC162" i="14"/>
  <c r="AC161" i="14"/>
  <c r="AC160" i="14"/>
  <c r="AC159" i="14"/>
  <c r="AC158" i="14"/>
  <c r="AC157" i="14"/>
  <c r="AC156" i="14"/>
  <c r="AC155" i="14"/>
  <c r="AC154" i="14"/>
  <c r="AC153" i="14"/>
  <c r="AC152" i="14"/>
  <c r="AC151" i="14"/>
  <c r="AC150" i="14"/>
  <c r="AC149" i="14"/>
  <c r="AC148" i="14"/>
  <c r="AC147" i="14"/>
  <c r="AC146" i="14"/>
  <c r="AC145" i="14"/>
  <c r="AC144" i="14"/>
  <c r="AC143" i="14"/>
  <c r="AC142" i="14"/>
  <c r="AC141" i="14"/>
  <c r="AC140" i="14"/>
  <c r="AC139" i="14"/>
  <c r="AC138" i="14"/>
  <c r="AC137" i="14"/>
  <c r="AC136" i="14"/>
  <c r="AC135" i="14"/>
  <c r="AC134" i="14"/>
  <c r="AC133" i="14"/>
  <c r="AC132" i="14"/>
  <c r="AC131" i="14"/>
  <c r="AC130" i="14"/>
  <c r="AC129" i="14"/>
  <c r="AC128" i="14"/>
  <c r="AC127" i="14"/>
  <c r="AC126" i="14"/>
  <c r="AC125" i="14"/>
  <c r="AC124" i="14"/>
  <c r="AC123" i="14"/>
  <c r="AC122" i="14"/>
  <c r="AC121" i="14"/>
  <c r="AC120" i="14"/>
  <c r="AC119" i="14"/>
  <c r="AC118" i="14"/>
  <c r="AC117" i="14"/>
  <c r="AC116" i="14"/>
  <c r="AC115" i="14"/>
  <c r="AC114" i="14"/>
  <c r="AC113" i="14"/>
  <c r="AC112" i="14"/>
  <c r="AC111" i="14"/>
  <c r="AC110" i="14"/>
  <c r="AC109" i="14"/>
  <c r="AC108" i="14"/>
  <c r="AC107" i="14"/>
  <c r="AC105" i="14"/>
  <c r="AC104" i="14"/>
  <c r="AC102" i="14"/>
  <c r="AC101" i="14"/>
  <c r="AC99" i="14"/>
  <c r="AC98" i="14"/>
  <c r="AC97" i="14"/>
  <c r="AC95" i="14"/>
  <c r="AC94" i="14"/>
  <c r="AC93" i="14"/>
  <c r="AC91" i="14"/>
  <c r="AC90" i="14"/>
  <c r="AC89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36" i="14"/>
  <c r="AC35" i="14"/>
  <c r="AC34" i="14"/>
  <c r="AC33" i="14"/>
  <c r="AC32" i="14"/>
  <c r="AC31" i="14"/>
  <c r="AC30" i="14"/>
  <c r="AC29" i="14"/>
  <c r="AC18" i="14"/>
  <c r="AC17" i="14"/>
  <c r="AC16" i="14"/>
  <c r="AC15" i="14"/>
  <c r="AC8" i="14"/>
  <c r="AB30" i="14"/>
  <c r="AB31" i="14"/>
  <c r="AB32" i="14"/>
  <c r="AB33" i="14"/>
  <c r="AB34" i="14"/>
  <c r="AB35" i="14"/>
  <c r="AB36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AB118" i="14"/>
  <c r="AB119" i="14"/>
  <c r="AB120" i="14"/>
  <c r="AB121" i="14"/>
  <c r="AB122" i="14"/>
  <c r="AB123" i="14"/>
  <c r="AB124" i="14"/>
  <c r="AB125" i="14"/>
  <c r="AB126" i="14"/>
  <c r="AB127" i="14"/>
  <c r="AB128" i="14"/>
  <c r="AB129" i="14"/>
  <c r="AB130" i="14"/>
  <c r="AB131" i="14"/>
  <c r="AB132" i="14"/>
  <c r="AB133" i="14"/>
  <c r="AB134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158" i="14"/>
  <c r="AB159" i="14"/>
  <c r="AB160" i="14"/>
  <c r="AB161" i="14"/>
  <c r="AB162" i="14"/>
  <c r="AB163" i="14"/>
  <c r="AB164" i="14"/>
  <c r="AB165" i="14"/>
  <c r="AB166" i="14"/>
  <c r="AB167" i="14"/>
  <c r="AB168" i="14"/>
  <c r="AB169" i="14"/>
  <c r="AB170" i="14"/>
  <c r="AB171" i="14"/>
  <c r="AB172" i="14"/>
  <c r="AB173" i="14"/>
  <c r="AB174" i="14"/>
  <c r="AB175" i="14"/>
  <c r="AB176" i="14"/>
  <c r="AB177" i="14"/>
  <c r="AB178" i="14"/>
  <c r="AB9" i="14"/>
  <c r="AB14" i="14"/>
  <c r="AB15" i="14"/>
  <c r="AB16" i="14"/>
  <c r="AB17" i="14"/>
  <c r="AB18" i="14"/>
  <c r="AB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D96" i="14"/>
  <c r="E96" i="14"/>
  <c r="F96" i="14"/>
  <c r="G96" i="14"/>
  <c r="H96" i="14"/>
  <c r="I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V98" i="14"/>
  <c r="W98" i="14"/>
  <c r="X98" i="14"/>
  <c r="Y98" i="14"/>
  <c r="Z98" i="14"/>
  <c r="AA98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V99" i="14"/>
  <c r="W99" i="14"/>
  <c r="X99" i="14"/>
  <c r="Y99" i="14"/>
  <c r="Z99" i="14"/>
  <c r="AA99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V100" i="14"/>
  <c r="W100" i="14"/>
  <c r="X100" i="14"/>
  <c r="Y100" i="14"/>
  <c r="Z100" i="14"/>
  <c r="AA100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V101" i="14"/>
  <c r="W101" i="14"/>
  <c r="X101" i="14"/>
  <c r="Y101" i="14"/>
  <c r="Z101" i="14"/>
  <c r="AA101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V102" i="14"/>
  <c r="W102" i="14"/>
  <c r="X102" i="14"/>
  <c r="Y102" i="14"/>
  <c r="Z102" i="14"/>
  <c r="AA102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V104" i="14"/>
  <c r="W104" i="14"/>
  <c r="X104" i="14"/>
  <c r="Y104" i="14"/>
  <c r="Z104" i="14"/>
  <c r="AA104" i="14"/>
  <c r="D105" i="14"/>
  <c r="E105" i="14"/>
  <c r="F105" i="14"/>
  <c r="G105" i="14"/>
  <c r="H105" i="14"/>
  <c r="I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V105" i="14"/>
  <c r="W105" i="14"/>
  <c r="X105" i="14"/>
  <c r="Y105" i="14"/>
  <c r="Z105" i="14"/>
  <c r="AA105" i="14"/>
  <c r="D106" i="14"/>
  <c r="E106" i="14"/>
  <c r="F106" i="14"/>
  <c r="G106" i="14"/>
  <c r="H106" i="14"/>
  <c r="I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V106" i="14"/>
  <c r="W106" i="14"/>
  <c r="X106" i="14"/>
  <c r="Y106" i="14"/>
  <c r="Z106" i="14"/>
  <c r="AA106" i="14"/>
  <c r="C89" i="14"/>
  <c r="C90" i="14"/>
  <c r="C91" i="14"/>
  <c r="C92" i="14"/>
  <c r="AC92" i="14" s="1"/>
  <c r="C93" i="14"/>
  <c r="C94" i="14"/>
  <c r="C95" i="14"/>
  <c r="C96" i="14"/>
  <c r="AC96" i="14" s="1"/>
  <c r="C97" i="14"/>
  <c r="C98" i="14"/>
  <c r="C99" i="14"/>
  <c r="C100" i="14"/>
  <c r="AC100" i="14" s="1"/>
  <c r="C101" i="14"/>
  <c r="C102" i="14"/>
  <c r="C103" i="14"/>
  <c r="AC103" i="14" s="1"/>
  <c r="C104" i="14"/>
  <c r="C105" i="14"/>
  <c r="C106" i="14"/>
  <c r="AC106" i="14" s="1"/>
  <c r="C88" i="14"/>
  <c r="AC88" i="14" s="1"/>
  <c r="C119" i="14"/>
  <c r="D119" i="14"/>
  <c r="E119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C120" i="14"/>
  <c r="D120" i="14"/>
  <c r="E120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C121" i="14"/>
  <c r="D121" i="14"/>
  <c r="E121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C122" i="14"/>
  <c r="D122" i="14"/>
  <c r="E122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C123" i="14"/>
  <c r="D123" i="14"/>
  <c r="E123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C124" i="14"/>
  <c r="D124" i="14"/>
  <c r="E124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C125" i="14"/>
  <c r="D125" i="14"/>
  <c r="E125" i="14"/>
  <c r="F125" i="14"/>
  <c r="G125" i="14"/>
  <c r="H125" i="14"/>
  <c r="I125" i="14"/>
  <c r="J125" i="14"/>
  <c r="K125" i="14"/>
  <c r="L125" i="14"/>
  <c r="M125" i="14"/>
  <c r="N125" i="14"/>
  <c r="O125" i="14"/>
  <c r="P125" i="14"/>
  <c r="Q125" i="14"/>
  <c r="R125" i="14"/>
  <c r="S125" i="14"/>
  <c r="T125" i="14"/>
  <c r="U125" i="14"/>
  <c r="V125" i="14"/>
  <c r="W125" i="14"/>
  <c r="X125" i="14"/>
  <c r="Y125" i="14"/>
  <c r="Z125" i="14"/>
  <c r="AA125" i="14"/>
  <c r="C126" i="14"/>
  <c r="D126" i="14"/>
  <c r="E126" i="14"/>
  <c r="F126" i="14"/>
  <c r="G126" i="14"/>
  <c r="H126" i="14"/>
  <c r="I126" i="14"/>
  <c r="J126" i="14"/>
  <c r="K126" i="14"/>
  <c r="L126" i="14"/>
  <c r="M126" i="14"/>
  <c r="N126" i="14"/>
  <c r="O126" i="14"/>
  <c r="P126" i="14"/>
  <c r="Q126" i="14"/>
  <c r="R126" i="14"/>
  <c r="S126" i="14"/>
  <c r="T126" i="14"/>
  <c r="U126" i="14"/>
  <c r="V126" i="14"/>
  <c r="W126" i="14"/>
  <c r="X126" i="14"/>
  <c r="Y126" i="14"/>
  <c r="Z126" i="14"/>
  <c r="AA126" i="14"/>
  <c r="C127" i="14"/>
  <c r="D127" i="14"/>
  <c r="E127" i="14"/>
  <c r="F127" i="14"/>
  <c r="G127" i="14"/>
  <c r="H127" i="14"/>
  <c r="I127" i="14"/>
  <c r="J127" i="14"/>
  <c r="K127" i="14"/>
  <c r="L127" i="14"/>
  <c r="M127" i="14"/>
  <c r="N127" i="14"/>
  <c r="O127" i="14"/>
  <c r="P127" i="14"/>
  <c r="Q127" i="14"/>
  <c r="R127" i="14"/>
  <c r="S127" i="14"/>
  <c r="T127" i="14"/>
  <c r="U127" i="14"/>
  <c r="V127" i="14"/>
  <c r="W127" i="14"/>
  <c r="X127" i="14"/>
  <c r="Y127" i="14"/>
  <c r="Z127" i="14"/>
  <c r="AA127" i="14"/>
  <c r="C128" i="14"/>
  <c r="D128" i="14"/>
  <c r="E128" i="14"/>
  <c r="F128" i="14"/>
  <c r="G128" i="14"/>
  <c r="H128" i="14"/>
  <c r="I128" i="14"/>
  <c r="J128" i="14"/>
  <c r="K128" i="14"/>
  <c r="L128" i="14"/>
  <c r="M128" i="14"/>
  <c r="N128" i="14"/>
  <c r="O128" i="14"/>
  <c r="P128" i="14"/>
  <c r="Q128" i="14"/>
  <c r="R128" i="14"/>
  <c r="S128" i="14"/>
  <c r="T128" i="14"/>
  <c r="U128" i="14"/>
  <c r="V128" i="14"/>
  <c r="W128" i="14"/>
  <c r="X128" i="14"/>
  <c r="Y128" i="14"/>
  <c r="Z128" i="14"/>
  <c r="AA128" i="14"/>
  <c r="C129" i="14"/>
  <c r="D129" i="14"/>
  <c r="E129" i="14"/>
  <c r="F129" i="14"/>
  <c r="G129" i="14"/>
  <c r="H129" i="14"/>
  <c r="I129" i="14"/>
  <c r="J129" i="14"/>
  <c r="K129" i="14"/>
  <c r="L129" i="14"/>
  <c r="M129" i="14"/>
  <c r="N129" i="14"/>
  <c r="O129" i="14"/>
  <c r="P129" i="14"/>
  <c r="Q129" i="14"/>
  <c r="R129" i="14"/>
  <c r="S129" i="14"/>
  <c r="T129" i="14"/>
  <c r="U129" i="14"/>
  <c r="V129" i="14"/>
  <c r="W129" i="14"/>
  <c r="X129" i="14"/>
  <c r="Y129" i="14"/>
  <c r="Z129" i="14"/>
  <c r="AA129" i="14"/>
  <c r="C130" i="14"/>
  <c r="D130" i="14"/>
  <c r="E130" i="14"/>
  <c r="F130" i="14"/>
  <c r="G130" i="14"/>
  <c r="H130" i="14"/>
  <c r="I130" i="14"/>
  <c r="J130" i="14"/>
  <c r="K130" i="14"/>
  <c r="L130" i="14"/>
  <c r="M130" i="14"/>
  <c r="N130" i="14"/>
  <c r="O130" i="14"/>
  <c r="P130" i="14"/>
  <c r="Q130" i="14"/>
  <c r="R130" i="14"/>
  <c r="S130" i="14"/>
  <c r="T130" i="14"/>
  <c r="U130" i="14"/>
  <c r="V130" i="14"/>
  <c r="W130" i="14"/>
  <c r="X130" i="14"/>
  <c r="Y130" i="14"/>
  <c r="Z130" i="14"/>
  <c r="AA130" i="14"/>
  <c r="C131" i="14"/>
  <c r="D131" i="14"/>
  <c r="E131" i="14"/>
  <c r="F131" i="14"/>
  <c r="G131" i="14"/>
  <c r="H131" i="14"/>
  <c r="I131" i="14"/>
  <c r="J131" i="14"/>
  <c r="K131" i="14"/>
  <c r="L131" i="14"/>
  <c r="M131" i="14"/>
  <c r="N131" i="14"/>
  <c r="O131" i="14"/>
  <c r="P131" i="14"/>
  <c r="Q131" i="14"/>
  <c r="R131" i="14"/>
  <c r="S131" i="14"/>
  <c r="T131" i="14"/>
  <c r="U131" i="14"/>
  <c r="V131" i="14"/>
  <c r="W131" i="14"/>
  <c r="X131" i="14"/>
  <c r="Y131" i="14"/>
  <c r="Z131" i="14"/>
  <c r="AA131" i="14"/>
  <c r="C132" i="14"/>
  <c r="D132" i="14"/>
  <c r="E132" i="14"/>
  <c r="F132" i="14"/>
  <c r="G132" i="14"/>
  <c r="H132" i="14"/>
  <c r="I132" i="14"/>
  <c r="J132" i="14"/>
  <c r="K132" i="14"/>
  <c r="L132" i="14"/>
  <c r="M132" i="14"/>
  <c r="N132" i="14"/>
  <c r="O132" i="14"/>
  <c r="P132" i="14"/>
  <c r="Q132" i="14"/>
  <c r="R132" i="14"/>
  <c r="S132" i="14"/>
  <c r="T132" i="14"/>
  <c r="U132" i="14"/>
  <c r="V132" i="14"/>
  <c r="W132" i="14"/>
  <c r="X132" i="14"/>
  <c r="Y132" i="14"/>
  <c r="Z132" i="14"/>
  <c r="AA132" i="14"/>
  <c r="C133" i="14"/>
  <c r="D133" i="14"/>
  <c r="E133" i="14"/>
  <c r="F133" i="14"/>
  <c r="G133" i="14"/>
  <c r="H133" i="14"/>
  <c r="I133" i="14"/>
  <c r="J133" i="14"/>
  <c r="K133" i="14"/>
  <c r="L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C134" i="14"/>
  <c r="D134" i="14"/>
  <c r="E134" i="14"/>
  <c r="F134" i="14"/>
  <c r="G134" i="14"/>
  <c r="H134" i="14"/>
  <c r="I134" i="14"/>
  <c r="J134" i="14"/>
  <c r="K134" i="14"/>
  <c r="L134" i="14"/>
  <c r="M134" i="14"/>
  <c r="N134" i="14"/>
  <c r="O134" i="14"/>
  <c r="P134" i="14"/>
  <c r="Q134" i="14"/>
  <c r="R134" i="14"/>
  <c r="S134" i="14"/>
  <c r="T134" i="14"/>
  <c r="U134" i="14"/>
  <c r="V134" i="14"/>
  <c r="W134" i="14"/>
  <c r="X134" i="14"/>
  <c r="Y134" i="14"/>
  <c r="Z134" i="14"/>
  <c r="AA134" i="14"/>
  <c r="C135" i="14"/>
  <c r="D135" i="14"/>
  <c r="E135" i="14"/>
  <c r="F135" i="14"/>
  <c r="G135" i="14"/>
  <c r="H135" i="14"/>
  <c r="I135" i="14"/>
  <c r="J135" i="14"/>
  <c r="K135" i="14"/>
  <c r="L135" i="14"/>
  <c r="M135" i="14"/>
  <c r="N135" i="14"/>
  <c r="O135" i="14"/>
  <c r="P135" i="14"/>
  <c r="Q135" i="14"/>
  <c r="R135" i="14"/>
  <c r="S135" i="14"/>
  <c r="T135" i="14"/>
  <c r="U135" i="14"/>
  <c r="V135" i="14"/>
  <c r="W135" i="14"/>
  <c r="X135" i="14"/>
  <c r="Y135" i="14"/>
  <c r="Z135" i="14"/>
  <c r="AA135" i="14"/>
  <c r="C136" i="14"/>
  <c r="D136" i="14"/>
  <c r="E136" i="14"/>
  <c r="F136" i="14"/>
  <c r="G136" i="14"/>
  <c r="H136" i="14"/>
  <c r="I136" i="14"/>
  <c r="J136" i="14"/>
  <c r="K136" i="14"/>
  <c r="L136" i="14"/>
  <c r="M136" i="14"/>
  <c r="N136" i="14"/>
  <c r="O136" i="14"/>
  <c r="P136" i="14"/>
  <c r="Q136" i="14"/>
  <c r="R136" i="14"/>
  <c r="S136" i="14"/>
  <c r="T136" i="14"/>
  <c r="U136" i="14"/>
  <c r="V136" i="14"/>
  <c r="W136" i="14"/>
  <c r="X136" i="14"/>
  <c r="Y136" i="14"/>
  <c r="Z136" i="14"/>
  <c r="AA136" i="14"/>
  <c r="C137" i="14"/>
  <c r="D137" i="14"/>
  <c r="E137" i="14"/>
  <c r="F137" i="14"/>
  <c r="G137" i="14"/>
  <c r="H137" i="14"/>
  <c r="I137" i="14"/>
  <c r="J137" i="14"/>
  <c r="K137" i="14"/>
  <c r="L137" i="14"/>
  <c r="M137" i="14"/>
  <c r="N137" i="14"/>
  <c r="O137" i="14"/>
  <c r="P137" i="14"/>
  <c r="Q137" i="14"/>
  <c r="R137" i="14"/>
  <c r="S137" i="14"/>
  <c r="T137" i="14"/>
  <c r="U137" i="14"/>
  <c r="V137" i="14"/>
  <c r="W137" i="14"/>
  <c r="X137" i="14"/>
  <c r="Y137" i="14"/>
  <c r="Z137" i="14"/>
  <c r="AA137" i="14"/>
  <c r="C138" i="14"/>
  <c r="D138" i="14"/>
  <c r="E138" i="14"/>
  <c r="F138" i="14"/>
  <c r="G138" i="14"/>
  <c r="H138" i="14"/>
  <c r="I138" i="14"/>
  <c r="J138" i="14"/>
  <c r="K138" i="14"/>
  <c r="L138" i="14"/>
  <c r="M138" i="14"/>
  <c r="N138" i="14"/>
  <c r="O138" i="14"/>
  <c r="P138" i="14"/>
  <c r="Q138" i="14"/>
  <c r="R138" i="14"/>
  <c r="S138" i="14"/>
  <c r="T138" i="14"/>
  <c r="U138" i="14"/>
  <c r="V138" i="14"/>
  <c r="W138" i="14"/>
  <c r="X138" i="14"/>
  <c r="Y138" i="14"/>
  <c r="Z138" i="14"/>
  <c r="AA138" i="14"/>
  <c r="C139" i="14"/>
  <c r="D139" i="14"/>
  <c r="E139" i="14"/>
  <c r="F139" i="14"/>
  <c r="G139" i="14"/>
  <c r="H139" i="14"/>
  <c r="I139" i="14"/>
  <c r="J139" i="14"/>
  <c r="K139" i="14"/>
  <c r="L139" i="14"/>
  <c r="M139" i="14"/>
  <c r="N139" i="14"/>
  <c r="O139" i="14"/>
  <c r="P139" i="14"/>
  <c r="Q139" i="14"/>
  <c r="R139" i="14"/>
  <c r="S139" i="14"/>
  <c r="T139" i="14"/>
  <c r="U139" i="14"/>
  <c r="V139" i="14"/>
  <c r="W139" i="14"/>
  <c r="X139" i="14"/>
  <c r="Y139" i="14"/>
  <c r="Z139" i="14"/>
  <c r="AA139" i="14"/>
  <c r="C140" i="14"/>
  <c r="D140" i="14"/>
  <c r="E140" i="14"/>
  <c r="F140" i="14"/>
  <c r="G140" i="14"/>
  <c r="H140" i="14"/>
  <c r="I140" i="14"/>
  <c r="J140" i="14"/>
  <c r="K140" i="14"/>
  <c r="L140" i="14"/>
  <c r="M140" i="14"/>
  <c r="N140" i="14"/>
  <c r="O140" i="14"/>
  <c r="P140" i="14"/>
  <c r="Q140" i="14"/>
  <c r="R140" i="14"/>
  <c r="S140" i="14"/>
  <c r="T140" i="14"/>
  <c r="U140" i="14"/>
  <c r="V140" i="14"/>
  <c r="W140" i="14"/>
  <c r="X140" i="14"/>
  <c r="Y140" i="14"/>
  <c r="Z140" i="14"/>
  <c r="AA140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C142" i="14"/>
  <c r="D142" i="14"/>
  <c r="E142" i="14"/>
  <c r="F142" i="14"/>
  <c r="G142" i="14"/>
  <c r="H142" i="14"/>
  <c r="I142" i="14"/>
  <c r="J142" i="14"/>
  <c r="K142" i="14"/>
  <c r="L142" i="14"/>
  <c r="M142" i="14"/>
  <c r="N142" i="14"/>
  <c r="O142" i="14"/>
  <c r="P142" i="14"/>
  <c r="Q142" i="14"/>
  <c r="R142" i="14"/>
  <c r="S142" i="14"/>
  <c r="T142" i="14"/>
  <c r="U142" i="14"/>
  <c r="V142" i="14"/>
  <c r="W142" i="14"/>
  <c r="X142" i="14"/>
  <c r="Y142" i="14"/>
  <c r="Z142" i="14"/>
  <c r="AA142" i="14"/>
  <c r="C143" i="14"/>
  <c r="D143" i="14"/>
  <c r="E143" i="14"/>
  <c r="F143" i="14"/>
  <c r="G143" i="14"/>
  <c r="H143" i="14"/>
  <c r="I143" i="14"/>
  <c r="J143" i="14"/>
  <c r="K143" i="14"/>
  <c r="L143" i="14"/>
  <c r="M143" i="14"/>
  <c r="N143" i="14"/>
  <c r="O143" i="14"/>
  <c r="P143" i="14"/>
  <c r="Q143" i="14"/>
  <c r="R143" i="14"/>
  <c r="S143" i="14"/>
  <c r="T143" i="14"/>
  <c r="U143" i="14"/>
  <c r="V143" i="14"/>
  <c r="W143" i="14"/>
  <c r="X143" i="14"/>
  <c r="Y143" i="14"/>
  <c r="Z143" i="14"/>
  <c r="AA143" i="14"/>
  <c r="C144" i="14"/>
  <c r="D144" i="14"/>
  <c r="E144" i="14"/>
  <c r="F144" i="14"/>
  <c r="G144" i="14"/>
  <c r="H144" i="14"/>
  <c r="I144" i="14"/>
  <c r="J144" i="14"/>
  <c r="K144" i="14"/>
  <c r="L144" i="14"/>
  <c r="M144" i="14"/>
  <c r="N144" i="14"/>
  <c r="O144" i="14"/>
  <c r="P144" i="14"/>
  <c r="Q144" i="14"/>
  <c r="R144" i="14"/>
  <c r="S144" i="14"/>
  <c r="T144" i="14"/>
  <c r="U144" i="14"/>
  <c r="V144" i="14"/>
  <c r="W144" i="14"/>
  <c r="X144" i="14"/>
  <c r="Y144" i="14"/>
  <c r="Z144" i="14"/>
  <c r="AA144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R145" i="14"/>
  <c r="S145" i="14"/>
  <c r="T145" i="14"/>
  <c r="U145" i="14"/>
  <c r="V145" i="14"/>
  <c r="W145" i="14"/>
  <c r="X145" i="14"/>
  <c r="Y145" i="14"/>
  <c r="Z145" i="14"/>
  <c r="AA145" i="14"/>
  <c r="C146" i="14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C147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C148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C149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C150" i="14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C151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C152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C154" i="14"/>
  <c r="D154" i="14"/>
  <c r="E154" i="14"/>
  <c r="F154" i="14"/>
  <c r="G154" i="14"/>
  <c r="H154" i="14"/>
  <c r="I154" i="14"/>
  <c r="J154" i="14"/>
  <c r="K154" i="14"/>
  <c r="L154" i="14"/>
  <c r="M154" i="14"/>
  <c r="N154" i="14"/>
  <c r="O154" i="14"/>
  <c r="P154" i="14"/>
  <c r="Q154" i="14"/>
  <c r="R154" i="14"/>
  <c r="S154" i="14"/>
  <c r="T154" i="14"/>
  <c r="U154" i="14"/>
  <c r="V154" i="14"/>
  <c r="W154" i="14"/>
  <c r="X154" i="14"/>
  <c r="Y154" i="14"/>
  <c r="Z154" i="14"/>
  <c r="AA154" i="14"/>
  <c r="C155" i="14"/>
  <c r="D155" i="14"/>
  <c r="E155" i="14"/>
  <c r="F155" i="14"/>
  <c r="G155" i="14"/>
  <c r="H155" i="14"/>
  <c r="I155" i="14"/>
  <c r="J155" i="14"/>
  <c r="K155" i="14"/>
  <c r="L155" i="14"/>
  <c r="M155" i="14"/>
  <c r="N155" i="14"/>
  <c r="O155" i="14"/>
  <c r="P155" i="14"/>
  <c r="Q155" i="14"/>
  <c r="R155" i="14"/>
  <c r="S155" i="14"/>
  <c r="T155" i="14"/>
  <c r="U155" i="14"/>
  <c r="V155" i="14"/>
  <c r="W155" i="14"/>
  <c r="X155" i="14"/>
  <c r="Y155" i="14"/>
  <c r="Z155" i="14"/>
  <c r="AA155" i="14"/>
  <c r="C156" i="14"/>
  <c r="D156" i="14"/>
  <c r="E156" i="14"/>
  <c r="F156" i="14"/>
  <c r="G156" i="14"/>
  <c r="H156" i="14"/>
  <c r="I156" i="14"/>
  <c r="J156" i="14"/>
  <c r="K156" i="14"/>
  <c r="L156" i="14"/>
  <c r="M156" i="14"/>
  <c r="N156" i="14"/>
  <c r="O156" i="14"/>
  <c r="P156" i="14"/>
  <c r="Q156" i="14"/>
  <c r="R156" i="14"/>
  <c r="S156" i="14"/>
  <c r="T156" i="14"/>
  <c r="U156" i="14"/>
  <c r="V156" i="14"/>
  <c r="W156" i="14"/>
  <c r="X156" i="14"/>
  <c r="Y156" i="14"/>
  <c r="Z156" i="14"/>
  <c r="AA156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C158" i="14"/>
  <c r="D158" i="14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C159" i="14"/>
  <c r="D159" i="14"/>
  <c r="E159" i="14"/>
  <c r="F159" i="14"/>
  <c r="G159" i="14"/>
  <c r="H159" i="14"/>
  <c r="I159" i="14"/>
  <c r="J159" i="14"/>
  <c r="K159" i="14"/>
  <c r="L159" i="14"/>
  <c r="M159" i="14"/>
  <c r="N159" i="14"/>
  <c r="O159" i="14"/>
  <c r="P159" i="14"/>
  <c r="Q159" i="14"/>
  <c r="R159" i="14"/>
  <c r="S159" i="14"/>
  <c r="T159" i="14"/>
  <c r="U159" i="14"/>
  <c r="V159" i="14"/>
  <c r="W159" i="14"/>
  <c r="X159" i="14"/>
  <c r="Y159" i="14"/>
  <c r="Z159" i="14"/>
  <c r="AA159" i="14"/>
  <c r="C160" i="14"/>
  <c r="D160" i="14"/>
  <c r="E160" i="14"/>
  <c r="F160" i="14"/>
  <c r="G160" i="14"/>
  <c r="H160" i="14"/>
  <c r="I160" i="14"/>
  <c r="J160" i="14"/>
  <c r="K160" i="14"/>
  <c r="L160" i="14"/>
  <c r="M160" i="14"/>
  <c r="N160" i="14"/>
  <c r="O160" i="14"/>
  <c r="P160" i="14"/>
  <c r="Q160" i="14"/>
  <c r="R160" i="14"/>
  <c r="S160" i="14"/>
  <c r="T160" i="14"/>
  <c r="U160" i="14"/>
  <c r="V160" i="14"/>
  <c r="W160" i="14"/>
  <c r="X160" i="14"/>
  <c r="Y160" i="14"/>
  <c r="Z160" i="14"/>
  <c r="AA160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C162" i="14"/>
  <c r="D162" i="14"/>
  <c r="E162" i="14"/>
  <c r="F162" i="14"/>
  <c r="G162" i="14"/>
  <c r="H162" i="14"/>
  <c r="I162" i="14"/>
  <c r="J162" i="14"/>
  <c r="K162" i="14"/>
  <c r="L162" i="14"/>
  <c r="M162" i="14"/>
  <c r="N162" i="14"/>
  <c r="O162" i="14"/>
  <c r="P162" i="14"/>
  <c r="Q162" i="14"/>
  <c r="R162" i="14"/>
  <c r="S162" i="14"/>
  <c r="T162" i="14"/>
  <c r="U162" i="14"/>
  <c r="V162" i="14"/>
  <c r="W162" i="14"/>
  <c r="X162" i="14"/>
  <c r="Y162" i="14"/>
  <c r="Z162" i="14"/>
  <c r="AA162" i="14"/>
  <c r="C163" i="14"/>
  <c r="D163" i="14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C164" i="14"/>
  <c r="D164" i="14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C165" i="14"/>
  <c r="D165" i="14"/>
  <c r="E165" i="14"/>
  <c r="F165" i="14"/>
  <c r="G165" i="14"/>
  <c r="H165" i="14"/>
  <c r="I165" i="14"/>
  <c r="J165" i="14"/>
  <c r="K165" i="14"/>
  <c r="L165" i="14"/>
  <c r="M165" i="14"/>
  <c r="N165" i="14"/>
  <c r="O165" i="14"/>
  <c r="P165" i="14"/>
  <c r="Q165" i="14"/>
  <c r="R165" i="14"/>
  <c r="S165" i="14"/>
  <c r="T165" i="14"/>
  <c r="U165" i="14"/>
  <c r="V165" i="14"/>
  <c r="W165" i="14"/>
  <c r="X165" i="14"/>
  <c r="Y165" i="14"/>
  <c r="Z165" i="14"/>
  <c r="AA165" i="14"/>
  <c r="C166" i="14"/>
  <c r="D166" i="14"/>
  <c r="E166" i="14"/>
  <c r="F166" i="14"/>
  <c r="G166" i="14"/>
  <c r="H166" i="14"/>
  <c r="I166" i="14"/>
  <c r="J166" i="14"/>
  <c r="K166" i="14"/>
  <c r="L166" i="14"/>
  <c r="M166" i="14"/>
  <c r="N166" i="14"/>
  <c r="O166" i="14"/>
  <c r="P166" i="14"/>
  <c r="Q166" i="14"/>
  <c r="R166" i="14"/>
  <c r="S166" i="14"/>
  <c r="T166" i="14"/>
  <c r="U166" i="14"/>
  <c r="V166" i="14"/>
  <c r="W166" i="14"/>
  <c r="X166" i="14"/>
  <c r="Y166" i="14"/>
  <c r="Z166" i="14"/>
  <c r="AA166" i="14"/>
  <c r="C167" i="14"/>
  <c r="D167" i="14"/>
  <c r="E167" i="14"/>
  <c r="F167" i="14"/>
  <c r="G167" i="14"/>
  <c r="H167" i="14"/>
  <c r="I167" i="14"/>
  <c r="J167" i="14"/>
  <c r="K167" i="14"/>
  <c r="L167" i="14"/>
  <c r="M167" i="14"/>
  <c r="N167" i="14"/>
  <c r="O167" i="14"/>
  <c r="P167" i="14"/>
  <c r="Q167" i="14"/>
  <c r="R167" i="14"/>
  <c r="S167" i="14"/>
  <c r="T167" i="14"/>
  <c r="U167" i="14"/>
  <c r="V167" i="14"/>
  <c r="W167" i="14"/>
  <c r="X167" i="14"/>
  <c r="Y167" i="14"/>
  <c r="Z167" i="14"/>
  <c r="AA167" i="14"/>
  <c r="C168" i="14"/>
  <c r="D168" i="14"/>
  <c r="E168" i="14"/>
  <c r="F168" i="14"/>
  <c r="G168" i="14"/>
  <c r="H168" i="14"/>
  <c r="I168" i="14"/>
  <c r="J168" i="14"/>
  <c r="K168" i="14"/>
  <c r="L168" i="14"/>
  <c r="M168" i="14"/>
  <c r="N168" i="14"/>
  <c r="O168" i="14"/>
  <c r="P168" i="14"/>
  <c r="Q168" i="14"/>
  <c r="R168" i="14"/>
  <c r="S168" i="14"/>
  <c r="T168" i="14"/>
  <c r="U168" i="14"/>
  <c r="V168" i="14"/>
  <c r="W168" i="14"/>
  <c r="X168" i="14"/>
  <c r="Y168" i="14"/>
  <c r="Z168" i="14"/>
  <c r="AA168" i="14"/>
  <c r="C169" i="14"/>
  <c r="D169" i="14"/>
  <c r="E169" i="14"/>
  <c r="F169" i="14"/>
  <c r="G169" i="14"/>
  <c r="H169" i="14"/>
  <c r="I169" i="14"/>
  <c r="J169" i="14"/>
  <c r="K169" i="14"/>
  <c r="L169" i="14"/>
  <c r="M169" i="14"/>
  <c r="N169" i="14"/>
  <c r="O169" i="14"/>
  <c r="P169" i="14"/>
  <c r="Q169" i="14"/>
  <c r="R169" i="14"/>
  <c r="S169" i="14"/>
  <c r="T169" i="14"/>
  <c r="U169" i="14"/>
  <c r="V169" i="14"/>
  <c r="W169" i="14"/>
  <c r="X169" i="14"/>
  <c r="Y169" i="14"/>
  <c r="Z169" i="14"/>
  <c r="AA169" i="14"/>
  <c r="C170" i="14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C171" i="14"/>
  <c r="D171" i="14"/>
  <c r="E171" i="14"/>
  <c r="F171" i="14"/>
  <c r="G171" i="14"/>
  <c r="H171" i="14"/>
  <c r="I171" i="14"/>
  <c r="J171" i="14"/>
  <c r="K171" i="14"/>
  <c r="L171" i="14"/>
  <c r="M171" i="14"/>
  <c r="N171" i="14"/>
  <c r="O171" i="14"/>
  <c r="P171" i="14"/>
  <c r="Q171" i="14"/>
  <c r="R171" i="14"/>
  <c r="S171" i="14"/>
  <c r="T171" i="14"/>
  <c r="U171" i="14"/>
  <c r="V171" i="14"/>
  <c r="W171" i="14"/>
  <c r="X171" i="14"/>
  <c r="Y171" i="14"/>
  <c r="Z171" i="14"/>
  <c r="AA171" i="14"/>
  <c r="C172" i="14"/>
  <c r="D172" i="14"/>
  <c r="E172" i="14"/>
  <c r="F172" i="14"/>
  <c r="G172" i="14"/>
  <c r="H172" i="14"/>
  <c r="I172" i="14"/>
  <c r="J172" i="14"/>
  <c r="K172" i="14"/>
  <c r="L172" i="14"/>
  <c r="M172" i="14"/>
  <c r="N172" i="14"/>
  <c r="O172" i="14"/>
  <c r="P172" i="14"/>
  <c r="Q172" i="14"/>
  <c r="R172" i="14"/>
  <c r="S172" i="14"/>
  <c r="T172" i="14"/>
  <c r="U172" i="14"/>
  <c r="V172" i="14"/>
  <c r="W172" i="14"/>
  <c r="X172" i="14"/>
  <c r="Y172" i="14"/>
  <c r="Z172" i="14"/>
  <c r="AA172" i="14"/>
  <c r="C173" i="14"/>
  <c r="D173" i="14"/>
  <c r="E173" i="14"/>
  <c r="F173" i="14"/>
  <c r="G173" i="14"/>
  <c r="H173" i="14"/>
  <c r="I173" i="14"/>
  <c r="J173" i="14"/>
  <c r="K173" i="14"/>
  <c r="L173" i="14"/>
  <c r="M173" i="14"/>
  <c r="N173" i="14"/>
  <c r="O173" i="14"/>
  <c r="P173" i="14"/>
  <c r="Q173" i="14"/>
  <c r="R173" i="14"/>
  <c r="S173" i="14"/>
  <c r="T173" i="14"/>
  <c r="U173" i="14"/>
  <c r="V173" i="14"/>
  <c r="W173" i="14"/>
  <c r="X173" i="14"/>
  <c r="Y173" i="14"/>
  <c r="Z173" i="14"/>
  <c r="AA173" i="14"/>
  <c r="C174" i="14"/>
  <c r="D174" i="14"/>
  <c r="E174" i="14"/>
  <c r="F174" i="14"/>
  <c r="G174" i="14"/>
  <c r="H174" i="14"/>
  <c r="I174" i="14"/>
  <c r="J174" i="14"/>
  <c r="K174" i="14"/>
  <c r="L174" i="14"/>
  <c r="M174" i="14"/>
  <c r="N174" i="14"/>
  <c r="O174" i="14"/>
  <c r="P174" i="14"/>
  <c r="Q174" i="14"/>
  <c r="R174" i="14"/>
  <c r="S174" i="14"/>
  <c r="T174" i="14"/>
  <c r="U174" i="14"/>
  <c r="V174" i="14"/>
  <c r="W174" i="14"/>
  <c r="X174" i="14"/>
  <c r="Y174" i="14"/>
  <c r="Z174" i="14"/>
  <c r="AA174" i="14"/>
  <c r="C175" i="14"/>
  <c r="D175" i="14"/>
  <c r="E175" i="14"/>
  <c r="F175" i="14"/>
  <c r="G175" i="14"/>
  <c r="H175" i="14"/>
  <c r="I175" i="14"/>
  <c r="J175" i="14"/>
  <c r="K175" i="14"/>
  <c r="L175" i="14"/>
  <c r="M175" i="14"/>
  <c r="N175" i="14"/>
  <c r="O175" i="14"/>
  <c r="P175" i="14"/>
  <c r="Q175" i="14"/>
  <c r="R175" i="14"/>
  <c r="S175" i="14"/>
  <c r="T175" i="14"/>
  <c r="U175" i="14"/>
  <c r="V175" i="14"/>
  <c r="W175" i="14"/>
  <c r="X175" i="14"/>
  <c r="Y175" i="14"/>
  <c r="Z175" i="14"/>
  <c r="AA175" i="14"/>
  <c r="C176" i="14"/>
  <c r="D176" i="14"/>
  <c r="E176" i="14"/>
  <c r="F176" i="14"/>
  <c r="G176" i="14"/>
  <c r="H176" i="14"/>
  <c r="I176" i="14"/>
  <c r="J176" i="14"/>
  <c r="K176" i="14"/>
  <c r="L176" i="14"/>
  <c r="M176" i="14"/>
  <c r="N176" i="14"/>
  <c r="O176" i="14"/>
  <c r="P176" i="14"/>
  <c r="Q176" i="14"/>
  <c r="R176" i="14"/>
  <c r="S176" i="14"/>
  <c r="T176" i="14"/>
  <c r="U176" i="14"/>
  <c r="V176" i="14"/>
  <c r="W176" i="14"/>
  <c r="X176" i="14"/>
  <c r="Y176" i="14"/>
  <c r="Z176" i="14"/>
  <c r="AA176" i="14"/>
  <c r="C177" i="14"/>
  <c r="D177" i="14"/>
  <c r="E177" i="14"/>
  <c r="F177" i="14"/>
  <c r="G177" i="14"/>
  <c r="H177" i="14"/>
  <c r="I177" i="14"/>
  <c r="J177" i="14"/>
  <c r="K177" i="14"/>
  <c r="L177" i="14"/>
  <c r="M177" i="14"/>
  <c r="N177" i="14"/>
  <c r="O177" i="14"/>
  <c r="P177" i="14"/>
  <c r="Q177" i="14"/>
  <c r="R177" i="14"/>
  <c r="S177" i="14"/>
  <c r="T177" i="14"/>
  <c r="U177" i="14"/>
  <c r="V177" i="14"/>
  <c r="W177" i="14"/>
  <c r="X177" i="14"/>
  <c r="Y177" i="14"/>
  <c r="Z177" i="14"/>
  <c r="AA177" i="14"/>
  <c r="C178" i="14"/>
  <c r="D178" i="14"/>
  <c r="E178" i="14"/>
  <c r="F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A1" i="13"/>
  <c r="AE7" i="13" l="1"/>
  <c r="AD1" i="13" l="1"/>
  <c r="AC1" i="13"/>
  <c r="AB1" i="13"/>
  <c r="W107" i="14" l="1"/>
  <c r="C108" i="14"/>
  <c r="K110" i="14"/>
  <c r="F111" i="14"/>
  <c r="C112" i="14"/>
  <c r="M113" i="14"/>
  <c r="F114" i="14"/>
  <c r="K115" i="14"/>
  <c r="C116" i="14"/>
  <c r="W118" i="14"/>
  <c r="V87" i="14"/>
  <c r="Q85" i="14"/>
  <c r="N84" i="14"/>
  <c r="S83" i="14"/>
  <c r="V82" i="14"/>
  <c r="I81" i="14"/>
  <c r="T80" i="14"/>
  <c r="U79" i="14"/>
  <c r="X78" i="14"/>
  <c r="X76" i="14"/>
  <c r="Y75" i="14"/>
  <c r="J74" i="14"/>
  <c r="D73" i="14"/>
  <c r="X70" i="14"/>
  <c r="Z69" i="14"/>
  <c r="Z68" i="14"/>
  <c r="K66" i="14"/>
  <c r="W65" i="14"/>
  <c r="Z64" i="14"/>
  <c r="AA62" i="14"/>
  <c r="U61" i="14"/>
  <c r="X59" i="14"/>
  <c r="AA58" i="14"/>
  <c r="Y57" i="14"/>
  <c r="N56" i="14"/>
  <c r="AA36" i="14"/>
  <c r="Z35" i="14"/>
  <c r="V34" i="14"/>
  <c r="X33" i="14"/>
  <c r="AA32" i="14"/>
  <c r="Z31" i="14"/>
  <c r="W30" i="14"/>
  <c r="W18" i="14"/>
  <c r="V17" i="14"/>
  <c r="AA16" i="14"/>
  <c r="Z15" i="14"/>
  <c r="V14" i="14"/>
  <c r="B9" i="14"/>
  <c r="A9" i="14"/>
  <c r="B8" i="14"/>
  <c r="U8" i="14" s="1"/>
  <c r="A8" i="14"/>
  <c r="D7" i="14"/>
  <c r="E7" i="14" s="1"/>
  <c r="A3" i="14"/>
  <c r="AB3" i="14" s="1"/>
  <c r="AC2" i="14"/>
  <c r="C2" i="14"/>
  <c r="A2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B1" i="13"/>
  <c r="AA2" i="13" l="1"/>
  <c r="AB2" i="13"/>
  <c r="AF2" i="13"/>
  <c r="W2" i="13"/>
  <c r="AJ24" i="1" s="1"/>
  <c r="O2" i="13"/>
  <c r="AB24" i="1" s="1"/>
  <c r="G2" i="13"/>
  <c r="T24" i="1" s="1"/>
  <c r="AE2" i="13"/>
  <c r="V2" i="13"/>
  <c r="AI24" i="1" s="1"/>
  <c r="N2" i="13"/>
  <c r="AA24" i="1" s="1"/>
  <c r="F2" i="13"/>
  <c r="S24" i="1" s="1"/>
  <c r="AD2" i="13"/>
  <c r="U2" i="13"/>
  <c r="AH24" i="1" s="1"/>
  <c r="M2" i="13"/>
  <c r="Z24" i="1" s="1"/>
  <c r="E2" i="13"/>
  <c r="R24" i="1" s="1"/>
  <c r="AC2" i="13"/>
  <c r="E9" i="1" s="1"/>
  <c r="T2" i="13"/>
  <c r="AG24" i="1" s="1"/>
  <c r="L2" i="13"/>
  <c r="Y24" i="1" s="1"/>
  <c r="D2" i="13"/>
  <c r="Q24" i="1" s="1"/>
  <c r="H2" i="13"/>
  <c r="U24" i="1" s="1"/>
  <c r="S2" i="13"/>
  <c r="AF24" i="1" s="1"/>
  <c r="K2" i="13"/>
  <c r="X24" i="1" s="1"/>
  <c r="C2" i="13"/>
  <c r="P24" i="1" s="1"/>
  <c r="P2" i="13"/>
  <c r="AC24" i="1" s="1"/>
  <c r="Z2" i="13"/>
  <c r="AM24" i="1" s="1"/>
  <c r="R2" i="13"/>
  <c r="AE24" i="1" s="1"/>
  <c r="J2" i="13"/>
  <c r="W24" i="1" s="1"/>
  <c r="B2" i="13"/>
  <c r="O24" i="1" s="1"/>
  <c r="X2" i="13"/>
  <c r="AK24" i="1" s="1"/>
  <c r="Y2" i="13"/>
  <c r="AL24" i="1" s="1"/>
  <c r="Q2" i="13"/>
  <c r="AD24" i="1" s="1"/>
  <c r="I2" i="13"/>
  <c r="V24" i="1" s="1"/>
  <c r="Q9" i="14"/>
  <c r="C9" i="14"/>
  <c r="E17" i="14"/>
  <c r="D57" i="14"/>
  <c r="AA115" i="14"/>
  <c r="M70" i="14"/>
  <c r="P115" i="14"/>
  <c r="L115" i="14"/>
  <c r="Y108" i="14"/>
  <c r="T108" i="14"/>
  <c r="R116" i="14"/>
  <c r="W115" i="14"/>
  <c r="G115" i="14"/>
  <c r="AA110" i="14"/>
  <c r="M116" i="14"/>
  <c r="R115" i="14"/>
  <c r="F115" i="14"/>
  <c r="R112" i="14"/>
  <c r="F110" i="14"/>
  <c r="E64" i="14"/>
  <c r="I8" i="14"/>
  <c r="AA111" i="14"/>
  <c r="N108" i="14"/>
  <c r="M61" i="14"/>
  <c r="P76" i="14"/>
  <c r="N9" i="14"/>
  <c r="T16" i="14"/>
  <c r="F17" i="14"/>
  <c r="AA61" i="14"/>
  <c r="W110" i="14"/>
  <c r="Z108" i="14"/>
  <c r="P108" i="14"/>
  <c r="G107" i="14"/>
  <c r="O35" i="14"/>
  <c r="E59" i="14"/>
  <c r="H76" i="14"/>
  <c r="U108" i="14"/>
  <c r="I108" i="14"/>
  <c r="D16" i="14"/>
  <c r="Q17" i="14"/>
  <c r="O31" i="14"/>
  <c r="T57" i="14"/>
  <c r="D58" i="14"/>
  <c r="X58" i="14"/>
  <c r="M59" i="14"/>
  <c r="M66" i="14"/>
  <c r="D69" i="14"/>
  <c r="C70" i="14"/>
  <c r="P74" i="14"/>
  <c r="K79" i="14"/>
  <c r="N82" i="14"/>
  <c r="Z116" i="14"/>
  <c r="J116" i="14"/>
  <c r="M112" i="14"/>
  <c r="Q110" i="14"/>
  <c r="X108" i="14"/>
  <c r="R108" i="14"/>
  <c r="M108" i="14"/>
  <c r="E108" i="14"/>
  <c r="D8" i="14"/>
  <c r="H16" i="14"/>
  <c r="U17" i="14"/>
  <c r="E58" i="14"/>
  <c r="U59" i="14"/>
  <c r="R68" i="14"/>
  <c r="L69" i="14"/>
  <c r="K70" i="14"/>
  <c r="U116" i="14"/>
  <c r="E116" i="14"/>
  <c r="V115" i="14"/>
  <c r="W114" i="14"/>
  <c r="Z112" i="14"/>
  <c r="J112" i="14"/>
  <c r="M110" i="14"/>
  <c r="AA108" i="14"/>
  <c r="V108" i="14"/>
  <c r="Q108" i="14"/>
  <c r="J108" i="14"/>
  <c r="D108" i="14"/>
  <c r="M58" i="14"/>
  <c r="Q114" i="14"/>
  <c r="U112" i="14"/>
  <c r="E112" i="14"/>
  <c r="K14" i="14"/>
  <c r="X16" i="14"/>
  <c r="P58" i="14"/>
  <c r="I79" i="14"/>
  <c r="F82" i="14"/>
  <c r="H108" i="14"/>
  <c r="T8" i="14"/>
  <c r="I9" i="14"/>
  <c r="G14" i="14"/>
  <c r="AA14" i="14"/>
  <c r="P16" i="14"/>
  <c r="N17" i="14"/>
  <c r="I31" i="14"/>
  <c r="U32" i="14"/>
  <c r="I35" i="14"/>
  <c r="H61" i="14"/>
  <c r="Y64" i="14"/>
  <c r="K64" i="14"/>
  <c r="S64" i="14"/>
  <c r="Z73" i="14"/>
  <c r="L73" i="14"/>
  <c r="T73" i="14"/>
  <c r="C79" i="14"/>
  <c r="H81" i="14"/>
  <c r="AA81" i="14"/>
  <c r="K83" i="14"/>
  <c r="AA63" i="14"/>
  <c r="Y63" i="14"/>
  <c r="V67" i="14"/>
  <c r="Y67" i="14"/>
  <c r="O72" i="14"/>
  <c r="W72" i="14"/>
  <c r="K18" i="14"/>
  <c r="T31" i="14"/>
  <c r="E32" i="14"/>
  <c r="W35" i="14"/>
  <c r="Z61" i="14"/>
  <c r="X61" i="14"/>
  <c r="P61" i="14"/>
  <c r="I61" i="14"/>
  <c r="C61" i="14"/>
  <c r="Y61" i="14"/>
  <c r="S61" i="14"/>
  <c r="K61" i="14"/>
  <c r="D61" i="14"/>
  <c r="O61" i="14"/>
  <c r="I63" i="14"/>
  <c r="Z66" i="14"/>
  <c r="AA66" i="14"/>
  <c r="P66" i="14"/>
  <c r="E66" i="14"/>
  <c r="S66" i="14"/>
  <c r="H66" i="14"/>
  <c r="U66" i="14"/>
  <c r="I67" i="14"/>
  <c r="Y71" i="14"/>
  <c r="Q71" i="14"/>
  <c r="G72" i="14"/>
  <c r="X80" i="14"/>
  <c r="V80" i="14"/>
  <c r="D80" i="14"/>
  <c r="F80" i="14"/>
  <c r="X81" i="14"/>
  <c r="W81" i="14"/>
  <c r="K81" i="14"/>
  <c r="D81" i="14"/>
  <c r="Y81" i="14"/>
  <c r="O81" i="14"/>
  <c r="E81" i="14"/>
  <c r="Q81" i="14"/>
  <c r="Z83" i="14"/>
  <c r="W83" i="14"/>
  <c r="M83" i="14"/>
  <c r="C83" i="14"/>
  <c r="AA83" i="14"/>
  <c r="O83" i="14"/>
  <c r="E83" i="14"/>
  <c r="U83" i="14"/>
  <c r="U9" i="14"/>
  <c r="S14" i="14"/>
  <c r="N8" i="14"/>
  <c r="E9" i="14"/>
  <c r="Y9" i="14"/>
  <c r="C14" i="14"/>
  <c r="W14" i="14"/>
  <c r="L16" i="14"/>
  <c r="I17" i="14"/>
  <c r="Y17" i="14"/>
  <c r="D31" i="14"/>
  <c r="AA31" i="14"/>
  <c r="M32" i="14"/>
  <c r="D35" i="14"/>
  <c r="AC45" i="14"/>
  <c r="Z57" i="14"/>
  <c r="I57" i="14"/>
  <c r="O57" i="14"/>
  <c r="E61" i="14"/>
  <c r="T61" i="14"/>
  <c r="C66" i="14"/>
  <c r="X66" i="14"/>
  <c r="Z70" i="14"/>
  <c r="AA70" i="14"/>
  <c r="P70" i="14"/>
  <c r="E70" i="14"/>
  <c r="S70" i="14"/>
  <c r="H70" i="14"/>
  <c r="U70" i="14"/>
  <c r="F71" i="14"/>
  <c r="X74" i="14"/>
  <c r="T74" i="14"/>
  <c r="C74" i="14"/>
  <c r="Z74" i="14"/>
  <c r="E74" i="14"/>
  <c r="AA75" i="14"/>
  <c r="E75" i="14"/>
  <c r="M75" i="14"/>
  <c r="Z79" i="14"/>
  <c r="Y79" i="14"/>
  <c r="M79" i="14"/>
  <c r="D79" i="14"/>
  <c r="AA79" i="14"/>
  <c r="Q79" i="14"/>
  <c r="E79" i="14"/>
  <c r="S79" i="14"/>
  <c r="L80" i="14"/>
  <c r="C81" i="14"/>
  <c r="S81" i="14"/>
  <c r="G83" i="14"/>
  <c r="L85" i="14"/>
  <c r="L58" i="14"/>
  <c r="U58" i="14"/>
  <c r="D82" i="14"/>
  <c r="X82" i="14"/>
  <c r="V116" i="14"/>
  <c r="N116" i="14"/>
  <c r="F116" i="14"/>
  <c r="X113" i="14"/>
  <c r="V112" i="14"/>
  <c r="N112" i="14"/>
  <c r="F112" i="14"/>
  <c r="R110" i="14"/>
  <c r="G110" i="14"/>
  <c r="L108" i="14"/>
  <c r="F108" i="14"/>
  <c r="H58" i="14"/>
  <c r="T58" i="14"/>
  <c r="T69" i="14"/>
  <c r="P82" i="14"/>
  <c r="Y116" i="14"/>
  <c r="Q116" i="14"/>
  <c r="I116" i="14"/>
  <c r="Y112" i="14"/>
  <c r="Q112" i="14"/>
  <c r="I112" i="14"/>
  <c r="V110" i="14"/>
  <c r="G15" i="14"/>
  <c r="L15" i="14"/>
  <c r="Q15" i="14"/>
  <c r="W15" i="14"/>
  <c r="AA30" i="14"/>
  <c r="Q33" i="14"/>
  <c r="I36" i="14"/>
  <c r="Q36" i="14"/>
  <c r="Y36" i="14"/>
  <c r="F8" i="14"/>
  <c r="Q8" i="14"/>
  <c r="M9" i="14"/>
  <c r="V9" i="14"/>
  <c r="C15" i="14"/>
  <c r="H15" i="14"/>
  <c r="M15" i="14"/>
  <c r="S15" i="14"/>
  <c r="X15" i="14"/>
  <c r="I16" i="14"/>
  <c r="Q16" i="14"/>
  <c r="Y16" i="14"/>
  <c r="S18" i="14"/>
  <c r="C30" i="14"/>
  <c r="E31" i="14"/>
  <c r="K31" i="14"/>
  <c r="P31" i="14"/>
  <c r="U31" i="14"/>
  <c r="H32" i="14"/>
  <c r="P32" i="14"/>
  <c r="X32" i="14"/>
  <c r="E33" i="14"/>
  <c r="U33" i="14"/>
  <c r="E35" i="14"/>
  <c r="K35" i="14"/>
  <c r="P35" i="14"/>
  <c r="X35" i="14"/>
  <c r="D36" i="14"/>
  <c r="L36" i="14"/>
  <c r="T36" i="14"/>
  <c r="D15" i="14"/>
  <c r="I15" i="14"/>
  <c r="O15" i="14"/>
  <c r="T15" i="14"/>
  <c r="Y15" i="14"/>
  <c r="AA18" i="14"/>
  <c r="K30" i="14"/>
  <c r="G31" i="14"/>
  <c r="L31" i="14"/>
  <c r="Q31" i="14"/>
  <c r="W31" i="14"/>
  <c r="I32" i="14"/>
  <c r="Q32" i="14"/>
  <c r="Y32" i="14"/>
  <c r="I33" i="14"/>
  <c r="Y33" i="14"/>
  <c r="G35" i="14"/>
  <c r="L35" i="14"/>
  <c r="S35" i="14"/>
  <c r="AA35" i="14"/>
  <c r="E36" i="14"/>
  <c r="M36" i="14"/>
  <c r="U36" i="14"/>
  <c r="L8" i="14"/>
  <c r="X8" i="14"/>
  <c r="F9" i="14"/>
  <c r="O14" i="14"/>
  <c r="E15" i="14"/>
  <c r="K15" i="14"/>
  <c r="P15" i="14"/>
  <c r="U15" i="14"/>
  <c r="AA15" i="14"/>
  <c r="E16" i="14"/>
  <c r="M16" i="14"/>
  <c r="U16" i="14"/>
  <c r="M17" i="14"/>
  <c r="C18" i="14"/>
  <c r="S30" i="14"/>
  <c r="C31" i="14"/>
  <c r="H31" i="14"/>
  <c r="M31" i="14"/>
  <c r="S31" i="14"/>
  <c r="X31" i="14"/>
  <c r="D32" i="14"/>
  <c r="L32" i="14"/>
  <c r="T32" i="14"/>
  <c r="M33" i="14"/>
  <c r="C35" i="14"/>
  <c r="H35" i="14"/>
  <c r="M35" i="14"/>
  <c r="T35" i="14"/>
  <c r="H36" i="14"/>
  <c r="P36" i="14"/>
  <c r="X36" i="14"/>
  <c r="I62" i="14"/>
  <c r="Q62" i="14"/>
  <c r="Y62" i="14"/>
  <c r="X77" i="14"/>
  <c r="AA77" i="14"/>
  <c r="S77" i="14"/>
  <c r="L77" i="14"/>
  <c r="Y77" i="14"/>
  <c r="Q77" i="14"/>
  <c r="K77" i="14"/>
  <c r="E77" i="14"/>
  <c r="H77" i="14"/>
  <c r="U77" i="14"/>
  <c r="R86" i="14"/>
  <c r="H86" i="14"/>
  <c r="E57" i="14"/>
  <c r="K57" i="14"/>
  <c r="P57" i="14"/>
  <c r="U57" i="14"/>
  <c r="AA57" i="14"/>
  <c r="Q59" i="14"/>
  <c r="D62" i="14"/>
  <c r="L62" i="14"/>
  <c r="T62" i="14"/>
  <c r="M63" i="14"/>
  <c r="F64" i="14"/>
  <c r="N64" i="14"/>
  <c r="U64" i="14"/>
  <c r="AA64" i="14"/>
  <c r="G66" i="14"/>
  <c r="L66" i="14"/>
  <c r="Q66" i="14"/>
  <c r="W66" i="14"/>
  <c r="N67" i="14"/>
  <c r="G69" i="14"/>
  <c r="O69" i="14"/>
  <c r="W69" i="14"/>
  <c r="G70" i="14"/>
  <c r="L70" i="14"/>
  <c r="Q70" i="14"/>
  <c r="W70" i="14"/>
  <c r="I71" i="14"/>
  <c r="U71" i="14"/>
  <c r="G73" i="14"/>
  <c r="O73" i="14"/>
  <c r="W73" i="14"/>
  <c r="H74" i="14"/>
  <c r="R74" i="14"/>
  <c r="G75" i="14"/>
  <c r="Q75" i="14"/>
  <c r="C77" i="14"/>
  <c r="I77" i="14"/>
  <c r="W77" i="14"/>
  <c r="G57" i="14"/>
  <c r="L57" i="14"/>
  <c r="Q57" i="14"/>
  <c r="W57" i="14"/>
  <c r="E62" i="14"/>
  <c r="M62" i="14"/>
  <c r="U62" i="14"/>
  <c r="Q63" i="14"/>
  <c r="I64" i="14"/>
  <c r="O64" i="14"/>
  <c r="V64" i="14"/>
  <c r="Q67" i="14"/>
  <c r="H69" i="14"/>
  <c r="P69" i="14"/>
  <c r="X69" i="14"/>
  <c r="M71" i="14"/>
  <c r="V71" i="14"/>
  <c r="H73" i="14"/>
  <c r="P73" i="14"/>
  <c r="X73" i="14"/>
  <c r="Z75" i="14"/>
  <c r="W75" i="14"/>
  <c r="O75" i="14"/>
  <c r="I75" i="14"/>
  <c r="S75" i="14"/>
  <c r="D77" i="14"/>
  <c r="M77" i="14"/>
  <c r="X85" i="14"/>
  <c r="U85" i="14"/>
  <c r="P85" i="14"/>
  <c r="K85" i="14"/>
  <c r="E85" i="14"/>
  <c r="AA85" i="14"/>
  <c r="T85" i="14"/>
  <c r="O85" i="14"/>
  <c r="I85" i="14"/>
  <c r="D85" i="14"/>
  <c r="Y85" i="14"/>
  <c r="S85" i="14"/>
  <c r="M85" i="14"/>
  <c r="H85" i="14"/>
  <c r="C85" i="14"/>
  <c r="W85" i="14"/>
  <c r="Z87" i="14"/>
  <c r="S87" i="14"/>
  <c r="H87" i="14"/>
  <c r="AA87" i="14"/>
  <c r="P87" i="14"/>
  <c r="F87" i="14"/>
  <c r="X87" i="14"/>
  <c r="N87" i="14"/>
  <c r="C87" i="14"/>
  <c r="C57" i="14"/>
  <c r="H57" i="14"/>
  <c r="M57" i="14"/>
  <c r="S57" i="14"/>
  <c r="X57" i="14"/>
  <c r="I58" i="14"/>
  <c r="Q58" i="14"/>
  <c r="Y58" i="14"/>
  <c r="I59" i="14"/>
  <c r="Y59" i="14"/>
  <c r="G61" i="14"/>
  <c r="L61" i="14"/>
  <c r="Q61" i="14"/>
  <c r="W61" i="14"/>
  <c r="H62" i="14"/>
  <c r="P62" i="14"/>
  <c r="X62" i="14"/>
  <c r="E63" i="14"/>
  <c r="U63" i="14"/>
  <c r="C64" i="14"/>
  <c r="J64" i="14"/>
  <c r="Q64" i="14"/>
  <c r="D66" i="14"/>
  <c r="I66" i="14"/>
  <c r="O66" i="14"/>
  <c r="T66" i="14"/>
  <c r="Y66" i="14"/>
  <c r="F67" i="14"/>
  <c r="J68" i="14"/>
  <c r="C69" i="14"/>
  <c r="K69" i="14"/>
  <c r="S69" i="14"/>
  <c r="AA69" i="14"/>
  <c r="D70" i="14"/>
  <c r="I70" i="14"/>
  <c r="O70" i="14"/>
  <c r="T70" i="14"/>
  <c r="Y70" i="14"/>
  <c r="E71" i="14"/>
  <c r="N71" i="14"/>
  <c r="C73" i="14"/>
  <c r="K73" i="14"/>
  <c r="S73" i="14"/>
  <c r="AA73" i="14"/>
  <c r="D74" i="14"/>
  <c r="L74" i="14"/>
  <c r="C75" i="14"/>
  <c r="K75" i="14"/>
  <c r="U75" i="14"/>
  <c r="G77" i="14"/>
  <c r="O77" i="14"/>
  <c r="P78" i="14"/>
  <c r="H78" i="14"/>
  <c r="X84" i="14"/>
  <c r="L84" i="14"/>
  <c r="V84" i="14"/>
  <c r="F84" i="14"/>
  <c r="T84" i="14"/>
  <c r="D84" i="14"/>
  <c r="G85" i="14"/>
  <c r="K87" i="14"/>
  <c r="G79" i="14"/>
  <c r="O79" i="14"/>
  <c r="W79" i="14"/>
  <c r="N80" i="14"/>
  <c r="G81" i="14"/>
  <c r="M81" i="14"/>
  <c r="U81" i="14"/>
  <c r="H82" i="14"/>
  <c r="T82" i="14"/>
  <c r="I83" i="14"/>
  <c r="Q83" i="14"/>
  <c r="Y83" i="14"/>
  <c r="L82" i="14"/>
  <c r="F113" i="14"/>
  <c r="Q113" i="14"/>
  <c r="H113" i="14"/>
  <c r="R113" i="14"/>
  <c r="L113" i="14"/>
  <c r="V113" i="14"/>
  <c r="F118" i="14"/>
  <c r="AA118" i="14"/>
  <c r="L118" i="14"/>
  <c r="P118" i="14"/>
  <c r="F109" i="14"/>
  <c r="X109" i="14"/>
  <c r="X116" i="14"/>
  <c r="T116" i="14"/>
  <c r="P116" i="14"/>
  <c r="L116" i="14"/>
  <c r="H116" i="14"/>
  <c r="D116" i="14"/>
  <c r="M114" i="14"/>
  <c r="X112" i="14"/>
  <c r="T112" i="14"/>
  <c r="P112" i="14"/>
  <c r="L112" i="14"/>
  <c r="H112" i="14"/>
  <c r="D112" i="14"/>
  <c r="W111" i="14"/>
  <c r="W108" i="14"/>
  <c r="S108" i="14"/>
  <c r="O108" i="14"/>
  <c r="K108" i="14"/>
  <c r="G108" i="14"/>
  <c r="AA116" i="14"/>
  <c r="W116" i="14"/>
  <c r="S116" i="14"/>
  <c r="O116" i="14"/>
  <c r="K116" i="14"/>
  <c r="G116" i="14"/>
  <c r="AA114" i="14"/>
  <c r="AA112" i="14"/>
  <c r="W112" i="14"/>
  <c r="S112" i="14"/>
  <c r="O112" i="14"/>
  <c r="K112" i="14"/>
  <c r="G112" i="14"/>
  <c r="C117" i="14"/>
  <c r="G117" i="14"/>
  <c r="K117" i="14"/>
  <c r="O117" i="14"/>
  <c r="S117" i="14"/>
  <c r="D117" i="14"/>
  <c r="I117" i="14"/>
  <c r="N117" i="14"/>
  <c r="T117" i="14"/>
  <c r="X117" i="14"/>
  <c r="E117" i="14"/>
  <c r="J117" i="14"/>
  <c r="P117" i="14"/>
  <c r="H117" i="14"/>
  <c r="R117" i="14"/>
  <c r="Y117" i="14"/>
  <c r="L117" i="14"/>
  <c r="U117" i="14"/>
  <c r="Z117" i="14"/>
  <c r="E118" i="14"/>
  <c r="I118" i="14"/>
  <c r="M118" i="14"/>
  <c r="Q118" i="14"/>
  <c r="U118" i="14"/>
  <c r="Y118" i="14"/>
  <c r="C118" i="14"/>
  <c r="H118" i="14"/>
  <c r="N118" i="14"/>
  <c r="S118" i="14"/>
  <c r="X118" i="14"/>
  <c r="D118" i="14"/>
  <c r="J118" i="14"/>
  <c r="O118" i="14"/>
  <c r="T118" i="14"/>
  <c r="Z118" i="14"/>
  <c r="Q117" i="14"/>
  <c r="E111" i="14"/>
  <c r="I111" i="14"/>
  <c r="M111" i="14"/>
  <c r="Q111" i="14"/>
  <c r="U111" i="14"/>
  <c r="Y111" i="14"/>
  <c r="C111" i="14"/>
  <c r="H111" i="14"/>
  <c r="N111" i="14"/>
  <c r="S111" i="14"/>
  <c r="X111" i="14"/>
  <c r="D111" i="14"/>
  <c r="J111" i="14"/>
  <c r="O111" i="14"/>
  <c r="T111" i="14"/>
  <c r="Z111" i="14"/>
  <c r="G111" i="14"/>
  <c r="R111" i="14"/>
  <c r="K111" i="14"/>
  <c r="V111" i="14"/>
  <c r="C109" i="14"/>
  <c r="G109" i="14"/>
  <c r="K109" i="14"/>
  <c r="O109" i="14"/>
  <c r="S109" i="14"/>
  <c r="W109" i="14"/>
  <c r="AA109" i="14"/>
  <c r="D109" i="14"/>
  <c r="I109" i="14"/>
  <c r="N109" i="14"/>
  <c r="T109" i="14"/>
  <c r="Y109" i="14"/>
  <c r="E109" i="14"/>
  <c r="J109" i="14"/>
  <c r="P109" i="14"/>
  <c r="U109" i="14"/>
  <c r="Z109" i="14"/>
  <c r="H109" i="14"/>
  <c r="R109" i="14"/>
  <c r="L109" i="14"/>
  <c r="V109" i="14"/>
  <c r="V118" i="14"/>
  <c r="K118" i="14"/>
  <c r="AA117" i="14"/>
  <c r="M117" i="14"/>
  <c r="P111" i="14"/>
  <c r="Q109" i="14"/>
  <c r="V117" i="14"/>
  <c r="R118" i="14"/>
  <c r="G118" i="14"/>
  <c r="W117" i="14"/>
  <c r="F117" i="14"/>
  <c r="D114" i="14"/>
  <c r="H114" i="14"/>
  <c r="L114" i="14"/>
  <c r="P114" i="14"/>
  <c r="T114" i="14"/>
  <c r="X114" i="14"/>
  <c r="C114" i="14"/>
  <c r="I114" i="14"/>
  <c r="N114" i="14"/>
  <c r="S114" i="14"/>
  <c r="Y114" i="14"/>
  <c r="E114" i="14"/>
  <c r="J114" i="14"/>
  <c r="O114" i="14"/>
  <c r="U114" i="14"/>
  <c r="Z114" i="14"/>
  <c r="G114" i="14"/>
  <c r="R114" i="14"/>
  <c r="K114" i="14"/>
  <c r="V114" i="14"/>
  <c r="L111" i="14"/>
  <c r="M109" i="14"/>
  <c r="E107" i="14"/>
  <c r="I107" i="14"/>
  <c r="M107" i="14"/>
  <c r="Q107" i="14"/>
  <c r="U107" i="14"/>
  <c r="Y107" i="14"/>
  <c r="C107" i="14"/>
  <c r="H107" i="14"/>
  <c r="N107" i="14"/>
  <c r="S107" i="14"/>
  <c r="X107" i="14"/>
  <c r="D107" i="14"/>
  <c r="J107" i="14"/>
  <c r="O107" i="14"/>
  <c r="T107" i="14"/>
  <c r="Z107" i="14"/>
  <c r="F107" i="14"/>
  <c r="K107" i="14"/>
  <c r="P107" i="14"/>
  <c r="V107" i="14"/>
  <c r="AA107" i="14"/>
  <c r="L107" i="14"/>
  <c r="R107" i="14"/>
  <c r="E115" i="14"/>
  <c r="I115" i="14"/>
  <c r="M115" i="14"/>
  <c r="Q115" i="14"/>
  <c r="U115" i="14"/>
  <c r="Y115" i="14"/>
  <c r="C115" i="14"/>
  <c r="H115" i="14"/>
  <c r="N115" i="14"/>
  <c r="S115" i="14"/>
  <c r="X115" i="14"/>
  <c r="D115" i="14"/>
  <c r="J115" i="14"/>
  <c r="O115" i="14"/>
  <c r="T115" i="14"/>
  <c r="Z115" i="14"/>
  <c r="C113" i="14"/>
  <c r="G113" i="14"/>
  <c r="K113" i="14"/>
  <c r="O113" i="14"/>
  <c r="S113" i="14"/>
  <c r="W113" i="14"/>
  <c r="AA113" i="14"/>
  <c r="D113" i="14"/>
  <c r="I113" i="14"/>
  <c r="N113" i="14"/>
  <c r="T113" i="14"/>
  <c r="Y113" i="14"/>
  <c r="E113" i="14"/>
  <c r="J113" i="14"/>
  <c r="P113" i="14"/>
  <c r="U113" i="14"/>
  <c r="Z113" i="14"/>
  <c r="D110" i="14"/>
  <c r="H110" i="14"/>
  <c r="L110" i="14"/>
  <c r="P110" i="14"/>
  <c r="T110" i="14"/>
  <c r="X110" i="14"/>
  <c r="C110" i="14"/>
  <c r="I110" i="14"/>
  <c r="N110" i="14"/>
  <c r="S110" i="14"/>
  <c r="Y110" i="14"/>
  <c r="E110" i="14"/>
  <c r="J110" i="14"/>
  <c r="O110" i="14"/>
  <c r="U110" i="14"/>
  <c r="Z110" i="14"/>
  <c r="D2" i="14"/>
  <c r="E8" i="14"/>
  <c r="J8" i="14"/>
  <c r="P8" i="14"/>
  <c r="X9" i="14"/>
  <c r="T9" i="14"/>
  <c r="P9" i="14"/>
  <c r="L9" i="14"/>
  <c r="H9" i="14"/>
  <c r="D9" i="14"/>
  <c r="AA9" i="14"/>
  <c r="W9" i="14"/>
  <c r="S9" i="14"/>
  <c r="O9" i="14"/>
  <c r="K9" i="14"/>
  <c r="G9" i="14"/>
  <c r="J9" i="14"/>
  <c r="R9" i="14"/>
  <c r="Z9" i="14"/>
  <c r="F14" i="14"/>
  <c r="N14" i="14"/>
  <c r="X17" i="14"/>
  <c r="T17" i="14"/>
  <c r="P17" i="14"/>
  <c r="L17" i="14"/>
  <c r="H17" i="14"/>
  <c r="D17" i="14"/>
  <c r="AA17" i="14"/>
  <c r="W17" i="14"/>
  <c r="S17" i="14"/>
  <c r="O17" i="14"/>
  <c r="K17" i="14"/>
  <c r="G17" i="14"/>
  <c r="C17" i="14"/>
  <c r="J17" i="14"/>
  <c r="R17" i="14"/>
  <c r="Z17" i="14"/>
  <c r="F18" i="14"/>
  <c r="N18" i="14"/>
  <c r="V18" i="14"/>
  <c r="AC21" i="14"/>
  <c r="F30" i="14"/>
  <c r="N30" i="14"/>
  <c r="V30" i="14"/>
  <c r="F34" i="14"/>
  <c r="Y60" i="14"/>
  <c r="U60" i="14"/>
  <c r="Q60" i="14"/>
  <c r="M60" i="14"/>
  <c r="I60" i="14"/>
  <c r="E60" i="14"/>
  <c r="X60" i="14"/>
  <c r="T60" i="14"/>
  <c r="P60" i="14"/>
  <c r="L60" i="14"/>
  <c r="H60" i="14"/>
  <c r="D60" i="14"/>
  <c r="AA60" i="14"/>
  <c r="W60" i="14"/>
  <c r="S60" i="14"/>
  <c r="O60" i="14"/>
  <c r="K60" i="14"/>
  <c r="G60" i="14"/>
  <c r="C60" i="14"/>
  <c r="N60" i="14"/>
  <c r="Z60" i="14"/>
  <c r="J60" i="14"/>
  <c r="V60" i="14"/>
  <c r="F60" i="14"/>
  <c r="Y34" i="14"/>
  <c r="U34" i="14"/>
  <c r="Q34" i="14"/>
  <c r="M34" i="14"/>
  <c r="I34" i="14"/>
  <c r="E34" i="14"/>
  <c r="X34" i="14"/>
  <c r="T34" i="14"/>
  <c r="P34" i="14"/>
  <c r="L34" i="14"/>
  <c r="H34" i="14"/>
  <c r="D34" i="14"/>
  <c r="AA34" i="14"/>
  <c r="W34" i="14"/>
  <c r="S34" i="14"/>
  <c r="O34" i="14"/>
  <c r="K34" i="14"/>
  <c r="G34" i="14"/>
  <c r="C34" i="14"/>
  <c r="R34" i="14"/>
  <c r="G18" i="14"/>
  <c r="O18" i="14"/>
  <c r="G30" i="14"/>
  <c r="O30" i="14"/>
  <c r="J34" i="14"/>
  <c r="Z34" i="14"/>
  <c r="R60" i="14"/>
  <c r="Y65" i="14"/>
  <c r="U65" i="14"/>
  <c r="Q65" i="14"/>
  <c r="M65" i="14"/>
  <c r="I65" i="14"/>
  <c r="E65" i="14"/>
  <c r="AA65" i="14"/>
  <c r="V65" i="14"/>
  <c r="P65" i="14"/>
  <c r="K65" i="14"/>
  <c r="F65" i="14"/>
  <c r="Z65" i="14"/>
  <c r="T65" i="14"/>
  <c r="O65" i="14"/>
  <c r="J65" i="14"/>
  <c r="D65" i="14"/>
  <c r="X65" i="14"/>
  <c r="S65" i="14"/>
  <c r="N65" i="14"/>
  <c r="H65" i="14"/>
  <c r="C65" i="14"/>
  <c r="R65" i="14"/>
  <c r="L65" i="14"/>
  <c r="G65" i="14"/>
  <c r="AA8" i="14"/>
  <c r="W8" i="14"/>
  <c r="S8" i="14"/>
  <c r="O8" i="14"/>
  <c r="K8" i="14"/>
  <c r="G8" i="14"/>
  <c r="C8" i="14"/>
  <c r="Z8" i="14"/>
  <c r="V8" i="14"/>
  <c r="H8" i="14"/>
  <c r="M8" i="14"/>
  <c r="R8" i="14"/>
  <c r="Y8" i="14"/>
  <c r="Y14" i="14"/>
  <c r="U14" i="14"/>
  <c r="Q14" i="14"/>
  <c r="M14" i="14"/>
  <c r="I14" i="14"/>
  <c r="E14" i="14"/>
  <c r="X14" i="14"/>
  <c r="T14" i="14"/>
  <c r="P14" i="14"/>
  <c r="L14" i="14"/>
  <c r="H14" i="14"/>
  <c r="D14" i="14"/>
  <c r="J14" i="14"/>
  <c r="R14" i="14"/>
  <c r="Z14" i="14"/>
  <c r="Y18" i="14"/>
  <c r="U18" i="14"/>
  <c r="Q18" i="14"/>
  <c r="M18" i="14"/>
  <c r="I18" i="14"/>
  <c r="E18" i="14"/>
  <c r="X18" i="14"/>
  <c r="T18" i="14"/>
  <c r="P18" i="14"/>
  <c r="L18" i="14"/>
  <c r="H18" i="14"/>
  <c r="D18" i="14"/>
  <c r="J18" i="14"/>
  <c r="R18" i="14"/>
  <c r="Z18" i="14"/>
  <c r="Y30" i="14"/>
  <c r="U30" i="14"/>
  <c r="Q30" i="14"/>
  <c r="M30" i="14"/>
  <c r="I30" i="14"/>
  <c r="E30" i="14"/>
  <c r="X30" i="14"/>
  <c r="T30" i="14"/>
  <c r="P30" i="14"/>
  <c r="L30" i="14"/>
  <c r="H30" i="14"/>
  <c r="D30" i="14"/>
  <c r="J30" i="14"/>
  <c r="R30" i="14"/>
  <c r="Z30" i="14"/>
  <c r="N34" i="14"/>
  <c r="F33" i="14"/>
  <c r="J33" i="14"/>
  <c r="N33" i="14"/>
  <c r="R33" i="14"/>
  <c r="V33" i="14"/>
  <c r="Z33" i="14"/>
  <c r="Y56" i="14"/>
  <c r="U56" i="14"/>
  <c r="Q56" i="14"/>
  <c r="M56" i="14"/>
  <c r="I56" i="14"/>
  <c r="E56" i="14"/>
  <c r="X56" i="14"/>
  <c r="T56" i="14"/>
  <c r="P56" i="14"/>
  <c r="L56" i="14"/>
  <c r="H56" i="14"/>
  <c r="D56" i="14"/>
  <c r="AA56" i="14"/>
  <c r="W56" i="14"/>
  <c r="S56" i="14"/>
  <c r="O56" i="14"/>
  <c r="K56" i="14"/>
  <c r="G56" i="14"/>
  <c r="C56" i="14"/>
  <c r="R56" i="14"/>
  <c r="F16" i="14"/>
  <c r="J16" i="14"/>
  <c r="N16" i="14"/>
  <c r="R16" i="14"/>
  <c r="V16" i="14"/>
  <c r="Z16" i="14"/>
  <c r="Y31" i="14"/>
  <c r="F32" i="14"/>
  <c r="J32" i="14"/>
  <c r="N32" i="14"/>
  <c r="R32" i="14"/>
  <c r="V32" i="14"/>
  <c r="Z32" i="14"/>
  <c r="C33" i="14"/>
  <c r="G33" i="14"/>
  <c r="K33" i="14"/>
  <c r="O33" i="14"/>
  <c r="S33" i="14"/>
  <c r="W33" i="14"/>
  <c r="AA33" i="14"/>
  <c r="Q35" i="14"/>
  <c r="U35" i="14"/>
  <c r="Y35" i="14"/>
  <c r="F36" i="14"/>
  <c r="J36" i="14"/>
  <c r="N36" i="14"/>
  <c r="R36" i="14"/>
  <c r="V36" i="14"/>
  <c r="Z36" i="14"/>
  <c r="F56" i="14"/>
  <c r="V56" i="14"/>
  <c r="F15" i="14"/>
  <c r="J15" i="14"/>
  <c r="N15" i="14"/>
  <c r="R15" i="14"/>
  <c r="V15" i="14"/>
  <c r="C16" i="14"/>
  <c r="G16" i="14"/>
  <c r="K16" i="14"/>
  <c r="O16" i="14"/>
  <c r="S16" i="14"/>
  <c r="W16" i="14"/>
  <c r="F31" i="14"/>
  <c r="J31" i="14"/>
  <c r="N31" i="14"/>
  <c r="R31" i="14"/>
  <c r="V31" i="14"/>
  <c r="C32" i="14"/>
  <c r="G32" i="14"/>
  <c r="K32" i="14"/>
  <c r="O32" i="14"/>
  <c r="S32" i="14"/>
  <c r="W32" i="14"/>
  <c r="D33" i="14"/>
  <c r="H33" i="14"/>
  <c r="L33" i="14"/>
  <c r="P33" i="14"/>
  <c r="T33" i="14"/>
  <c r="F35" i="14"/>
  <c r="J35" i="14"/>
  <c r="N35" i="14"/>
  <c r="R35" i="14"/>
  <c r="V35" i="14"/>
  <c r="C36" i="14"/>
  <c r="G36" i="14"/>
  <c r="K36" i="14"/>
  <c r="O36" i="14"/>
  <c r="S36" i="14"/>
  <c r="W36" i="14"/>
  <c r="J56" i="14"/>
  <c r="Z56" i="14"/>
  <c r="Y68" i="14"/>
  <c r="U68" i="14"/>
  <c r="Q68" i="14"/>
  <c r="M68" i="14"/>
  <c r="I68" i="14"/>
  <c r="E68" i="14"/>
  <c r="X68" i="14"/>
  <c r="T68" i="14"/>
  <c r="P68" i="14"/>
  <c r="L68" i="14"/>
  <c r="H68" i="14"/>
  <c r="D68" i="14"/>
  <c r="W68" i="14"/>
  <c r="O68" i="14"/>
  <c r="G68" i="14"/>
  <c r="V68" i="14"/>
  <c r="N68" i="14"/>
  <c r="F68" i="14"/>
  <c r="AA68" i="14"/>
  <c r="S68" i="14"/>
  <c r="K68" i="14"/>
  <c r="C68" i="14"/>
  <c r="F59" i="14"/>
  <c r="J59" i="14"/>
  <c r="N59" i="14"/>
  <c r="R59" i="14"/>
  <c r="V59" i="14"/>
  <c r="Z59" i="14"/>
  <c r="F63" i="14"/>
  <c r="J63" i="14"/>
  <c r="N63" i="14"/>
  <c r="R63" i="14"/>
  <c r="V63" i="14"/>
  <c r="Z63" i="14"/>
  <c r="Y72" i="14"/>
  <c r="U72" i="14"/>
  <c r="Q72" i="14"/>
  <c r="M72" i="14"/>
  <c r="I72" i="14"/>
  <c r="E72" i="14"/>
  <c r="X72" i="14"/>
  <c r="T72" i="14"/>
  <c r="P72" i="14"/>
  <c r="L72" i="14"/>
  <c r="H72" i="14"/>
  <c r="D72" i="14"/>
  <c r="J72" i="14"/>
  <c r="R72" i="14"/>
  <c r="Z72" i="14"/>
  <c r="F58" i="14"/>
  <c r="J58" i="14"/>
  <c r="N58" i="14"/>
  <c r="R58" i="14"/>
  <c r="V58" i="14"/>
  <c r="Z58" i="14"/>
  <c r="C59" i="14"/>
  <c r="G59" i="14"/>
  <c r="K59" i="14"/>
  <c r="O59" i="14"/>
  <c r="S59" i="14"/>
  <c r="W59" i="14"/>
  <c r="AA59" i="14"/>
  <c r="F62" i="14"/>
  <c r="J62" i="14"/>
  <c r="N62" i="14"/>
  <c r="R62" i="14"/>
  <c r="V62" i="14"/>
  <c r="Z62" i="14"/>
  <c r="C63" i="14"/>
  <c r="G63" i="14"/>
  <c r="K63" i="14"/>
  <c r="O63" i="14"/>
  <c r="S63" i="14"/>
  <c r="W63" i="14"/>
  <c r="X67" i="14"/>
  <c r="T67" i="14"/>
  <c r="P67" i="14"/>
  <c r="L67" i="14"/>
  <c r="H67" i="14"/>
  <c r="D67" i="14"/>
  <c r="AA67" i="14"/>
  <c r="W67" i="14"/>
  <c r="S67" i="14"/>
  <c r="O67" i="14"/>
  <c r="K67" i="14"/>
  <c r="G67" i="14"/>
  <c r="C67" i="14"/>
  <c r="J67" i="14"/>
  <c r="R67" i="14"/>
  <c r="Z67" i="14"/>
  <c r="C72" i="14"/>
  <c r="K72" i="14"/>
  <c r="S72" i="14"/>
  <c r="AA72" i="14"/>
  <c r="F57" i="14"/>
  <c r="J57" i="14"/>
  <c r="N57" i="14"/>
  <c r="R57" i="14"/>
  <c r="V57" i="14"/>
  <c r="C58" i="14"/>
  <c r="G58" i="14"/>
  <c r="K58" i="14"/>
  <c r="O58" i="14"/>
  <c r="S58" i="14"/>
  <c r="W58" i="14"/>
  <c r="D59" i="14"/>
  <c r="H59" i="14"/>
  <c r="L59" i="14"/>
  <c r="P59" i="14"/>
  <c r="T59" i="14"/>
  <c r="F61" i="14"/>
  <c r="J61" i="14"/>
  <c r="N61" i="14"/>
  <c r="R61" i="14"/>
  <c r="V61" i="14"/>
  <c r="C62" i="14"/>
  <c r="G62" i="14"/>
  <c r="K62" i="14"/>
  <c r="O62" i="14"/>
  <c r="S62" i="14"/>
  <c r="W62" i="14"/>
  <c r="D63" i="14"/>
  <c r="H63" i="14"/>
  <c r="L63" i="14"/>
  <c r="P63" i="14"/>
  <c r="T63" i="14"/>
  <c r="X63" i="14"/>
  <c r="X64" i="14"/>
  <c r="T64" i="14"/>
  <c r="P64" i="14"/>
  <c r="L64" i="14"/>
  <c r="H64" i="14"/>
  <c r="D64" i="14"/>
  <c r="G64" i="14"/>
  <c r="M64" i="14"/>
  <c r="R64" i="14"/>
  <c r="W64" i="14"/>
  <c r="E67" i="14"/>
  <c r="M67" i="14"/>
  <c r="U67" i="14"/>
  <c r="X71" i="14"/>
  <c r="T71" i="14"/>
  <c r="P71" i="14"/>
  <c r="L71" i="14"/>
  <c r="H71" i="14"/>
  <c r="D71" i="14"/>
  <c r="AA71" i="14"/>
  <c r="W71" i="14"/>
  <c r="S71" i="14"/>
  <c r="O71" i="14"/>
  <c r="K71" i="14"/>
  <c r="G71" i="14"/>
  <c r="C71" i="14"/>
  <c r="J71" i="14"/>
  <c r="R71" i="14"/>
  <c r="Z71" i="14"/>
  <c r="F72" i="14"/>
  <c r="N72" i="14"/>
  <c r="V72" i="14"/>
  <c r="AA76" i="14"/>
  <c r="W76" i="14"/>
  <c r="S76" i="14"/>
  <c r="O76" i="14"/>
  <c r="K76" i="14"/>
  <c r="G76" i="14"/>
  <c r="C76" i="14"/>
  <c r="Y76" i="14"/>
  <c r="U76" i="14"/>
  <c r="Q76" i="14"/>
  <c r="M76" i="14"/>
  <c r="I76" i="14"/>
  <c r="E76" i="14"/>
  <c r="J76" i="14"/>
  <c r="R76" i="14"/>
  <c r="Z76" i="14"/>
  <c r="Y78" i="14"/>
  <c r="U78" i="14"/>
  <c r="Q78" i="14"/>
  <c r="M78" i="14"/>
  <c r="I78" i="14"/>
  <c r="E78" i="14"/>
  <c r="AA78" i="14"/>
  <c r="W78" i="14"/>
  <c r="S78" i="14"/>
  <c r="O78" i="14"/>
  <c r="K78" i="14"/>
  <c r="G78" i="14"/>
  <c r="C78" i="14"/>
  <c r="J78" i="14"/>
  <c r="R78" i="14"/>
  <c r="Z78" i="14"/>
  <c r="X86" i="14"/>
  <c r="T86" i="14"/>
  <c r="P86" i="14"/>
  <c r="L86" i="14"/>
  <c r="Y86" i="14"/>
  <c r="S86" i="14"/>
  <c r="N86" i="14"/>
  <c r="I86" i="14"/>
  <c r="E86" i="14"/>
  <c r="AA86" i="14"/>
  <c r="V86" i="14"/>
  <c r="Q86" i="14"/>
  <c r="K86" i="14"/>
  <c r="G86" i="14"/>
  <c r="C86" i="14"/>
  <c r="J86" i="14"/>
  <c r="U86" i="14"/>
  <c r="F66" i="14"/>
  <c r="J66" i="14"/>
  <c r="N66" i="14"/>
  <c r="R66" i="14"/>
  <c r="V66" i="14"/>
  <c r="E69" i="14"/>
  <c r="I69" i="14"/>
  <c r="M69" i="14"/>
  <c r="Q69" i="14"/>
  <c r="U69" i="14"/>
  <c r="Y69" i="14"/>
  <c r="F70" i="14"/>
  <c r="J70" i="14"/>
  <c r="N70" i="14"/>
  <c r="R70" i="14"/>
  <c r="V70" i="14"/>
  <c r="E73" i="14"/>
  <c r="I73" i="14"/>
  <c r="M73" i="14"/>
  <c r="Q73" i="14"/>
  <c r="U73" i="14"/>
  <c r="Y73" i="14"/>
  <c r="Y74" i="14"/>
  <c r="U74" i="14"/>
  <c r="Q74" i="14"/>
  <c r="M74" i="14"/>
  <c r="I74" i="14"/>
  <c r="AA74" i="14"/>
  <c r="W74" i="14"/>
  <c r="S74" i="14"/>
  <c r="O74" i="14"/>
  <c r="K74" i="14"/>
  <c r="G74" i="14"/>
  <c r="F74" i="14"/>
  <c r="N74" i="14"/>
  <c r="V74" i="14"/>
  <c r="D76" i="14"/>
  <c r="L76" i="14"/>
  <c r="T76" i="14"/>
  <c r="D78" i="14"/>
  <c r="L78" i="14"/>
  <c r="T78" i="14"/>
  <c r="H80" i="14"/>
  <c r="P80" i="14"/>
  <c r="Y82" i="14"/>
  <c r="U82" i="14"/>
  <c r="Q82" i="14"/>
  <c r="M82" i="14"/>
  <c r="I82" i="14"/>
  <c r="E82" i="14"/>
  <c r="AA82" i="14"/>
  <c r="W82" i="14"/>
  <c r="S82" i="14"/>
  <c r="O82" i="14"/>
  <c r="K82" i="14"/>
  <c r="G82" i="14"/>
  <c r="C82" i="14"/>
  <c r="J82" i="14"/>
  <c r="R82" i="14"/>
  <c r="Z82" i="14"/>
  <c r="H84" i="14"/>
  <c r="P84" i="14"/>
  <c r="D86" i="14"/>
  <c r="M86" i="14"/>
  <c r="W86" i="14"/>
  <c r="F69" i="14"/>
  <c r="J69" i="14"/>
  <c r="N69" i="14"/>
  <c r="R69" i="14"/>
  <c r="V69" i="14"/>
  <c r="F73" i="14"/>
  <c r="J73" i="14"/>
  <c r="N73" i="14"/>
  <c r="R73" i="14"/>
  <c r="V73" i="14"/>
  <c r="F76" i="14"/>
  <c r="N76" i="14"/>
  <c r="V76" i="14"/>
  <c r="F78" i="14"/>
  <c r="N78" i="14"/>
  <c r="V78" i="14"/>
  <c r="AA80" i="14"/>
  <c r="W80" i="14"/>
  <c r="S80" i="14"/>
  <c r="O80" i="14"/>
  <c r="K80" i="14"/>
  <c r="G80" i="14"/>
  <c r="C80" i="14"/>
  <c r="Y80" i="14"/>
  <c r="U80" i="14"/>
  <c r="Q80" i="14"/>
  <c r="M80" i="14"/>
  <c r="I80" i="14"/>
  <c r="E80" i="14"/>
  <c r="J80" i="14"/>
  <c r="R80" i="14"/>
  <c r="Z80" i="14"/>
  <c r="AA84" i="14"/>
  <c r="W84" i="14"/>
  <c r="S84" i="14"/>
  <c r="O84" i="14"/>
  <c r="K84" i="14"/>
  <c r="G84" i="14"/>
  <c r="C84" i="14"/>
  <c r="Y84" i="14"/>
  <c r="U84" i="14"/>
  <c r="Q84" i="14"/>
  <c r="M84" i="14"/>
  <c r="I84" i="14"/>
  <c r="E84" i="14"/>
  <c r="J84" i="14"/>
  <c r="R84" i="14"/>
  <c r="Z84" i="14"/>
  <c r="F86" i="14"/>
  <c r="O86" i="14"/>
  <c r="Z86" i="14"/>
  <c r="D75" i="14"/>
  <c r="H75" i="14"/>
  <c r="L75" i="14"/>
  <c r="P75" i="14"/>
  <c r="T75" i="14"/>
  <c r="X75" i="14"/>
  <c r="F77" i="14"/>
  <c r="J77" i="14"/>
  <c r="N77" i="14"/>
  <c r="R77" i="14"/>
  <c r="V77" i="14"/>
  <c r="Z77" i="14"/>
  <c r="H79" i="14"/>
  <c r="L79" i="14"/>
  <c r="P79" i="14"/>
  <c r="T79" i="14"/>
  <c r="X79" i="14"/>
  <c r="F81" i="14"/>
  <c r="J81" i="14"/>
  <c r="N81" i="14"/>
  <c r="R81" i="14"/>
  <c r="V81" i="14"/>
  <c r="Z81" i="14"/>
  <c r="D83" i="14"/>
  <c r="H83" i="14"/>
  <c r="L83" i="14"/>
  <c r="P83" i="14"/>
  <c r="T83" i="14"/>
  <c r="X83" i="14"/>
  <c r="F85" i="14"/>
  <c r="J85" i="14"/>
  <c r="N85" i="14"/>
  <c r="R85" i="14"/>
  <c r="V85" i="14"/>
  <c r="Z85" i="14"/>
  <c r="D87" i="14"/>
  <c r="J87" i="14"/>
  <c r="O87" i="14"/>
  <c r="T87" i="14"/>
  <c r="F75" i="14"/>
  <c r="J75" i="14"/>
  <c r="N75" i="14"/>
  <c r="R75" i="14"/>
  <c r="V75" i="14"/>
  <c r="P77" i="14"/>
  <c r="T77" i="14"/>
  <c r="F79" i="14"/>
  <c r="J79" i="14"/>
  <c r="N79" i="14"/>
  <c r="R79" i="14"/>
  <c r="V79" i="14"/>
  <c r="L81" i="14"/>
  <c r="P81" i="14"/>
  <c r="T81" i="14"/>
  <c r="F83" i="14"/>
  <c r="J83" i="14"/>
  <c r="N83" i="14"/>
  <c r="R83" i="14"/>
  <c r="V83" i="14"/>
  <c r="Y87" i="14"/>
  <c r="U87" i="14"/>
  <c r="Q87" i="14"/>
  <c r="M87" i="14"/>
  <c r="I87" i="14"/>
  <c r="E87" i="14"/>
  <c r="G87" i="14"/>
  <c r="L87" i="14"/>
  <c r="R87" i="14"/>
  <c r="W87" i="14"/>
  <c r="E2" i="14"/>
  <c r="F7" i="14"/>
  <c r="I10" i="1"/>
  <c r="AF5" i="13" l="1"/>
  <c r="M27" i="1"/>
  <c r="AN24" i="1"/>
  <c r="AC9" i="14"/>
  <c r="AC50" i="14"/>
  <c r="AC38" i="14"/>
  <c r="AC41" i="14"/>
  <c r="AC39" i="14"/>
  <c r="AC51" i="14"/>
  <c r="AC42" i="14"/>
  <c r="AC48" i="14"/>
  <c r="AC44" i="14"/>
  <c r="AC55" i="14"/>
  <c r="AC43" i="14"/>
  <c r="AC53" i="14"/>
  <c r="AC46" i="14"/>
  <c r="AC40" i="14"/>
  <c r="AC52" i="14"/>
  <c r="AC37" i="14"/>
  <c r="AC54" i="14"/>
  <c r="AC49" i="14"/>
  <c r="AC47" i="14"/>
  <c r="AC25" i="14"/>
  <c r="AC28" i="14"/>
  <c r="AC22" i="14"/>
  <c r="AC19" i="14"/>
  <c r="AC24" i="14"/>
  <c r="AC26" i="14"/>
  <c r="AC27" i="14"/>
  <c r="AC20" i="14"/>
  <c r="AC23" i="14"/>
  <c r="AC14" i="14"/>
  <c r="AC10" i="14"/>
  <c r="AC11" i="14"/>
  <c r="AC12" i="14"/>
  <c r="AC13" i="14"/>
  <c r="U3" i="14"/>
  <c r="J3" i="14"/>
  <c r="AA3" i="14"/>
  <c r="O3" i="14"/>
  <c r="T3" i="14"/>
  <c r="H3" i="14"/>
  <c r="D3" i="14"/>
  <c r="N3" i="14"/>
  <c r="Z3" i="14"/>
  <c r="M3" i="14"/>
  <c r="L3" i="14"/>
  <c r="E3" i="14"/>
  <c r="W3" i="14"/>
  <c r="P3" i="14"/>
  <c r="X3" i="14"/>
  <c r="F3" i="14"/>
  <c r="V3" i="14"/>
  <c r="S3" i="14"/>
  <c r="G3" i="14"/>
  <c r="Q3" i="14"/>
  <c r="I3" i="14"/>
  <c r="R3" i="14"/>
  <c r="K3" i="14"/>
  <c r="Y3" i="14"/>
  <c r="G7" i="14"/>
  <c r="F2" i="14"/>
  <c r="C3" i="14"/>
  <c r="AJ23" i="1"/>
  <c r="AJ25" i="1" s="1"/>
  <c r="AF23" i="1"/>
  <c r="AF25" i="1" s="1"/>
  <c r="AB23" i="1"/>
  <c r="AB25" i="1" s="1"/>
  <c r="X23" i="1"/>
  <c r="X25" i="1" s="1"/>
  <c r="T23" i="1"/>
  <c r="T25" i="1" s="1"/>
  <c r="P23" i="1"/>
  <c r="P25" i="1" s="1"/>
  <c r="AL23" i="1"/>
  <c r="AL25" i="1" s="1"/>
  <c r="AH23" i="1"/>
  <c r="AH25" i="1" s="1"/>
  <c r="AD23" i="1"/>
  <c r="AD25" i="1" s="1"/>
  <c r="Z23" i="1"/>
  <c r="Z25" i="1" s="1"/>
  <c r="V23" i="1"/>
  <c r="V25" i="1" s="1"/>
  <c r="R23" i="1"/>
  <c r="R25" i="1" s="1"/>
  <c r="AM23" i="1"/>
  <c r="AM25" i="1" s="1"/>
  <c r="AI23" i="1"/>
  <c r="AI25" i="1" s="1"/>
  <c r="AE23" i="1"/>
  <c r="AE25" i="1" s="1"/>
  <c r="AA23" i="1"/>
  <c r="AA25" i="1" s="1"/>
  <c r="W23" i="1"/>
  <c r="W25" i="1" s="1"/>
  <c r="S23" i="1"/>
  <c r="S25" i="1" s="1"/>
  <c r="O23" i="1"/>
  <c r="O25" i="1" s="1"/>
  <c r="G9" i="1"/>
  <c r="H9" i="1" s="1"/>
  <c r="AK23" i="1"/>
  <c r="AK25" i="1" s="1"/>
  <c r="AG23" i="1"/>
  <c r="AG25" i="1" s="1"/>
  <c r="AC23" i="1"/>
  <c r="AC25" i="1" s="1"/>
  <c r="Y23" i="1"/>
  <c r="Y25" i="1" s="1"/>
  <c r="U23" i="1"/>
  <c r="U25" i="1" s="1"/>
  <c r="Q23" i="1"/>
  <c r="Q25" i="1" s="1"/>
  <c r="J16" i="1"/>
  <c r="J12" i="1"/>
  <c r="J14" i="1"/>
  <c r="J10" i="1"/>
  <c r="J9" i="1"/>
  <c r="J15" i="1"/>
  <c r="J11" i="1"/>
  <c r="J13" i="1"/>
  <c r="O27" i="1" l="1"/>
  <c r="O28" i="1"/>
  <c r="AC3" i="14"/>
  <c r="H7" i="14"/>
  <c r="G2" i="14"/>
  <c r="I7" i="14" l="1"/>
  <c r="H2" i="14"/>
  <c r="I2" i="14" l="1"/>
  <c r="J7" i="14"/>
  <c r="J2" i="14" l="1"/>
  <c r="K7" i="14"/>
  <c r="L7" i="14" l="1"/>
  <c r="K2" i="14"/>
  <c r="M7" i="14" l="1"/>
  <c r="L2" i="14"/>
  <c r="C15" i="10"/>
  <c r="J13" i="10"/>
  <c r="J12" i="10"/>
  <c r="J11" i="10"/>
  <c r="J10" i="10"/>
  <c r="J9" i="10"/>
  <c r="J8" i="10"/>
  <c r="J7" i="10"/>
  <c r="F13" i="10"/>
  <c r="F12" i="10"/>
  <c r="F11" i="10"/>
  <c r="F10" i="10"/>
  <c r="F9" i="10"/>
  <c r="F8" i="10"/>
  <c r="F7" i="10"/>
  <c r="J6" i="10"/>
  <c r="F6" i="10"/>
  <c r="M2" i="14" l="1"/>
  <c r="N7" i="14"/>
  <c r="N2" i="14" l="1"/>
  <c r="O7" i="14"/>
  <c r="N6" i="10"/>
  <c r="B6" i="10"/>
  <c r="AO6" i="10" s="1"/>
  <c r="P7" i="14" l="1"/>
  <c r="O2" i="14"/>
  <c r="B9" i="1"/>
  <c r="M9" i="1"/>
  <c r="Q7" i="14" l="1"/>
  <c r="P2" i="14"/>
  <c r="G25" i="10"/>
  <c r="Q2" i="14" l="1"/>
  <c r="R7" i="14"/>
  <c r="P8" i="1"/>
  <c r="C18" i="1"/>
  <c r="M10" i="1"/>
  <c r="M11" i="1" s="1"/>
  <c r="M12" i="1" s="1"/>
  <c r="M13" i="1" s="1"/>
  <c r="M14" i="1" s="1"/>
  <c r="M15" i="1" s="1"/>
  <c r="M16" i="1" s="1"/>
  <c r="B10" i="1"/>
  <c r="K13" i="10"/>
  <c r="Q5" i="10"/>
  <c r="N7" i="10"/>
  <c r="N8" i="10" s="1"/>
  <c r="N9" i="10" s="1"/>
  <c r="N10" i="10" s="1"/>
  <c r="N11" i="10" s="1"/>
  <c r="N12" i="10" s="1"/>
  <c r="N13" i="10" s="1"/>
  <c r="B7" i="10"/>
  <c r="B11" i="1" l="1"/>
  <c r="P11" i="1" s="1"/>
  <c r="O10" i="1"/>
  <c r="P7" i="10"/>
  <c r="AO7" i="10"/>
  <c r="S7" i="14"/>
  <c r="R2" i="14"/>
  <c r="R5" i="10"/>
  <c r="Q8" i="1"/>
  <c r="B8" i="10"/>
  <c r="B12" i="1" l="1"/>
  <c r="O11" i="1"/>
  <c r="P8" i="10"/>
  <c r="AO8" i="10"/>
  <c r="Q8" i="10"/>
  <c r="R8" i="1"/>
  <c r="T7" i="14"/>
  <c r="S2" i="14"/>
  <c r="S5" i="10"/>
  <c r="B9" i="10"/>
  <c r="B13" i="1" l="1"/>
  <c r="O12" i="1"/>
  <c r="P12" i="1"/>
  <c r="S8" i="1"/>
  <c r="R13" i="1"/>
  <c r="Q12" i="1"/>
  <c r="R9" i="10"/>
  <c r="AO9" i="10"/>
  <c r="U7" i="14"/>
  <c r="T2" i="14"/>
  <c r="T5" i="10"/>
  <c r="P9" i="10"/>
  <c r="Q9" i="10"/>
  <c r="B10" i="10"/>
  <c r="T8" i="1"/>
  <c r="B14" i="1" l="1"/>
  <c r="O13" i="1"/>
  <c r="P13" i="1"/>
  <c r="Q13" i="1"/>
  <c r="S10" i="10"/>
  <c r="AO10" i="10"/>
  <c r="U2" i="14"/>
  <c r="V7" i="14"/>
  <c r="P10" i="10"/>
  <c r="Q10" i="10"/>
  <c r="R10" i="10"/>
  <c r="U5" i="10"/>
  <c r="B11" i="10"/>
  <c r="AO11" i="10" s="1"/>
  <c r="U8" i="1"/>
  <c r="B15" i="1" l="1"/>
  <c r="O14" i="1"/>
  <c r="P14" i="1"/>
  <c r="Q14" i="1"/>
  <c r="R14" i="1"/>
  <c r="S14" i="1"/>
  <c r="V2" i="14"/>
  <c r="W7" i="14"/>
  <c r="V5" i="10"/>
  <c r="P11" i="10"/>
  <c r="Q11" i="10"/>
  <c r="R11" i="10"/>
  <c r="S11" i="10"/>
  <c r="T11" i="10"/>
  <c r="B12" i="10"/>
  <c r="AO12" i="10" s="1"/>
  <c r="V8" i="1"/>
  <c r="K7" i="10"/>
  <c r="K8" i="10"/>
  <c r="K9" i="10"/>
  <c r="U9" i="10" s="1"/>
  <c r="K10" i="10"/>
  <c r="T10" i="10" s="1"/>
  <c r="K11" i="10"/>
  <c r="U11" i="10" s="1"/>
  <c r="K12" i="10"/>
  <c r="K6" i="10"/>
  <c r="B16" i="1" l="1"/>
  <c r="O15" i="1"/>
  <c r="P15" i="1"/>
  <c r="Q15" i="1"/>
  <c r="R15" i="1"/>
  <c r="S15" i="1"/>
  <c r="T15" i="1"/>
  <c r="X7" i="14"/>
  <c r="W2" i="14"/>
  <c r="R8" i="10"/>
  <c r="S8" i="10"/>
  <c r="T8" i="10"/>
  <c r="Q7" i="10"/>
  <c r="R7" i="10"/>
  <c r="S7" i="10"/>
  <c r="T7" i="10"/>
  <c r="U7" i="10"/>
  <c r="U10" i="10"/>
  <c r="S9" i="10"/>
  <c r="T9" i="10"/>
  <c r="P12" i="10"/>
  <c r="Q12" i="10"/>
  <c r="R12" i="10"/>
  <c r="S12" i="10"/>
  <c r="T12" i="10"/>
  <c r="U8" i="10"/>
  <c r="U12" i="10"/>
  <c r="W5" i="10"/>
  <c r="V9" i="10"/>
  <c r="V10" i="10"/>
  <c r="V8" i="10"/>
  <c r="V11" i="10"/>
  <c r="V7" i="10"/>
  <c r="V12" i="10"/>
  <c r="T6" i="10"/>
  <c r="U6" i="10"/>
  <c r="Q6" i="10"/>
  <c r="R6" i="10"/>
  <c r="S6" i="10"/>
  <c r="V6" i="10"/>
  <c r="P6" i="10"/>
  <c r="B13" i="10"/>
  <c r="W8" i="1"/>
  <c r="O16" i="1" l="1"/>
  <c r="P16" i="1"/>
  <c r="Q16" i="1"/>
  <c r="R16" i="1"/>
  <c r="S16" i="1"/>
  <c r="T16" i="1"/>
  <c r="U16" i="1"/>
  <c r="V13" i="10"/>
  <c r="AO13" i="10"/>
  <c r="Y7" i="14"/>
  <c r="X2" i="14"/>
  <c r="X5" i="10"/>
  <c r="W11" i="10"/>
  <c r="W7" i="10"/>
  <c r="W13" i="10"/>
  <c r="W9" i="10"/>
  <c r="W10" i="10"/>
  <c r="W8" i="10"/>
  <c r="W12" i="10"/>
  <c r="P13" i="10"/>
  <c r="Q13" i="10"/>
  <c r="R13" i="10"/>
  <c r="S13" i="10"/>
  <c r="T13" i="10"/>
  <c r="U13" i="10"/>
  <c r="W6" i="10"/>
  <c r="X8" i="1"/>
  <c r="Y2" i="14" l="1"/>
  <c r="Z7" i="14"/>
  <c r="Y5" i="10"/>
  <c r="X8" i="10"/>
  <c r="X9" i="10"/>
  <c r="X13" i="10"/>
  <c r="X10" i="10"/>
  <c r="X7" i="10"/>
  <c r="X11" i="10"/>
  <c r="X12" i="10"/>
  <c r="X6" i="10"/>
  <c r="Y8" i="1"/>
  <c r="G28" i="1"/>
  <c r="Z2" i="14" l="1"/>
  <c r="AA7" i="14"/>
  <c r="AA2" i="14" s="1"/>
  <c r="Z5" i="10"/>
  <c r="Y11" i="10"/>
  <c r="Y12" i="10"/>
  <c r="Y13" i="10"/>
  <c r="Y7" i="10"/>
  <c r="Y10" i="10"/>
  <c r="Y8" i="10"/>
  <c r="Y9" i="10"/>
  <c r="Y6" i="10"/>
  <c r="Z8" i="1"/>
  <c r="H32" i="1"/>
  <c r="AA5" i="10" l="1"/>
  <c r="Z10" i="10"/>
  <c r="Z8" i="10"/>
  <c r="Z12" i="10"/>
  <c r="Z9" i="10"/>
  <c r="Z11" i="10"/>
  <c r="Z13" i="10"/>
  <c r="Z7" i="10"/>
  <c r="Z6" i="10"/>
  <c r="AA8" i="1"/>
  <c r="AB5" i="10" l="1"/>
  <c r="AA12" i="10"/>
  <c r="AA13" i="10"/>
  <c r="AA11" i="10"/>
  <c r="AA10" i="10"/>
  <c r="AA7" i="10"/>
  <c r="AA9" i="10"/>
  <c r="AA8" i="10"/>
  <c r="AA6" i="10"/>
  <c r="F9" i="1"/>
  <c r="G10" i="1"/>
  <c r="H10" i="1" s="1"/>
  <c r="AB8" i="1"/>
  <c r="I11" i="1"/>
  <c r="I12" i="1" s="1"/>
  <c r="I13" i="1" s="1"/>
  <c r="I14" i="1" s="1"/>
  <c r="I15" i="1" s="1"/>
  <c r="I16" i="1" s="1"/>
  <c r="W9" i="1" l="1"/>
  <c r="O9" i="1"/>
  <c r="U9" i="1"/>
  <c r="AB9" i="1"/>
  <c r="V9" i="1"/>
  <c r="AA9" i="1"/>
  <c r="R9" i="1"/>
  <c r="P9" i="1"/>
  <c r="Q9" i="1"/>
  <c r="S9" i="1"/>
  <c r="Y9" i="1"/>
  <c r="Z9" i="1"/>
  <c r="T9" i="1"/>
  <c r="X9" i="1"/>
  <c r="E10" i="1"/>
  <c r="F10" i="1" s="1"/>
  <c r="P10" i="1" s="1"/>
  <c r="AC5" i="10"/>
  <c r="AB7" i="10"/>
  <c r="AB10" i="10"/>
  <c r="AB12" i="10"/>
  <c r="AB11" i="10"/>
  <c r="AB9" i="10"/>
  <c r="AB13" i="10"/>
  <c r="AB8" i="10"/>
  <c r="AB6" i="10"/>
  <c r="AA15" i="10"/>
  <c r="Z15" i="10"/>
  <c r="W15" i="10"/>
  <c r="V15" i="10"/>
  <c r="S15" i="10"/>
  <c r="R15" i="10"/>
  <c r="Y15" i="10"/>
  <c r="X15" i="10"/>
  <c r="U15" i="10"/>
  <c r="T15" i="10"/>
  <c r="Q15" i="10"/>
  <c r="P15" i="10"/>
  <c r="AC8" i="1"/>
  <c r="AC9" i="1" s="1"/>
  <c r="G11" i="1"/>
  <c r="H11" i="1" s="1"/>
  <c r="Z10" i="1" l="1"/>
  <c r="R10" i="1"/>
  <c r="S10" i="1"/>
  <c r="AA10" i="1"/>
  <c r="U10" i="1"/>
  <c r="AB10" i="1"/>
  <c r="AD10" i="1"/>
  <c r="V10" i="1"/>
  <c r="T10" i="1"/>
  <c r="X10" i="1"/>
  <c r="AC10" i="1"/>
  <c r="Y10" i="1"/>
  <c r="W10" i="1"/>
  <c r="Q10" i="1"/>
  <c r="E11" i="1"/>
  <c r="E12" i="1" s="1"/>
  <c r="AD5" i="10"/>
  <c r="AC7" i="10"/>
  <c r="AC13" i="10"/>
  <c r="AC11" i="10"/>
  <c r="AC12" i="10"/>
  <c r="AC10" i="10"/>
  <c r="AC9" i="10"/>
  <c r="AC8" i="10"/>
  <c r="AC6" i="10"/>
  <c r="O18" i="1"/>
  <c r="AB15" i="10"/>
  <c r="AD8" i="1"/>
  <c r="AD9" i="1" s="1"/>
  <c r="G12" i="1"/>
  <c r="H12" i="1" s="1"/>
  <c r="F11" i="1" l="1"/>
  <c r="AC15" i="10"/>
  <c r="AE5" i="10"/>
  <c r="AD12" i="10"/>
  <c r="AD7" i="10"/>
  <c r="AD8" i="10"/>
  <c r="AD10" i="10"/>
  <c r="AD9" i="10"/>
  <c r="AD11" i="10"/>
  <c r="AD13" i="10"/>
  <c r="AD6" i="10"/>
  <c r="P18" i="1"/>
  <c r="AE8" i="1"/>
  <c r="G13" i="1"/>
  <c r="H13" i="1" s="1"/>
  <c r="E13" i="1"/>
  <c r="F12" i="1"/>
  <c r="AB12" i="1" s="1"/>
  <c r="AE10" i="1" l="1"/>
  <c r="AE9" i="1"/>
  <c r="R12" i="1"/>
  <c r="T12" i="1"/>
  <c r="Z12" i="1"/>
  <c r="AE12" i="1"/>
  <c r="Y12" i="1"/>
  <c r="X12" i="1"/>
  <c r="AD12" i="1"/>
  <c r="W11" i="1"/>
  <c r="Q11" i="1"/>
  <c r="Q18" i="1" s="1"/>
  <c r="AB11" i="1"/>
  <c r="Y11" i="1"/>
  <c r="T11" i="1"/>
  <c r="V11" i="1"/>
  <c r="U11" i="1"/>
  <c r="AE11" i="1"/>
  <c r="S11" i="1"/>
  <c r="X11" i="1"/>
  <c r="AD11" i="1"/>
  <c r="Z11" i="1"/>
  <c r="AA11" i="1"/>
  <c r="AC11" i="1"/>
  <c r="R11" i="1"/>
  <c r="AC12" i="1"/>
  <c r="V12" i="1"/>
  <c r="U12" i="1"/>
  <c r="W12" i="1"/>
  <c r="AA12" i="1"/>
  <c r="S12" i="1"/>
  <c r="AD15" i="10"/>
  <c r="AE6" i="10"/>
  <c r="AE11" i="10"/>
  <c r="AE8" i="10"/>
  <c r="AE7" i="10"/>
  <c r="AE10" i="10"/>
  <c r="AE12" i="10"/>
  <c r="AE13" i="10"/>
  <c r="AE9" i="10"/>
  <c r="AF5" i="10"/>
  <c r="AF8" i="1"/>
  <c r="E14" i="1"/>
  <c r="F13" i="1"/>
  <c r="X13" i="1" s="1"/>
  <c r="G14" i="1"/>
  <c r="H14" i="1" s="1"/>
  <c r="AC13" i="1" l="1"/>
  <c r="AE13" i="1"/>
  <c r="T13" i="1"/>
  <c r="AF10" i="1"/>
  <c r="AF9" i="1"/>
  <c r="AF11" i="1"/>
  <c r="AF12" i="1"/>
  <c r="AF13" i="1"/>
  <c r="S13" i="1"/>
  <c r="U13" i="1"/>
  <c r="AA13" i="1"/>
  <c r="AD13" i="1"/>
  <c r="V13" i="1"/>
  <c r="Y13" i="1"/>
  <c r="AB13" i="1"/>
  <c r="W13" i="1"/>
  <c r="Z13" i="1"/>
  <c r="R18" i="1"/>
  <c r="AF7" i="10"/>
  <c r="AF6" i="10"/>
  <c r="AF13" i="10"/>
  <c r="AF9" i="10"/>
  <c r="AF11" i="10"/>
  <c r="AF8" i="10"/>
  <c r="AF12" i="10"/>
  <c r="AF10" i="10"/>
  <c r="AG5" i="10"/>
  <c r="AE15" i="10"/>
  <c r="AG8" i="1"/>
  <c r="AG13" i="1" s="1"/>
  <c r="G15" i="1"/>
  <c r="H15" i="1" s="1"/>
  <c r="E15" i="1"/>
  <c r="E16" i="1" s="1"/>
  <c r="F14" i="1"/>
  <c r="T14" i="1" s="1"/>
  <c r="AG12" i="1" l="1"/>
  <c r="AG10" i="1"/>
  <c r="AG11" i="1"/>
  <c r="AG9" i="1"/>
  <c r="Y14" i="1"/>
  <c r="AD14" i="1"/>
  <c r="AH14" i="1"/>
  <c r="W14" i="1"/>
  <c r="AA14" i="1"/>
  <c r="AE14" i="1"/>
  <c r="AG14" i="1"/>
  <c r="AF14" i="1"/>
  <c r="AC14" i="1"/>
  <c r="V14" i="1"/>
  <c r="Z14" i="1"/>
  <c r="AB14" i="1"/>
  <c r="U14" i="1"/>
  <c r="X14" i="1"/>
  <c r="AG8" i="10"/>
  <c r="AG6" i="10"/>
  <c r="AG7" i="10"/>
  <c r="AG13" i="10"/>
  <c r="AG12" i="10"/>
  <c r="AG10" i="10"/>
  <c r="AG9" i="10"/>
  <c r="AG11" i="10"/>
  <c r="AH5" i="10"/>
  <c r="AF15" i="10"/>
  <c r="S18" i="1"/>
  <c r="AH8" i="1"/>
  <c r="F16" i="1"/>
  <c r="G16" i="1"/>
  <c r="H16" i="1" s="1"/>
  <c r="F15" i="1"/>
  <c r="W15" i="1" s="1"/>
  <c r="T18" i="1"/>
  <c r="U15" i="1" l="1"/>
  <c r="U18" i="1" s="1"/>
  <c r="AH15" i="1"/>
  <c r="AC15" i="1"/>
  <c r="AA15" i="1"/>
  <c r="AH11" i="1"/>
  <c r="AH9" i="1"/>
  <c r="AH12" i="1"/>
  <c r="AH13" i="1"/>
  <c r="AH10" i="1"/>
  <c r="AD15" i="1"/>
  <c r="AG15" i="1"/>
  <c r="X15" i="1"/>
  <c r="Y15" i="1"/>
  <c r="AF15" i="1"/>
  <c r="AB15" i="1"/>
  <c r="AE15" i="1"/>
  <c r="AB16" i="1"/>
  <c r="Z16" i="1"/>
  <c r="AH16" i="1"/>
  <c r="W16" i="1"/>
  <c r="V16" i="1"/>
  <c r="X16" i="1"/>
  <c r="AC16" i="1"/>
  <c r="AD16" i="1"/>
  <c r="AE16" i="1"/>
  <c r="Y16" i="1"/>
  <c r="AG16" i="1"/>
  <c r="AA16" i="1"/>
  <c r="AF16" i="1"/>
  <c r="V15" i="1"/>
  <c r="Z15" i="1"/>
  <c r="AH8" i="10"/>
  <c r="AH6" i="10"/>
  <c r="AH7" i="10"/>
  <c r="AH9" i="10"/>
  <c r="AH13" i="10"/>
  <c r="AH12" i="10"/>
  <c r="AH10" i="10"/>
  <c r="AH11" i="10"/>
  <c r="AI5" i="10"/>
  <c r="AG15" i="10"/>
  <c r="AI8" i="1"/>
  <c r="AI16" i="1" s="1"/>
  <c r="AI11" i="1" l="1"/>
  <c r="AI9" i="1"/>
  <c r="AI14" i="1"/>
  <c r="AI10" i="1"/>
  <c r="AI13" i="1"/>
  <c r="AI12" i="1"/>
  <c r="AI15" i="1"/>
  <c r="AI9" i="10"/>
  <c r="AI7" i="10"/>
  <c r="AI10" i="10"/>
  <c r="AI8" i="10"/>
  <c r="AI6" i="10"/>
  <c r="AI13" i="10"/>
  <c r="AI12" i="10"/>
  <c r="AI11" i="10"/>
  <c r="AJ5" i="10"/>
  <c r="AH15" i="10"/>
  <c r="AJ8" i="1"/>
  <c r="AJ15" i="1" l="1"/>
  <c r="AJ9" i="1"/>
  <c r="AJ12" i="1"/>
  <c r="AJ14" i="1"/>
  <c r="AJ11" i="1"/>
  <c r="AJ13" i="1"/>
  <c r="AJ10" i="1"/>
  <c r="AJ16" i="1"/>
  <c r="AI15" i="10"/>
  <c r="AJ11" i="10"/>
  <c r="AJ9" i="10"/>
  <c r="AJ7" i="10"/>
  <c r="AJ6" i="10"/>
  <c r="AJ10" i="10"/>
  <c r="AJ8" i="10"/>
  <c r="AJ13" i="10"/>
  <c r="AJ12" i="10"/>
  <c r="AK5" i="10"/>
  <c r="V18" i="1"/>
  <c r="AK8" i="1"/>
  <c r="AK11" i="1" l="1"/>
  <c r="AK13" i="1"/>
  <c r="AK15" i="1"/>
  <c r="AK9" i="1"/>
  <c r="AK10" i="1"/>
  <c r="AK12" i="1"/>
  <c r="AK14" i="1"/>
  <c r="AK16" i="1"/>
  <c r="AK11" i="10"/>
  <c r="AK12" i="10"/>
  <c r="AK10" i="10"/>
  <c r="AK8" i="10"/>
  <c r="AK6" i="10"/>
  <c r="AK9" i="10"/>
  <c r="AK7" i="10"/>
  <c r="AK13" i="10"/>
  <c r="AL5" i="10"/>
  <c r="AJ15" i="10"/>
  <c r="W18" i="1"/>
  <c r="AL8" i="1"/>
  <c r="AL11" i="1" l="1"/>
  <c r="AL9" i="1"/>
  <c r="AL13" i="1"/>
  <c r="AL15" i="1"/>
  <c r="AL10" i="1"/>
  <c r="AL14" i="1"/>
  <c r="AL12" i="1"/>
  <c r="AL16" i="1"/>
  <c r="AK15" i="10"/>
  <c r="AL12" i="10"/>
  <c r="AL10" i="10"/>
  <c r="AL8" i="10"/>
  <c r="AL6" i="10"/>
  <c r="AL13" i="10"/>
  <c r="AL11" i="10"/>
  <c r="AL9" i="10"/>
  <c r="AL7" i="10"/>
  <c r="AM5" i="10"/>
  <c r="AM8" i="1"/>
  <c r="X18" i="1"/>
  <c r="AM10" i="1" l="1"/>
  <c r="AM13" i="1"/>
  <c r="AM15" i="1"/>
  <c r="AM11" i="1"/>
  <c r="AM9" i="1"/>
  <c r="AM14" i="1"/>
  <c r="AM16" i="1"/>
  <c r="AM12" i="1"/>
  <c r="AM12" i="10"/>
  <c r="AM10" i="10"/>
  <c r="AM8" i="10"/>
  <c r="AM6" i="10"/>
  <c r="AM13" i="10"/>
  <c r="AM11" i="10"/>
  <c r="AM9" i="10"/>
  <c r="AM7" i="10"/>
  <c r="AN5" i="10"/>
  <c r="AL15" i="10"/>
  <c r="Y18" i="1"/>
  <c r="AK18" i="1"/>
  <c r="AL18" i="1"/>
  <c r="K15" i="1" l="1"/>
  <c r="K16" i="1"/>
  <c r="K10" i="1"/>
  <c r="K13" i="1"/>
  <c r="K12" i="1"/>
  <c r="K14" i="1"/>
  <c r="K11" i="1"/>
  <c r="AN13" i="10"/>
  <c r="L13" i="10" s="1"/>
  <c r="AN11" i="10"/>
  <c r="L11" i="10" s="1"/>
  <c r="AN9" i="10"/>
  <c r="L9" i="10" s="1"/>
  <c r="AN7" i="10"/>
  <c r="L7" i="10" s="1"/>
  <c r="AN12" i="10"/>
  <c r="L12" i="10" s="1"/>
  <c r="AN8" i="10"/>
  <c r="L8" i="10" s="1"/>
  <c r="AN10" i="10"/>
  <c r="L10" i="10" s="1"/>
  <c r="AN6" i="10"/>
  <c r="L6" i="10" s="1"/>
  <c r="AM15" i="10"/>
  <c r="AJ18" i="1"/>
  <c r="Z18" i="1"/>
  <c r="AB18" i="1"/>
  <c r="AD18" i="1"/>
  <c r="AF18" i="1"/>
  <c r="AH18" i="1"/>
  <c r="AM18" i="1"/>
  <c r="AA18" i="1"/>
  <c r="AC18" i="1"/>
  <c r="AE18" i="1"/>
  <c r="AG18" i="1"/>
  <c r="AI18" i="1"/>
  <c r="K9" i="1" l="1"/>
  <c r="AN15" i="10"/>
  <c r="P16" i="10" s="1"/>
  <c r="L15" i="10"/>
  <c r="G22" i="10" s="1"/>
  <c r="G23" i="10" s="1"/>
  <c r="G24" i="10" s="1"/>
  <c r="O19" i="1"/>
  <c r="K18" i="1" l="1"/>
  <c r="G25" i="1" s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Oerlemans, ir. R.H.J. (Ruud)</author>
  </authors>
  <commentList>
    <comment ref="C8" authorId="0" shapeId="0" xr:uid="{CFF40A3B-6ACD-4B21-9A12-552A821F71D9}">
      <text>
        <r>
          <rPr>
            <b/>
            <sz val="9"/>
            <color rgb="FF000000"/>
            <rFont val="Tahoma"/>
            <family val="2"/>
          </rPr>
          <t>Vul aantal en vermogen alleen in als in dat jaar de subsidie per MWh groter is dan €0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</author>
  </authors>
  <commentList>
    <comment ref="B8" authorId="0" shapeId="0" xr:uid="{7377984A-1E3D-D54B-A055-92B96C54ACF6}">
      <text>
        <r>
          <rPr>
            <sz val="10"/>
            <color rgb="FF000000"/>
            <rFont val="Tahoma"/>
            <family val="2"/>
          </rPr>
          <t xml:space="preserve">Hernieuwbare elektriciteit optie uit SDE++ of Windenergie op zee.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Hier wordt naar kostenbesparing gekeken, niet naar besparing op SDE++
</t>
        </r>
      </text>
    </comment>
    <comment ref="B17" authorId="0" shapeId="0" xr:uid="{876B2CA5-7BFC-C941-859B-D3A287F9CF71}">
      <text>
        <r>
          <rPr>
            <sz val="10"/>
            <color rgb="FF000000"/>
            <rFont val="Verdana"/>
            <family val="34"/>
          </rPr>
          <t xml:space="preserve">Hernieuwbare elektriciteit optie uit SDE++ of Windenergie op zee. </t>
        </r>
        <r>
          <rPr>
            <sz val="10"/>
            <color rgb="FF000000"/>
            <rFont val="Verdana"/>
            <family val="34"/>
          </rPr>
          <t xml:space="preserve">
</t>
        </r>
        <r>
          <rPr>
            <sz val="10"/>
            <color rgb="FF000000"/>
            <rFont val="Verdana"/>
            <family val="34"/>
          </rPr>
          <t>Hier wordt naar kostenbesparing gekeken, niet naar besparing op SDE++</t>
        </r>
        <r>
          <rPr>
            <sz val="10"/>
            <color rgb="FF000000"/>
            <rFont val="Verdana"/>
            <family val="34"/>
          </rPr>
          <t xml:space="preserve">
</t>
        </r>
      </text>
    </comment>
    <comment ref="B35" authorId="0" shapeId="0" xr:uid="{863720D6-F804-A544-B153-59E40C277624}">
      <text>
        <r>
          <rPr>
            <sz val="10"/>
            <color rgb="FF000000"/>
            <rFont val="Verdana"/>
            <family val="34"/>
          </rPr>
          <t xml:space="preserve">Hernieuwbare elektriciteit optie uit SDE++ of Windenergie op zee. </t>
        </r>
        <r>
          <rPr>
            <sz val="10"/>
            <color rgb="FF000000"/>
            <rFont val="Verdana"/>
            <family val="34"/>
          </rPr>
          <t xml:space="preserve">
</t>
        </r>
        <r>
          <rPr>
            <sz val="10"/>
            <color rgb="FF000000"/>
            <rFont val="Verdana"/>
            <family val="34"/>
          </rPr>
          <t>Hier wordt naar kostenbesparing gekeken, niet naar besparing op SDE++</t>
        </r>
        <r>
          <rPr>
            <sz val="10"/>
            <color rgb="FF000000"/>
            <rFont val="Verdana"/>
            <family val="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<sst xmlns="http://schemas.openxmlformats.org/spreadsheetml/2006/main" count="464" uniqueCount="273">
  <si>
    <t>Jaar</t>
  </si>
  <si>
    <t>Aantal jaren dat SDE+ wordt ontvangen</t>
  </si>
  <si>
    <t>Totaal</t>
  </si>
  <si>
    <t>Productie per jaar [MWh]</t>
  </si>
  <si>
    <t>Marktpenetratiegraad op break-evenpunt</t>
  </si>
  <si>
    <t>Gevraagde Topsector Energie (TSE) subsidie</t>
  </si>
  <si>
    <t>Verwachte marktpenetratiegraad</t>
  </si>
  <si>
    <t>Break-even punt (besparing SDE+ = gevraagde TSE subsidie)</t>
  </si>
  <si>
    <t>In eerdere fase ontvangen TSE subsidie voor deze ontwikkeling</t>
  </si>
  <si>
    <t>Projectnummers van deze eerdere projecten</t>
  </si>
  <si>
    <t>SDE+ categorie</t>
  </si>
  <si>
    <t>Jaar dat nieuwe installatie in bedrijf gaat</t>
  </si>
  <si>
    <t>subsidie-periode</t>
  </si>
  <si>
    <t>basis-bedrag</t>
  </si>
  <si>
    <t>referentie-bedrag voor besparing</t>
  </si>
  <si>
    <t>Omvang van de NL markt waarin u uw techniek gaat toepassen:</t>
  </si>
  <si>
    <t>Aantal nieuwe installaties in productie genomen</t>
  </si>
  <si>
    <t>Vermogen per installatie [MW]</t>
  </si>
  <si>
    <t>Vollast-uren per jaar</t>
  </si>
  <si>
    <t>Besparing op SDE+ subsidies / gemiddelde installatie</t>
  </si>
  <si>
    <t>-- kies categorie --</t>
  </si>
  <si>
    <t>subsidietarief  [€/MWh]</t>
  </si>
  <si>
    <t>Productie van de referentie-techniek per jaar [MWh]</t>
  </si>
  <si>
    <t>Additionele productie per jaar [MWh]</t>
  </si>
  <si>
    <t>Legenda</t>
  </si>
  <si>
    <t>installatie(s)</t>
  </si>
  <si>
    <t>Referentie-techniek: aantal installaties</t>
  </si>
  <si>
    <t>Referentie:
Vollasturen per jaar</t>
  </si>
  <si>
    <t>Referentie bedrag</t>
  </si>
  <si>
    <t xml:space="preserve">Selecteer de SDE categorie van uw project, of windenergie op zee:  </t>
  </si>
  <si>
    <t>Voordat u dit model kunt gebruiken moet u het nieuwe basisbedrag berekenen als gevolg van uw innovatie. Daarvoor zijn twee rekenmodellen beschikbaar.</t>
  </si>
  <si>
    <t>Vul in het eerste jaar het basisbedrag voor uw project in dat u hebt berekent met het rekenmodel voor het basisbedrag. Dit is als het goed is, lager dan het PBL basisbedrag.</t>
  </si>
  <si>
    <t>gem. subsidietarief per jaar</t>
  </si>
  <si>
    <t xml:space="preserve">In het onderste gedeelte van dit tabblad vragen we de marktgegevens (“omvang van de NL markt waarin u uw techniek gaat toepassen”), zodat duidelijk wordt welk marktaandeel u met uw techniek denkt te behalen in Nederland (verwachte marktpenetratiegraad) en welk marktaandeel u nodig heeft om evenveel te besparen op de SDE++ uitgaven in de toekomst als de hoeveelheid subsidie die u voor uw innovatie aanvraagt (het break-evenpunt). </t>
  </si>
  <si>
    <t>En u vult in de productie van deze installaties bij de referentietechniek, dat wil zeggen de techniek zonder de innovatie(s) vanuit uw project</t>
  </si>
  <si>
    <t xml:space="preserve">U vult in de installaties, vermogens en vollasturen dankzij de innovatie(s) vanuit uw project </t>
  </si>
  <si>
    <t xml:space="preserve">In het bovenste gedeelte van dit tabblad wordt uitgerekend hoeveel u denkt te gaan besparen aan SDE++ uitgaven in de toekomst. </t>
  </si>
  <si>
    <t>U ziet de resulterende besparing in de gele cellen.</t>
  </si>
  <si>
    <t>Het resultaat is de besparing op de SDE-uitgaven in de gele cellen.</t>
  </si>
  <si>
    <t>Resultaat van de berekening</t>
  </si>
  <si>
    <t xml:space="preserve">Velden met deze groene layout dienen door u ingevuld te worden. </t>
  </si>
  <si>
    <r>
      <t xml:space="preserve">Dit Excel document heeft twee rekenmodellen voor besparing. Een model voor SDE++ categorieën en wind op zee en een model voor de niet SDE++ categorie. Kies het relevante tabblad en vul in de </t>
    </r>
    <r>
      <rPr>
        <sz val="12"/>
        <rFont val="Calibri"/>
        <family val="2"/>
        <scheme val="minor"/>
      </rPr>
      <t>groene</t>
    </r>
    <r>
      <rPr>
        <b/>
        <sz val="1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cellen de juiste waarden in.</t>
    </r>
  </si>
  <si>
    <t>U vult voor elk jaar het aantal installaties in en het vermogen in MW per installatie dat u verwacht te realiseren in dat jaar.</t>
  </si>
  <si>
    <t>SDE++ categorieën &amp; WOZ</t>
  </si>
  <si>
    <t>niet SDE++ categorie</t>
  </si>
  <si>
    <t>Met dit rekenmodel berekent u de besparing op de SDE++-uitgaven als u een niet SDE++-categorie hebt gekozen. Voor de duidelijkheid, voor windenergie op zee kiest u het andere model.</t>
  </si>
  <si>
    <t>Subsidiebedrag per jaar per categorie</t>
  </si>
  <si>
    <t>Subsidiebedrag per jaar voor de gekozen categorie</t>
  </si>
  <si>
    <t>Correctiebedrag</t>
  </si>
  <si>
    <t>Basisbedrag</t>
  </si>
  <si>
    <t>Referentie:
Vermogen per installatie
[MW]</t>
  </si>
  <si>
    <t>Vermogen per installatie [MW] of [tonCO2/uur]</t>
  </si>
  <si>
    <t>Productie per jaar [MWh] of [tonCO2]</t>
  </si>
  <si>
    <t>Basisbedrag door uw project [€/MWh] of [€/tonCO2]</t>
  </si>
  <si>
    <t>€/MWh of €/tonCO2</t>
  </si>
  <si>
    <t>kolomindex</t>
  </si>
  <si>
    <t>Correctiebedragen per jaar voor de gekozen categorie</t>
  </si>
  <si>
    <t>Correctiebedragen per jaar voor elke categorie</t>
  </si>
  <si>
    <t>[n.v.t.] - Windenergie op zee</t>
  </si>
  <si>
    <t>vollast uren</t>
  </si>
  <si>
    <t xml:space="preserve">Berekening besparing op SDE++ of kostenvoordelen hernieuwbare elektriciteit. </t>
  </si>
  <si>
    <t xml:space="preserve">SDE++ categorieën en WOZ. </t>
  </si>
  <si>
    <t>Niet SDE++ categorieën</t>
  </si>
  <si>
    <t>Met dit rekenmodel berekent u de besparing op de SDE++-uitgaven als u een SDE++-categorie hebt gekozen of u berekent het kostenvoordeel voor hernieuwbare elektriciteit of wind op zee als u hiervoor hebt gekozen.</t>
  </si>
  <si>
    <t>Nu u het basisbedrag hebt berekend (met het andere Excell-model), selecteert allereerst u de door u gekozen categorie uit de keuzelijst. De sheetnummers uit het Rekenmodel basisbedrag komen overeen met de keuze die u moet maken in het drop-downmenu.</t>
  </si>
  <si>
    <t>installatie(s) t/m 2030</t>
  </si>
  <si>
    <t>Besparing op de SDE++ uitgaven door de overheid</t>
  </si>
  <si>
    <t>Totale besparing aan SDE++ uitgaven door de overheid</t>
  </si>
  <si>
    <t>Voor meer informatie of vragen over deze rekensheet e-innovatie@rvo.nl</t>
  </si>
  <si>
    <t>Besparing op de SDE+ uitgaven door de overheid  of verwachte kostenvoordelen</t>
  </si>
  <si>
    <t>Referentiebedrag</t>
  </si>
  <si>
    <t>Ref-Bedrag</t>
  </si>
  <si>
    <t>[1] Waterkracht, valhoogte ≥ 50 cm</t>
  </si>
  <si>
    <t>[2] Waterkracht, valhoogte ≥ 50 cm, renovatie</t>
  </si>
  <si>
    <t>[3] Waterkracht, valhoogte &lt; 50 cm</t>
  </si>
  <si>
    <t>[4] Osmose</t>
  </si>
  <si>
    <t>[5] Aquathermie – Thermische energie uit oppervlaktewater (TEO), geen basislast</t>
  </si>
  <si>
    <t>[6] Aquathermie – Thermische energie uit oppervlaktewater (TEO), basislast</t>
  </si>
  <si>
    <t>[7] Aquathermie - Thermische energie uit oppervlaktewater (TEO), basislast zonder warmte-opslag</t>
  </si>
  <si>
    <t>[8] Aquathermie – Thermische energie uit oppervlaktewater voor directe toepassing (TEO-d)</t>
  </si>
  <si>
    <t>[9] Aquathermie – Thermische energie uit afvalwater (TEA)</t>
  </si>
  <si>
    <t>[10] Fotovoltaïsche zonnepanelen, ≥15 kWp en &lt;1 MWp, gebouwgebonden</t>
  </si>
  <si>
    <t>[11] Fotovoltaïsche zonnepanelen, ≥15 kWp en &lt;1 MWp, grondgebonden</t>
  </si>
  <si>
    <t>[12] Fotovoltaïsche zonnepanelen, ≥15 kWp en &lt;1 MWp, drijvend op water</t>
  </si>
  <si>
    <t>[13] Fotovoltaïsche zonnepanelen, ≥ 1 MWp, gebouwgebonden</t>
  </si>
  <si>
    <t>[14] Fotovoltaïsche zonnepanelen, 1-15 MWp, grondgebonden</t>
  </si>
  <si>
    <t>[15] Fotovoltaïsche zonnepanelen, ≥ 15 MWp, grondgebonden</t>
  </si>
  <si>
    <t>[16] Fotovoltaïsche zonnepanelen, ≥ 1 MWp, drijvend op water</t>
  </si>
  <si>
    <t>[17] Fotovoltaïsche zonnepanelen, 1-15 MWp, zonvolgend op land</t>
  </si>
  <si>
    <t>[18] Fotovoltaïsche zonnepanelen, ≥ 15 MWp, zonvolgend op land</t>
  </si>
  <si>
    <t>[19] Fotovoltaïsche zonnepanelen, ≥ 1 MWp, zonvolgend op water</t>
  </si>
  <si>
    <t>[20] Zonthermie, ≥140 kWth tot 1 MWth</t>
  </si>
  <si>
    <t>[21] Zonthermie, ≥1 MWth</t>
  </si>
  <si>
    <t>[22] PVT met warmtepomp</t>
  </si>
  <si>
    <t>[23] Daglichtkas</t>
  </si>
  <si>
    <t>[24] Zonthermie zonvolgend met concentrerende collectoren &lt;120°C, ≥140 kWth tot 1 MWth</t>
  </si>
  <si>
    <t>[25] Zonthermie zonvolgend met concentrerende collectoren &lt;120°C, ≥1 MWth</t>
  </si>
  <si>
    <t>[26] Zonthermie zonvolgend met concentrerende collectoren &gt;120°C, ≥140 kWth tot 1 MWth</t>
  </si>
  <si>
    <t>[27] Zonthermie zonvolgend met concentrerende collectoren &gt;120°C, ≥1 MWth</t>
  </si>
  <si>
    <t>[28] Wind op land, ≥ 8,5 m/s</t>
  </si>
  <si>
    <t>[29] Wind op land, ≥ 8 en &lt; 8,5 m/s</t>
  </si>
  <si>
    <t>[30] Wind op land, ≥ 7,5 en &lt; 8 m/s</t>
  </si>
  <si>
    <t>[31] Wind op land, ≥ 7,0 en &lt; 7,5 m/s</t>
  </si>
  <si>
    <t>[32] Wind op land, ≥ 6,75 en &lt; 7,0 m/s</t>
  </si>
  <si>
    <t>[33] Wind op land, &lt; 6,75 m/s</t>
  </si>
  <si>
    <t>[34] Wind op land, hoogtebeperkt ≥ 8,5 m/s</t>
  </si>
  <si>
    <t>[35] Wind op land, hoogtebeperkt ≥ 8 en &lt; 8,5 m/s</t>
  </si>
  <si>
    <t>[36] Wind op land, hoogtebeperkt ≥ 7,5 en &lt; 8 m/s</t>
  </si>
  <si>
    <t>[37] Wind op land, hoogtebeperkt ≥ 7,0 en &lt; 7,5 m/s</t>
  </si>
  <si>
    <t>[38] Wind op land, hoogtebeperkt ≥ 6,75 en &lt; 7,0 m/s</t>
  </si>
  <si>
    <t>[39] Wind op land, hoogtebeperkt &lt; 6,75 m/s</t>
  </si>
  <si>
    <t>[40] Wind op waterkeringen, ≥ 8,5 m/s</t>
  </si>
  <si>
    <t>[41] Wind op waterkeringen, ≥ 8 en &lt; 8,5 m/s</t>
  </si>
  <si>
    <t>[42] Wind op waterkeringen, ≥ 7,5 en &lt; 8 m/s</t>
  </si>
  <si>
    <t>[43] Wind op waterkeringen, ≥ 7,0 en &lt; 7,5 m/s</t>
  </si>
  <si>
    <t>[44] Wind op waterkeringen, ≥ 6,75 en &lt; 7,0 m/s</t>
  </si>
  <si>
    <t>[45] Wind op waterkeringen,  &lt; 6,75 m/s</t>
  </si>
  <si>
    <t>[46] Wind in meer, water ≥ 1 km2</t>
  </si>
  <si>
    <t>[47] Ondiepe geothermie (geen basislast)</t>
  </si>
  <si>
    <t>[48] Ondiepe geothermie (basislast)</t>
  </si>
  <si>
    <t>[49] Diepe geothermie (basislast); &lt; 12 MWth</t>
  </si>
  <si>
    <t>[50] Diepe geothermie (basislast); 12-20 MWth</t>
  </si>
  <si>
    <t>[51] Diepe geothermie (basislast); ≥20 MWth</t>
  </si>
  <si>
    <t>[52] Diepe geothermie (basislast) hoge temperatuur warmtenet (inclusief warmtepomp)</t>
  </si>
  <si>
    <t>[53] Diepe geothermie (middenlast)</t>
  </si>
  <si>
    <t>[54] Diepe geothermie (geen basislast)</t>
  </si>
  <si>
    <t>[55] Diepe geothermie (uitbreiding)</t>
  </si>
  <si>
    <t>[56] Ultradiepe geothermie</t>
  </si>
  <si>
    <t>[57] Vergassing van biomassa (≥95% biogeen)</t>
  </si>
  <si>
    <t>[58] Vergassing van biomassa (B-hout)</t>
  </si>
  <si>
    <t>[59] Productie van waterstof uit huishoudelijk afval</t>
  </si>
  <si>
    <t>[60] Ketel op vaste biomassa 0,5 - 5 MWth</t>
  </si>
  <si>
    <t>[61] Ketel op vaste biomassa 5 MWth (8500h)</t>
  </si>
  <si>
    <t>[62] Ketel op vaste biomassa 5 MWth (8000h)</t>
  </si>
  <si>
    <t>[63] Ketel op vaste biomassa 5 MWth (7500h)</t>
  </si>
  <si>
    <t>[64] Ketel op vaste biomassa 5 MWth (7000h)</t>
  </si>
  <si>
    <t>[65] Ketel op vaste biomassa 5 MWth (6500h)</t>
  </si>
  <si>
    <t>[66] Ketel op vaste biomassa 5 MWth (6000h)</t>
  </si>
  <si>
    <t>[67] Ketel op vaste biomassa 5 MWth (5500h)</t>
  </si>
  <si>
    <t>[68] Ketel op vaste biomassa 5 MWth (5000h)</t>
  </si>
  <si>
    <t>[69] Ketel op vaste biomassa 5 MWth (4500h)</t>
  </si>
  <si>
    <t>[70] Ketel op B-hout</t>
  </si>
  <si>
    <t>[71] Ketel op vloeibare biomassa</t>
  </si>
  <si>
    <t>[72] Ketel stoom uit houtpellets  &gt;5MWth</t>
  </si>
  <si>
    <t>[73] Warmte uit houtpellets &gt;10MWth</t>
  </si>
  <si>
    <t>[74] Levensduurverlenging ketel op vaste of vloeibare biomassa 0,5-5MWth</t>
  </si>
  <si>
    <t>[75] Levensduurverlenging ketel op vaste of vloeibare biomassa &gt; 5MWth</t>
  </si>
  <si>
    <t xml:space="preserve">[76] Directe inzet van houtpellets voor industriële toepassingen </t>
  </si>
  <si>
    <t>[77] Levensduurverlenging Monomestvergisting kleinschalig, ombouw naar hernieuwbaar gas</t>
  </si>
  <si>
    <t>[78] Levensduurverlenging Monomestvergisting Kleinschalig, Warmte</t>
  </si>
  <si>
    <t>[79] Levensduurverlenging Monomestvergisting kleinschalig, gecombineerde opwekking</t>
  </si>
  <si>
    <t>[80] Levensduurverlenging Monomestvergisting kleinschalig, hernieuwbaar gas</t>
  </si>
  <si>
    <t>[81] Levensduurverlenging Grootschalige allesvergisting, ombouw naar hernieuwbaar gas</t>
  </si>
  <si>
    <t>[82] Levensduur verlenging Grootschalige allesvergisting, Warmte</t>
  </si>
  <si>
    <t>[83] Levensduurverlenging Grootschalige allesvergisting, gecombineerde opwekking</t>
  </si>
  <si>
    <t>[84] Levensduurverlenging Grootschalige allesvergisting, Hernieuwbaar gas</t>
  </si>
  <si>
    <t>[85] Compostering Champost,  Warmte</t>
  </si>
  <si>
    <t>[86] Bestaande  slibgisting , hernieuwbaar gas</t>
  </si>
  <si>
    <t>[87] Verbeterde slibgisting, gecombineerde opwekking</t>
  </si>
  <si>
    <t>[88] Verbeterde slibgisting GG, hernieuwbaar gas</t>
  </si>
  <si>
    <t>[89] Verbeterde slibgisting,  Warmte</t>
  </si>
  <si>
    <t>[90] Monomestvergisting Grootschalig, Warmte</t>
  </si>
  <si>
    <t>[91] Monomestvergisting Grootschalig, gecombineerde opwekking</t>
  </si>
  <si>
    <t>[92] Monomestvergisting Grootschalig, hernieuwbaar gas</t>
  </si>
  <si>
    <t>[93] Monomestvergisting Kleinschalig, Warmte</t>
  </si>
  <si>
    <t>[94] Monomestvergisting kleinschalig, gecombineerde opwekking</t>
  </si>
  <si>
    <t>[95] Monomestvergisting kleinschalig, hernieuwbaar gas</t>
  </si>
  <si>
    <t>[96] Grootschalige allesvergisting, Warmte</t>
  </si>
  <si>
    <t>[97] Grootschalige allesvergisting, gecombineerde opwekking</t>
  </si>
  <si>
    <t>[98] Grootschalige allesvergisting, Hernieuwbaar gas</t>
  </si>
  <si>
    <t>[99] Bio-ethanol uit lignocellulosehoudende biomassa</t>
  </si>
  <si>
    <t>[100] Bio-LNG uit monomestvergisting</t>
  </si>
  <si>
    <t>[101] Bio-LNG uit allesvergisting</t>
  </si>
  <si>
    <t>[102] Biomethanol uit lignocellulose biomassa</t>
  </si>
  <si>
    <t>[103] Drop-in-biobrandstoffen uit lignocellulosehoudende biomassa</t>
  </si>
  <si>
    <t>[104] Grootschalige elektrische boilers</t>
  </si>
  <si>
    <t>[105] Gesloten systeem elektrisch gedreven warmtepomp (8000 uur)</t>
  </si>
  <si>
    <t>[106] Gesloten systeem elektrisch gedreven warmtepomp (3000 uur)</t>
  </si>
  <si>
    <t>[107] Open systeem elektrisch gedreven warmtepomp (8000 uur)</t>
  </si>
  <si>
    <t>[108] Open systeem elektrisch gedreven warmtepomp (3000 uur)</t>
  </si>
  <si>
    <t>[109] Elektrificatie bestaand offshore productieplatform</t>
  </si>
  <si>
    <t>[110] Elektrificatie nieuw offshore productieplatform</t>
  </si>
  <si>
    <t xml:space="preserve">[111] Onshore compressie met bestaande compressor </t>
  </si>
  <si>
    <t>[112] Onshore compressie met nieuwe compressor</t>
  </si>
  <si>
    <t>[113] Hybride glasovens</t>
  </si>
  <si>
    <t>[114] Benutting restwarmte zonder warmtepomp en zonder aansluiting op een onafhankelijk collectief warmtetransportnet, lengte-/vermogenverhouding ≥ 0,10 en &lt; 0,20</t>
  </si>
  <si>
    <t>[115] Benutting restwarmte zonder warmtepomp en zonder aansluiting op een onafhankelijk collectief warmtetransportnet, lengte-/vermogenverhouding ≥ 0,20 en &lt; 0,30</t>
  </si>
  <si>
    <t>[116] Benutting restwarmte zonder warmtepomp en zonder aansluiting op een onafhankelijk collectief warmtetransportnet, lengte-/vermogenverhouding ≥ 0,30 en &lt; 0,40</t>
  </si>
  <si>
    <t>[117] Benutting restwarmte zonder warmtepomp en zonder aansluiting op een onafhankelijk collectief warmtetransportnet, lengte-/vermogenverhouding ≥ 0,40</t>
  </si>
  <si>
    <t>[118] Benutting restwarmte met warmtepomp en zonder aansluiting op een onafhankelijk collectief warmtetransportnet, lengte-/vermogenverhouding ≥ 0,10 en &lt; 0,20</t>
  </si>
  <si>
    <t>[119] Benutting restwarmte met warmtepomp en zonder aansluiting op een onafhankelijk collectief warmtetransportnet, lengte-/vermogenverhouding ≥ 0,20 en &lt; 0,30</t>
  </si>
  <si>
    <t>[120] Benutting restwarmte met warmtepomp en zonder aansluiting op een onafhankelijk collectief warmtetransportnet, lengte-/vermogenverhouding ≥ 0,30 en &lt; 0.40</t>
  </si>
  <si>
    <t>[121] Benutting restwarmte met warmtepomp en zonder aansluiting op een onafhankelijk collectief warmtetransportnet, lengte-/vermogenverhouding ≥ 0,40</t>
  </si>
  <si>
    <t>[122] Benutting restwarmte zonder warmtepomp en met aansluiting op een onafhankelijk collectief warmtetransportnet, lengte-/vermogenverhouding ≥ 0,10 en &lt; 0,20</t>
  </si>
  <si>
    <t>[123] Benutting restwarmte zonder warmtepomp en met aansluiting op een onafhankelijk collectief warmtetransportnet, lengte-/vermogenverhouding ≥ 0,20 en &lt; 0,30</t>
  </si>
  <si>
    <t>[124] Benutting restwarmte zonder warmtepomp en met aansluiting op een onafhankelijk collectief warmtetransportnet, lengte-/vermogenverhouding ≥ 0,30 en &lt; 0,40</t>
  </si>
  <si>
    <t>[125] Benutting restwarmte zonder warmtepomp en met aansluiting op een onafhankelijk collectief warmtetransportnet, lengte-/vermogenverhouding ≥ 0,40</t>
  </si>
  <si>
    <t>[126] Benutting restwarmte met warmtepomp en met aansluiting op een onafhankelijk collectief warmtetransportnet, lengte-/vermogenverhouding ≥ 0,10 en &lt; 0,20</t>
  </si>
  <si>
    <t>[127] Benutting restwarmte met warmtepomp en met aansluiting op een onafhankelijk collectief warmtetransportnet, lengte-/vermogenverhouding ≥ 0,20 en &lt; 0,30</t>
  </si>
  <si>
    <t>[128] Benutting restwarmte met warmtepomp en met aansluiting op een onafhankelijk collectief warmtetransportnet, lengte-/vermogenverhouding ≥ 0,30 en &lt; 0,40</t>
  </si>
  <si>
    <t>[129] Benutting restwarmte met warmtepomp en met aansluiting op een onafhankelijk collectief warmtetransportnet, lengte-/vermogenverhouding ≥ 0,40</t>
  </si>
  <si>
    <t>[130] Waterstofproductie via elektrolyse, directe lijn met windpark</t>
  </si>
  <si>
    <t>[131] Waterstofproductie via elektrolyse, directe lijn met zonnepark</t>
  </si>
  <si>
    <t>[132] Waterstofproductie via elektrolyse, netgekoppeld</t>
  </si>
  <si>
    <t>[133] CCS - Gedeeltelijke CO2-opslag bij bestaande installaties, gasvormig transport (variant 1A)</t>
  </si>
  <si>
    <t>[134] CCS - Gedeeltelijke CO2-opslag bij bestaande installaties, vloeibaar transport (variant 1B)</t>
  </si>
  <si>
    <t>[135] CCS - Gedeeltelijke CO2-opslag bij bestaande installaties, vloeibaar transport met bestaande vervloeiingsinstallatie (variant 1C)</t>
  </si>
  <si>
    <t>[136] CCS - Volledige CO2-opslag bij bestaande installaties, gasvormig transport (variant 2A)</t>
  </si>
  <si>
    <t>[137] CCS - Volledige CO2-opslag bij bestaande installaties, vloeibaar transport (variant 2B)</t>
  </si>
  <si>
    <t>[138] CCS - Nieuwe pre-combustion CO2-afvang, bestaande installatie, gasvormig transport (variant 3A)</t>
  </si>
  <si>
    <t>[139] CCS - Nieuwe pre-combustion CO2-afvang, bestaande installatie, vloeibaar transport (variant 3B)</t>
  </si>
  <si>
    <t>[140] CCS - Nieuwe pre-combustion CO2-afvang bij waterstofproductie uit industriële restgassen, bestaande installatie, gasvormig transport (variant 4A)</t>
  </si>
  <si>
    <t>[141] CCS - Nieuwe pre-combustion CO2-afvang bij waterstofproductie uit industriële restgassen, bestaande installatie, vloeibaar transport (variant 4B)</t>
  </si>
  <si>
    <t>[142] CCS - Nieuwe post-combustion CO2-afvang, bestaande industriële installatie, gasvormig transport (variant 5A)</t>
  </si>
  <si>
    <t>[143] CCS - Nieuwe post-combustion CO2-afvang, bestaande industriële installatie, vloeibaar transport (variant 5B)</t>
  </si>
  <si>
    <t>[144] CCS - Nieuwe post-combustion CO2-afvang, bestaande AVI, gasvormig transport (variant 6A)</t>
  </si>
  <si>
    <t>[145] CCS - Nieuwe post-combustion CO2-afvang, bestaande AVI, vloeibaar transport (variant 6B)</t>
  </si>
  <si>
    <t>[146] CCS - Nieuwe pre-combustion CO2-afvang, nieuwe installatie, gasvormig transport (variant 7A)</t>
  </si>
  <si>
    <t>[147] CCS - Nieuwe pre-combustion CO2-afvang, nieuwe installatie, vloeibaar transport (variant 7B)</t>
  </si>
  <si>
    <t>[148] CCS - Nieuwe post-combustion CO2-afvang, nieuwe installatie, gasvormig transport (variant 8A)</t>
  </si>
  <si>
    <t>[149] CCS - Nieuwe post-combustion CO2-afvang, nieuwe installatie, vloeibaar transport (variant 8B)</t>
  </si>
  <si>
    <t>[150] CCU bestaande installatie, precombustion, bestaande pijpleiding</t>
  </si>
  <si>
    <t>[151] CCU bestaande installatie, precombustion, nieuwe pijpleiding</t>
  </si>
  <si>
    <t>[152] CCU bestaande installatie, precombustion,  vloeibaar</t>
  </si>
  <si>
    <t>[153] extra CCU bestaande installatie, bestaande pijpleiding</t>
  </si>
  <si>
    <t>[154] extra CCU bestaande installatie, nieuwe pijpleiding</t>
  </si>
  <si>
    <t>[155] extra CCU bestaande installatie, vloeibaar</t>
  </si>
  <si>
    <t>[156] CCU nieuwe installatie, precombustion, bestaande pijpleiding</t>
  </si>
  <si>
    <t>[157] CCU nieuwe installatie, precombustion, nieuwe pijpleiding</t>
  </si>
  <si>
    <t>[158] CCU nieuwe installatie, precombustion, vloeibaar</t>
  </si>
  <si>
    <t>[159] CCU bestaande installatie, postcombustion, bestaande pijpleiding</t>
  </si>
  <si>
    <t>[160] CCU bestaande installatie, postcombustion, nieuwe pijpleiding</t>
  </si>
  <si>
    <t>[161] CCU bestaande installatie, postcombustion, vloeibaar</t>
  </si>
  <si>
    <t>[162] CCU nieuwe installatie, postcombustion, bestaande pijpleiding</t>
  </si>
  <si>
    <t>[163] CCU nieuwe installatie, postcombustion, nieuwe pijpleiding</t>
  </si>
  <si>
    <t>[164] CCU nieuwe installatie, postcombustion, vloeibaar</t>
  </si>
  <si>
    <t>[165] CCU AEC, bestaande pijpleiding</t>
  </si>
  <si>
    <t>[166] CCU AEC, nieuwe pijpleiding</t>
  </si>
  <si>
    <t>[167] CCU AEC, vloeibaar</t>
  </si>
  <si>
    <t>[168] CCU kleine biomassa, gasvormig</t>
  </si>
  <si>
    <t>[169] CCU kleine biomassa, vloeibaar</t>
  </si>
  <si>
    <t>v1.0 - Eerste opzet najaar 2022 (PvdM)</t>
  </si>
  <si>
    <t xml:space="preserve">v1.1 - (nog niet de juiste) correctiebedragen toegevoegd </t>
  </si>
  <si>
    <t>v1.11 - Indexatiegetallen en tabblad SDE CB 2022-2046 aangepast (2022-2047)</t>
  </si>
  <si>
    <t>Versiebeheer</t>
  </si>
  <si>
    <t>v1.12 - Extra decimalen voor invoer vermogen | CB compleet met PBL_OT_2021</t>
  </si>
  <si>
    <t>Basisbedrag SDE++ 20212
[€/MWh] of [€/tonCO2]</t>
  </si>
  <si>
    <t>v1.2 - eindversie met cosmetische en teksaanpassingen</t>
  </si>
  <si>
    <t>De categorieëen zijn gerangschikt op volgorde van het PBL OT-rekenmodel (maart 2022)</t>
  </si>
  <si>
    <r>
      <t xml:space="preserve">De SDE++ vergoedt het verschil tussen het basisbedrag (de kosten voor duurzame energieproductie) en de grijze energieprijs (het correctiebedrag). Het correctiebedrag is gebaseerd op de berekeningen van PBL versie </t>
    </r>
    <r>
      <rPr>
        <b/>
        <sz val="10"/>
        <color theme="1"/>
        <rFont val="Arial"/>
        <family val="2"/>
      </rPr>
      <t>eind 2021</t>
    </r>
  </si>
  <si>
    <t>Wanneer het subsidiebedrag kleiner of gelijk is dan €0,00 per MWh wordt er in dat jaar geen SDE subsidie verleend over de geproduceerde MWh</t>
  </si>
  <si>
    <t>1 Voor de SDE++ categorieen gebruikt u Rekenmodel basisbedrag SDE++  categorieën 2022</t>
  </si>
  <si>
    <t>2 Voor windenergie op zee gebruikt u Rekenmodel WOZ basisbedrag 2022</t>
  </si>
  <si>
    <t>v1.3 -CB  Elektra op 0,  jaar t/m 2030</t>
  </si>
  <si>
    <t xml:space="preserve">Resultaat van de berekening. (Let op, wordt €0 wanneer het subsidiebedrag €0 per MWh is) </t>
  </si>
  <si>
    <t>SIM [€/tonCO2]</t>
  </si>
  <si>
    <t>EF [tonCO2/MWh]</t>
  </si>
  <si>
    <t>BB - LP = SIM * EF</t>
  </si>
  <si>
    <t>[€/MWh]</t>
  </si>
  <si>
    <t>BB [€/MWh]</t>
  </si>
  <si>
    <t>basisbedrag</t>
  </si>
  <si>
    <t>LP [€/MWh]</t>
  </si>
  <si>
    <t>lange termijn prijs</t>
  </si>
  <si>
    <t>BB - LP [€/MWh]</t>
  </si>
  <si>
    <t>BB - LP: Dit is de SDE++ bijdrage die voor productie van duurzame energie via de duurste SDE++ techniek betaald zou zijn (300 €/tonCO2). De SDE++ vergoedt het verschil tussen basisbedrag en lange termijn prijs. Hier is dat omgerekend naar €/MWh via de emissifactor voor stroom</t>
  </si>
  <si>
    <t>Geen CB</t>
  </si>
  <si>
    <t>https://www.co2emissiefactoren.nl/lijst-emissiefactoren/</t>
  </si>
  <si>
    <t>emissiefactor voor stroom (jan 2022), bron website CO2 emissies, https:</t>
  </si>
  <si>
    <t>maximale subsidie intensiteit volgens HER+ regeling (voorjaar 2022)</t>
  </si>
  <si>
    <t>v1.4 - aanpassingen mbt CB=0 en Niet SDE++-categoriëen</t>
  </si>
  <si>
    <t>v1.5 - ontbrekende CB WKK toegevoegd, aanpassingen voor eindversie</t>
  </si>
  <si>
    <t>Versie 20220711-1.5 ronde 2022 t/m 31-3-2023</t>
  </si>
  <si>
    <t>Van toepassing op Hernieuwbare Energietransitiesubsidie t/m maart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</si>
</sst>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€&quot;\ * #,##0_ ;_ &quot;€&quot;\ * \-#,##0_ ;_ &quot;€&quot;\ * &quot;-&quot;_ ;_ @_ "/>
    <numFmt numFmtId="43" formatCode="_ * #,##0.00_ ;_ * \-#,##0.00_ ;_ * &quot;-&quot;??_ ;_ @_ "/>
    <numFmt numFmtId="164" formatCode="&quot;€&quot;\ #,##0"/>
    <numFmt numFmtId="165" formatCode="#,##0.0000"/>
    <numFmt numFmtId="166" formatCode="_ &quot;€&quot;\ * #,##0_ ;_ &quot;€&quot;\ * \-#,##0_ "/>
    <numFmt numFmtId="167" formatCode="_ &quot;€&quot;\ * #,##0.00_ ;_ &quot;€&quot;\ * \-#,##0.00_ "/>
    <numFmt numFmtId="168" formatCode="_ #,##0_ ;_ \-\ #,##0_ "/>
    <numFmt numFmtId="169" formatCode="_ #,##0.00_ ;_ \-\ #,##0.00_ "/>
    <numFmt numFmtId="170" formatCode="0\ %\ "/>
    <numFmt numFmtId="171" formatCode="#,##0.000"/>
    <numFmt numFmtId="172" formatCode="0.0000"/>
  </numFmts>
  <fonts count="4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color theme="0" tint="-0.34998626667073579"/>
      <name val="Verdana"/>
      <family val="2"/>
    </font>
    <font>
      <sz val="10"/>
      <color rgb="FF000000"/>
      <name val="Tahoma"/>
      <family val="2"/>
    </font>
    <font>
      <sz val="10"/>
      <color rgb="FF000000"/>
      <name val="Verdana"/>
      <family val="34"/>
    </font>
    <font>
      <sz val="10"/>
      <color rgb="FF0070C0"/>
      <name val="Verdana"/>
      <family val="2"/>
    </font>
    <font>
      <sz val="9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color rgb="FF0070C0"/>
      <name val="Verdana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9"/>
      <color rgb="FF000000"/>
      <name val="Tahoma"/>
      <family val="2"/>
    </font>
    <font>
      <sz val="10"/>
      <name val="Verdana"/>
      <family val="2"/>
    </font>
    <font>
      <sz val="10"/>
      <color rgb="FF9C57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indexed="64"/>
      </left>
      <right style="thin">
        <color theme="2" tint="-0.749961851863155"/>
      </right>
      <top style="thin">
        <color indexed="64"/>
      </top>
      <bottom style="thin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indexed="64"/>
      </top>
      <bottom style="thin">
        <color indexed="64"/>
      </bottom>
      <diagonal/>
    </border>
    <border>
      <left style="thin">
        <color theme="2" tint="-0.7499618518631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0" fontId="42" fillId="8" borderId="0" applyNumberFormat="0" applyBorder="0" applyAlignment="0" applyProtection="0"/>
    <xf numFmtId="0" fontId="43" fillId="0" borderId="0" applyNumberFormat="0" applyFill="0" applyBorder="0" applyAlignment="0" applyProtection="0"/>
  </cellStyleXfs>
  <cellXfs count="301">
    <xf numFmtId="0" fontId="0" fillId="0" borderId="0" xfId="0"/>
    <xf numFmtId="2" fontId="0" fillId="0" borderId="0" xfId="0" applyNumberForma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6" xfId="0" applyFont="1" applyBorder="1"/>
    <xf numFmtId="0" fontId="8" fillId="0" borderId="4" xfId="0" applyFont="1" applyBorder="1"/>
    <xf numFmtId="0" fontId="8" fillId="0" borderId="3" xfId="0" applyFont="1" applyBorder="1" applyAlignment="1">
      <alignment horizontal="center" wrapText="1"/>
    </xf>
    <xf numFmtId="0" fontId="8" fillId="0" borderId="0" xfId="0" applyFont="1"/>
    <xf numFmtId="3" fontId="8" fillId="0" borderId="3" xfId="0" applyNumberFormat="1" applyFont="1" applyFill="1" applyBorder="1" applyAlignment="1" applyProtection="1">
      <alignment horizontal="center"/>
    </xf>
    <xf numFmtId="3" fontId="8" fillId="0" borderId="3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 applyProtection="1">
      <alignment horizontal="center"/>
    </xf>
    <xf numFmtId="0" fontId="8" fillId="0" borderId="0" xfId="0" applyFont="1" applyBorder="1"/>
    <xf numFmtId="0" fontId="8" fillId="0" borderId="0" xfId="0" applyFont="1" applyFill="1"/>
    <xf numFmtId="42" fontId="8" fillId="0" borderId="0" xfId="0" applyNumberFormat="1" applyFont="1" applyBorder="1" applyProtection="1"/>
    <xf numFmtId="42" fontId="8" fillId="0" borderId="0" xfId="0" applyNumberFormat="1" applyFont="1" applyFill="1" applyBorder="1" applyProtection="1"/>
    <xf numFmtId="0" fontId="8" fillId="0" borderId="0" xfId="0" applyFont="1" applyBorder="1" applyProtection="1"/>
    <xf numFmtId="0" fontId="8" fillId="0" borderId="6" xfId="0" applyFont="1" applyFill="1" applyBorder="1"/>
    <xf numFmtId="3" fontId="7" fillId="0" borderId="6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3" xfId="0" applyFont="1" applyBorder="1" applyAlignment="1">
      <alignment horizontal="center"/>
    </xf>
    <xf numFmtId="0" fontId="7" fillId="0" borderId="10" xfId="0" applyFont="1" applyBorder="1"/>
    <xf numFmtId="0" fontId="8" fillId="3" borderId="3" xfId="0" applyFont="1" applyFill="1" applyBorder="1"/>
    <xf numFmtId="0" fontId="9" fillId="0" borderId="0" xfId="0" applyFont="1"/>
    <xf numFmtId="0" fontId="8" fillId="0" borderId="5" xfId="0" applyFont="1" applyBorder="1"/>
    <xf numFmtId="2" fontId="8" fillId="0" borderId="0" xfId="0" applyNumberFormat="1" applyFont="1" applyFill="1" applyAlignment="1" applyProtection="1">
      <alignment horizontal="center" vertical="center"/>
    </xf>
    <xf numFmtId="166" fontId="5" fillId="0" borderId="5" xfId="0" applyNumberFormat="1" applyFont="1" applyFill="1" applyBorder="1"/>
    <xf numFmtId="167" fontId="8" fillId="0" borderId="3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NumberFormat="1" applyFont="1"/>
    <xf numFmtId="0" fontId="7" fillId="0" borderId="3" xfId="0" applyFont="1" applyBorder="1"/>
    <xf numFmtId="0" fontId="7" fillId="0" borderId="0" xfId="0" applyFont="1" applyFill="1"/>
    <xf numFmtId="0" fontId="0" fillId="0" borderId="0" xfId="0"/>
    <xf numFmtId="3" fontId="0" fillId="0" borderId="0" xfId="0" applyNumberFormat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167" fontId="8" fillId="0" borderId="3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Fill="1" applyBorder="1" applyAlignment="1" applyProtection="1">
      <alignment horizontal="center" vertical="center"/>
    </xf>
    <xf numFmtId="164" fontId="7" fillId="0" borderId="4" xfId="0" applyNumberFormat="1" applyFont="1" applyFill="1" applyBorder="1" applyAlignment="1">
      <alignment horizontal="left"/>
    </xf>
    <xf numFmtId="167" fontId="8" fillId="0" borderId="6" xfId="0" applyNumberFormat="1" applyFont="1" applyFill="1" applyBorder="1" applyAlignment="1" applyProtection="1">
      <alignment horizontal="center" vertical="center"/>
    </xf>
    <xf numFmtId="166" fontId="5" fillId="0" borderId="0" xfId="0" applyNumberFormat="1" applyFont="1" applyFill="1" applyBorder="1"/>
    <xf numFmtId="166" fontId="5" fillId="0" borderId="3" xfId="0" applyNumberFormat="1" applyFont="1" applyFill="1" applyBorder="1"/>
    <xf numFmtId="166" fontId="6" fillId="0" borderId="8" xfId="0" applyNumberFormat="1" applyFont="1" applyFill="1" applyBorder="1"/>
    <xf numFmtId="166" fontId="6" fillId="0" borderId="9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Border="1"/>
    <xf numFmtId="42" fontId="8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/>
    <xf numFmtId="168" fontId="8" fillId="0" borderId="0" xfId="0" applyNumberFormat="1" applyFont="1" applyFill="1" applyBorder="1" applyProtection="1">
      <protection locked="0"/>
    </xf>
    <xf numFmtId="166" fontId="8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</xf>
    <xf numFmtId="169" fontId="8" fillId="0" borderId="0" xfId="0" applyNumberFormat="1" applyFont="1" applyFill="1" applyBorder="1" applyAlignment="1">
      <alignment horizontal="right"/>
    </xf>
    <xf numFmtId="170" fontId="8" fillId="0" borderId="0" xfId="0" applyNumberFormat="1" applyFont="1" applyBorder="1"/>
    <xf numFmtId="0" fontId="10" fillId="0" borderId="10" xfId="0" applyFont="1" applyBorder="1"/>
    <xf numFmtId="3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3" fontId="0" fillId="0" borderId="0" xfId="0" applyNumberFormat="1" applyAlignment="1">
      <alignment horizontal="left"/>
    </xf>
    <xf numFmtId="0" fontId="8" fillId="4" borderId="3" xfId="0" applyFont="1" applyFill="1" applyBorder="1"/>
    <xf numFmtId="3" fontId="8" fillId="4" borderId="3" xfId="0" applyNumberFormat="1" applyFont="1" applyFill="1" applyBorder="1" applyAlignment="1" applyProtection="1">
      <alignment horizontal="center"/>
      <protection locked="0"/>
    </xf>
    <xf numFmtId="42" fontId="8" fillId="4" borderId="3" xfId="0" applyNumberFormat="1" applyFont="1" applyFill="1" applyBorder="1" applyProtection="1">
      <protection locked="0"/>
    </xf>
    <xf numFmtId="166" fontId="8" fillId="4" borderId="9" xfId="0" applyNumberFormat="1" applyFont="1" applyFill="1" applyBorder="1" applyProtection="1">
      <protection locked="0"/>
    </xf>
    <xf numFmtId="168" fontId="8" fillId="4" borderId="2" xfId="0" applyNumberFormat="1" applyFont="1" applyFill="1" applyBorder="1" applyProtection="1">
      <protection locked="0"/>
    </xf>
    <xf numFmtId="166" fontId="8" fillId="3" borderId="3" xfId="0" applyNumberFormat="1" applyFont="1" applyFill="1" applyBorder="1"/>
    <xf numFmtId="166" fontId="7" fillId="3" borderId="3" xfId="0" applyNumberFormat="1" applyFont="1" applyFill="1" applyBorder="1"/>
    <xf numFmtId="3" fontId="8" fillId="4" borderId="6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>
      <alignment vertical="center"/>
    </xf>
    <xf numFmtId="0" fontId="12" fillId="0" borderId="3" xfId="0" applyFont="1" applyBorder="1"/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3" fillId="0" borderId="3" xfId="0" applyFont="1" applyBorder="1" applyAlignment="1">
      <alignment vertical="center" wrapText="1"/>
    </xf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/>
    <xf numFmtId="3" fontId="16" fillId="0" borderId="0" xfId="0" applyNumberFormat="1" applyFont="1" applyAlignment="1">
      <alignment horizontal="left" vertical="center"/>
    </xf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16" fillId="0" borderId="3" xfId="0" applyNumberFormat="1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71" fontId="8" fillId="4" borderId="3" xfId="0" applyNumberFormat="1" applyFont="1" applyFill="1" applyBorder="1" applyAlignment="1" applyProtection="1">
      <alignment horizontal="center"/>
      <protection locked="0"/>
    </xf>
    <xf numFmtId="4" fontId="8" fillId="0" borderId="3" xfId="0" applyNumberFormat="1" applyFont="1" applyBorder="1" applyAlignment="1">
      <alignment horizontal="center"/>
    </xf>
    <xf numFmtId="4" fontId="8" fillId="0" borderId="3" xfId="0" applyNumberFormat="1" applyFont="1" applyFill="1" applyBorder="1" applyAlignment="1" applyProtection="1">
      <alignment horizontal="center"/>
    </xf>
    <xf numFmtId="0" fontId="18" fillId="0" borderId="0" xfId="0" applyFont="1"/>
    <xf numFmtId="0" fontId="19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0" fillId="5" borderId="3" xfId="0" applyFont="1" applyFill="1" applyBorder="1"/>
    <xf numFmtId="3" fontId="0" fillId="0" borderId="0" xfId="0" applyNumberFormat="1" applyAlignment="1">
      <alignment horizontal="left" vertical="center"/>
    </xf>
    <xf numFmtId="0" fontId="10" fillId="0" borderId="0" xfId="0" applyFont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2" fontId="21" fillId="0" borderId="3" xfId="0" applyNumberFormat="1" applyFont="1" applyFill="1" applyBorder="1" applyAlignment="1">
      <alignment horizontal="left" vertical="center"/>
    </xf>
    <xf numFmtId="1" fontId="21" fillId="0" borderId="3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Alignment="1">
      <alignment vertical="center"/>
    </xf>
    <xf numFmtId="2" fontId="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2" fontId="21" fillId="0" borderId="3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wrapText="1"/>
    </xf>
    <xf numFmtId="2" fontId="11" fillId="0" borderId="15" xfId="0" applyNumberFormat="1" applyFon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12" fillId="7" borderId="3" xfId="0" applyFont="1" applyFill="1" applyBorder="1" applyAlignment="1">
      <alignment wrapText="1"/>
    </xf>
    <xf numFmtId="2" fontId="8" fillId="0" borderId="3" xfId="0" applyNumberFormat="1" applyFont="1" applyFill="1" applyBorder="1" applyAlignment="1" applyProtection="1">
      <alignment horizontal="center"/>
    </xf>
    <xf numFmtId="2" fontId="8" fillId="4" borderId="3" xfId="0" applyNumberFormat="1" applyFont="1" applyFill="1" applyBorder="1" applyAlignment="1" applyProtection="1">
      <alignment horizontal="center"/>
      <protection locked="0"/>
    </xf>
    <xf numFmtId="4" fontId="23" fillId="0" borderId="0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72" fontId="0" fillId="0" borderId="0" xfId="0" applyNumberFormat="1" applyFill="1" applyAlignment="1">
      <alignment vertical="center"/>
    </xf>
    <xf numFmtId="0" fontId="4" fillId="2" borderId="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wrapText="1"/>
    </xf>
    <xf numFmtId="0" fontId="0" fillId="0" borderId="0" xfId="0" applyBorder="1" applyAlignment="1"/>
    <xf numFmtId="1" fontId="0" fillId="0" borderId="15" xfId="0" applyNumberFormat="1" applyFill="1" applyBorder="1" applyAlignment="1"/>
    <xf numFmtId="0" fontId="0" fillId="0" borderId="0" xfId="0" applyAlignment="1"/>
    <xf numFmtId="3" fontId="26" fillId="0" borderId="0" xfId="0" applyNumberFormat="1" applyFont="1" applyAlignment="1">
      <alignment horizontal="center"/>
    </xf>
    <xf numFmtId="3" fontId="0" fillId="0" borderId="20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4" fontId="11" fillId="0" borderId="20" xfId="0" applyNumberFormat="1" applyFont="1" applyFill="1" applyBorder="1" applyAlignment="1">
      <alignment horizontal="center"/>
    </xf>
    <xf numFmtId="49" fontId="0" fillId="0" borderId="22" xfId="0" applyNumberFormat="1" applyBorder="1" applyAlignment="1">
      <alignment horizontal="left" vertical="center"/>
    </xf>
    <xf numFmtId="0" fontId="3" fillId="0" borderId="3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4" fontId="8" fillId="4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Border="1"/>
    <xf numFmtId="0" fontId="30" fillId="0" borderId="20" xfId="0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/>
    </xf>
    <xf numFmtId="0" fontId="30" fillId="0" borderId="24" xfId="0" quotePrefix="1" applyFont="1" applyFill="1" applyBorder="1" applyAlignment="1">
      <alignment horizontal="center" vertical="center"/>
    </xf>
    <xf numFmtId="1" fontId="30" fillId="0" borderId="24" xfId="0" quotePrefix="1" applyNumberFormat="1" applyFont="1" applyFill="1" applyBorder="1" applyAlignment="1">
      <alignment horizontal="center"/>
    </xf>
    <xf numFmtId="0" fontId="30" fillId="0" borderId="25" xfId="0" quotePrefix="1" applyFont="1" applyFill="1" applyBorder="1" applyAlignment="1">
      <alignment horizontal="center" vertical="center"/>
    </xf>
    <xf numFmtId="1" fontId="30" fillId="0" borderId="25" xfId="0" quotePrefix="1" applyNumberFormat="1" applyFont="1" applyFill="1" applyBorder="1" applyAlignment="1">
      <alignment horizontal="center"/>
    </xf>
    <xf numFmtId="0" fontId="30" fillId="0" borderId="20" xfId="0" quotePrefix="1" applyFont="1" applyFill="1" applyBorder="1" applyAlignment="1">
      <alignment horizontal="center" vertical="center"/>
    </xf>
    <xf numFmtId="1" fontId="30" fillId="0" borderId="20" xfId="0" quotePrefix="1" applyNumberFormat="1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 vertical="center"/>
    </xf>
    <xf numFmtId="1" fontId="30" fillId="0" borderId="24" xfId="0" applyNumberFormat="1" applyFont="1" applyFill="1" applyBorder="1" applyAlignment="1">
      <alignment horizontal="center"/>
    </xf>
    <xf numFmtId="0" fontId="30" fillId="0" borderId="25" xfId="0" applyFont="1" applyFill="1" applyBorder="1" applyAlignment="1">
      <alignment horizontal="center" vertical="center"/>
    </xf>
    <xf numFmtId="1" fontId="30" fillId="0" borderId="25" xfId="0" applyNumberFormat="1" applyFont="1" applyFill="1" applyBorder="1" applyAlignment="1">
      <alignment horizontal="center"/>
    </xf>
    <xf numFmtId="4" fontId="11" fillId="0" borderId="25" xfId="0" applyNumberFormat="1" applyFont="1" applyFill="1" applyBorder="1" applyAlignment="1">
      <alignment horizontal="center"/>
    </xf>
    <xf numFmtId="4" fontId="11" fillId="0" borderId="24" xfId="0" applyNumberFormat="1" applyFont="1" applyFill="1" applyBorder="1" applyAlignment="1">
      <alignment horizontal="center"/>
    </xf>
    <xf numFmtId="2" fontId="28" fillId="0" borderId="19" xfId="0" applyNumberFormat="1" applyFont="1" applyFill="1" applyBorder="1"/>
    <xf numFmtId="2" fontId="28" fillId="0" borderId="27" xfId="0" quotePrefix="1" applyNumberFormat="1" applyFont="1" applyFill="1" applyBorder="1"/>
    <xf numFmtId="2" fontId="28" fillId="0" borderId="27" xfId="0" applyNumberFormat="1" applyFont="1" applyFill="1" applyBorder="1"/>
    <xf numFmtId="2" fontId="28" fillId="0" borderId="26" xfId="0" applyNumberFormat="1" applyFont="1" applyFill="1" applyBorder="1"/>
    <xf numFmtId="49" fontId="0" fillId="0" borderId="28" xfId="0" applyNumberFormat="1" applyFill="1" applyBorder="1"/>
    <xf numFmtId="0" fontId="28" fillId="0" borderId="28" xfId="0" applyFont="1" applyFill="1" applyBorder="1"/>
    <xf numFmtId="0" fontId="28" fillId="0" borderId="30" xfId="0" applyFont="1" applyFill="1" applyBorder="1"/>
    <xf numFmtId="0" fontId="28" fillId="0" borderId="32" xfId="0" applyFont="1" applyFill="1" applyBorder="1"/>
    <xf numFmtId="3" fontId="4" fillId="0" borderId="0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" fillId="0" borderId="3" xfId="0" applyFont="1" applyBorder="1"/>
    <xf numFmtId="1" fontId="4" fillId="2" borderId="5" xfId="0" quotePrefix="1" applyNumberFormat="1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wrapText="1"/>
    </xf>
    <xf numFmtId="3" fontId="0" fillId="0" borderId="2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wrapText="1" indent="2"/>
    </xf>
    <xf numFmtId="2" fontId="0" fillId="0" borderId="29" xfId="0" applyNumberFormat="1" applyBorder="1" applyAlignment="1">
      <alignment horizontal="right" vertical="center" indent="4"/>
    </xf>
    <xf numFmtId="2" fontId="31" fillId="0" borderId="29" xfId="0" applyNumberFormat="1" applyFont="1" applyBorder="1" applyAlignment="1">
      <alignment horizontal="right" vertical="center" indent="4"/>
    </xf>
    <xf numFmtId="2" fontId="0" fillId="0" borderId="31" xfId="0" applyNumberFormat="1" applyBorder="1" applyAlignment="1">
      <alignment horizontal="right" vertical="center" indent="4"/>
    </xf>
    <xf numFmtId="2" fontId="0" fillId="0" borderId="33" xfId="0" applyNumberFormat="1" applyBorder="1" applyAlignment="1">
      <alignment horizontal="right" vertical="center" indent="4"/>
    </xf>
    <xf numFmtId="2" fontId="30" fillId="0" borderId="20" xfId="0" applyNumberFormat="1" applyFont="1" applyFill="1" applyBorder="1" applyAlignment="1">
      <alignment horizontal="right" indent="1"/>
    </xf>
    <xf numFmtId="2" fontId="30" fillId="0" borderId="29" xfId="0" applyNumberFormat="1" applyFont="1" applyFill="1" applyBorder="1" applyAlignment="1">
      <alignment horizontal="right" indent="1"/>
    </xf>
    <xf numFmtId="2" fontId="30" fillId="0" borderId="24" xfId="0" quotePrefix="1" applyNumberFormat="1" applyFont="1" applyFill="1" applyBorder="1" applyAlignment="1">
      <alignment horizontal="right" indent="1"/>
    </xf>
    <xf numFmtId="2" fontId="30" fillId="0" borderId="31" xfId="0" quotePrefix="1" applyNumberFormat="1" applyFont="1" applyFill="1" applyBorder="1" applyAlignment="1">
      <alignment horizontal="right" indent="1"/>
    </xf>
    <xf numFmtId="2" fontId="30" fillId="0" borderId="25" xfId="0" quotePrefix="1" applyNumberFormat="1" applyFont="1" applyFill="1" applyBorder="1" applyAlignment="1">
      <alignment horizontal="right" indent="1"/>
    </xf>
    <xf numFmtId="2" fontId="30" fillId="0" borderId="33" xfId="0" quotePrefix="1" applyNumberFormat="1" applyFont="1" applyFill="1" applyBorder="1" applyAlignment="1">
      <alignment horizontal="right" indent="1"/>
    </xf>
    <xf numFmtId="2" fontId="30" fillId="0" borderId="20" xfId="0" quotePrefix="1" applyNumberFormat="1" applyFont="1" applyFill="1" applyBorder="1" applyAlignment="1">
      <alignment horizontal="right" indent="1"/>
    </xf>
    <xf numFmtId="2" fontId="30" fillId="0" borderId="29" xfId="0" quotePrefix="1" applyNumberFormat="1" applyFont="1" applyFill="1" applyBorder="1" applyAlignment="1">
      <alignment horizontal="right" indent="1"/>
    </xf>
    <xf numFmtId="2" fontId="30" fillId="0" borderId="24" xfId="0" applyNumberFormat="1" applyFont="1" applyFill="1" applyBorder="1" applyAlignment="1">
      <alignment horizontal="right" indent="1"/>
    </xf>
    <xf numFmtId="2" fontId="30" fillId="0" borderId="31" xfId="0" applyNumberFormat="1" applyFont="1" applyFill="1" applyBorder="1" applyAlignment="1">
      <alignment horizontal="right" indent="1"/>
    </xf>
    <xf numFmtId="2" fontId="30" fillId="0" borderId="25" xfId="0" applyNumberFormat="1" applyFont="1" applyFill="1" applyBorder="1" applyAlignment="1">
      <alignment horizontal="right" indent="1"/>
    </xf>
    <xf numFmtId="2" fontId="30" fillId="0" borderId="33" xfId="0" applyNumberFormat="1" applyFont="1" applyFill="1" applyBorder="1" applyAlignment="1">
      <alignment horizontal="right" indent="1"/>
    </xf>
    <xf numFmtId="2" fontId="29" fillId="0" borderId="20" xfId="0" applyNumberFormat="1" applyFont="1" applyFill="1" applyBorder="1" applyAlignment="1">
      <alignment horizontal="right"/>
    </xf>
    <xf numFmtId="2" fontId="29" fillId="0" borderId="24" xfId="0" quotePrefix="1" applyNumberFormat="1" applyFont="1" applyFill="1" applyBorder="1" applyAlignment="1">
      <alignment horizontal="right"/>
    </xf>
    <xf numFmtId="2" fontId="29" fillId="0" borderId="24" xfId="0" applyNumberFormat="1" applyFont="1" applyFill="1" applyBorder="1" applyAlignment="1">
      <alignment horizontal="right"/>
    </xf>
    <xf numFmtId="2" fontId="29" fillId="0" borderId="20" xfId="0" quotePrefix="1" applyNumberFormat="1" applyFont="1" applyFill="1" applyBorder="1" applyAlignment="1">
      <alignment horizontal="right"/>
    </xf>
    <xf numFmtId="2" fontId="29" fillId="0" borderId="25" xfId="0" applyNumberFormat="1" applyFont="1" applyFill="1" applyBorder="1" applyAlignment="1">
      <alignment horizontal="right"/>
    </xf>
    <xf numFmtId="0" fontId="34" fillId="0" borderId="28" xfId="0" applyFont="1" applyFill="1" applyBorder="1"/>
    <xf numFmtId="2" fontId="35" fillId="0" borderId="20" xfId="0" applyNumberFormat="1" applyFont="1" applyFill="1" applyBorder="1" applyAlignment="1">
      <alignment horizontal="right"/>
    </xf>
    <xf numFmtId="0" fontId="34" fillId="0" borderId="32" xfId="0" applyFont="1" applyFill="1" applyBorder="1"/>
    <xf numFmtId="2" fontId="35" fillId="0" borderId="25" xfId="0" quotePrefix="1" applyNumberFormat="1" applyFont="1" applyFill="1" applyBorder="1" applyAlignment="1">
      <alignment horizontal="right"/>
    </xf>
    <xf numFmtId="2" fontId="35" fillId="0" borderId="20" xfId="0" quotePrefix="1" applyNumberFormat="1" applyFont="1" applyFill="1" applyBorder="1" applyAlignment="1">
      <alignment horizontal="right"/>
    </xf>
    <xf numFmtId="0" fontId="34" fillId="0" borderId="30" xfId="0" applyFont="1" applyFill="1" applyBorder="1"/>
    <xf numFmtId="0" fontId="34" fillId="0" borderId="0" xfId="0" applyFont="1" applyAlignment="1">
      <alignment vertical="center"/>
    </xf>
    <xf numFmtId="0" fontId="36" fillId="0" borderId="0" xfId="0" applyFont="1" applyAlignment="1">
      <alignment vertical="top"/>
    </xf>
    <xf numFmtId="0" fontId="37" fillId="0" borderId="0" xfId="0" applyFont="1" applyAlignment="1">
      <alignment vertical="center"/>
    </xf>
    <xf numFmtId="2" fontId="35" fillId="0" borderId="24" xfId="0" quotePrefix="1" applyNumberFormat="1" applyFont="1" applyFill="1" applyBorder="1" applyAlignment="1">
      <alignment horizontal="right"/>
    </xf>
    <xf numFmtId="0" fontId="34" fillId="0" borderId="28" xfId="0" applyNumberFormat="1" applyFont="1" applyFill="1" applyBorder="1"/>
    <xf numFmtId="4" fontId="34" fillId="0" borderId="20" xfId="0" applyNumberFormat="1" applyFont="1" applyFill="1" applyBorder="1" applyAlignment="1">
      <alignment horizontal="right"/>
    </xf>
    <xf numFmtId="4" fontId="34" fillId="0" borderId="20" xfId="0" applyNumberFormat="1" applyFont="1" applyFill="1" applyBorder="1" applyAlignment="1">
      <alignment horizontal="center"/>
    </xf>
    <xf numFmtId="2" fontId="34" fillId="0" borderId="19" xfId="0" applyNumberFormat="1" applyFont="1" applyFill="1" applyBorder="1"/>
    <xf numFmtId="4" fontId="38" fillId="0" borderId="20" xfId="0" applyNumberFormat="1" applyFont="1" applyFill="1" applyBorder="1" applyAlignment="1">
      <alignment horizontal="center"/>
    </xf>
    <xf numFmtId="2" fontId="34" fillId="0" borderId="26" xfId="0" quotePrefix="1" applyNumberFormat="1" applyFont="1" applyFill="1" applyBorder="1"/>
    <xf numFmtId="4" fontId="38" fillId="0" borderId="25" xfId="0" applyNumberFormat="1" applyFont="1" applyFill="1" applyBorder="1" applyAlignment="1">
      <alignment horizontal="center"/>
    </xf>
    <xf numFmtId="2" fontId="34" fillId="0" borderId="19" xfId="0" quotePrefix="1" applyNumberFormat="1" applyFont="1" applyFill="1" applyBorder="1"/>
    <xf numFmtId="2" fontId="34" fillId="0" borderId="26" xfId="0" applyNumberFormat="1" applyFont="1" applyFill="1" applyBorder="1"/>
    <xf numFmtId="2" fontId="34" fillId="0" borderId="27" xfId="0" applyNumberFormat="1" applyFont="1" applyFill="1" applyBorder="1"/>
    <xf numFmtId="4" fontId="38" fillId="0" borderId="24" xfId="0" applyNumberFormat="1" applyFont="1" applyFill="1" applyBorder="1" applyAlignment="1">
      <alignment horizontal="center"/>
    </xf>
    <xf numFmtId="0" fontId="39" fillId="0" borderId="0" xfId="0" applyFont="1"/>
    <xf numFmtId="169" fontId="8" fillId="3" borderId="5" xfId="0" applyNumberFormat="1" applyFont="1" applyFill="1" applyBorder="1" applyAlignment="1">
      <alignment horizontal="right"/>
    </xf>
    <xf numFmtId="170" fontId="8" fillId="3" borderId="3" xfId="0" applyNumberFormat="1" applyFont="1" applyFill="1" applyBorder="1"/>
    <xf numFmtId="1" fontId="8" fillId="0" borderId="0" xfId="0" applyNumberFormat="1" applyFont="1" applyFill="1" applyBorder="1"/>
    <xf numFmtId="2" fontId="8" fillId="0" borderId="3" xfId="0" applyNumberFormat="1" applyFont="1" applyBorder="1"/>
    <xf numFmtId="1" fontId="41" fillId="6" borderId="20" xfId="0" quotePrefix="1" applyNumberFormat="1" applyFont="1" applyFill="1" applyBorder="1" applyAlignment="1">
      <alignment horizontal="center"/>
    </xf>
    <xf numFmtId="1" fontId="41" fillId="6" borderId="20" xfId="1" applyNumberFormat="1" applyFont="1" applyFill="1" applyBorder="1" applyAlignment="1">
      <alignment horizontal="center" vertical="center"/>
    </xf>
    <xf numFmtId="4" fontId="41" fillId="6" borderId="20" xfId="0" applyNumberFormat="1" applyFont="1" applyFill="1" applyBorder="1" applyAlignment="1">
      <alignment horizontal="right" vertical="center" indent="1"/>
    </xf>
    <xf numFmtId="4" fontId="41" fillId="6" borderId="29" xfId="0" applyNumberFormat="1" applyFont="1" applyFill="1" applyBorder="1" applyAlignment="1">
      <alignment horizontal="right" vertical="center" indent="1"/>
    </xf>
    <xf numFmtId="0" fontId="41" fillId="0" borderId="28" xfId="0" applyFont="1" applyFill="1" applyBorder="1"/>
    <xf numFmtId="0" fontId="8" fillId="0" borderId="0" xfId="0" applyFont="1" applyFill="1"/>
    <xf numFmtId="0" fontId="27" fillId="0" borderId="34" xfId="0" quotePrefix="1" applyFont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quotePrefix="1" applyFont="1" applyAlignment="1">
      <alignment horizontal="left" indent="1"/>
    </xf>
    <xf numFmtId="0" fontId="8" fillId="0" borderId="0" xfId="0" applyFont="1" applyAlignment="1">
      <alignment horizontal="left" indent="1"/>
    </xf>
    <xf numFmtId="2" fontId="8" fillId="0" borderId="0" xfId="0" applyNumberFormat="1" applyFont="1" applyAlignment="1">
      <alignment horizontal="left" indent="1"/>
    </xf>
    <xf numFmtId="0" fontId="44" fillId="0" borderId="0" xfId="2" applyFont="1" applyFill="1"/>
    <xf numFmtId="0" fontId="1" fillId="0" borderId="3" xfId="0" applyFont="1" applyBorder="1"/>
    <xf numFmtId="0" fontId="34" fillId="0" borderId="0" xfId="0" applyFont="1" applyAlignment="1">
      <alignment horizontal="left" vertical="top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8" fillId="0" borderId="0" xfId="0" applyFont="1" applyFill="1"/>
    <xf numFmtId="0" fontId="8" fillId="0" borderId="13" xfId="0" applyFont="1" applyFill="1" applyBorder="1"/>
    <xf numFmtId="0" fontId="7" fillId="0" borderId="0" xfId="0" applyFont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left"/>
    </xf>
    <xf numFmtId="164" fontId="7" fillId="0" borderId="4" xfId="0" applyNumberFormat="1" applyFont="1" applyFill="1" applyBorder="1" applyAlignment="1">
      <alignment horizontal="left"/>
    </xf>
    <xf numFmtId="164" fontId="7" fillId="0" borderId="5" xfId="0" applyNumberFormat="1" applyFont="1" applyFill="1" applyBorder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2" fontId="8" fillId="0" borderId="0" xfId="0" applyNumberFormat="1" applyFont="1" applyBorder="1" applyAlignment="1" applyProtection="1">
      <alignment horizontal="left"/>
    </xf>
    <xf numFmtId="2" fontId="7" fillId="0" borderId="3" xfId="0" applyNumberFormat="1" applyFont="1" applyFill="1" applyBorder="1" applyAlignment="1" applyProtection="1">
      <alignment horizontal="left" vertical="center" wrapText="1"/>
    </xf>
    <xf numFmtId="3" fontId="22" fillId="4" borderId="6" xfId="0" applyNumberFormat="1" applyFont="1" applyFill="1" applyBorder="1" applyAlignment="1" applyProtection="1">
      <alignment horizontal="left" vertical="center" wrapText="1"/>
      <protection locked="0"/>
    </xf>
    <xf numFmtId="3" fontId="22" fillId="4" borderId="4" xfId="0" applyNumberFormat="1" applyFont="1" applyFill="1" applyBorder="1" applyAlignment="1" applyProtection="1">
      <alignment horizontal="left" vertical="center" wrapText="1"/>
      <protection locked="0"/>
    </xf>
    <xf numFmtId="3" fontId="2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4" xfId="0" applyFont="1" applyBorder="1" applyAlignment="1" applyProtection="1">
      <alignment horizontal="left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4" borderId="6" xfId="0" applyNumberFormat="1" applyFont="1" applyFill="1" applyBorder="1" applyAlignment="1" applyProtection="1">
      <alignment horizontal="left"/>
      <protection locked="0"/>
    </xf>
    <xf numFmtId="0" fontId="8" fillId="4" borderId="4" xfId="0" applyNumberFormat="1" applyFont="1" applyFill="1" applyBorder="1" applyAlignment="1" applyProtection="1">
      <alignment horizontal="left"/>
      <protection locked="0"/>
    </xf>
    <xf numFmtId="0" fontId="8" fillId="4" borderId="5" xfId="0" applyNumberFormat="1" applyFont="1" applyFill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left"/>
    </xf>
    <xf numFmtId="166" fontId="8" fillId="4" borderId="7" xfId="0" applyNumberFormat="1" applyFont="1" applyFill="1" applyBorder="1" applyAlignment="1" applyProtection="1">
      <alignment horizontal="center"/>
      <protection locked="0"/>
    </xf>
    <xf numFmtId="166" fontId="8" fillId="4" borderId="8" xfId="0" applyNumberFormat="1" applyFont="1" applyFill="1" applyBorder="1" applyAlignment="1" applyProtection="1">
      <alignment horizontal="center"/>
      <protection locked="0"/>
    </xf>
    <xf numFmtId="168" fontId="8" fillId="4" borderId="3" xfId="0" applyNumberFormat="1" applyFont="1" applyFill="1" applyBorder="1" applyAlignment="1" applyProtection="1">
      <alignment horizontal="right"/>
      <protection locked="0"/>
    </xf>
    <xf numFmtId="166" fontId="8" fillId="3" borderId="3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7" fillId="0" borderId="6" xfId="0" applyFont="1" applyBorder="1"/>
    <xf numFmtId="0" fontId="7" fillId="0" borderId="5" xfId="0" applyFont="1" applyBorder="1"/>
    <xf numFmtId="0" fontId="8" fillId="0" borderId="0" xfId="0" applyFont="1" applyFill="1" applyAlignment="1">
      <alignment wrapText="1"/>
    </xf>
    <xf numFmtId="0" fontId="7" fillId="0" borderId="2" xfId="0" applyFont="1" applyBorder="1" applyAlignment="1">
      <alignment horizontal="center" vertical="center"/>
    </xf>
    <xf numFmtId="42" fontId="8" fillId="4" borderId="6" xfId="0" applyNumberFormat="1" applyFont="1" applyFill="1" applyBorder="1" applyAlignment="1" applyProtection="1">
      <alignment horizontal="center"/>
      <protection locked="0"/>
    </xf>
    <xf numFmtId="42" fontId="8" fillId="4" borderId="5" xfId="0" applyNumberFormat="1" applyFont="1" applyFill="1" applyBorder="1" applyAlignment="1" applyProtection="1">
      <alignment horizontal="center"/>
      <protection locked="0"/>
    </xf>
    <xf numFmtId="0" fontId="43" fillId="0" borderId="0" xfId="3" applyAlignment="1">
      <alignment horizontal="left"/>
    </xf>
    <xf numFmtId="169" fontId="8" fillId="3" borderId="3" xfId="0" applyNumberFormat="1" applyFont="1" applyFill="1" applyBorder="1" applyAlignment="1">
      <alignment horizontal="right"/>
    </xf>
    <xf numFmtId="170" fontId="8" fillId="3" borderId="3" xfId="0" applyNumberFormat="1" applyFont="1" applyFill="1" applyBorder="1" applyAlignment="1">
      <alignment horizontal="right"/>
    </xf>
    <xf numFmtId="170" fontId="8" fillId="3" borderId="3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</cellXfs>
  <cellStyles count="4">
    <cellStyle name="Hyperlink" xfId="3" builtinId="8"/>
    <cellStyle name="Komma" xfId="1" builtinId="3"/>
    <cellStyle name="Neutraal" xfId="2" builtinId="28"/>
    <cellStyle name="Standaard" xfId="0" builtinId="0"/>
  </cellStyles>
  <dxfs count="12">
    <dxf>
      <fill>
        <patternFill>
          <bgColor theme="0" tint="-4.9989318521683403E-2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 val="0"/>
        <i val="0"/>
        <color rgb="FFFF00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color rgb="FF0070C0"/>
      </font>
    </dxf>
    <dxf>
      <font>
        <color theme="6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  <color rgb="FF0BC521"/>
      <color rgb="FF99CCFF"/>
      <color rgb="FF66CCFF"/>
      <color rgb="FFFF6699"/>
      <color rgb="FFFF9999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o2emissiefactoren.nl/lijst-emissiefactore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C986-3BFD-4AB2-B79F-24BE9E136730}">
  <sheetPr codeName="Blad2"/>
  <dimension ref="A1:A43"/>
  <sheetViews>
    <sheetView showGridLines="0" tabSelected="1" zoomScaleNormal="100" workbookViewId="0">
      <selection activeCell="C3" sqref="C3"/>
    </sheetView>
  </sheetViews>
  <sheetFormatPr defaultColWidth="8.85546875" defaultRowHeight="15" x14ac:dyDescent="0.25"/>
  <cols>
    <col min="1" max="1" width="100.42578125" customWidth="1"/>
    <col min="3" max="3" width="61.85546875" customWidth="1"/>
  </cols>
  <sheetData>
    <row r="1" spans="1:1" s="36" customFormat="1" ht="46.5" x14ac:dyDescent="0.35">
      <c r="A1" s="128" t="s">
        <v>60</v>
      </c>
    </row>
    <row r="2" spans="1:1" s="36" customFormat="1" ht="15.75" x14ac:dyDescent="0.25">
      <c r="A2" s="244" t="s">
        <v>272</v>
      </c>
    </row>
    <row r="3" spans="1:1" s="36" customFormat="1" ht="15.75" x14ac:dyDescent="0.25">
      <c r="A3" s="78" t="s">
        <v>68</v>
      </c>
    </row>
    <row r="4" spans="1:1" s="36" customFormat="1" ht="15.75" x14ac:dyDescent="0.25">
      <c r="A4" s="101" t="s">
        <v>271</v>
      </c>
    </row>
    <row r="5" spans="1:1" ht="47.25" x14ac:dyDescent="0.25">
      <c r="A5" s="79" t="s">
        <v>41</v>
      </c>
    </row>
    <row r="6" spans="1:1" s="36" customFormat="1" ht="23.25" x14ac:dyDescent="0.35">
      <c r="A6" s="80" t="s">
        <v>43</v>
      </c>
    </row>
    <row r="7" spans="1:1" ht="47.25" x14ac:dyDescent="0.25">
      <c r="A7" s="79" t="s">
        <v>63</v>
      </c>
    </row>
    <row r="8" spans="1:1" s="36" customFormat="1" ht="31.5" x14ac:dyDescent="0.25">
      <c r="A8" s="79" t="s">
        <v>30</v>
      </c>
    </row>
    <row r="9" spans="1:1" s="36" customFormat="1" ht="15.75" x14ac:dyDescent="0.25">
      <c r="A9" s="183" t="s">
        <v>251</v>
      </c>
    </row>
    <row r="10" spans="1:1" s="36" customFormat="1" ht="15.75" x14ac:dyDescent="0.25">
      <c r="A10" s="183" t="s">
        <v>252</v>
      </c>
    </row>
    <row r="11" spans="1:1" s="36" customFormat="1" ht="47.25" x14ac:dyDescent="0.25">
      <c r="A11" s="79" t="s">
        <v>64</v>
      </c>
    </row>
    <row r="12" spans="1:1" s="36" customFormat="1" ht="31.5" x14ac:dyDescent="0.25">
      <c r="A12" s="79" t="s">
        <v>42</v>
      </c>
    </row>
    <row r="13" spans="1:1" s="36" customFormat="1" ht="31.5" x14ac:dyDescent="0.25">
      <c r="A13" s="79" t="s">
        <v>31</v>
      </c>
    </row>
    <row r="14" spans="1:1" s="36" customFormat="1" ht="15.75" x14ac:dyDescent="0.25">
      <c r="A14" s="79" t="s">
        <v>37</v>
      </c>
    </row>
    <row r="15" spans="1:1" s="36" customFormat="1" ht="78.75" x14ac:dyDescent="0.25">
      <c r="A15" s="79" t="s">
        <v>33</v>
      </c>
    </row>
    <row r="16" spans="1:1" ht="23.25" x14ac:dyDescent="0.35">
      <c r="A16" s="77" t="s">
        <v>44</v>
      </c>
    </row>
    <row r="17" spans="1:1" ht="31.5" x14ac:dyDescent="0.25">
      <c r="A17" s="79" t="s">
        <v>45</v>
      </c>
    </row>
    <row r="18" spans="1:1" ht="31.5" x14ac:dyDescent="0.25">
      <c r="A18" s="79" t="s">
        <v>36</v>
      </c>
    </row>
    <row r="19" spans="1:1" ht="15.75" x14ac:dyDescent="0.25">
      <c r="A19" s="79" t="s">
        <v>35</v>
      </c>
    </row>
    <row r="20" spans="1:1" ht="31.5" x14ac:dyDescent="0.25">
      <c r="A20" s="79" t="s">
        <v>34</v>
      </c>
    </row>
    <row r="21" spans="1:1" ht="15.75" x14ac:dyDescent="0.25">
      <c r="A21" s="79" t="s">
        <v>38</v>
      </c>
    </row>
    <row r="22" spans="1:1" ht="78.75" customHeight="1" x14ac:dyDescent="0.25">
      <c r="A22" s="81" t="s">
        <v>33</v>
      </c>
    </row>
    <row r="34" spans="1:1" hidden="1" x14ac:dyDescent="0.25">
      <c r="A34" t="s">
        <v>244</v>
      </c>
    </row>
    <row r="35" spans="1:1" hidden="1" x14ac:dyDescent="0.25"/>
    <row r="36" spans="1:1" ht="15.75" hidden="1" x14ac:dyDescent="0.25">
      <c r="A36" s="145" t="s">
        <v>241</v>
      </c>
    </row>
    <row r="37" spans="1:1" ht="15.75" hidden="1" x14ac:dyDescent="0.25">
      <c r="A37" s="145" t="s">
        <v>242</v>
      </c>
    </row>
    <row r="38" spans="1:1" ht="15.75" hidden="1" x14ac:dyDescent="0.25">
      <c r="A38" s="145" t="s">
        <v>243</v>
      </c>
    </row>
    <row r="39" spans="1:1" ht="15.75" hidden="1" x14ac:dyDescent="0.25">
      <c r="A39" s="145" t="s">
        <v>245</v>
      </c>
    </row>
    <row r="40" spans="1:1" ht="15.75" hidden="1" x14ac:dyDescent="0.25">
      <c r="A40" s="176" t="s">
        <v>247</v>
      </c>
    </row>
    <row r="41" spans="1:1" hidden="1" x14ac:dyDescent="0.25">
      <c r="A41" s="149" t="s">
        <v>253</v>
      </c>
    </row>
    <row r="42" spans="1:1" hidden="1" x14ac:dyDescent="0.25">
      <c r="A42" s="149" t="s">
        <v>269</v>
      </c>
    </row>
    <row r="43" spans="1:1" hidden="1" x14ac:dyDescent="0.25">
      <c r="A43" s="149" t="s">
        <v>270</v>
      </c>
    </row>
  </sheetData>
  <sheetProtection algorithmName="SHA-512" hashValue="+Hl+InYG2enWKg0rNrjk1IwEnHs0QQ+6rPBWhBpnbMrg1STVhhQ0uyp4LNoRbDZIro+3/+oNCcuj6B+TGYakaQ==" saltValue="QYy4cuZmr2OJVxxevJSAn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AN39"/>
  <sheetViews>
    <sheetView showGridLines="0" zoomScale="110" zoomScaleNormal="110" workbookViewId="0">
      <selection activeCell="E5" sqref="E5:K5"/>
    </sheetView>
  </sheetViews>
  <sheetFormatPr defaultColWidth="9.140625" defaultRowHeight="12.75" x14ac:dyDescent="0.2"/>
  <cols>
    <col min="1" max="1" width="4.7109375" style="7" customWidth="1"/>
    <col min="2" max="2" width="11.85546875" style="7" customWidth="1"/>
    <col min="3" max="3" width="11" style="7" customWidth="1"/>
    <col min="4" max="4" width="13" style="7" customWidth="1"/>
    <col min="5" max="5" width="8.85546875" style="7" customWidth="1"/>
    <col min="6" max="6" width="10.7109375" style="7" customWidth="1"/>
    <col min="7" max="10" width="11.7109375" style="7" customWidth="1"/>
    <col min="11" max="11" width="15.85546875" style="7" customWidth="1"/>
    <col min="12" max="12" width="8.7109375" style="7" customWidth="1"/>
    <col min="13" max="13" width="8.42578125" style="7" customWidth="1"/>
    <col min="14" max="14" width="10.85546875" style="7" customWidth="1"/>
    <col min="15" max="16" width="11.85546875" style="7" customWidth="1"/>
    <col min="17" max="34" width="13.140625" style="7" bestFit="1" customWidth="1"/>
    <col min="35" max="37" width="11.7109375" style="7" bestFit="1" customWidth="1"/>
    <col min="38" max="40" width="11.85546875" style="7" customWidth="1"/>
    <col min="41" max="16384" width="9.140625" style="7"/>
  </cols>
  <sheetData>
    <row r="1" spans="2:39" s="97" customFormat="1" ht="23.25" x14ac:dyDescent="0.35">
      <c r="B1" s="98" t="s">
        <v>61</v>
      </c>
    </row>
    <row r="4" spans="2:39" x14ac:dyDescent="0.2">
      <c r="B4" s="53"/>
    </row>
    <row r="5" spans="2:39" ht="48.75" customHeight="1" x14ac:dyDescent="0.2">
      <c r="B5" s="250" t="s">
        <v>29</v>
      </c>
      <c r="C5" s="250"/>
      <c r="D5" s="251"/>
      <c r="E5" s="264" t="s">
        <v>20</v>
      </c>
      <c r="F5" s="265"/>
      <c r="G5" s="265"/>
      <c r="H5" s="265"/>
      <c r="I5" s="265"/>
      <c r="J5" s="265"/>
      <c r="K5" s="266"/>
    </row>
    <row r="6" spans="2:39" x14ac:dyDescent="0.2">
      <c r="E6" s="103" t="s">
        <v>248</v>
      </c>
    </row>
    <row r="7" spans="2:39" x14ac:dyDescent="0.2">
      <c r="B7" s="3"/>
      <c r="N7" s="11"/>
      <c r="O7" s="259" t="s">
        <v>69</v>
      </c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1"/>
    </row>
    <row r="8" spans="2:39" ht="65.25" customHeight="1" x14ac:dyDescent="0.2">
      <c r="B8" s="6" t="s">
        <v>0</v>
      </c>
      <c r="C8" s="6" t="s">
        <v>16</v>
      </c>
      <c r="D8" s="6" t="s">
        <v>51</v>
      </c>
      <c r="E8" s="6" t="s">
        <v>18</v>
      </c>
      <c r="F8" s="6" t="s">
        <v>52</v>
      </c>
      <c r="G8" s="6" t="s">
        <v>246</v>
      </c>
      <c r="H8" s="6" t="s">
        <v>14</v>
      </c>
      <c r="I8" s="6" t="s">
        <v>53</v>
      </c>
      <c r="J8" s="6" t="s">
        <v>1</v>
      </c>
      <c r="K8" s="6" t="s">
        <v>67</v>
      </c>
      <c r="M8" s="255" t="s">
        <v>11</v>
      </c>
      <c r="N8" s="256"/>
      <c r="O8" s="63">
        <v>2023</v>
      </c>
      <c r="P8" s="22">
        <f>O8+1</f>
        <v>2024</v>
      </c>
      <c r="Q8" s="22">
        <f t="shared" ref="Q8:AM8" si="0">P8+1</f>
        <v>2025</v>
      </c>
      <c r="R8" s="22">
        <f t="shared" si="0"/>
        <v>2026</v>
      </c>
      <c r="S8" s="22">
        <f t="shared" si="0"/>
        <v>2027</v>
      </c>
      <c r="T8" s="22">
        <f t="shared" si="0"/>
        <v>2028</v>
      </c>
      <c r="U8" s="22">
        <f t="shared" si="0"/>
        <v>2029</v>
      </c>
      <c r="V8" s="22">
        <f t="shared" si="0"/>
        <v>2030</v>
      </c>
      <c r="W8" s="22">
        <f t="shared" si="0"/>
        <v>2031</v>
      </c>
      <c r="X8" s="22">
        <f t="shared" si="0"/>
        <v>2032</v>
      </c>
      <c r="Y8" s="22">
        <f t="shared" si="0"/>
        <v>2033</v>
      </c>
      <c r="Z8" s="22">
        <f t="shared" si="0"/>
        <v>2034</v>
      </c>
      <c r="AA8" s="22">
        <f t="shared" si="0"/>
        <v>2035</v>
      </c>
      <c r="AB8" s="22">
        <f t="shared" si="0"/>
        <v>2036</v>
      </c>
      <c r="AC8" s="22">
        <f t="shared" si="0"/>
        <v>2037</v>
      </c>
      <c r="AD8" s="22">
        <f t="shared" si="0"/>
        <v>2038</v>
      </c>
      <c r="AE8" s="22">
        <f t="shared" si="0"/>
        <v>2039</v>
      </c>
      <c r="AF8" s="22">
        <f t="shared" si="0"/>
        <v>2040</v>
      </c>
      <c r="AG8" s="22">
        <f t="shared" si="0"/>
        <v>2041</v>
      </c>
      <c r="AH8" s="22">
        <f t="shared" si="0"/>
        <v>2042</v>
      </c>
      <c r="AI8" s="22">
        <f t="shared" si="0"/>
        <v>2043</v>
      </c>
      <c r="AJ8" s="22">
        <f t="shared" si="0"/>
        <v>2044</v>
      </c>
      <c r="AK8" s="34">
        <f t="shared" si="0"/>
        <v>2045</v>
      </c>
      <c r="AL8" s="34">
        <f t="shared" si="0"/>
        <v>2046</v>
      </c>
      <c r="AM8" s="34">
        <f t="shared" si="0"/>
        <v>2047</v>
      </c>
    </row>
    <row r="9" spans="2:39" ht="15" customHeight="1" x14ac:dyDescent="0.2">
      <c r="B9" s="21">
        <f>O8</f>
        <v>2023</v>
      </c>
      <c r="C9" s="69"/>
      <c r="D9" s="148"/>
      <c r="E9" s="8">
        <f>+'SDE correctiebedragen 2022-2047'!AC2</f>
        <v>0</v>
      </c>
      <c r="F9" s="9">
        <f>C9*D9*E9</f>
        <v>0</v>
      </c>
      <c r="G9" s="129">
        <f>+'SDE correctiebedragen 2022-2047'!AD2</f>
        <v>0</v>
      </c>
      <c r="H9" s="129">
        <f>MIN(G9,'SDE correctiebedragen 2022-2047'!AE$2)</f>
        <v>0</v>
      </c>
      <c r="I9" s="130"/>
      <c r="J9" s="10">
        <f>+'SDE correctiebedragen 2022-2047'!$AB$2</f>
        <v>0</v>
      </c>
      <c r="K9" s="73">
        <f t="shared" ref="K9:K16" si="1">IFERROR(SUM(O9:AM9),"geen waarde")</f>
        <v>0</v>
      </c>
      <c r="M9" s="257">
        <f>O8</f>
        <v>2023</v>
      </c>
      <c r="N9" s="258"/>
      <c r="O9" s="27" t="str">
        <f>IFERROR(IF(OR(O$8&lt;$B9,O$8&gt;$B9+$J9-1),"",(MIN(MAX($H9-O$24,0),MAX($H9-$I9,0)))*$F9),"geen waarde")</f>
        <v/>
      </c>
      <c r="P9" s="27" t="str">
        <f t="shared" ref="P9:AM16" si="2">IFERROR(IF(OR(P$8&lt;$B9,P$8&gt;$B9+$J9-1),"",(MIN(MAX($H9-P$24,0),MAX($H9-$I9,0)))*$F9),"geen waarde")</f>
        <v/>
      </c>
      <c r="Q9" s="27" t="str">
        <f t="shared" si="2"/>
        <v/>
      </c>
      <c r="R9" s="27" t="str">
        <f t="shared" si="2"/>
        <v/>
      </c>
      <c r="S9" s="27" t="str">
        <f t="shared" si="2"/>
        <v/>
      </c>
      <c r="T9" s="27" t="str">
        <f t="shared" si="2"/>
        <v/>
      </c>
      <c r="U9" s="27" t="str">
        <f t="shared" si="2"/>
        <v/>
      </c>
      <c r="V9" s="27" t="str">
        <f t="shared" si="2"/>
        <v/>
      </c>
      <c r="W9" s="27" t="str">
        <f t="shared" si="2"/>
        <v/>
      </c>
      <c r="X9" s="27" t="str">
        <f t="shared" si="2"/>
        <v/>
      </c>
      <c r="Y9" s="27" t="str">
        <f t="shared" si="2"/>
        <v/>
      </c>
      <c r="Z9" s="27" t="str">
        <f t="shared" si="2"/>
        <v/>
      </c>
      <c r="AA9" s="27" t="str">
        <f t="shared" si="2"/>
        <v/>
      </c>
      <c r="AB9" s="27" t="str">
        <f t="shared" si="2"/>
        <v/>
      </c>
      <c r="AC9" s="27" t="str">
        <f t="shared" si="2"/>
        <v/>
      </c>
      <c r="AD9" s="27" t="str">
        <f t="shared" si="2"/>
        <v/>
      </c>
      <c r="AE9" s="27" t="str">
        <f t="shared" si="2"/>
        <v/>
      </c>
      <c r="AF9" s="27" t="str">
        <f t="shared" si="2"/>
        <v/>
      </c>
      <c r="AG9" s="27" t="str">
        <f t="shared" si="2"/>
        <v/>
      </c>
      <c r="AH9" s="27" t="str">
        <f t="shared" si="2"/>
        <v/>
      </c>
      <c r="AI9" s="27" t="str">
        <f t="shared" si="2"/>
        <v/>
      </c>
      <c r="AJ9" s="27" t="str">
        <f t="shared" si="2"/>
        <v/>
      </c>
      <c r="AK9" s="27" t="str">
        <f t="shared" si="2"/>
        <v/>
      </c>
      <c r="AL9" s="27" t="str">
        <f t="shared" si="2"/>
        <v/>
      </c>
      <c r="AM9" s="27" t="str">
        <f t="shared" si="2"/>
        <v/>
      </c>
    </row>
    <row r="10" spans="2:39" x14ac:dyDescent="0.2">
      <c r="B10" s="21">
        <f>B9+1</f>
        <v>2024</v>
      </c>
      <c r="C10" s="69"/>
      <c r="D10" s="148"/>
      <c r="E10" s="8">
        <f>+E9</f>
        <v>0</v>
      </c>
      <c r="F10" s="9">
        <f t="shared" ref="F10:F16" si="3">C10*D10*E10</f>
        <v>0</v>
      </c>
      <c r="G10" s="129">
        <f>+G9</f>
        <v>0</v>
      </c>
      <c r="H10" s="129">
        <f>MIN(G10,'SDE correctiebedragen 2022-2047'!AE$2)</f>
        <v>0</v>
      </c>
      <c r="I10" s="129">
        <f t="shared" ref="I10:I16" si="4">+I9</f>
        <v>0</v>
      </c>
      <c r="J10" s="10">
        <f>+'SDE correctiebedragen 2022-2047'!$AB$2</f>
        <v>0</v>
      </c>
      <c r="K10" s="73">
        <f t="shared" si="1"/>
        <v>0</v>
      </c>
      <c r="M10" s="257">
        <f>M9+1</f>
        <v>2024</v>
      </c>
      <c r="N10" s="258"/>
      <c r="O10" s="27" t="str">
        <f t="shared" ref="O10:AD16" si="5">IFERROR(IF(OR(O$8&lt;$B10,O$8&gt;$B10+$J10-1),"",(MIN(MAX($H10-O$24,0),MAX($H10-$I10,0)))*$F10),"geen waarde")</f>
        <v/>
      </c>
      <c r="P10" s="27" t="str">
        <f t="shared" si="5"/>
        <v/>
      </c>
      <c r="Q10" s="27" t="str">
        <f t="shared" si="5"/>
        <v/>
      </c>
      <c r="R10" s="27" t="str">
        <f t="shared" si="5"/>
        <v/>
      </c>
      <c r="S10" s="27" t="str">
        <f t="shared" si="5"/>
        <v/>
      </c>
      <c r="T10" s="27" t="str">
        <f t="shared" si="5"/>
        <v/>
      </c>
      <c r="U10" s="27" t="str">
        <f t="shared" si="5"/>
        <v/>
      </c>
      <c r="V10" s="27" t="str">
        <f t="shared" si="5"/>
        <v/>
      </c>
      <c r="W10" s="27" t="str">
        <f t="shared" si="5"/>
        <v/>
      </c>
      <c r="X10" s="27" t="str">
        <f t="shared" si="5"/>
        <v/>
      </c>
      <c r="Y10" s="27" t="str">
        <f t="shared" si="5"/>
        <v/>
      </c>
      <c r="Z10" s="27" t="str">
        <f t="shared" si="5"/>
        <v/>
      </c>
      <c r="AA10" s="27" t="str">
        <f t="shared" si="5"/>
        <v/>
      </c>
      <c r="AB10" s="27" t="str">
        <f t="shared" si="5"/>
        <v/>
      </c>
      <c r="AC10" s="27" t="str">
        <f t="shared" si="5"/>
        <v/>
      </c>
      <c r="AD10" s="27" t="str">
        <f t="shared" si="5"/>
        <v/>
      </c>
      <c r="AE10" s="27" t="str">
        <f t="shared" si="2"/>
        <v/>
      </c>
      <c r="AF10" s="27" t="str">
        <f t="shared" si="2"/>
        <v/>
      </c>
      <c r="AG10" s="27" t="str">
        <f t="shared" si="2"/>
        <v/>
      </c>
      <c r="AH10" s="27" t="str">
        <f t="shared" si="2"/>
        <v/>
      </c>
      <c r="AI10" s="27" t="str">
        <f t="shared" si="2"/>
        <v/>
      </c>
      <c r="AJ10" s="27" t="str">
        <f t="shared" si="2"/>
        <v/>
      </c>
      <c r="AK10" s="27" t="str">
        <f t="shared" si="2"/>
        <v/>
      </c>
      <c r="AL10" s="27" t="str">
        <f t="shared" si="2"/>
        <v/>
      </c>
      <c r="AM10" s="27" t="str">
        <f t="shared" si="2"/>
        <v/>
      </c>
    </row>
    <row r="11" spans="2:39" x14ac:dyDescent="0.2">
      <c r="B11" s="21">
        <f t="shared" ref="B11:B16" si="6">B10+1</f>
        <v>2025</v>
      </c>
      <c r="C11" s="69"/>
      <c r="D11" s="148"/>
      <c r="E11" s="8">
        <f t="shared" ref="E11:E16" si="7">+E10</f>
        <v>0</v>
      </c>
      <c r="F11" s="9">
        <f t="shared" si="3"/>
        <v>0</v>
      </c>
      <c r="G11" s="129">
        <f t="shared" ref="G11:G16" si="8">+G10</f>
        <v>0</v>
      </c>
      <c r="H11" s="129">
        <f>MIN(G11,'SDE correctiebedragen 2022-2047'!AE$2)</f>
        <v>0</v>
      </c>
      <c r="I11" s="129">
        <f t="shared" si="4"/>
        <v>0</v>
      </c>
      <c r="J11" s="10">
        <f>+'SDE correctiebedragen 2022-2047'!$AB$2</f>
        <v>0</v>
      </c>
      <c r="K11" s="73">
        <f t="shared" si="1"/>
        <v>0</v>
      </c>
      <c r="M11" s="257">
        <f t="shared" ref="M11:M15" si="9">M10+1</f>
        <v>2025</v>
      </c>
      <c r="N11" s="258"/>
      <c r="O11" s="27" t="str">
        <f t="shared" si="5"/>
        <v/>
      </c>
      <c r="P11" s="27" t="str">
        <f t="shared" si="2"/>
        <v/>
      </c>
      <c r="Q11" s="27" t="str">
        <f t="shared" si="2"/>
        <v/>
      </c>
      <c r="R11" s="27" t="str">
        <f t="shared" si="2"/>
        <v/>
      </c>
      <c r="S11" s="27" t="str">
        <f t="shared" si="2"/>
        <v/>
      </c>
      <c r="T11" s="27" t="str">
        <f t="shared" si="2"/>
        <v/>
      </c>
      <c r="U11" s="27" t="str">
        <f t="shared" si="2"/>
        <v/>
      </c>
      <c r="V11" s="27" t="str">
        <f t="shared" si="2"/>
        <v/>
      </c>
      <c r="W11" s="27" t="str">
        <f t="shared" si="2"/>
        <v/>
      </c>
      <c r="X11" s="27" t="str">
        <f t="shared" si="2"/>
        <v/>
      </c>
      <c r="Y11" s="27" t="str">
        <f t="shared" si="2"/>
        <v/>
      </c>
      <c r="Z11" s="27" t="str">
        <f t="shared" si="2"/>
        <v/>
      </c>
      <c r="AA11" s="27" t="str">
        <f t="shared" si="2"/>
        <v/>
      </c>
      <c r="AB11" s="27" t="str">
        <f t="shared" si="2"/>
        <v/>
      </c>
      <c r="AC11" s="27" t="str">
        <f t="shared" si="2"/>
        <v/>
      </c>
      <c r="AD11" s="27" t="str">
        <f t="shared" si="2"/>
        <v/>
      </c>
      <c r="AE11" s="27" t="str">
        <f t="shared" si="2"/>
        <v/>
      </c>
      <c r="AF11" s="27" t="str">
        <f t="shared" si="2"/>
        <v/>
      </c>
      <c r="AG11" s="27" t="str">
        <f t="shared" si="2"/>
        <v/>
      </c>
      <c r="AH11" s="27" t="str">
        <f t="shared" si="2"/>
        <v/>
      </c>
      <c r="AI11" s="27" t="str">
        <f t="shared" si="2"/>
        <v/>
      </c>
      <c r="AJ11" s="27" t="str">
        <f t="shared" si="2"/>
        <v/>
      </c>
      <c r="AK11" s="27" t="str">
        <f t="shared" si="2"/>
        <v/>
      </c>
      <c r="AL11" s="27" t="str">
        <f t="shared" si="2"/>
        <v/>
      </c>
      <c r="AM11" s="27" t="str">
        <f t="shared" si="2"/>
        <v/>
      </c>
    </row>
    <row r="12" spans="2:39" x14ac:dyDescent="0.2">
      <c r="B12" s="21">
        <f t="shared" si="6"/>
        <v>2026</v>
      </c>
      <c r="C12" s="69"/>
      <c r="D12" s="148"/>
      <c r="E12" s="8">
        <f t="shared" si="7"/>
        <v>0</v>
      </c>
      <c r="F12" s="9">
        <f t="shared" si="3"/>
        <v>0</v>
      </c>
      <c r="G12" s="129">
        <f t="shared" si="8"/>
        <v>0</v>
      </c>
      <c r="H12" s="129">
        <f>MIN(G12,'SDE correctiebedragen 2022-2047'!AE$2)</f>
        <v>0</v>
      </c>
      <c r="I12" s="129">
        <f t="shared" si="4"/>
        <v>0</v>
      </c>
      <c r="J12" s="10">
        <f>+'SDE correctiebedragen 2022-2047'!$AB$2</f>
        <v>0</v>
      </c>
      <c r="K12" s="73">
        <f t="shared" si="1"/>
        <v>0</v>
      </c>
      <c r="M12" s="257">
        <f t="shared" si="9"/>
        <v>2026</v>
      </c>
      <c r="N12" s="258"/>
      <c r="O12" s="27" t="str">
        <f t="shared" si="5"/>
        <v/>
      </c>
      <c r="P12" s="27" t="str">
        <f t="shared" si="2"/>
        <v/>
      </c>
      <c r="Q12" s="27" t="str">
        <f t="shared" si="2"/>
        <v/>
      </c>
      <c r="R12" s="27" t="str">
        <f t="shared" si="2"/>
        <v/>
      </c>
      <c r="S12" s="27" t="str">
        <f t="shared" si="2"/>
        <v/>
      </c>
      <c r="T12" s="27" t="str">
        <f t="shared" si="2"/>
        <v/>
      </c>
      <c r="U12" s="27" t="str">
        <f t="shared" si="2"/>
        <v/>
      </c>
      <c r="V12" s="27" t="str">
        <f t="shared" si="2"/>
        <v/>
      </c>
      <c r="W12" s="27" t="str">
        <f t="shared" si="2"/>
        <v/>
      </c>
      <c r="X12" s="27" t="str">
        <f t="shared" si="2"/>
        <v/>
      </c>
      <c r="Y12" s="27" t="str">
        <f t="shared" si="2"/>
        <v/>
      </c>
      <c r="Z12" s="27" t="str">
        <f t="shared" si="2"/>
        <v/>
      </c>
      <c r="AA12" s="27" t="str">
        <f t="shared" si="2"/>
        <v/>
      </c>
      <c r="AB12" s="27" t="str">
        <f t="shared" si="2"/>
        <v/>
      </c>
      <c r="AC12" s="27" t="str">
        <f t="shared" si="2"/>
        <v/>
      </c>
      <c r="AD12" s="27" t="str">
        <f t="shared" si="2"/>
        <v/>
      </c>
      <c r="AE12" s="27" t="str">
        <f t="shared" si="2"/>
        <v/>
      </c>
      <c r="AF12" s="27" t="str">
        <f t="shared" si="2"/>
        <v/>
      </c>
      <c r="AG12" s="27" t="str">
        <f t="shared" si="2"/>
        <v/>
      </c>
      <c r="AH12" s="27" t="str">
        <f t="shared" si="2"/>
        <v/>
      </c>
      <c r="AI12" s="27" t="str">
        <f t="shared" si="2"/>
        <v/>
      </c>
      <c r="AJ12" s="27" t="str">
        <f t="shared" si="2"/>
        <v/>
      </c>
      <c r="AK12" s="27" t="str">
        <f t="shared" si="2"/>
        <v/>
      </c>
      <c r="AL12" s="27" t="str">
        <f t="shared" si="2"/>
        <v/>
      </c>
      <c r="AM12" s="27" t="str">
        <f t="shared" si="2"/>
        <v/>
      </c>
    </row>
    <row r="13" spans="2:39" x14ac:dyDescent="0.2">
      <c r="B13" s="21">
        <f t="shared" si="6"/>
        <v>2027</v>
      </c>
      <c r="C13" s="69"/>
      <c r="D13" s="148"/>
      <c r="E13" s="8">
        <f t="shared" si="7"/>
        <v>0</v>
      </c>
      <c r="F13" s="9">
        <f t="shared" si="3"/>
        <v>0</v>
      </c>
      <c r="G13" s="129">
        <f t="shared" si="8"/>
        <v>0</v>
      </c>
      <c r="H13" s="129">
        <f>MIN(G13,'SDE correctiebedragen 2022-2047'!AE$2)</f>
        <v>0</v>
      </c>
      <c r="I13" s="129">
        <f t="shared" si="4"/>
        <v>0</v>
      </c>
      <c r="J13" s="10">
        <f>+'SDE correctiebedragen 2022-2047'!$AB$2</f>
        <v>0</v>
      </c>
      <c r="K13" s="73">
        <f t="shared" si="1"/>
        <v>0</v>
      </c>
      <c r="M13" s="257">
        <f t="shared" si="9"/>
        <v>2027</v>
      </c>
      <c r="N13" s="258"/>
      <c r="O13" s="27" t="str">
        <f t="shared" si="5"/>
        <v/>
      </c>
      <c r="P13" s="27" t="str">
        <f t="shared" si="2"/>
        <v/>
      </c>
      <c r="Q13" s="27" t="str">
        <f t="shared" si="2"/>
        <v/>
      </c>
      <c r="R13" s="27" t="str">
        <f t="shared" si="2"/>
        <v/>
      </c>
      <c r="S13" s="27" t="str">
        <f t="shared" si="2"/>
        <v/>
      </c>
      <c r="T13" s="27" t="str">
        <f t="shared" si="2"/>
        <v/>
      </c>
      <c r="U13" s="27" t="str">
        <f t="shared" si="2"/>
        <v/>
      </c>
      <c r="V13" s="27" t="str">
        <f t="shared" si="2"/>
        <v/>
      </c>
      <c r="W13" s="27" t="str">
        <f t="shared" si="2"/>
        <v/>
      </c>
      <c r="X13" s="27" t="str">
        <f t="shared" si="2"/>
        <v/>
      </c>
      <c r="Y13" s="27" t="str">
        <f t="shared" si="2"/>
        <v/>
      </c>
      <c r="Z13" s="27" t="str">
        <f t="shared" si="2"/>
        <v/>
      </c>
      <c r="AA13" s="27" t="str">
        <f t="shared" si="2"/>
        <v/>
      </c>
      <c r="AB13" s="27" t="str">
        <f t="shared" si="2"/>
        <v/>
      </c>
      <c r="AC13" s="27" t="str">
        <f t="shared" si="2"/>
        <v/>
      </c>
      <c r="AD13" s="27" t="str">
        <f t="shared" si="2"/>
        <v/>
      </c>
      <c r="AE13" s="27" t="str">
        <f t="shared" si="2"/>
        <v/>
      </c>
      <c r="AF13" s="27" t="str">
        <f t="shared" si="2"/>
        <v/>
      </c>
      <c r="AG13" s="27" t="str">
        <f t="shared" si="2"/>
        <v/>
      </c>
      <c r="AH13" s="27" t="str">
        <f t="shared" si="2"/>
        <v/>
      </c>
      <c r="AI13" s="27" t="str">
        <f t="shared" si="2"/>
        <v/>
      </c>
      <c r="AJ13" s="27" t="str">
        <f t="shared" si="2"/>
        <v/>
      </c>
      <c r="AK13" s="27" t="str">
        <f t="shared" si="2"/>
        <v/>
      </c>
      <c r="AL13" s="27" t="str">
        <f t="shared" si="2"/>
        <v/>
      </c>
      <c r="AM13" s="27" t="str">
        <f t="shared" si="2"/>
        <v/>
      </c>
    </row>
    <row r="14" spans="2:39" x14ac:dyDescent="0.2">
      <c r="B14" s="21">
        <f t="shared" si="6"/>
        <v>2028</v>
      </c>
      <c r="C14" s="69"/>
      <c r="D14" s="148"/>
      <c r="E14" s="8">
        <f t="shared" si="7"/>
        <v>0</v>
      </c>
      <c r="F14" s="9">
        <f t="shared" si="3"/>
        <v>0</v>
      </c>
      <c r="G14" s="129">
        <f t="shared" si="8"/>
        <v>0</v>
      </c>
      <c r="H14" s="129">
        <f>MIN(G14,'SDE correctiebedragen 2022-2047'!AE$2)</f>
        <v>0</v>
      </c>
      <c r="I14" s="129">
        <f t="shared" si="4"/>
        <v>0</v>
      </c>
      <c r="J14" s="10">
        <f>+'SDE correctiebedragen 2022-2047'!$AB$2</f>
        <v>0</v>
      </c>
      <c r="K14" s="73">
        <f t="shared" si="1"/>
        <v>0</v>
      </c>
      <c r="M14" s="257">
        <f t="shared" si="9"/>
        <v>2028</v>
      </c>
      <c r="N14" s="258"/>
      <c r="O14" s="27" t="str">
        <f t="shared" si="5"/>
        <v/>
      </c>
      <c r="P14" s="27" t="str">
        <f t="shared" si="2"/>
        <v/>
      </c>
      <c r="Q14" s="27" t="str">
        <f t="shared" si="2"/>
        <v/>
      </c>
      <c r="R14" s="27" t="str">
        <f t="shared" si="2"/>
        <v/>
      </c>
      <c r="S14" s="27" t="str">
        <f t="shared" si="2"/>
        <v/>
      </c>
      <c r="T14" s="27" t="str">
        <f t="shared" si="2"/>
        <v/>
      </c>
      <c r="U14" s="27" t="str">
        <f t="shared" si="2"/>
        <v/>
      </c>
      <c r="V14" s="27" t="str">
        <f t="shared" si="2"/>
        <v/>
      </c>
      <c r="W14" s="27" t="str">
        <f t="shared" si="2"/>
        <v/>
      </c>
      <c r="X14" s="27" t="str">
        <f t="shared" si="2"/>
        <v/>
      </c>
      <c r="Y14" s="27" t="str">
        <f t="shared" si="2"/>
        <v/>
      </c>
      <c r="Z14" s="27" t="str">
        <f t="shared" si="2"/>
        <v/>
      </c>
      <c r="AA14" s="27" t="str">
        <f t="shared" si="2"/>
        <v/>
      </c>
      <c r="AB14" s="27" t="str">
        <f t="shared" si="2"/>
        <v/>
      </c>
      <c r="AC14" s="27" t="str">
        <f t="shared" si="2"/>
        <v/>
      </c>
      <c r="AD14" s="27" t="str">
        <f t="shared" si="2"/>
        <v/>
      </c>
      <c r="AE14" s="27" t="str">
        <f t="shared" si="2"/>
        <v/>
      </c>
      <c r="AF14" s="27" t="str">
        <f t="shared" si="2"/>
        <v/>
      </c>
      <c r="AG14" s="27" t="str">
        <f t="shared" si="2"/>
        <v/>
      </c>
      <c r="AH14" s="27" t="str">
        <f t="shared" si="2"/>
        <v/>
      </c>
      <c r="AI14" s="27" t="str">
        <f t="shared" si="2"/>
        <v/>
      </c>
      <c r="AJ14" s="27" t="str">
        <f t="shared" si="2"/>
        <v/>
      </c>
      <c r="AK14" s="27" t="str">
        <f t="shared" si="2"/>
        <v/>
      </c>
      <c r="AL14" s="27" t="str">
        <f t="shared" si="2"/>
        <v/>
      </c>
      <c r="AM14" s="27" t="str">
        <f t="shared" si="2"/>
        <v/>
      </c>
    </row>
    <row r="15" spans="2:39" x14ac:dyDescent="0.2">
      <c r="B15" s="21">
        <f t="shared" si="6"/>
        <v>2029</v>
      </c>
      <c r="C15" s="69"/>
      <c r="D15" s="148"/>
      <c r="E15" s="8">
        <f t="shared" si="7"/>
        <v>0</v>
      </c>
      <c r="F15" s="9">
        <f t="shared" si="3"/>
        <v>0</v>
      </c>
      <c r="G15" s="129">
        <f t="shared" si="8"/>
        <v>0</v>
      </c>
      <c r="H15" s="129">
        <f>MIN(G15,'SDE correctiebedragen 2022-2047'!AE$2)</f>
        <v>0</v>
      </c>
      <c r="I15" s="129">
        <f t="shared" si="4"/>
        <v>0</v>
      </c>
      <c r="J15" s="10">
        <f>+'SDE correctiebedragen 2022-2047'!$AB$2</f>
        <v>0</v>
      </c>
      <c r="K15" s="73">
        <f t="shared" si="1"/>
        <v>0</v>
      </c>
      <c r="M15" s="257">
        <f t="shared" si="9"/>
        <v>2029</v>
      </c>
      <c r="N15" s="258"/>
      <c r="O15" s="27" t="str">
        <f t="shared" si="5"/>
        <v/>
      </c>
      <c r="P15" s="27" t="str">
        <f t="shared" si="2"/>
        <v/>
      </c>
      <c r="Q15" s="27" t="str">
        <f t="shared" si="2"/>
        <v/>
      </c>
      <c r="R15" s="27" t="str">
        <f t="shared" si="2"/>
        <v/>
      </c>
      <c r="S15" s="27" t="str">
        <f t="shared" si="2"/>
        <v/>
      </c>
      <c r="T15" s="27" t="str">
        <f t="shared" si="2"/>
        <v/>
      </c>
      <c r="U15" s="27" t="str">
        <f t="shared" si="2"/>
        <v/>
      </c>
      <c r="V15" s="27" t="str">
        <f t="shared" si="2"/>
        <v/>
      </c>
      <c r="W15" s="27" t="str">
        <f t="shared" si="2"/>
        <v/>
      </c>
      <c r="X15" s="27" t="str">
        <f t="shared" si="2"/>
        <v/>
      </c>
      <c r="Y15" s="27" t="str">
        <f t="shared" si="2"/>
        <v/>
      </c>
      <c r="Z15" s="27" t="str">
        <f t="shared" si="2"/>
        <v/>
      </c>
      <c r="AA15" s="27" t="str">
        <f t="shared" si="2"/>
        <v/>
      </c>
      <c r="AB15" s="27" t="str">
        <f t="shared" si="2"/>
        <v/>
      </c>
      <c r="AC15" s="27" t="str">
        <f t="shared" si="2"/>
        <v/>
      </c>
      <c r="AD15" s="27" t="str">
        <f t="shared" si="2"/>
        <v/>
      </c>
      <c r="AE15" s="27" t="str">
        <f t="shared" si="2"/>
        <v/>
      </c>
      <c r="AF15" s="27" t="str">
        <f t="shared" si="2"/>
        <v/>
      </c>
      <c r="AG15" s="27" t="str">
        <f t="shared" si="2"/>
        <v/>
      </c>
      <c r="AH15" s="27" t="str">
        <f t="shared" si="2"/>
        <v/>
      </c>
      <c r="AI15" s="27" t="str">
        <f t="shared" si="2"/>
        <v/>
      </c>
      <c r="AJ15" s="27" t="str">
        <f t="shared" si="2"/>
        <v/>
      </c>
      <c r="AK15" s="27" t="str">
        <f t="shared" si="2"/>
        <v/>
      </c>
      <c r="AL15" s="27" t="str">
        <f t="shared" si="2"/>
        <v/>
      </c>
      <c r="AM15" s="27" t="str">
        <f t="shared" si="2"/>
        <v/>
      </c>
    </row>
    <row r="16" spans="2:39" x14ac:dyDescent="0.2">
      <c r="B16" s="21">
        <f t="shared" si="6"/>
        <v>2030</v>
      </c>
      <c r="C16" s="69"/>
      <c r="D16" s="148"/>
      <c r="E16" s="8">
        <f t="shared" si="7"/>
        <v>0</v>
      </c>
      <c r="F16" s="9">
        <f t="shared" si="3"/>
        <v>0</v>
      </c>
      <c r="G16" s="129">
        <f t="shared" si="8"/>
        <v>0</v>
      </c>
      <c r="H16" s="129">
        <f>MIN(G16,'SDE correctiebedragen 2022-2047'!AE$2)</f>
        <v>0</v>
      </c>
      <c r="I16" s="129">
        <f t="shared" si="4"/>
        <v>0</v>
      </c>
      <c r="J16" s="10">
        <f>+'SDE correctiebedragen 2022-2047'!$AB$2</f>
        <v>0</v>
      </c>
      <c r="K16" s="73">
        <f t="shared" si="1"/>
        <v>0</v>
      </c>
      <c r="M16" s="257">
        <f t="shared" ref="M16" si="10">M15+1</f>
        <v>2030</v>
      </c>
      <c r="N16" s="258"/>
      <c r="O16" s="27" t="str">
        <f t="shared" si="5"/>
        <v/>
      </c>
      <c r="P16" s="27" t="str">
        <f t="shared" si="2"/>
        <v/>
      </c>
      <c r="Q16" s="27" t="str">
        <f t="shared" si="2"/>
        <v/>
      </c>
      <c r="R16" s="27" t="str">
        <f t="shared" si="2"/>
        <v/>
      </c>
      <c r="S16" s="27" t="str">
        <f t="shared" si="2"/>
        <v/>
      </c>
      <c r="T16" s="27" t="str">
        <f t="shared" si="2"/>
        <v/>
      </c>
      <c r="U16" s="27" t="str">
        <f t="shared" si="2"/>
        <v/>
      </c>
      <c r="V16" s="27" t="str">
        <f t="shared" si="2"/>
        <v/>
      </c>
      <c r="W16" s="27" t="str">
        <f t="shared" si="2"/>
        <v/>
      </c>
      <c r="X16" s="27" t="str">
        <f t="shared" si="2"/>
        <v/>
      </c>
      <c r="Y16" s="27" t="str">
        <f t="shared" si="2"/>
        <v/>
      </c>
      <c r="Z16" s="27" t="str">
        <f t="shared" si="2"/>
        <v/>
      </c>
      <c r="AA16" s="27" t="str">
        <f t="shared" si="2"/>
        <v/>
      </c>
      <c r="AB16" s="27" t="str">
        <f t="shared" si="2"/>
        <v/>
      </c>
      <c r="AC16" s="27" t="str">
        <f t="shared" si="2"/>
        <v/>
      </c>
      <c r="AD16" s="27" t="str">
        <f t="shared" si="2"/>
        <v/>
      </c>
      <c r="AE16" s="27" t="str">
        <f t="shared" si="2"/>
        <v/>
      </c>
      <c r="AF16" s="27" t="str">
        <f t="shared" si="2"/>
        <v/>
      </c>
      <c r="AG16" s="27" t="str">
        <f t="shared" si="2"/>
        <v/>
      </c>
      <c r="AH16" s="27" t="str">
        <f t="shared" si="2"/>
        <v/>
      </c>
      <c r="AI16" s="27" t="str">
        <f t="shared" si="2"/>
        <v/>
      </c>
      <c r="AJ16" s="27" t="str">
        <f t="shared" si="2"/>
        <v/>
      </c>
      <c r="AK16" s="27" t="str">
        <f t="shared" si="2"/>
        <v/>
      </c>
      <c r="AL16" s="27" t="str">
        <f t="shared" si="2"/>
        <v/>
      </c>
      <c r="AM16" s="27" t="str">
        <f t="shared" si="2"/>
        <v/>
      </c>
    </row>
    <row r="17" spans="2:40" hidden="1" x14ac:dyDescent="0.2">
      <c r="B17" s="21"/>
      <c r="C17" s="69"/>
      <c r="D17" s="148"/>
      <c r="E17" s="8"/>
      <c r="F17" s="9"/>
      <c r="G17" s="129"/>
      <c r="H17" s="129"/>
      <c r="I17" s="129"/>
      <c r="J17" s="10"/>
      <c r="K17" s="73"/>
      <c r="M17" s="257"/>
      <c r="N17" s="258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2:40" s="3" customFormat="1" x14ac:dyDescent="0.2">
      <c r="B18" s="38" t="s">
        <v>2</v>
      </c>
      <c r="C18" s="17">
        <f>SUM(C9:C17)</f>
        <v>0</v>
      </c>
      <c r="D18" s="92"/>
      <c r="E18" s="18"/>
      <c r="F18" s="19"/>
      <c r="G18" s="19"/>
      <c r="H18" s="19"/>
      <c r="I18" s="19"/>
      <c r="J18" s="20"/>
      <c r="K18" s="74">
        <f>SUM(K9:K17)</f>
        <v>0</v>
      </c>
      <c r="M18" s="273" t="s">
        <v>2</v>
      </c>
      <c r="N18" s="274"/>
      <c r="O18" s="47">
        <f t="shared" ref="O18:AM18" si="11">SUM(O9:O17)</f>
        <v>0</v>
      </c>
      <c r="P18" s="47">
        <f t="shared" si="11"/>
        <v>0</v>
      </c>
      <c r="Q18" s="47">
        <f t="shared" si="11"/>
        <v>0</v>
      </c>
      <c r="R18" s="47">
        <f t="shared" si="11"/>
        <v>0</v>
      </c>
      <c r="S18" s="47">
        <f t="shared" si="11"/>
        <v>0</v>
      </c>
      <c r="T18" s="47">
        <f t="shared" si="11"/>
        <v>0</v>
      </c>
      <c r="U18" s="47">
        <f t="shared" si="11"/>
        <v>0</v>
      </c>
      <c r="V18" s="47">
        <f t="shared" si="11"/>
        <v>0</v>
      </c>
      <c r="W18" s="47">
        <f t="shared" si="11"/>
        <v>0</v>
      </c>
      <c r="X18" s="47">
        <f t="shared" si="11"/>
        <v>0</v>
      </c>
      <c r="Y18" s="47">
        <f t="shared" si="11"/>
        <v>0</v>
      </c>
      <c r="Z18" s="47">
        <f t="shared" si="11"/>
        <v>0</v>
      </c>
      <c r="AA18" s="47">
        <f t="shared" si="11"/>
        <v>0</v>
      </c>
      <c r="AB18" s="47">
        <f t="shared" si="11"/>
        <v>0</v>
      </c>
      <c r="AC18" s="47">
        <f t="shared" si="11"/>
        <v>0</v>
      </c>
      <c r="AD18" s="47">
        <f t="shared" si="11"/>
        <v>0</v>
      </c>
      <c r="AE18" s="47">
        <f t="shared" si="11"/>
        <v>0</v>
      </c>
      <c r="AF18" s="47">
        <f t="shared" si="11"/>
        <v>0</v>
      </c>
      <c r="AG18" s="47">
        <f t="shared" si="11"/>
        <v>0</v>
      </c>
      <c r="AH18" s="47">
        <f t="shared" si="11"/>
        <v>0</v>
      </c>
      <c r="AI18" s="47">
        <f t="shared" si="11"/>
        <v>0</v>
      </c>
      <c r="AJ18" s="47">
        <f t="shared" si="11"/>
        <v>0</v>
      </c>
      <c r="AK18" s="47">
        <f t="shared" si="11"/>
        <v>0</v>
      </c>
      <c r="AL18" s="47">
        <f t="shared" si="11"/>
        <v>0</v>
      </c>
      <c r="AM18" s="48">
        <f t="shared" si="11"/>
        <v>0</v>
      </c>
    </row>
    <row r="19" spans="2:40" s="3" customFormat="1" x14ac:dyDescent="0.2">
      <c r="B19" s="267"/>
      <c r="C19" s="267"/>
      <c r="D19" s="93"/>
      <c r="E19" s="20"/>
      <c r="F19" s="20"/>
      <c r="G19" s="20"/>
      <c r="H19" s="20"/>
      <c r="I19" s="20"/>
      <c r="J19" s="20"/>
      <c r="K19" s="20"/>
      <c r="M19" s="275"/>
      <c r="N19" s="276"/>
      <c r="O19" s="252">
        <f>SUM(O18:AM18)</f>
        <v>0</v>
      </c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4"/>
    </row>
    <row r="20" spans="2:40" x14ac:dyDescent="0.2">
      <c r="K20" s="33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2:40" x14ac:dyDescent="0.2">
      <c r="B21" s="4" t="s">
        <v>5</v>
      </c>
      <c r="C21" s="5"/>
      <c r="D21" s="5"/>
      <c r="E21" s="5"/>
      <c r="F21" s="25"/>
      <c r="G21" s="70"/>
      <c r="H21" s="13"/>
      <c r="M21" s="248" t="s">
        <v>249</v>
      </c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12"/>
      <c r="AF21" s="12"/>
      <c r="AG21" s="12"/>
      <c r="AH21" s="12"/>
      <c r="AI21" s="12"/>
      <c r="AJ21" s="12"/>
    </row>
    <row r="22" spans="2:40" x14ac:dyDescent="0.2">
      <c r="B22" s="4" t="s">
        <v>8</v>
      </c>
      <c r="C22" s="5"/>
      <c r="D22" s="5"/>
      <c r="E22" s="5"/>
      <c r="F22" s="25"/>
      <c r="G22" s="71"/>
      <c r="H22" s="14"/>
      <c r="M22" s="249" t="s">
        <v>250</v>
      </c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2:40" x14ac:dyDescent="0.2">
      <c r="B23" s="4" t="s">
        <v>9</v>
      </c>
      <c r="C23" s="5"/>
      <c r="D23" s="5"/>
      <c r="E23" s="5"/>
      <c r="F23" s="25"/>
      <c r="G23" s="277"/>
      <c r="H23" s="278"/>
      <c r="I23" s="278"/>
      <c r="J23" s="278"/>
      <c r="K23" s="279"/>
      <c r="M23" s="270" t="s">
        <v>49</v>
      </c>
      <c r="N23" s="271"/>
      <c r="O23" s="41">
        <f>+'SDE correctiebedragen 2022-2047'!$AD$2</f>
        <v>0</v>
      </c>
      <c r="P23" s="41">
        <f>+'SDE correctiebedragen 2022-2047'!$AD$2</f>
        <v>0</v>
      </c>
      <c r="Q23" s="41">
        <f>+'SDE correctiebedragen 2022-2047'!$AD$2</f>
        <v>0</v>
      </c>
      <c r="R23" s="41">
        <f>+'SDE correctiebedragen 2022-2047'!$AD$2</f>
        <v>0</v>
      </c>
      <c r="S23" s="41">
        <f>+'SDE correctiebedragen 2022-2047'!$AD$2</f>
        <v>0</v>
      </c>
      <c r="T23" s="41">
        <f>+'SDE correctiebedragen 2022-2047'!$AD$2</f>
        <v>0</v>
      </c>
      <c r="U23" s="41">
        <f>+'SDE correctiebedragen 2022-2047'!$AD$2</f>
        <v>0</v>
      </c>
      <c r="V23" s="41">
        <f>+'SDE correctiebedragen 2022-2047'!$AD$2</f>
        <v>0</v>
      </c>
      <c r="W23" s="41">
        <f>+'SDE correctiebedragen 2022-2047'!$AD$2</f>
        <v>0</v>
      </c>
      <c r="X23" s="41">
        <f>+'SDE correctiebedragen 2022-2047'!$AD$2</f>
        <v>0</v>
      </c>
      <c r="Y23" s="41">
        <f>+'SDE correctiebedragen 2022-2047'!$AD$2</f>
        <v>0</v>
      </c>
      <c r="Z23" s="41">
        <f>+'SDE correctiebedragen 2022-2047'!$AD$2</f>
        <v>0</v>
      </c>
      <c r="AA23" s="41">
        <f>+'SDE correctiebedragen 2022-2047'!$AD$2</f>
        <v>0</v>
      </c>
      <c r="AB23" s="41">
        <f>+'SDE correctiebedragen 2022-2047'!$AD$2</f>
        <v>0</v>
      </c>
      <c r="AC23" s="41">
        <f>+'SDE correctiebedragen 2022-2047'!$AD$2</f>
        <v>0</v>
      </c>
      <c r="AD23" s="41">
        <f>+'SDE correctiebedragen 2022-2047'!$AD$2</f>
        <v>0</v>
      </c>
      <c r="AE23" s="41">
        <f>+'SDE correctiebedragen 2022-2047'!$AD$2</f>
        <v>0</v>
      </c>
      <c r="AF23" s="41">
        <f>+'SDE correctiebedragen 2022-2047'!$AD$2</f>
        <v>0</v>
      </c>
      <c r="AG23" s="41">
        <f>+'SDE correctiebedragen 2022-2047'!$AD$2</f>
        <v>0</v>
      </c>
      <c r="AH23" s="41">
        <f>+'SDE correctiebedragen 2022-2047'!$AD$2</f>
        <v>0</v>
      </c>
      <c r="AI23" s="41">
        <f>+'SDE correctiebedragen 2022-2047'!$AD$2</f>
        <v>0</v>
      </c>
      <c r="AJ23" s="41">
        <f>+'SDE correctiebedragen 2022-2047'!$AD$2</f>
        <v>0</v>
      </c>
      <c r="AK23" s="41">
        <f>+'SDE correctiebedragen 2022-2047'!$AD$2</f>
        <v>0</v>
      </c>
      <c r="AL23" s="41">
        <f>+'SDE correctiebedragen 2022-2047'!$AD$2</f>
        <v>0</v>
      </c>
      <c r="AM23" s="41">
        <f>+'SDE correctiebedragen 2022-2047'!$AD$2</f>
        <v>0</v>
      </c>
    </row>
    <row r="24" spans="2:40" x14ac:dyDescent="0.2">
      <c r="B24" s="4" t="s">
        <v>15</v>
      </c>
      <c r="C24" s="5"/>
      <c r="D24" s="5"/>
      <c r="E24" s="5"/>
      <c r="F24" s="25"/>
      <c r="G24" s="72"/>
      <c r="H24" s="268"/>
      <c r="I24" s="272"/>
      <c r="J24" s="272"/>
      <c r="K24" s="269"/>
      <c r="M24" s="263" t="s">
        <v>48</v>
      </c>
      <c r="N24" s="263"/>
      <c r="O24" s="28">
        <f>IF($E$5&gt;0,+'SDE correctiebedragen 2022-2047'!B2,"")</f>
        <v>0</v>
      </c>
      <c r="P24" s="41">
        <f>IF($E$5&gt;0,+'SDE correctiebedragen 2022-2047'!C2,"")</f>
        <v>0</v>
      </c>
      <c r="Q24" s="41">
        <f>IF($E$5&gt;0,+'SDE correctiebedragen 2022-2047'!D2,"")</f>
        <v>0</v>
      </c>
      <c r="R24" s="41">
        <f>IF($E$5&gt;0,+'SDE correctiebedragen 2022-2047'!E2,"")</f>
        <v>0</v>
      </c>
      <c r="S24" s="41">
        <f>IF($E$5&gt;0,+'SDE correctiebedragen 2022-2047'!F2,"")</f>
        <v>0</v>
      </c>
      <c r="T24" s="41">
        <f>IF($E$5&gt;0,+'SDE correctiebedragen 2022-2047'!G2,"")</f>
        <v>0</v>
      </c>
      <c r="U24" s="41">
        <f>IF($E$5&gt;0,+'SDE correctiebedragen 2022-2047'!H2,"")</f>
        <v>0</v>
      </c>
      <c r="V24" s="41">
        <f>IF($E$5&gt;0,+'SDE correctiebedragen 2022-2047'!I2,"")</f>
        <v>0</v>
      </c>
      <c r="W24" s="41">
        <f>IF($E$5&gt;0,+'SDE correctiebedragen 2022-2047'!J2,"")</f>
        <v>0</v>
      </c>
      <c r="X24" s="41">
        <f>IF($E$5&gt;0,+'SDE correctiebedragen 2022-2047'!K2,"")</f>
        <v>0</v>
      </c>
      <c r="Y24" s="41">
        <f>IF($E$5&gt;0,+'SDE correctiebedragen 2022-2047'!L2,"")</f>
        <v>0</v>
      </c>
      <c r="Z24" s="41">
        <f>IF($E$5&gt;0,+'SDE correctiebedragen 2022-2047'!M2,"")</f>
        <v>0</v>
      </c>
      <c r="AA24" s="41">
        <f>IF($E$5&gt;0,+'SDE correctiebedragen 2022-2047'!N2,"")</f>
        <v>0</v>
      </c>
      <c r="AB24" s="41">
        <f>IF($E$5&gt;0,+'SDE correctiebedragen 2022-2047'!O2,"")</f>
        <v>0</v>
      </c>
      <c r="AC24" s="41">
        <f>IF($E$5&gt;0,+'SDE correctiebedragen 2022-2047'!P2,"")</f>
        <v>0</v>
      </c>
      <c r="AD24" s="41">
        <f>IF($E$5&gt;0,+'SDE correctiebedragen 2022-2047'!Q2,"")</f>
        <v>0</v>
      </c>
      <c r="AE24" s="41">
        <f>IF($E$5&gt;0,+'SDE correctiebedragen 2022-2047'!R2,"")</f>
        <v>0</v>
      </c>
      <c r="AF24" s="41">
        <f>IF($E$5&gt;0,+'SDE correctiebedragen 2022-2047'!S2,"")</f>
        <v>0</v>
      </c>
      <c r="AG24" s="41">
        <f>IF($E$5&gt;0,+'SDE correctiebedragen 2022-2047'!T2,"")</f>
        <v>0</v>
      </c>
      <c r="AH24" s="41">
        <f>IF($E$5&gt;0,+'SDE correctiebedragen 2022-2047'!U2,"")</f>
        <v>0</v>
      </c>
      <c r="AI24" s="41">
        <f>IF($E$5&gt;0,+'SDE correctiebedragen 2022-2047'!V2,"")</f>
        <v>0</v>
      </c>
      <c r="AJ24" s="41">
        <f>IF($E$5&gt;0,+'SDE correctiebedragen 2022-2047'!W2,"")</f>
        <v>0</v>
      </c>
      <c r="AK24" s="41">
        <f>IF($E$5&gt;0,+'SDE correctiebedragen 2022-2047'!X2,"")</f>
        <v>0</v>
      </c>
      <c r="AL24" s="44">
        <f>IF($E$5&gt;0,+'SDE correctiebedragen 2022-2047'!Y2,"")</f>
        <v>0</v>
      </c>
      <c r="AM24" s="41">
        <f>IF($E$5&gt;0,+'SDE correctiebedragen 2022-2047'!Z2,"")</f>
        <v>0</v>
      </c>
      <c r="AN24" s="239">
        <f>IF($E$5&gt;0,+'SDE correctiebedragen 2022-2047'!AA2,"")</f>
        <v>0</v>
      </c>
    </row>
    <row r="25" spans="2:40" x14ac:dyDescent="0.2">
      <c r="B25" s="4" t="s">
        <v>19</v>
      </c>
      <c r="C25" s="5"/>
      <c r="D25" s="5"/>
      <c r="E25" s="5"/>
      <c r="F25" s="25"/>
      <c r="G25" s="73" t="str">
        <f>IF(C18&gt;0,+K18/(C18),"")</f>
        <v/>
      </c>
      <c r="H25" s="15"/>
      <c r="M25" s="246" t="s">
        <v>54</v>
      </c>
      <c r="N25" s="247"/>
      <c r="O25" s="41">
        <f>IFERROR(IF(O23-O24&gt;0,O23-O24,0),"geen waarde")</f>
        <v>0</v>
      </c>
      <c r="P25" s="41">
        <f t="shared" ref="P25:AM25" si="12">IFERROR(IF(P23-P24&gt;0,P23-P24,0),"geen waarde")</f>
        <v>0</v>
      </c>
      <c r="Q25" s="41">
        <f t="shared" si="12"/>
        <v>0</v>
      </c>
      <c r="R25" s="41">
        <f t="shared" si="12"/>
        <v>0</v>
      </c>
      <c r="S25" s="41">
        <f t="shared" si="12"/>
        <v>0</v>
      </c>
      <c r="T25" s="41">
        <f t="shared" si="12"/>
        <v>0</v>
      </c>
      <c r="U25" s="41">
        <f t="shared" si="12"/>
        <v>0</v>
      </c>
      <c r="V25" s="41">
        <f t="shared" si="12"/>
        <v>0</v>
      </c>
      <c r="W25" s="41">
        <f t="shared" si="12"/>
        <v>0</v>
      </c>
      <c r="X25" s="41">
        <f t="shared" si="12"/>
        <v>0</v>
      </c>
      <c r="Y25" s="41">
        <f t="shared" si="12"/>
        <v>0</v>
      </c>
      <c r="Z25" s="41">
        <f t="shared" si="12"/>
        <v>0</v>
      </c>
      <c r="AA25" s="41">
        <f t="shared" si="12"/>
        <v>0</v>
      </c>
      <c r="AB25" s="41">
        <f t="shared" si="12"/>
        <v>0</v>
      </c>
      <c r="AC25" s="41">
        <f t="shared" si="12"/>
        <v>0</v>
      </c>
      <c r="AD25" s="41">
        <f t="shared" si="12"/>
        <v>0</v>
      </c>
      <c r="AE25" s="41">
        <f t="shared" si="12"/>
        <v>0</v>
      </c>
      <c r="AF25" s="41">
        <f t="shared" si="12"/>
        <v>0</v>
      </c>
      <c r="AG25" s="41">
        <f t="shared" si="12"/>
        <v>0</v>
      </c>
      <c r="AH25" s="41">
        <f t="shared" si="12"/>
        <v>0</v>
      </c>
      <c r="AI25" s="41">
        <f t="shared" si="12"/>
        <v>0</v>
      </c>
      <c r="AJ25" s="41">
        <f t="shared" si="12"/>
        <v>0</v>
      </c>
      <c r="AK25" s="41">
        <f t="shared" si="12"/>
        <v>0</v>
      </c>
      <c r="AL25" s="41">
        <f t="shared" si="12"/>
        <v>0</v>
      </c>
      <c r="AM25" s="41">
        <f t="shared" si="12"/>
        <v>0</v>
      </c>
    </row>
    <row r="26" spans="2:40" x14ac:dyDescent="0.2">
      <c r="B26" s="4" t="s">
        <v>7</v>
      </c>
      <c r="C26" s="5"/>
      <c r="D26" s="5"/>
      <c r="E26" s="5"/>
      <c r="F26" s="25"/>
      <c r="G26" s="227">
        <f>IF(AND(C18&gt;0,G25&gt;0),(G21+G22)/G25,0)</f>
        <v>0</v>
      </c>
      <c r="H26" s="268" t="s">
        <v>25</v>
      </c>
      <c r="I26" s="269"/>
    </row>
    <row r="27" spans="2:40" ht="12.95" customHeight="1" x14ac:dyDescent="0.2">
      <c r="B27" s="4" t="s">
        <v>4</v>
      </c>
      <c r="C27" s="5"/>
      <c r="D27" s="5"/>
      <c r="E27" s="5"/>
      <c r="F27" s="25"/>
      <c r="G27" s="228">
        <f>IF(AND(G24&gt;0,G26&gt;0),G26/G24,0)</f>
        <v>0</v>
      </c>
      <c r="H27" s="262"/>
      <c r="I27" s="262"/>
      <c r="M27" s="243">
        <f>IF($E$5&gt;0,+'SDE correctiebedragen 2022-2047'!AF2,"")</f>
        <v>0</v>
      </c>
      <c r="O27" s="213" t="str">
        <f>IF(M27=1,E5,"")</f>
        <v/>
      </c>
      <c r="P27" s="212"/>
      <c r="Q27" s="212"/>
      <c r="R27" s="211"/>
      <c r="AD27" s="39"/>
    </row>
    <row r="28" spans="2:40" x14ac:dyDescent="0.2">
      <c r="B28" s="16" t="s">
        <v>6</v>
      </c>
      <c r="C28" s="5"/>
      <c r="D28" s="5"/>
      <c r="E28" s="5"/>
      <c r="F28" s="25"/>
      <c r="G28" s="228" t="str">
        <f>IF(G24&gt;0,C18/G24,"")</f>
        <v/>
      </c>
      <c r="H28" s="262"/>
      <c r="I28" s="262"/>
      <c r="M28" s="236"/>
      <c r="O28" s="245" t="str">
        <f>IF(M27=1,"Deze categorie heeft geen correctiebedrag(en) 
Bij de 'Hernieuwbare Elektriciteit'-optie uit SDE++
en Windenergie op Zee wordt naar kostenbesparing gekeken en niet naar besparing op SDE++","")</f>
        <v/>
      </c>
      <c r="P28" s="245"/>
      <c r="Q28" s="245"/>
      <c r="R28" s="245"/>
    </row>
    <row r="29" spans="2:40" x14ac:dyDescent="0.2">
      <c r="M29" s="2"/>
      <c r="N29" s="2"/>
      <c r="O29" s="245"/>
      <c r="P29" s="245"/>
      <c r="Q29" s="245"/>
      <c r="R29" s="24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2:40" s="2" customFormat="1" x14ac:dyDescent="0.2">
      <c r="M30" s="26"/>
      <c r="N30" s="26"/>
      <c r="O30" s="245"/>
      <c r="P30" s="245"/>
      <c r="Q30" s="245"/>
      <c r="R30" s="245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42"/>
      <c r="AD30" s="42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2:40" x14ac:dyDescent="0.2">
      <c r="O31" s="245"/>
      <c r="P31" s="245"/>
      <c r="Q31" s="245"/>
      <c r="R31" s="245"/>
    </row>
    <row r="32" spans="2:40" x14ac:dyDescent="0.2">
      <c r="B32" s="3" t="s">
        <v>24</v>
      </c>
      <c r="H32" s="24">
        <f>IF(E5="wind op zee",1,0)</f>
        <v>0</v>
      </c>
      <c r="O32" s="245"/>
      <c r="P32" s="245"/>
      <c r="Q32" s="245"/>
      <c r="R32" s="245"/>
    </row>
    <row r="33" spans="2:18" x14ac:dyDescent="0.2">
      <c r="B33" s="68"/>
      <c r="C33" s="7" t="s">
        <v>40</v>
      </c>
      <c r="I33" s="35"/>
      <c r="O33" s="245"/>
      <c r="P33" s="245"/>
      <c r="Q33" s="245"/>
      <c r="R33" s="245"/>
    </row>
    <row r="34" spans="2:18" x14ac:dyDescent="0.2">
      <c r="B34" s="23"/>
      <c r="C34" s="7" t="s">
        <v>254</v>
      </c>
      <c r="I34" s="35"/>
      <c r="O34" s="245"/>
      <c r="P34" s="245"/>
      <c r="Q34" s="245"/>
      <c r="R34" s="245"/>
    </row>
    <row r="35" spans="2:18" x14ac:dyDescent="0.2">
      <c r="O35" s="245"/>
      <c r="P35" s="245"/>
      <c r="Q35" s="245"/>
      <c r="R35" s="245"/>
    </row>
    <row r="39" spans="2:18" x14ac:dyDescent="0.2">
      <c r="O39" s="226"/>
    </row>
  </sheetData>
  <sheetProtection algorithmName="SHA-512" hashValue="TcGUMngx4JXTABJWJ+7VGaHjFzE94U7Klm8FqFLQn7//H37t5+XVLenQbz4mNwRJHUOYqShyzL2EyX4/CkriNQ==" saltValue="KdF7ktwLrlnPKqgLRCpyBg==" spinCount="100000" sheet="1" objects="1" scenarios="1"/>
  <mergeCells count="27">
    <mergeCell ref="H26:I26"/>
    <mergeCell ref="M17:N17"/>
    <mergeCell ref="M23:N23"/>
    <mergeCell ref="H24:K24"/>
    <mergeCell ref="M12:N12"/>
    <mergeCell ref="M13:N13"/>
    <mergeCell ref="M14:N14"/>
    <mergeCell ref="M15:N15"/>
    <mergeCell ref="M18:N19"/>
    <mergeCell ref="M16:N16"/>
    <mergeCell ref="G23:K23"/>
    <mergeCell ref="O28:R35"/>
    <mergeCell ref="M25:N25"/>
    <mergeCell ref="M21:AD21"/>
    <mergeCell ref="M22:AA22"/>
    <mergeCell ref="B5:D5"/>
    <mergeCell ref="O19:AM19"/>
    <mergeCell ref="M8:N8"/>
    <mergeCell ref="M9:N9"/>
    <mergeCell ref="M10:N10"/>
    <mergeCell ref="M11:N11"/>
    <mergeCell ref="O7:AM7"/>
    <mergeCell ref="H27:I27"/>
    <mergeCell ref="H28:I28"/>
    <mergeCell ref="M24:N24"/>
    <mergeCell ref="E5:K5"/>
    <mergeCell ref="B19:C19"/>
  </mergeCells>
  <conditionalFormatting sqref="O25:AM25">
    <cfRule type="cellIs" dxfId="11" priority="3" operator="lessThanOrEqual">
      <formula>0</formula>
    </cfRule>
  </conditionalFormatting>
  <conditionalFormatting sqref="D10:D17">
    <cfRule type="cellIs" dxfId="10" priority="2" operator="equal">
      <formula>0</formula>
    </cfRule>
  </conditionalFormatting>
  <conditionalFormatting sqref="O24:AN24">
    <cfRule type="expression" dxfId="9" priority="1">
      <formula>_xlfn.IFNA(O24,1)=1</formula>
    </cfRule>
  </conditionalFormatting>
  <pageMargins left="0.7" right="0.7" top="0.75" bottom="0.75" header="0.3" footer="0.3"/>
  <pageSetup paperSize="9" orientation="landscape" r:id="rId1"/>
  <ignoredErrors>
    <ignoredError sqref="F10:F16 H10:H1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654" yWindow="200" count="1">
        <x14:dataValidation type="list" allowBlank="1" showInputMessage="1" showErrorMessage="1" error="kies een bestaande categorie" prompt=" kies een categorie uit de lijst" xr:uid="{E178C25B-260B-4E76-9AA3-02DA348986C3}">
          <x14:formula1>
            <xm:f>'SDE correctiebedragen 2022-2047'!$A$6:$A$176</xm:f>
          </x14:formula1>
          <xm:sqref>E5:K5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1:AO31"/>
  <sheetViews>
    <sheetView showGridLines="0" zoomScale="110" zoomScaleNormal="110" workbookViewId="0">
      <selection activeCell="C6" sqref="C6"/>
    </sheetView>
  </sheetViews>
  <sheetFormatPr defaultColWidth="9.140625" defaultRowHeight="12.75" x14ac:dyDescent="0.2"/>
  <cols>
    <col min="1" max="1" width="2.7109375" style="7" customWidth="1"/>
    <col min="2" max="2" width="10.140625" style="7" customWidth="1"/>
    <col min="3" max="3" width="11" style="7" customWidth="1"/>
    <col min="4" max="4" width="11.42578125" style="7" customWidth="1"/>
    <col min="5" max="5" width="8.85546875" style="7" customWidth="1"/>
    <col min="6" max="7" width="10.7109375" style="7" customWidth="1"/>
    <col min="8" max="8" width="11.28515625" style="7" customWidth="1"/>
    <col min="9" max="9" width="10.7109375" style="7" customWidth="1"/>
    <col min="10" max="10" width="12.85546875" style="7" bestFit="1" customWidth="1"/>
    <col min="11" max="11" width="11.28515625" style="7" customWidth="1"/>
    <col min="12" max="12" width="20" style="7" customWidth="1"/>
    <col min="13" max="13" width="6.28515625" style="7" customWidth="1"/>
    <col min="14" max="14" width="8.42578125" style="7" customWidth="1"/>
    <col min="15" max="15" width="9.42578125" style="7" customWidth="1"/>
    <col min="16" max="37" width="11.28515625" style="7" customWidth="1"/>
    <col min="38" max="40" width="9.140625" style="7"/>
    <col min="41" max="41" width="9.140625" style="39"/>
    <col min="42" max="16384" width="9.140625" style="7"/>
  </cols>
  <sheetData>
    <row r="1" spans="2:41" ht="23.25" x14ac:dyDescent="0.35">
      <c r="B1" s="98" t="s">
        <v>62</v>
      </c>
    </row>
    <row r="2" spans="2:41" s="32" customFormat="1" ht="15" customHeight="1" x14ac:dyDescent="0.2"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50"/>
    </row>
    <row r="3" spans="2:41" x14ac:dyDescent="0.2">
      <c r="AN3" s="39"/>
    </row>
    <row r="4" spans="2:41" x14ac:dyDescent="0.2">
      <c r="B4" s="3"/>
      <c r="O4" s="11"/>
      <c r="P4" s="270" t="s">
        <v>66</v>
      </c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71"/>
      <c r="AO4" s="146"/>
    </row>
    <row r="5" spans="2:41" ht="64.5" customHeight="1" x14ac:dyDescent="0.2">
      <c r="B5" s="6" t="s">
        <v>0</v>
      </c>
      <c r="C5" s="6" t="s">
        <v>16</v>
      </c>
      <c r="D5" s="6" t="s">
        <v>17</v>
      </c>
      <c r="E5" s="6" t="s">
        <v>18</v>
      </c>
      <c r="F5" s="6" t="s">
        <v>3</v>
      </c>
      <c r="G5" s="6" t="s">
        <v>26</v>
      </c>
      <c r="H5" s="6" t="s">
        <v>50</v>
      </c>
      <c r="I5" s="6" t="s">
        <v>27</v>
      </c>
      <c r="J5" s="6" t="s">
        <v>22</v>
      </c>
      <c r="K5" s="31" t="s">
        <v>23</v>
      </c>
      <c r="L5" s="6" t="s">
        <v>67</v>
      </c>
      <c r="N5" s="255" t="s">
        <v>11</v>
      </c>
      <c r="O5" s="256"/>
      <c r="P5" s="63">
        <v>2023</v>
      </c>
      <c r="Q5" s="22">
        <f>P5+1</f>
        <v>2024</v>
      </c>
      <c r="R5" s="22">
        <f t="shared" ref="R5:AN5" si="0">Q5+1</f>
        <v>2025</v>
      </c>
      <c r="S5" s="22">
        <f t="shared" si="0"/>
        <v>2026</v>
      </c>
      <c r="T5" s="22">
        <f t="shared" si="0"/>
        <v>2027</v>
      </c>
      <c r="U5" s="22">
        <f t="shared" si="0"/>
        <v>2028</v>
      </c>
      <c r="V5" s="22">
        <f t="shared" si="0"/>
        <v>2029</v>
      </c>
      <c r="W5" s="22">
        <f t="shared" si="0"/>
        <v>2030</v>
      </c>
      <c r="X5" s="22">
        <f t="shared" si="0"/>
        <v>2031</v>
      </c>
      <c r="Y5" s="22">
        <f t="shared" si="0"/>
        <v>2032</v>
      </c>
      <c r="Z5" s="22">
        <f t="shared" si="0"/>
        <v>2033</v>
      </c>
      <c r="AA5" s="22">
        <f t="shared" si="0"/>
        <v>2034</v>
      </c>
      <c r="AB5" s="22">
        <f t="shared" si="0"/>
        <v>2035</v>
      </c>
      <c r="AC5" s="22">
        <f t="shared" si="0"/>
        <v>2036</v>
      </c>
      <c r="AD5" s="22">
        <f t="shared" si="0"/>
        <v>2037</v>
      </c>
      <c r="AE5" s="22">
        <f t="shared" si="0"/>
        <v>2038</v>
      </c>
      <c r="AF5" s="22">
        <f t="shared" si="0"/>
        <v>2039</v>
      </c>
      <c r="AG5" s="22">
        <f t="shared" si="0"/>
        <v>2040</v>
      </c>
      <c r="AH5" s="22">
        <f t="shared" si="0"/>
        <v>2041</v>
      </c>
      <c r="AI5" s="22">
        <f t="shared" si="0"/>
        <v>2042</v>
      </c>
      <c r="AJ5" s="22">
        <f t="shared" si="0"/>
        <v>2043</v>
      </c>
      <c r="AK5" s="22">
        <f t="shared" si="0"/>
        <v>2044</v>
      </c>
      <c r="AL5" s="34">
        <f t="shared" si="0"/>
        <v>2045</v>
      </c>
      <c r="AM5" s="34">
        <f t="shared" si="0"/>
        <v>2046</v>
      </c>
      <c r="AN5" s="34">
        <f t="shared" si="0"/>
        <v>2047</v>
      </c>
      <c r="AO5" s="20"/>
    </row>
    <row r="6" spans="2:41" ht="15" customHeight="1" x14ac:dyDescent="0.2">
      <c r="B6" s="21">
        <f>P5</f>
        <v>2023</v>
      </c>
      <c r="C6" s="69"/>
      <c r="D6" s="94"/>
      <c r="E6" s="69"/>
      <c r="F6" s="95">
        <f>C6*D6*E6</f>
        <v>0</v>
      </c>
      <c r="G6" s="69"/>
      <c r="H6" s="94"/>
      <c r="I6" s="69"/>
      <c r="J6" s="96">
        <f>G6*H6*I6</f>
        <v>0</v>
      </c>
      <c r="K6" s="96">
        <f>MAX(+F6-J6,0)</f>
        <v>0</v>
      </c>
      <c r="L6" s="73">
        <f>SUM(P6:AN6)</f>
        <v>0</v>
      </c>
      <c r="N6" s="257">
        <f>P5</f>
        <v>2023</v>
      </c>
      <c r="O6" s="258"/>
      <c r="P6" s="27">
        <f t="shared" ref="P6:Y13" si="1">IF(OR(P$5&lt;$B6,P$5&gt;$B6+14),"",+$K6*P$18)</f>
        <v>0</v>
      </c>
      <c r="Q6" s="27">
        <f t="shared" si="1"/>
        <v>0</v>
      </c>
      <c r="R6" s="27">
        <f t="shared" si="1"/>
        <v>0</v>
      </c>
      <c r="S6" s="27">
        <f t="shared" si="1"/>
        <v>0</v>
      </c>
      <c r="T6" s="27">
        <f t="shared" si="1"/>
        <v>0</v>
      </c>
      <c r="U6" s="27">
        <f t="shared" si="1"/>
        <v>0</v>
      </c>
      <c r="V6" s="27">
        <f t="shared" si="1"/>
        <v>0</v>
      </c>
      <c r="W6" s="27">
        <f t="shared" si="1"/>
        <v>0</v>
      </c>
      <c r="X6" s="27">
        <f t="shared" si="1"/>
        <v>0</v>
      </c>
      <c r="Y6" s="27">
        <f t="shared" si="1"/>
        <v>0</v>
      </c>
      <c r="Z6" s="27">
        <f t="shared" ref="Z6:AN13" si="2">IF(OR(Z$5&lt;$B6,Z$5&gt;$B6+14),"",+$K6*Z$18)</f>
        <v>0</v>
      </c>
      <c r="AA6" s="27">
        <f t="shared" si="2"/>
        <v>0</v>
      </c>
      <c r="AB6" s="27">
        <f t="shared" si="2"/>
        <v>0</v>
      </c>
      <c r="AC6" s="27">
        <f t="shared" si="2"/>
        <v>0</v>
      </c>
      <c r="AD6" s="27">
        <f t="shared" si="2"/>
        <v>0</v>
      </c>
      <c r="AE6" s="27" t="str">
        <f t="shared" si="2"/>
        <v/>
      </c>
      <c r="AF6" s="27" t="str">
        <f t="shared" si="2"/>
        <v/>
      </c>
      <c r="AG6" s="27" t="str">
        <f t="shared" si="2"/>
        <v/>
      </c>
      <c r="AH6" s="27" t="str">
        <f t="shared" si="2"/>
        <v/>
      </c>
      <c r="AI6" s="27" t="str">
        <f t="shared" si="2"/>
        <v/>
      </c>
      <c r="AJ6" s="27" t="str">
        <f t="shared" si="2"/>
        <v/>
      </c>
      <c r="AK6" s="27" t="str">
        <f t="shared" si="2"/>
        <v/>
      </c>
      <c r="AL6" s="27" t="str">
        <f t="shared" si="2"/>
        <v/>
      </c>
      <c r="AM6" s="27" t="str">
        <f t="shared" si="2"/>
        <v/>
      </c>
      <c r="AN6" s="46" t="str">
        <f t="shared" si="2"/>
        <v/>
      </c>
      <c r="AO6" s="45" t="str">
        <f t="shared" ref="AO6" si="3">IF(OR(AO$5&lt;$B6,AO$5&gt;$B6+14),"",+$K6*AO$2)</f>
        <v/>
      </c>
    </row>
    <row r="7" spans="2:41" x14ac:dyDescent="0.2">
      <c r="B7" s="21">
        <f>B6+1</f>
        <v>2024</v>
      </c>
      <c r="C7" s="69"/>
      <c r="D7" s="94"/>
      <c r="E7" s="69"/>
      <c r="F7" s="95">
        <f t="shared" ref="F7:F13" si="4">C7*D7*E7</f>
        <v>0</v>
      </c>
      <c r="G7" s="69"/>
      <c r="H7" s="94"/>
      <c r="I7" s="69"/>
      <c r="J7" s="96">
        <f t="shared" ref="J7:J13" si="5">G7*H7*I7</f>
        <v>0</v>
      </c>
      <c r="K7" s="96">
        <f t="shared" ref="K7:K13" si="6">MAX(+F7-J7,0)</f>
        <v>0</v>
      </c>
      <c r="L7" s="73">
        <f t="shared" ref="L7:L13" si="7">SUM(P7:AN7)</f>
        <v>0</v>
      </c>
      <c r="N7" s="257">
        <f>N6+1</f>
        <v>2024</v>
      </c>
      <c r="O7" s="258"/>
      <c r="P7" s="27" t="str">
        <f t="shared" si="1"/>
        <v/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7">
        <f t="shared" si="1"/>
        <v>0</v>
      </c>
      <c r="U7" s="27">
        <f t="shared" si="1"/>
        <v>0</v>
      </c>
      <c r="V7" s="27">
        <f t="shared" si="1"/>
        <v>0</v>
      </c>
      <c r="W7" s="27">
        <f t="shared" si="1"/>
        <v>0</v>
      </c>
      <c r="X7" s="27">
        <f t="shared" si="1"/>
        <v>0</v>
      </c>
      <c r="Y7" s="27">
        <f t="shared" si="1"/>
        <v>0</v>
      </c>
      <c r="Z7" s="27">
        <f t="shared" si="2"/>
        <v>0</v>
      </c>
      <c r="AA7" s="27">
        <f t="shared" si="2"/>
        <v>0</v>
      </c>
      <c r="AB7" s="27">
        <f t="shared" si="2"/>
        <v>0</v>
      </c>
      <c r="AC7" s="27">
        <f t="shared" si="2"/>
        <v>0</v>
      </c>
      <c r="AD7" s="27">
        <f t="shared" si="2"/>
        <v>0</v>
      </c>
      <c r="AE7" s="27">
        <f t="shared" si="2"/>
        <v>0</v>
      </c>
      <c r="AF7" s="27" t="str">
        <f t="shared" si="2"/>
        <v/>
      </c>
      <c r="AG7" s="27" t="str">
        <f t="shared" si="2"/>
        <v/>
      </c>
      <c r="AH7" s="27" t="str">
        <f t="shared" si="2"/>
        <v/>
      </c>
      <c r="AI7" s="27" t="str">
        <f t="shared" si="2"/>
        <v/>
      </c>
      <c r="AJ7" s="27" t="str">
        <f t="shared" si="2"/>
        <v/>
      </c>
      <c r="AK7" s="27" t="str">
        <f t="shared" si="2"/>
        <v/>
      </c>
      <c r="AL7" s="27" t="str">
        <f t="shared" si="2"/>
        <v/>
      </c>
      <c r="AM7" s="27" t="str">
        <f t="shared" si="2"/>
        <v/>
      </c>
      <c r="AN7" s="46" t="str">
        <f t="shared" si="2"/>
        <v/>
      </c>
      <c r="AO7" s="45" t="str">
        <f t="shared" ref="AO7:AO12" si="8">IF(OR(AO$5&lt;$B7,AO$5&gt;$B7+14),"",+$K7*AO$2)</f>
        <v/>
      </c>
    </row>
    <row r="8" spans="2:41" x14ac:dyDescent="0.2">
      <c r="B8" s="21">
        <f t="shared" ref="B8:B13" si="9">B7+1</f>
        <v>2025</v>
      </c>
      <c r="C8" s="69"/>
      <c r="D8" s="94"/>
      <c r="E8" s="69"/>
      <c r="F8" s="95">
        <f t="shared" si="4"/>
        <v>0</v>
      </c>
      <c r="G8" s="69"/>
      <c r="H8" s="94"/>
      <c r="I8" s="69"/>
      <c r="J8" s="96">
        <f t="shared" si="5"/>
        <v>0</v>
      </c>
      <c r="K8" s="96">
        <f t="shared" si="6"/>
        <v>0</v>
      </c>
      <c r="L8" s="73">
        <f t="shared" si="7"/>
        <v>0</v>
      </c>
      <c r="N8" s="257">
        <f t="shared" ref="N8:N13" si="10">N7+1</f>
        <v>2025</v>
      </c>
      <c r="O8" s="258"/>
      <c r="P8" s="27" t="str">
        <f t="shared" si="1"/>
        <v/>
      </c>
      <c r="Q8" s="27" t="str">
        <f t="shared" si="1"/>
        <v/>
      </c>
      <c r="R8" s="27">
        <f t="shared" si="1"/>
        <v>0</v>
      </c>
      <c r="S8" s="27">
        <f t="shared" si="1"/>
        <v>0</v>
      </c>
      <c r="T8" s="27">
        <f t="shared" si="1"/>
        <v>0</v>
      </c>
      <c r="U8" s="27">
        <f t="shared" si="1"/>
        <v>0</v>
      </c>
      <c r="V8" s="27">
        <f t="shared" si="1"/>
        <v>0</v>
      </c>
      <c r="W8" s="27">
        <f t="shared" si="1"/>
        <v>0</v>
      </c>
      <c r="X8" s="27">
        <f t="shared" si="1"/>
        <v>0</v>
      </c>
      <c r="Y8" s="27">
        <f t="shared" si="1"/>
        <v>0</v>
      </c>
      <c r="Z8" s="27">
        <f t="shared" si="2"/>
        <v>0</v>
      </c>
      <c r="AA8" s="27">
        <f t="shared" si="2"/>
        <v>0</v>
      </c>
      <c r="AB8" s="27">
        <f t="shared" si="2"/>
        <v>0</v>
      </c>
      <c r="AC8" s="27">
        <f t="shared" si="2"/>
        <v>0</v>
      </c>
      <c r="AD8" s="27">
        <f t="shared" si="2"/>
        <v>0</v>
      </c>
      <c r="AE8" s="27">
        <f t="shared" si="2"/>
        <v>0</v>
      </c>
      <c r="AF8" s="27">
        <f t="shared" si="2"/>
        <v>0</v>
      </c>
      <c r="AG8" s="27" t="str">
        <f t="shared" si="2"/>
        <v/>
      </c>
      <c r="AH8" s="27" t="str">
        <f t="shared" si="2"/>
        <v/>
      </c>
      <c r="AI8" s="27" t="str">
        <f t="shared" si="2"/>
        <v/>
      </c>
      <c r="AJ8" s="27" t="str">
        <f t="shared" si="2"/>
        <v/>
      </c>
      <c r="AK8" s="27" t="str">
        <f t="shared" si="2"/>
        <v/>
      </c>
      <c r="AL8" s="27" t="str">
        <f t="shared" si="2"/>
        <v/>
      </c>
      <c r="AM8" s="27" t="str">
        <f t="shared" si="2"/>
        <v/>
      </c>
      <c r="AN8" s="46" t="str">
        <f t="shared" si="2"/>
        <v/>
      </c>
      <c r="AO8" s="45" t="str">
        <f t="shared" si="8"/>
        <v/>
      </c>
    </row>
    <row r="9" spans="2:41" x14ac:dyDescent="0.2">
      <c r="B9" s="21">
        <f t="shared" si="9"/>
        <v>2026</v>
      </c>
      <c r="C9" s="69"/>
      <c r="D9" s="94"/>
      <c r="E9" s="69"/>
      <c r="F9" s="95">
        <f t="shared" si="4"/>
        <v>0</v>
      </c>
      <c r="G9" s="69"/>
      <c r="H9" s="94"/>
      <c r="I9" s="69"/>
      <c r="J9" s="96">
        <f t="shared" si="5"/>
        <v>0</v>
      </c>
      <c r="K9" s="96">
        <f t="shared" si="6"/>
        <v>0</v>
      </c>
      <c r="L9" s="73">
        <f t="shared" si="7"/>
        <v>0</v>
      </c>
      <c r="N9" s="257">
        <f t="shared" si="10"/>
        <v>2026</v>
      </c>
      <c r="O9" s="258"/>
      <c r="P9" s="27" t="str">
        <f t="shared" si="1"/>
        <v/>
      </c>
      <c r="Q9" s="27" t="str">
        <f t="shared" si="1"/>
        <v/>
      </c>
      <c r="R9" s="27" t="str">
        <f t="shared" si="1"/>
        <v/>
      </c>
      <c r="S9" s="27">
        <f t="shared" si="1"/>
        <v>0</v>
      </c>
      <c r="T9" s="27">
        <f t="shared" si="1"/>
        <v>0</v>
      </c>
      <c r="U9" s="27">
        <f t="shared" si="1"/>
        <v>0</v>
      </c>
      <c r="V9" s="27">
        <f t="shared" si="1"/>
        <v>0</v>
      </c>
      <c r="W9" s="27">
        <f t="shared" si="1"/>
        <v>0</v>
      </c>
      <c r="X9" s="27">
        <f t="shared" si="1"/>
        <v>0</v>
      </c>
      <c r="Y9" s="27">
        <f t="shared" si="1"/>
        <v>0</v>
      </c>
      <c r="Z9" s="27">
        <f t="shared" si="2"/>
        <v>0</v>
      </c>
      <c r="AA9" s="27">
        <f t="shared" si="2"/>
        <v>0</v>
      </c>
      <c r="AB9" s="27">
        <f t="shared" si="2"/>
        <v>0</v>
      </c>
      <c r="AC9" s="27">
        <f t="shared" si="2"/>
        <v>0</v>
      </c>
      <c r="AD9" s="27">
        <f t="shared" si="2"/>
        <v>0</v>
      </c>
      <c r="AE9" s="27">
        <f t="shared" si="2"/>
        <v>0</v>
      </c>
      <c r="AF9" s="27">
        <f t="shared" si="2"/>
        <v>0</v>
      </c>
      <c r="AG9" s="27">
        <f t="shared" si="2"/>
        <v>0</v>
      </c>
      <c r="AH9" s="27" t="str">
        <f t="shared" si="2"/>
        <v/>
      </c>
      <c r="AI9" s="27" t="str">
        <f t="shared" si="2"/>
        <v/>
      </c>
      <c r="AJ9" s="27" t="str">
        <f t="shared" si="2"/>
        <v/>
      </c>
      <c r="AK9" s="27" t="str">
        <f t="shared" si="2"/>
        <v/>
      </c>
      <c r="AL9" s="27" t="str">
        <f t="shared" si="2"/>
        <v/>
      </c>
      <c r="AM9" s="27" t="str">
        <f t="shared" si="2"/>
        <v/>
      </c>
      <c r="AN9" s="46" t="str">
        <f t="shared" si="2"/>
        <v/>
      </c>
      <c r="AO9" s="45" t="str">
        <f t="shared" si="8"/>
        <v/>
      </c>
    </row>
    <row r="10" spans="2:41" x14ac:dyDescent="0.2">
      <c r="B10" s="21">
        <f t="shared" si="9"/>
        <v>2027</v>
      </c>
      <c r="C10" s="69"/>
      <c r="D10" s="94"/>
      <c r="E10" s="69"/>
      <c r="F10" s="95">
        <f t="shared" si="4"/>
        <v>0</v>
      </c>
      <c r="G10" s="69"/>
      <c r="H10" s="94"/>
      <c r="I10" s="69"/>
      <c r="J10" s="96">
        <f t="shared" si="5"/>
        <v>0</v>
      </c>
      <c r="K10" s="96">
        <f t="shared" si="6"/>
        <v>0</v>
      </c>
      <c r="L10" s="73">
        <f t="shared" si="7"/>
        <v>0</v>
      </c>
      <c r="N10" s="257">
        <f t="shared" si="10"/>
        <v>2027</v>
      </c>
      <c r="O10" s="258"/>
      <c r="P10" s="27" t="str">
        <f t="shared" si="1"/>
        <v/>
      </c>
      <c r="Q10" s="27" t="str">
        <f t="shared" si="1"/>
        <v/>
      </c>
      <c r="R10" s="27" t="str">
        <f t="shared" si="1"/>
        <v/>
      </c>
      <c r="S10" s="27" t="str">
        <f t="shared" si="1"/>
        <v/>
      </c>
      <c r="T10" s="27">
        <f t="shared" si="1"/>
        <v>0</v>
      </c>
      <c r="U10" s="27">
        <f t="shared" si="1"/>
        <v>0</v>
      </c>
      <c r="V10" s="27">
        <f t="shared" si="1"/>
        <v>0</v>
      </c>
      <c r="W10" s="27">
        <f t="shared" si="1"/>
        <v>0</v>
      </c>
      <c r="X10" s="27">
        <f t="shared" si="1"/>
        <v>0</v>
      </c>
      <c r="Y10" s="27">
        <f t="shared" si="1"/>
        <v>0</v>
      </c>
      <c r="Z10" s="27">
        <f t="shared" si="2"/>
        <v>0</v>
      </c>
      <c r="AA10" s="27">
        <f t="shared" si="2"/>
        <v>0</v>
      </c>
      <c r="AB10" s="27">
        <f t="shared" si="2"/>
        <v>0</v>
      </c>
      <c r="AC10" s="27">
        <f t="shared" si="2"/>
        <v>0</v>
      </c>
      <c r="AD10" s="27">
        <f t="shared" si="2"/>
        <v>0</v>
      </c>
      <c r="AE10" s="27">
        <f t="shared" si="2"/>
        <v>0</v>
      </c>
      <c r="AF10" s="27">
        <f t="shared" si="2"/>
        <v>0</v>
      </c>
      <c r="AG10" s="27">
        <f t="shared" si="2"/>
        <v>0</v>
      </c>
      <c r="AH10" s="27">
        <f t="shared" si="2"/>
        <v>0</v>
      </c>
      <c r="AI10" s="27" t="str">
        <f t="shared" si="2"/>
        <v/>
      </c>
      <c r="AJ10" s="27" t="str">
        <f t="shared" si="2"/>
        <v/>
      </c>
      <c r="AK10" s="27" t="str">
        <f t="shared" si="2"/>
        <v/>
      </c>
      <c r="AL10" s="27" t="str">
        <f t="shared" si="2"/>
        <v/>
      </c>
      <c r="AM10" s="27" t="str">
        <f t="shared" si="2"/>
        <v/>
      </c>
      <c r="AN10" s="46" t="str">
        <f t="shared" si="2"/>
        <v/>
      </c>
      <c r="AO10" s="45" t="str">
        <f t="shared" si="8"/>
        <v/>
      </c>
    </row>
    <row r="11" spans="2:41" x14ac:dyDescent="0.2">
      <c r="B11" s="21">
        <f t="shared" si="9"/>
        <v>2028</v>
      </c>
      <c r="C11" s="69"/>
      <c r="D11" s="94"/>
      <c r="E11" s="69"/>
      <c r="F11" s="95">
        <f t="shared" si="4"/>
        <v>0</v>
      </c>
      <c r="G11" s="69"/>
      <c r="H11" s="94"/>
      <c r="I11" s="69"/>
      <c r="J11" s="96">
        <f t="shared" si="5"/>
        <v>0</v>
      </c>
      <c r="K11" s="96">
        <f t="shared" si="6"/>
        <v>0</v>
      </c>
      <c r="L11" s="73">
        <f t="shared" si="7"/>
        <v>0</v>
      </c>
      <c r="N11" s="257">
        <f t="shared" si="10"/>
        <v>2028</v>
      </c>
      <c r="O11" s="258"/>
      <c r="P11" s="27" t="str">
        <f t="shared" si="1"/>
        <v/>
      </c>
      <c r="Q11" s="27" t="str">
        <f t="shared" si="1"/>
        <v/>
      </c>
      <c r="R11" s="27" t="str">
        <f t="shared" si="1"/>
        <v/>
      </c>
      <c r="S11" s="27" t="str">
        <f t="shared" si="1"/>
        <v/>
      </c>
      <c r="T11" s="27" t="str">
        <f t="shared" si="1"/>
        <v/>
      </c>
      <c r="U11" s="27">
        <f t="shared" si="1"/>
        <v>0</v>
      </c>
      <c r="V11" s="27">
        <f t="shared" si="1"/>
        <v>0</v>
      </c>
      <c r="W11" s="27">
        <f t="shared" si="1"/>
        <v>0</v>
      </c>
      <c r="X11" s="27">
        <f t="shared" si="1"/>
        <v>0</v>
      </c>
      <c r="Y11" s="27">
        <f t="shared" si="1"/>
        <v>0</v>
      </c>
      <c r="Z11" s="27">
        <f t="shared" si="2"/>
        <v>0</v>
      </c>
      <c r="AA11" s="27">
        <f t="shared" si="2"/>
        <v>0</v>
      </c>
      <c r="AB11" s="27">
        <f t="shared" si="2"/>
        <v>0</v>
      </c>
      <c r="AC11" s="27">
        <f t="shared" si="2"/>
        <v>0</v>
      </c>
      <c r="AD11" s="27">
        <f t="shared" si="2"/>
        <v>0</v>
      </c>
      <c r="AE11" s="27">
        <f t="shared" si="2"/>
        <v>0</v>
      </c>
      <c r="AF11" s="27">
        <f t="shared" si="2"/>
        <v>0</v>
      </c>
      <c r="AG11" s="27">
        <f t="shared" si="2"/>
        <v>0</v>
      </c>
      <c r="AH11" s="27">
        <f t="shared" si="2"/>
        <v>0</v>
      </c>
      <c r="AI11" s="27">
        <f t="shared" si="2"/>
        <v>0</v>
      </c>
      <c r="AJ11" s="27" t="str">
        <f t="shared" si="2"/>
        <v/>
      </c>
      <c r="AK11" s="27" t="str">
        <f t="shared" si="2"/>
        <v/>
      </c>
      <c r="AL11" s="27" t="str">
        <f t="shared" si="2"/>
        <v/>
      </c>
      <c r="AM11" s="27" t="str">
        <f t="shared" si="2"/>
        <v/>
      </c>
      <c r="AN11" s="46" t="str">
        <f t="shared" si="2"/>
        <v/>
      </c>
      <c r="AO11" s="45" t="str">
        <f t="shared" si="8"/>
        <v/>
      </c>
    </row>
    <row r="12" spans="2:41" x14ac:dyDescent="0.2">
      <c r="B12" s="21">
        <f t="shared" si="9"/>
        <v>2029</v>
      </c>
      <c r="C12" s="69"/>
      <c r="D12" s="94"/>
      <c r="E12" s="69"/>
      <c r="F12" s="95">
        <f t="shared" si="4"/>
        <v>0</v>
      </c>
      <c r="G12" s="69"/>
      <c r="H12" s="94"/>
      <c r="I12" s="69"/>
      <c r="J12" s="96">
        <f t="shared" si="5"/>
        <v>0</v>
      </c>
      <c r="K12" s="96">
        <f t="shared" si="6"/>
        <v>0</v>
      </c>
      <c r="L12" s="73">
        <f t="shared" si="7"/>
        <v>0</v>
      </c>
      <c r="N12" s="257">
        <f t="shared" si="10"/>
        <v>2029</v>
      </c>
      <c r="O12" s="258"/>
      <c r="P12" s="27" t="str">
        <f t="shared" si="1"/>
        <v/>
      </c>
      <c r="Q12" s="27" t="str">
        <f t="shared" si="1"/>
        <v/>
      </c>
      <c r="R12" s="27" t="str">
        <f t="shared" si="1"/>
        <v/>
      </c>
      <c r="S12" s="27" t="str">
        <f t="shared" si="1"/>
        <v/>
      </c>
      <c r="T12" s="27" t="str">
        <f t="shared" si="1"/>
        <v/>
      </c>
      <c r="U12" s="27" t="str">
        <f t="shared" si="1"/>
        <v/>
      </c>
      <c r="V12" s="27">
        <f t="shared" si="1"/>
        <v>0</v>
      </c>
      <c r="W12" s="27">
        <f t="shared" si="1"/>
        <v>0</v>
      </c>
      <c r="X12" s="27">
        <f t="shared" si="1"/>
        <v>0</v>
      </c>
      <c r="Y12" s="27">
        <f t="shared" si="1"/>
        <v>0</v>
      </c>
      <c r="Z12" s="27">
        <f t="shared" si="2"/>
        <v>0</v>
      </c>
      <c r="AA12" s="27">
        <f t="shared" si="2"/>
        <v>0</v>
      </c>
      <c r="AB12" s="27">
        <f t="shared" si="2"/>
        <v>0</v>
      </c>
      <c r="AC12" s="27">
        <f t="shared" si="2"/>
        <v>0</v>
      </c>
      <c r="AD12" s="27">
        <f t="shared" si="2"/>
        <v>0</v>
      </c>
      <c r="AE12" s="27">
        <f t="shared" si="2"/>
        <v>0</v>
      </c>
      <c r="AF12" s="27">
        <f t="shared" si="2"/>
        <v>0</v>
      </c>
      <c r="AG12" s="27">
        <f t="shared" si="2"/>
        <v>0</v>
      </c>
      <c r="AH12" s="27">
        <f t="shared" si="2"/>
        <v>0</v>
      </c>
      <c r="AI12" s="27">
        <f t="shared" si="2"/>
        <v>0</v>
      </c>
      <c r="AJ12" s="27">
        <f t="shared" si="2"/>
        <v>0</v>
      </c>
      <c r="AK12" s="27" t="str">
        <f t="shared" si="2"/>
        <v/>
      </c>
      <c r="AL12" s="27" t="str">
        <f t="shared" si="2"/>
        <v/>
      </c>
      <c r="AM12" s="27" t="str">
        <f t="shared" si="2"/>
        <v/>
      </c>
      <c r="AN12" s="46" t="str">
        <f t="shared" si="2"/>
        <v/>
      </c>
      <c r="AO12" s="45" t="str">
        <f t="shared" si="8"/>
        <v/>
      </c>
    </row>
    <row r="13" spans="2:41" x14ac:dyDescent="0.2">
      <c r="B13" s="21">
        <f t="shared" si="9"/>
        <v>2030</v>
      </c>
      <c r="C13" s="75"/>
      <c r="D13" s="94"/>
      <c r="E13" s="69"/>
      <c r="F13" s="95">
        <f t="shared" si="4"/>
        <v>0</v>
      </c>
      <c r="G13" s="75"/>
      <c r="H13" s="94"/>
      <c r="I13" s="69"/>
      <c r="J13" s="96">
        <f t="shared" si="5"/>
        <v>0</v>
      </c>
      <c r="K13" s="96">
        <f t="shared" si="6"/>
        <v>0</v>
      </c>
      <c r="L13" s="73">
        <f t="shared" si="7"/>
        <v>0</v>
      </c>
      <c r="N13" s="257">
        <f t="shared" si="10"/>
        <v>2030</v>
      </c>
      <c r="O13" s="258"/>
      <c r="P13" s="27" t="str">
        <f t="shared" si="1"/>
        <v/>
      </c>
      <c r="Q13" s="27" t="str">
        <f t="shared" si="1"/>
        <v/>
      </c>
      <c r="R13" s="27" t="str">
        <f t="shared" si="1"/>
        <v/>
      </c>
      <c r="S13" s="27" t="str">
        <f t="shared" si="1"/>
        <v/>
      </c>
      <c r="T13" s="27" t="str">
        <f t="shared" si="1"/>
        <v/>
      </c>
      <c r="U13" s="27" t="str">
        <f t="shared" si="1"/>
        <v/>
      </c>
      <c r="V13" s="27" t="str">
        <f t="shared" si="1"/>
        <v/>
      </c>
      <c r="W13" s="27">
        <f t="shared" si="1"/>
        <v>0</v>
      </c>
      <c r="X13" s="27">
        <f t="shared" si="1"/>
        <v>0</v>
      </c>
      <c r="Y13" s="27">
        <f t="shared" si="1"/>
        <v>0</v>
      </c>
      <c r="Z13" s="27">
        <f t="shared" si="2"/>
        <v>0</v>
      </c>
      <c r="AA13" s="27">
        <f t="shared" si="2"/>
        <v>0</v>
      </c>
      <c r="AB13" s="27">
        <f t="shared" si="2"/>
        <v>0</v>
      </c>
      <c r="AC13" s="27">
        <f t="shared" si="2"/>
        <v>0</v>
      </c>
      <c r="AD13" s="27">
        <f t="shared" si="2"/>
        <v>0</v>
      </c>
      <c r="AE13" s="27">
        <f t="shared" si="2"/>
        <v>0</v>
      </c>
      <c r="AF13" s="27">
        <f t="shared" si="2"/>
        <v>0</v>
      </c>
      <c r="AG13" s="27">
        <f t="shared" si="2"/>
        <v>0</v>
      </c>
      <c r="AH13" s="27">
        <f t="shared" si="2"/>
        <v>0</v>
      </c>
      <c r="AI13" s="27">
        <f t="shared" si="2"/>
        <v>0</v>
      </c>
      <c r="AJ13" s="27">
        <f t="shared" si="2"/>
        <v>0</v>
      </c>
      <c r="AK13" s="27">
        <f t="shared" si="2"/>
        <v>0</v>
      </c>
      <c r="AL13" s="27" t="str">
        <f t="shared" si="2"/>
        <v/>
      </c>
      <c r="AM13" s="27" t="str">
        <f t="shared" si="2"/>
        <v/>
      </c>
      <c r="AN13" s="46" t="str">
        <f t="shared" si="2"/>
        <v/>
      </c>
      <c r="AO13" s="45" t="str">
        <f t="shared" ref="AO13" si="11">IF(OR(AO$5&lt;$B13,AO$5&gt;$B13+14),"",+$K13*AO$2)</f>
        <v/>
      </c>
    </row>
    <row r="14" spans="2:41" hidden="1" x14ac:dyDescent="0.2">
      <c r="B14" s="21"/>
      <c r="C14" s="75"/>
      <c r="D14" s="94"/>
      <c r="E14" s="69"/>
      <c r="F14" s="95"/>
      <c r="G14" s="75"/>
      <c r="H14" s="94"/>
      <c r="I14" s="69"/>
      <c r="J14" s="96"/>
      <c r="K14" s="96"/>
      <c r="L14" s="73"/>
      <c r="N14" s="257"/>
      <c r="O14" s="25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46"/>
      <c r="AO14" s="45"/>
    </row>
    <row r="15" spans="2:41" s="3" customFormat="1" x14ac:dyDescent="0.2">
      <c r="B15" s="38" t="s">
        <v>2</v>
      </c>
      <c r="C15" s="17">
        <f>SUM(C6:C14)</f>
        <v>0</v>
      </c>
      <c r="D15" s="92"/>
      <c r="E15" s="18"/>
      <c r="F15" s="19"/>
      <c r="G15" s="40"/>
      <c r="H15" s="40"/>
      <c r="I15" s="40"/>
      <c r="J15" s="19"/>
      <c r="K15" s="19"/>
      <c r="L15" s="74">
        <f>SUM(L6:L14)</f>
        <v>0</v>
      </c>
      <c r="N15" s="273" t="s">
        <v>2</v>
      </c>
      <c r="O15" s="274"/>
      <c r="P15" s="27">
        <f t="shared" ref="P15:AN15" si="12">SUM(P6:P14)</f>
        <v>0</v>
      </c>
      <c r="Q15" s="27">
        <f t="shared" si="12"/>
        <v>0</v>
      </c>
      <c r="R15" s="27">
        <f t="shared" si="12"/>
        <v>0</v>
      </c>
      <c r="S15" s="27">
        <f t="shared" si="12"/>
        <v>0</v>
      </c>
      <c r="T15" s="27">
        <f t="shared" si="12"/>
        <v>0</v>
      </c>
      <c r="U15" s="27">
        <f t="shared" si="12"/>
        <v>0</v>
      </c>
      <c r="V15" s="27">
        <f t="shared" si="12"/>
        <v>0</v>
      </c>
      <c r="W15" s="27">
        <f t="shared" si="12"/>
        <v>0</v>
      </c>
      <c r="X15" s="27">
        <f t="shared" si="12"/>
        <v>0</v>
      </c>
      <c r="Y15" s="27">
        <f t="shared" si="12"/>
        <v>0</v>
      </c>
      <c r="Z15" s="27">
        <f t="shared" si="12"/>
        <v>0</v>
      </c>
      <c r="AA15" s="27">
        <f t="shared" si="12"/>
        <v>0</v>
      </c>
      <c r="AB15" s="27">
        <f t="shared" si="12"/>
        <v>0</v>
      </c>
      <c r="AC15" s="27">
        <f t="shared" si="12"/>
        <v>0</v>
      </c>
      <c r="AD15" s="27">
        <f t="shared" si="12"/>
        <v>0</v>
      </c>
      <c r="AE15" s="27">
        <f t="shared" si="12"/>
        <v>0</v>
      </c>
      <c r="AF15" s="27">
        <f t="shared" si="12"/>
        <v>0</v>
      </c>
      <c r="AG15" s="27">
        <f t="shared" si="12"/>
        <v>0</v>
      </c>
      <c r="AH15" s="27">
        <f t="shared" si="12"/>
        <v>0</v>
      </c>
      <c r="AI15" s="27">
        <f t="shared" si="12"/>
        <v>0</v>
      </c>
      <c r="AJ15" s="27">
        <f t="shared" si="12"/>
        <v>0</v>
      </c>
      <c r="AK15" s="27">
        <f t="shared" si="12"/>
        <v>0</v>
      </c>
      <c r="AL15" s="27">
        <f t="shared" si="12"/>
        <v>0</v>
      </c>
      <c r="AM15" s="27">
        <f t="shared" si="12"/>
        <v>0</v>
      </c>
      <c r="AN15" s="46">
        <f t="shared" si="12"/>
        <v>0</v>
      </c>
      <c r="AO15" s="45"/>
    </row>
    <row r="16" spans="2:41" s="3" customFormat="1" x14ac:dyDescent="0.2">
      <c r="B16" s="267"/>
      <c r="C16" s="267"/>
      <c r="D16" s="93"/>
      <c r="E16" s="20"/>
      <c r="F16" s="20"/>
      <c r="G16" s="20"/>
      <c r="H16" s="20"/>
      <c r="I16" s="20"/>
      <c r="J16" s="20"/>
      <c r="K16" s="20"/>
      <c r="L16" s="20"/>
      <c r="N16" s="275"/>
      <c r="O16" s="291"/>
      <c r="P16" s="252">
        <f>SUM(P15:AN15)</f>
        <v>0</v>
      </c>
      <c r="Q16" s="25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51"/>
      <c r="AO16" s="49"/>
    </row>
    <row r="17" spans="2:40" x14ac:dyDescent="0.2"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2:40" x14ac:dyDescent="0.2">
      <c r="B18" s="4" t="s">
        <v>5</v>
      </c>
      <c r="C18" s="5"/>
      <c r="D18" s="5"/>
      <c r="E18" s="5"/>
      <c r="F18" s="25"/>
      <c r="G18" s="292"/>
      <c r="H18" s="293"/>
      <c r="I18" s="53"/>
      <c r="J18" s="54"/>
      <c r="K18" s="14"/>
      <c r="L18" s="53"/>
      <c r="M18" s="53"/>
      <c r="N18" s="288" t="s">
        <v>263</v>
      </c>
      <c r="O18" s="289"/>
      <c r="P18" s="230">
        <f>P25</f>
        <v>128.1</v>
      </c>
      <c r="Q18" s="230">
        <f t="shared" ref="Q18:AN18" si="13">P18</f>
        <v>128.1</v>
      </c>
      <c r="R18" s="230">
        <f t="shared" si="13"/>
        <v>128.1</v>
      </c>
      <c r="S18" s="230">
        <f t="shared" si="13"/>
        <v>128.1</v>
      </c>
      <c r="T18" s="230">
        <f t="shared" si="13"/>
        <v>128.1</v>
      </c>
      <c r="U18" s="230">
        <f t="shared" si="13"/>
        <v>128.1</v>
      </c>
      <c r="V18" s="230">
        <f t="shared" si="13"/>
        <v>128.1</v>
      </c>
      <c r="W18" s="230">
        <f t="shared" si="13"/>
        <v>128.1</v>
      </c>
      <c r="X18" s="230">
        <f t="shared" si="13"/>
        <v>128.1</v>
      </c>
      <c r="Y18" s="230">
        <f t="shared" si="13"/>
        <v>128.1</v>
      </c>
      <c r="Z18" s="230">
        <f t="shared" si="13"/>
        <v>128.1</v>
      </c>
      <c r="AA18" s="230">
        <f t="shared" si="13"/>
        <v>128.1</v>
      </c>
      <c r="AB18" s="230">
        <f t="shared" si="13"/>
        <v>128.1</v>
      </c>
      <c r="AC18" s="230">
        <f t="shared" si="13"/>
        <v>128.1</v>
      </c>
      <c r="AD18" s="230">
        <f t="shared" si="13"/>
        <v>128.1</v>
      </c>
      <c r="AE18" s="230">
        <f t="shared" si="13"/>
        <v>128.1</v>
      </c>
      <c r="AF18" s="230">
        <f t="shared" si="13"/>
        <v>128.1</v>
      </c>
      <c r="AG18" s="230">
        <f t="shared" si="13"/>
        <v>128.1</v>
      </c>
      <c r="AH18" s="230">
        <f t="shared" si="13"/>
        <v>128.1</v>
      </c>
      <c r="AI18" s="230">
        <f t="shared" si="13"/>
        <v>128.1</v>
      </c>
      <c r="AJ18" s="230">
        <f t="shared" si="13"/>
        <v>128.1</v>
      </c>
      <c r="AK18" s="230">
        <f t="shared" si="13"/>
        <v>128.1</v>
      </c>
      <c r="AL18" s="230">
        <f t="shared" si="13"/>
        <v>128.1</v>
      </c>
      <c r="AM18" s="230">
        <f t="shared" si="13"/>
        <v>128.1</v>
      </c>
      <c r="AN18" s="230">
        <f t="shared" si="13"/>
        <v>128.1</v>
      </c>
    </row>
    <row r="19" spans="2:40" ht="12.75" customHeight="1" x14ac:dyDescent="0.2">
      <c r="B19" s="4" t="s">
        <v>8</v>
      </c>
      <c r="C19" s="5"/>
      <c r="D19" s="5"/>
      <c r="E19" s="5"/>
      <c r="F19" s="25"/>
      <c r="G19" s="281"/>
      <c r="H19" s="282"/>
      <c r="I19" s="53"/>
      <c r="J19" s="55"/>
      <c r="K19" s="14"/>
      <c r="L19" s="53"/>
      <c r="M19" s="53"/>
      <c r="N19" s="53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2:40" x14ac:dyDescent="0.2">
      <c r="B20" s="4" t="s">
        <v>9</v>
      </c>
      <c r="C20" s="5"/>
      <c r="D20" s="5"/>
      <c r="E20" s="5"/>
      <c r="F20" s="25"/>
      <c r="G20" s="285"/>
      <c r="H20" s="286"/>
      <c r="I20" s="286"/>
      <c r="J20" s="286"/>
      <c r="K20" s="287"/>
      <c r="L20" s="56"/>
      <c r="M20" s="56"/>
      <c r="N20" s="290" t="s">
        <v>264</v>
      </c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</row>
    <row r="21" spans="2:40" x14ac:dyDescent="0.2">
      <c r="B21" s="4" t="s">
        <v>15</v>
      </c>
      <c r="C21" s="5"/>
      <c r="D21" s="5"/>
      <c r="E21" s="5"/>
      <c r="F21" s="25"/>
      <c r="G21" s="283"/>
      <c r="H21" s="283"/>
      <c r="I21" s="57" t="s">
        <v>65</v>
      </c>
      <c r="J21" s="58"/>
      <c r="K21" s="57"/>
      <c r="L21" s="57"/>
      <c r="M21" s="57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</row>
    <row r="22" spans="2:40" x14ac:dyDescent="0.2">
      <c r="B22" s="4" t="s">
        <v>19</v>
      </c>
      <c r="C22" s="5"/>
      <c r="D22" s="5"/>
      <c r="E22" s="5"/>
      <c r="F22" s="25"/>
      <c r="G22" s="284" t="str">
        <f>IF(C15&gt;0,+L15/(C15),"")</f>
        <v/>
      </c>
      <c r="H22" s="284"/>
      <c r="I22" s="53"/>
      <c r="J22" s="59"/>
      <c r="K22" s="52"/>
      <c r="L22" s="53"/>
      <c r="M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</row>
    <row r="23" spans="2:40" x14ac:dyDescent="0.2">
      <c r="B23" s="4" t="s">
        <v>7</v>
      </c>
      <c r="C23" s="5"/>
      <c r="D23" s="5"/>
      <c r="E23" s="5"/>
      <c r="F23" s="25"/>
      <c r="G23" s="295">
        <f>IF(AND(C15&gt;0,G22&gt;0),(G18+G19)/G22,0)</f>
        <v>0</v>
      </c>
      <c r="H23" s="295"/>
      <c r="I23" s="60" t="s">
        <v>25</v>
      </c>
      <c r="J23" s="61"/>
      <c r="K23" s="60"/>
      <c r="L23" s="60"/>
      <c r="M23" s="53"/>
      <c r="N23" s="7" t="s">
        <v>255</v>
      </c>
      <c r="P23" s="240">
        <v>300</v>
      </c>
      <c r="Q23" s="7" t="s">
        <v>268</v>
      </c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</row>
    <row r="24" spans="2:40" ht="15" x14ac:dyDescent="0.25">
      <c r="B24" s="4" t="s">
        <v>4</v>
      </c>
      <c r="C24" s="5"/>
      <c r="D24" s="5"/>
      <c r="E24" s="5"/>
      <c r="F24" s="25"/>
      <c r="G24" s="296">
        <f>IF(AND(G21&gt;0,G23&gt;0),G23/G21,0)</f>
        <v>0</v>
      </c>
      <c r="H24" s="296"/>
      <c r="I24" s="39"/>
      <c r="J24" s="62"/>
      <c r="K24" s="262"/>
      <c r="L24" s="262"/>
      <c r="N24" s="7" t="s">
        <v>256</v>
      </c>
      <c r="P24" s="241">
        <v>0.42699999999999999</v>
      </c>
      <c r="Q24" s="7" t="s">
        <v>267</v>
      </c>
      <c r="V24" s="294" t="s">
        <v>266</v>
      </c>
      <c r="W24" s="294"/>
      <c r="X24" s="294"/>
      <c r="Y24" s="294"/>
      <c r="Z24" s="294"/>
    </row>
    <row r="25" spans="2:40" x14ac:dyDescent="0.2">
      <c r="B25" s="16" t="s">
        <v>6</v>
      </c>
      <c r="C25" s="5"/>
      <c r="D25" s="5"/>
      <c r="E25" s="5"/>
      <c r="F25" s="25"/>
      <c r="G25" s="297" t="str">
        <f>IF(G21&gt;0,C15/G21,"")</f>
        <v/>
      </c>
      <c r="H25" s="297"/>
      <c r="I25" s="39"/>
      <c r="J25" s="62"/>
      <c r="K25" s="262"/>
      <c r="L25" s="262"/>
      <c r="N25" s="7" t="s">
        <v>257</v>
      </c>
      <c r="P25" s="242">
        <f>P23*P24</f>
        <v>128.1</v>
      </c>
      <c r="Q25" s="7" t="s">
        <v>258</v>
      </c>
    </row>
    <row r="26" spans="2:40" x14ac:dyDescent="0.2">
      <c r="N26" s="7" t="s">
        <v>259</v>
      </c>
      <c r="Q26" s="7" t="s">
        <v>260</v>
      </c>
    </row>
    <row r="27" spans="2:40" x14ac:dyDescent="0.2">
      <c r="N27" s="7" t="s">
        <v>261</v>
      </c>
      <c r="Q27" s="7" t="s">
        <v>262</v>
      </c>
    </row>
    <row r="29" spans="2:40" x14ac:dyDescent="0.2">
      <c r="B29" s="3" t="s">
        <v>24</v>
      </c>
    </row>
    <row r="30" spans="2:40" x14ac:dyDescent="0.2">
      <c r="B30" s="68"/>
      <c r="C30" s="7" t="s">
        <v>40</v>
      </c>
    </row>
    <row r="31" spans="2:40" x14ac:dyDescent="0.2">
      <c r="B31" s="76"/>
      <c r="C31" s="32" t="s">
        <v>39</v>
      </c>
    </row>
  </sheetData>
  <sheetProtection algorithmName="SHA-512" hashValue="ZH/y+erfejGNfr1ziS9pFtquRXYk8XdkCynBXCIhM5xFfncCdAYGIVIUYIkzczQbUxP+VEAsOLkyHbZdmXSXqg==" saltValue="S1FutyVoCx162V0XDuBpig==" spinCount="100000" sheet="1" objects="1" scenarios="1"/>
  <mergeCells count="27">
    <mergeCell ref="V24:Z24"/>
    <mergeCell ref="K24:L24"/>
    <mergeCell ref="K25:L25"/>
    <mergeCell ref="G23:H23"/>
    <mergeCell ref="G24:H24"/>
    <mergeCell ref="G25:H25"/>
    <mergeCell ref="B16:C16"/>
    <mergeCell ref="N13:O13"/>
    <mergeCell ref="N14:O14"/>
    <mergeCell ref="N15:O16"/>
    <mergeCell ref="G18:H18"/>
    <mergeCell ref="G19:H19"/>
    <mergeCell ref="G21:H21"/>
    <mergeCell ref="G22:H22"/>
    <mergeCell ref="G20:K20"/>
    <mergeCell ref="N18:O18"/>
    <mergeCell ref="N20:Y21"/>
    <mergeCell ref="N9:O9"/>
    <mergeCell ref="N10:O10"/>
    <mergeCell ref="N11:O11"/>
    <mergeCell ref="N12:O12"/>
    <mergeCell ref="P16:Q16"/>
    <mergeCell ref="N5:O5"/>
    <mergeCell ref="N6:O6"/>
    <mergeCell ref="N7:O7"/>
    <mergeCell ref="N8:O8"/>
    <mergeCell ref="P4:AN4"/>
  </mergeCells>
  <hyperlinks>
    <hyperlink ref="V24" r:id="rId1" xr:uid="{CFFE07F3-054A-4126-A0B8-C0FAC6714A1A}"/>
  </hyperlinks>
  <pageMargins left="0.51181102362204722" right="0.5118110236220472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C921-72E0-47F9-9FEC-11C8410748A8}">
  <sheetPr>
    <pageSetUpPr fitToPage="1"/>
  </sheetPr>
  <dimension ref="A1:AM17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04" sqref="B104:AA104"/>
    </sheetView>
  </sheetViews>
  <sheetFormatPr defaultColWidth="9.140625" defaultRowHeight="15" x14ac:dyDescent="0.25"/>
  <cols>
    <col min="1" max="1" width="107" style="106" customWidth="1"/>
    <col min="2" max="27" width="7.140625" style="112" customWidth="1"/>
    <col min="28" max="28" width="9.140625" style="139" customWidth="1"/>
    <col min="29" max="29" width="8.85546875" style="29" customWidth="1"/>
    <col min="30" max="30" width="8.42578125" style="29" customWidth="1"/>
    <col min="31" max="31" width="8.42578125" style="112" customWidth="1"/>
    <col min="32" max="32" width="7.140625" style="117" hidden="1" customWidth="1"/>
    <col min="33" max="33" width="9.42578125" style="65" bestFit="1" customWidth="1"/>
    <col min="34" max="34" width="9.140625" style="65" customWidth="1"/>
    <col min="35" max="35" width="9.140625" style="65"/>
    <col min="36" max="37" width="9.42578125" style="65" bestFit="1" customWidth="1"/>
    <col min="38" max="16384" width="9.140625" style="65"/>
  </cols>
  <sheetData>
    <row r="1" spans="1:39" ht="45" x14ac:dyDescent="0.25">
      <c r="A1" s="107" t="s">
        <v>56</v>
      </c>
      <c r="B1" s="84">
        <f>B5</f>
        <v>2022</v>
      </c>
      <c r="C1" s="84">
        <f t="shared" ref="C1:AA1" si="0">C5</f>
        <v>2023</v>
      </c>
      <c r="D1" s="84">
        <f t="shared" si="0"/>
        <v>2024</v>
      </c>
      <c r="E1" s="84">
        <f t="shared" si="0"/>
        <v>2025</v>
      </c>
      <c r="F1" s="84">
        <f t="shared" si="0"/>
        <v>2026</v>
      </c>
      <c r="G1" s="84">
        <f t="shared" si="0"/>
        <v>2027</v>
      </c>
      <c r="H1" s="84">
        <f t="shared" si="0"/>
        <v>2028</v>
      </c>
      <c r="I1" s="84">
        <f t="shared" si="0"/>
        <v>2029</v>
      </c>
      <c r="J1" s="84">
        <f t="shared" si="0"/>
        <v>2030</v>
      </c>
      <c r="K1" s="84">
        <f t="shared" si="0"/>
        <v>2031</v>
      </c>
      <c r="L1" s="84">
        <f t="shared" si="0"/>
        <v>2032</v>
      </c>
      <c r="M1" s="84">
        <f t="shared" si="0"/>
        <v>2033</v>
      </c>
      <c r="N1" s="84">
        <f t="shared" si="0"/>
        <v>2034</v>
      </c>
      <c r="O1" s="84">
        <f t="shared" si="0"/>
        <v>2035</v>
      </c>
      <c r="P1" s="84">
        <f t="shared" si="0"/>
        <v>2036</v>
      </c>
      <c r="Q1" s="84">
        <f t="shared" si="0"/>
        <v>2037</v>
      </c>
      <c r="R1" s="84">
        <f t="shared" si="0"/>
        <v>2038</v>
      </c>
      <c r="S1" s="84">
        <f t="shared" si="0"/>
        <v>2039</v>
      </c>
      <c r="T1" s="84">
        <f t="shared" si="0"/>
        <v>2040</v>
      </c>
      <c r="U1" s="84">
        <f t="shared" si="0"/>
        <v>2041</v>
      </c>
      <c r="V1" s="84">
        <f t="shared" si="0"/>
        <v>2042</v>
      </c>
      <c r="W1" s="84">
        <f t="shared" si="0"/>
        <v>2043</v>
      </c>
      <c r="X1" s="84">
        <f t="shared" si="0"/>
        <v>2044</v>
      </c>
      <c r="Y1" s="84">
        <f t="shared" si="0"/>
        <v>2045</v>
      </c>
      <c r="Z1" s="84">
        <f t="shared" si="0"/>
        <v>2046</v>
      </c>
      <c r="AA1" s="84">
        <f t="shared" si="0"/>
        <v>2047</v>
      </c>
      <c r="AB1" s="135" t="str">
        <f>AB5</f>
        <v>subsidie-periode</v>
      </c>
      <c r="AC1" s="125" t="str">
        <f>AC5</f>
        <v>vollast uren</v>
      </c>
      <c r="AD1" s="125" t="str">
        <f>AD5</f>
        <v>basis-bedrag</v>
      </c>
      <c r="AE1" s="125" t="s">
        <v>70</v>
      </c>
      <c r="AF1" s="119" t="s">
        <v>265</v>
      </c>
    </row>
    <row r="2" spans="1:39" s="110" customFormat="1" x14ac:dyDescent="0.25">
      <c r="A2" s="108" t="str">
        <f>+'SDE++ categorieën &amp; WOZ'!E5</f>
        <v>-- kies categorie --</v>
      </c>
      <c r="B2" s="118">
        <f t="shared" ref="B2:AF2" si="1">VLOOKUP($A$2,$A$6:$AS$176,B$3,0)</f>
        <v>0</v>
      </c>
      <c r="C2" s="118">
        <f t="shared" si="1"/>
        <v>0</v>
      </c>
      <c r="D2" s="118">
        <f t="shared" si="1"/>
        <v>0</v>
      </c>
      <c r="E2" s="118">
        <f t="shared" si="1"/>
        <v>0</v>
      </c>
      <c r="F2" s="118">
        <f t="shared" si="1"/>
        <v>0</v>
      </c>
      <c r="G2" s="118">
        <f t="shared" si="1"/>
        <v>0</v>
      </c>
      <c r="H2" s="118">
        <f t="shared" si="1"/>
        <v>0</v>
      </c>
      <c r="I2" s="118">
        <f t="shared" si="1"/>
        <v>0</v>
      </c>
      <c r="J2" s="118">
        <f t="shared" si="1"/>
        <v>0</v>
      </c>
      <c r="K2" s="118">
        <f t="shared" si="1"/>
        <v>0</v>
      </c>
      <c r="L2" s="118">
        <f t="shared" si="1"/>
        <v>0</v>
      </c>
      <c r="M2" s="118">
        <f t="shared" si="1"/>
        <v>0</v>
      </c>
      <c r="N2" s="118">
        <f t="shared" si="1"/>
        <v>0</v>
      </c>
      <c r="O2" s="118">
        <f t="shared" si="1"/>
        <v>0</v>
      </c>
      <c r="P2" s="118">
        <f t="shared" si="1"/>
        <v>0</v>
      </c>
      <c r="Q2" s="118">
        <f t="shared" si="1"/>
        <v>0</v>
      </c>
      <c r="R2" s="118">
        <f t="shared" si="1"/>
        <v>0</v>
      </c>
      <c r="S2" s="118">
        <f t="shared" si="1"/>
        <v>0</v>
      </c>
      <c r="T2" s="118">
        <f t="shared" si="1"/>
        <v>0</v>
      </c>
      <c r="U2" s="118">
        <f t="shared" si="1"/>
        <v>0</v>
      </c>
      <c r="V2" s="118">
        <f t="shared" si="1"/>
        <v>0</v>
      </c>
      <c r="W2" s="118">
        <f t="shared" si="1"/>
        <v>0</v>
      </c>
      <c r="X2" s="118">
        <f t="shared" si="1"/>
        <v>0</v>
      </c>
      <c r="Y2" s="118">
        <f t="shared" si="1"/>
        <v>0</v>
      </c>
      <c r="Z2" s="118">
        <f t="shared" si="1"/>
        <v>0</v>
      </c>
      <c r="AA2" s="118">
        <f t="shared" si="1"/>
        <v>0</v>
      </c>
      <c r="AB2" s="109">
        <f>VLOOKUP($A$2,$A$6:$AS$176,AB$3,0)</f>
        <v>0</v>
      </c>
      <c r="AC2" s="109">
        <f t="shared" si="1"/>
        <v>0</v>
      </c>
      <c r="AD2" s="118">
        <f t="shared" si="1"/>
        <v>0</v>
      </c>
      <c r="AE2" s="118">
        <f t="shared" si="1"/>
        <v>0</v>
      </c>
      <c r="AF2" s="109">
        <f t="shared" si="1"/>
        <v>0</v>
      </c>
    </row>
    <row r="3" spans="1:39" s="113" customFormat="1" hidden="1" x14ac:dyDescent="0.25">
      <c r="A3" s="111" t="s">
        <v>55</v>
      </c>
      <c r="B3" s="115">
        <v>2</v>
      </c>
      <c r="C3" s="115">
        <v>3</v>
      </c>
      <c r="D3" s="115">
        <v>4</v>
      </c>
      <c r="E3" s="115">
        <v>5</v>
      </c>
      <c r="F3" s="115">
        <v>6</v>
      </c>
      <c r="G3" s="115">
        <v>7</v>
      </c>
      <c r="H3" s="115">
        <v>8</v>
      </c>
      <c r="I3" s="115">
        <v>9</v>
      </c>
      <c r="J3" s="115">
        <v>10</v>
      </c>
      <c r="K3" s="115">
        <v>11</v>
      </c>
      <c r="L3" s="115">
        <v>12</v>
      </c>
      <c r="M3" s="115">
        <v>13</v>
      </c>
      <c r="N3" s="115">
        <v>14</v>
      </c>
      <c r="O3" s="115">
        <v>15</v>
      </c>
      <c r="P3" s="115">
        <v>16</v>
      </c>
      <c r="Q3" s="115">
        <v>17</v>
      </c>
      <c r="R3" s="115">
        <v>18</v>
      </c>
      <c r="S3" s="115">
        <v>19</v>
      </c>
      <c r="T3" s="115">
        <v>20</v>
      </c>
      <c r="U3" s="115">
        <v>21</v>
      </c>
      <c r="V3" s="115">
        <v>22</v>
      </c>
      <c r="W3" s="115">
        <v>23</v>
      </c>
      <c r="X3" s="115">
        <v>24</v>
      </c>
      <c r="Y3" s="115">
        <v>25</v>
      </c>
      <c r="Z3" s="115">
        <v>26</v>
      </c>
      <c r="AA3" s="115">
        <v>27</v>
      </c>
      <c r="AB3" s="137">
        <v>28</v>
      </c>
      <c r="AC3" s="115">
        <v>29</v>
      </c>
      <c r="AD3" s="115">
        <v>30</v>
      </c>
      <c r="AE3" s="115">
        <v>31</v>
      </c>
      <c r="AF3" s="116">
        <v>32</v>
      </c>
    </row>
    <row r="4" spans="1:39" ht="21" x14ac:dyDescent="0.25">
      <c r="A4" s="114" t="s">
        <v>57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37"/>
      <c r="AC4" s="115"/>
      <c r="AD4" s="115"/>
      <c r="AE4" s="115"/>
      <c r="AF4" s="116"/>
    </row>
    <row r="5" spans="1:39" ht="30" customHeight="1" x14ac:dyDescent="0.25">
      <c r="A5" s="120" t="s">
        <v>10</v>
      </c>
      <c r="B5" s="121">
        <v>2022</v>
      </c>
      <c r="C5" s="121">
        <v>2023</v>
      </c>
      <c r="D5" s="121">
        <v>2024</v>
      </c>
      <c r="E5" s="121">
        <v>2025</v>
      </c>
      <c r="F5" s="121">
        <v>2026</v>
      </c>
      <c r="G5" s="121">
        <v>2027</v>
      </c>
      <c r="H5" s="121">
        <v>2028</v>
      </c>
      <c r="I5" s="121">
        <v>2029</v>
      </c>
      <c r="J5" s="121">
        <v>2030</v>
      </c>
      <c r="K5" s="121">
        <v>2031</v>
      </c>
      <c r="L5" s="121">
        <v>2032</v>
      </c>
      <c r="M5" s="121">
        <v>2033</v>
      </c>
      <c r="N5" s="121">
        <v>2034</v>
      </c>
      <c r="O5" s="121">
        <v>2035</v>
      </c>
      <c r="P5" s="121">
        <v>2036</v>
      </c>
      <c r="Q5" s="121">
        <v>2037</v>
      </c>
      <c r="R5" s="121">
        <v>2038</v>
      </c>
      <c r="S5" s="121">
        <v>2039</v>
      </c>
      <c r="T5" s="121">
        <v>2040</v>
      </c>
      <c r="U5" s="121">
        <v>2041</v>
      </c>
      <c r="V5" s="121">
        <v>2042</v>
      </c>
      <c r="W5" s="121">
        <v>2043</v>
      </c>
      <c r="X5" s="121">
        <v>2044</v>
      </c>
      <c r="Y5" s="121">
        <v>2045</v>
      </c>
      <c r="Z5" s="121">
        <v>2046</v>
      </c>
      <c r="AA5" s="121">
        <v>2047</v>
      </c>
      <c r="AB5" s="136" t="s">
        <v>12</v>
      </c>
      <c r="AC5" s="122" t="s">
        <v>59</v>
      </c>
      <c r="AD5" s="122" t="s">
        <v>13</v>
      </c>
      <c r="AE5" s="181" t="s">
        <v>71</v>
      </c>
      <c r="AF5" s="177">
        <f>AF2</f>
        <v>0</v>
      </c>
      <c r="AG5" s="127"/>
      <c r="AH5" s="172"/>
    </row>
    <row r="6" spans="1:39" ht="15" customHeight="1" x14ac:dyDescent="0.25">
      <c r="A6" s="144" t="s">
        <v>20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38"/>
      <c r="AC6" s="124"/>
      <c r="AD6" s="124"/>
      <c r="AE6" s="182"/>
      <c r="AF6" s="238">
        <v>0</v>
      </c>
      <c r="AH6" s="173"/>
      <c r="AI6" s="36"/>
      <c r="AJ6" s="36"/>
      <c r="AK6" s="36"/>
      <c r="AL6" s="36"/>
      <c r="AM6" s="36"/>
    </row>
    <row r="7" spans="1:39" ht="15" customHeight="1" x14ac:dyDescent="0.2">
      <c r="A7" s="205" t="s">
        <v>58</v>
      </c>
      <c r="B7" s="206">
        <v>0</v>
      </c>
      <c r="C7" s="206"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  <c r="M7" s="206">
        <v>0</v>
      </c>
      <c r="N7" s="206">
        <v>0</v>
      </c>
      <c r="O7" s="206">
        <v>0</v>
      </c>
      <c r="P7" s="206">
        <v>0</v>
      </c>
      <c r="Q7" s="206">
        <v>0</v>
      </c>
      <c r="R7" s="206">
        <v>0</v>
      </c>
      <c r="S7" s="206">
        <v>0</v>
      </c>
      <c r="T7" s="206">
        <v>0</v>
      </c>
      <c r="U7" s="206">
        <v>0</v>
      </c>
      <c r="V7" s="206">
        <v>0</v>
      </c>
      <c r="W7" s="206">
        <v>0</v>
      </c>
      <c r="X7" s="206">
        <v>0</v>
      </c>
      <c r="Y7" s="206">
        <v>0</v>
      </c>
      <c r="Z7" s="206">
        <v>0</v>
      </c>
      <c r="AA7" s="206">
        <v>0</v>
      </c>
      <c r="AB7" s="231">
        <v>15</v>
      </c>
      <c r="AC7" s="232">
        <v>4355</v>
      </c>
      <c r="AD7" s="233">
        <v>45.6</v>
      </c>
      <c r="AE7" s="234">
        <f>MIN(AD7,AH7)</f>
        <v>45.6</v>
      </c>
      <c r="AF7" s="237">
        <v>1</v>
      </c>
      <c r="AG7" s="126"/>
      <c r="AH7" s="174"/>
    </row>
    <row r="8" spans="1:39" ht="15" customHeight="1" x14ac:dyDescent="0.2">
      <c r="A8" s="205" t="s">
        <v>72</v>
      </c>
      <c r="B8" s="206">
        <v>0</v>
      </c>
      <c r="C8" s="206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  <c r="M8" s="206">
        <v>0</v>
      </c>
      <c r="N8" s="206">
        <v>0</v>
      </c>
      <c r="O8" s="206">
        <v>0</v>
      </c>
      <c r="P8" s="206">
        <v>0</v>
      </c>
      <c r="Q8" s="206">
        <v>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150">
        <v>15</v>
      </c>
      <c r="AC8" s="151">
        <v>5700</v>
      </c>
      <c r="AD8" s="188">
        <v>133.39999999999998</v>
      </c>
      <c r="AE8" s="189">
        <v>85.2</v>
      </c>
      <c r="AF8" s="178">
        <v>1</v>
      </c>
      <c r="AG8" s="126"/>
      <c r="AH8" s="131"/>
      <c r="AJ8" s="133"/>
      <c r="AK8" s="113"/>
      <c r="AL8" s="132"/>
    </row>
    <row r="9" spans="1:39" ht="15" customHeight="1" x14ac:dyDescent="0.2">
      <c r="A9" s="205" t="s">
        <v>73</v>
      </c>
      <c r="B9" s="206">
        <v>0</v>
      </c>
      <c r="C9" s="206">
        <v>0</v>
      </c>
      <c r="D9" s="206">
        <v>0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  <c r="M9" s="206">
        <v>0</v>
      </c>
      <c r="N9" s="206">
        <v>0</v>
      </c>
      <c r="O9" s="206">
        <v>0</v>
      </c>
      <c r="P9" s="206">
        <v>0</v>
      </c>
      <c r="Q9" s="206">
        <v>0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0</v>
      </c>
      <c r="AA9" s="206">
        <v>0</v>
      </c>
      <c r="AB9" s="150">
        <v>15</v>
      </c>
      <c r="AC9" s="151">
        <v>2600</v>
      </c>
      <c r="AD9" s="188">
        <v>98.3</v>
      </c>
      <c r="AE9" s="189">
        <v>85.2</v>
      </c>
      <c r="AF9" s="178">
        <v>1</v>
      </c>
      <c r="AG9" s="126"/>
      <c r="AH9" s="131"/>
      <c r="AJ9" s="133"/>
      <c r="AK9" s="113"/>
      <c r="AL9" s="132"/>
    </row>
    <row r="10" spans="1:39" ht="15" customHeight="1" x14ac:dyDescent="0.2">
      <c r="A10" s="205" t="s">
        <v>74</v>
      </c>
      <c r="B10" s="206">
        <v>0</v>
      </c>
      <c r="C10" s="206">
        <v>0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0</v>
      </c>
      <c r="AA10" s="206">
        <v>0</v>
      </c>
      <c r="AB10" s="150">
        <v>15</v>
      </c>
      <c r="AC10" s="151">
        <v>3700</v>
      </c>
      <c r="AD10" s="188">
        <v>188.29999999999998</v>
      </c>
      <c r="AE10" s="189">
        <v>85.2</v>
      </c>
      <c r="AF10" s="178">
        <v>1</v>
      </c>
      <c r="AG10" s="126"/>
      <c r="AH10" s="131"/>
      <c r="AJ10" s="133"/>
      <c r="AK10" s="113"/>
      <c r="AL10" s="132"/>
    </row>
    <row r="11" spans="1:39" ht="15" customHeight="1" x14ac:dyDescent="0.2">
      <c r="A11" s="205" t="s">
        <v>75</v>
      </c>
      <c r="B11" s="206">
        <v>0</v>
      </c>
      <c r="C11" s="206">
        <v>0</v>
      </c>
      <c r="D11" s="206">
        <v>0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  <c r="P11" s="206">
        <v>0</v>
      </c>
      <c r="Q11" s="206">
        <v>0</v>
      </c>
      <c r="R11" s="206">
        <v>0</v>
      </c>
      <c r="S11" s="206">
        <v>0</v>
      </c>
      <c r="T11" s="206">
        <v>0</v>
      </c>
      <c r="U11" s="206">
        <v>0</v>
      </c>
      <c r="V11" s="206">
        <v>0</v>
      </c>
      <c r="W11" s="206">
        <v>0</v>
      </c>
      <c r="X11" s="206">
        <v>0</v>
      </c>
      <c r="Y11" s="206">
        <v>0</v>
      </c>
      <c r="Z11" s="206">
        <v>0</v>
      </c>
      <c r="AA11" s="206">
        <v>0</v>
      </c>
      <c r="AB11" s="150">
        <v>15</v>
      </c>
      <c r="AC11" s="151">
        <v>8000</v>
      </c>
      <c r="AD11" s="188">
        <v>574.1</v>
      </c>
      <c r="AE11" s="189">
        <v>85.2</v>
      </c>
      <c r="AF11" s="178">
        <v>1</v>
      </c>
      <c r="AG11" s="126"/>
      <c r="AH11" s="131"/>
      <c r="AJ11" s="133"/>
      <c r="AK11" s="113"/>
      <c r="AL11" s="132"/>
    </row>
    <row r="12" spans="1:39" ht="15" customHeight="1" x14ac:dyDescent="0.2">
      <c r="A12" s="235" t="s">
        <v>76</v>
      </c>
      <c r="B12" s="200">
        <v>13.91891739372139</v>
      </c>
      <c r="C12" s="200">
        <v>13.05641589373437</v>
      </c>
      <c r="D12" s="200">
        <v>14.062014671847095</v>
      </c>
      <c r="E12" s="200">
        <v>15.094843719727107</v>
      </c>
      <c r="F12" s="200">
        <v>16.155493685742361</v>
      </c>
      <c r="G12" s="200">
        <v>17.24456681090113</v>
      </c>
      <c r="H12" s="200">
        <v>18.362677143735372</v>
      </c>
      <c r="I12" s="200">
        <v>19.510450759022188</v>
      </c>
      <c r="J12" s="200">
        <v>20.688525980410269</v>
      </c>
      <c r="K12" s="200">
        <v>21.223026802315111</v>
      </c>
      <c r="L12" s="200">
        <v>21.768907730531502</v>
      </c>
      <c r="M12" s="200">
        <v>22.326389905563875</v>
      </c>
      <c r="N12" s="200">
        <v>22.895698541607842</v>
      </c>
      <c r="O12" s="200">
        <v>23.477062999004382</v>
      </c>
      <c r="P12" s="200">
        <v>24.070716857950952</v>
      </c>
      <c r="Q12" s="200">
        <v>24.431777610820195</v>
      </c>
      <c r="R12" s="200">
        <v>24.798254274982497</v>
      </c>
      <c r="S12" s="200">
        <v>25.17022808910723</v>
      </c>
      <c r="T12" s="200">
        <v>25.547781510443841</v>
      </c>
      <c r="U12" s="200">
        <v>25.930998233100489</v>
      </c>
      <c r="V12" s="200">
        <v>26.319963206596992</v>
      </c>
      <c r="W12" s="200">
        <v>26.714762654695942</v>
      </c>
      <c r="X12" s="200">
        <v>27.115484094516379</v>
      </c>
      <c r="Y12" s="200">
        <v>27.52221635593412</v>
      </c>
      <c r="Z12" s="200">
        <v>27.935049601273132</v>
      </c>
      <c r="AA12" s="200">
        <v>28.35407534529222</v>
      </c>
      <c r="AB12" s="150">
        <v>15</v>
      </c>
      <c r="AC12" s="151">
        <v>3850</v>
      </c>
      <c r="AD12" s="188">
        <v>115.9</v>
      </c>
      <c r="AE12" s="189">
        <v>71.530000000000015</v>
      </c>
      <c r="AF12" s="178">
        <v>0</v>
      </c>
      <c r="AG12" s="126"/>
      <c r="AH12" s="131"/>
      <c r="AJ12" s="133"/>
      <c r="AK12" s="113"/>
      <c r="AL12" s="132"/>
    </row>
    <row r="13" spans="1:39" ht="15" customHeight="1" x14ac:dyDescent="0.2">
      <c r="A13" s="169" t="s">
        <v>77</v>
      </c>
      <c r="B13" s="200">
        <v>13.91891739372139</v>
      </c>
      <c r="C13" s="200">
        <v>13.05641589373437</v>
      </c>
      <c r="D13" s="200">
        <v>14.062014671847095</v>
      </c>
      <c r="E13" s="200">
        <v>15.094843719727107</v>
      </c>
      <c r="F13" s="200">
        <v>16.155493685742361</v>
      </c>
      <c r="G13" s="200">
        <v>17.24456681090113</v>
      </c>
      <c r="H13" s="200">
        <v>18.362677143735372</v>
      </c>
      <c r="I13" s="200">
        <v>19.510450759022188</v>
      </c>
      <c r="J13" s="200">
        <v>20.688525980410269</v>
      </c>
      <c r="K13" s="200">
        <v>21.223026802315111</v>
      </c>
      <c r="L13" s="200">
        <v>21.768907730531502</v>
      </c>
      <c r="M13" s="200">
        <v>22.326389905563875</v>
      </c>
      <c r="N13" s="200">
        <v>22.895698541607842</v>
      </c>
      <c r="O13" s="200">
        <v>23.477062999004382</v>
      </c>
      <c r="P13" s="200">
        <v>24.070716857950952</v>
      </c>
      <c r="Q13" s="200">
        <v>24.431777610820195</v>
      </c>
      <c r="R13" s="200">
        <v>24.798254274982497</v>
      </c>
      <c r="S13" s="200">
        <v>25.17022808910723</v>
      </c>
      <c r="T13" s="200">
        <v>25.547781510443841</v>
      </c>
      <c r="U13" s="200">
        <v>25.930998233100489</v>
      </c>
      <c r="V13" s="200">
        <v>26.319963206596992</v>
      </c>
      <c r="W13" s="200">
        <v>26.714762654695942</v>
      </c>
      <c r="X13" s="200">
        <v>27.115484094516379</v>
      </c>
      <c r="Y13" s="200">
        <v>27.52221635593412</v>
      </c>
      <c r="Z13" s="200">
        <v>27.935049601273132</v>
      </c>
      <c r="AA13" s="200">
        <v>28.35407534529222</v>
      </c>
      <c r="AB13" s="150">
        <v>15</v>
      </c>
      <c r="AC13" s="151">
        <v>6350</v>
      </c>
      <c r="AD13" s="188">
        <v>93.2</v>
      </c>
      <c r="AE13" s="189">
        <v>71.530000000000015</v>
      </c>
      <c r="AF13" s="178">
        <v>0</v>
      </c>
      <c r="AG13" s="126"/>
      <c r="AH13" s="131"/>
      <c r="AJ13" s="133"/>
      <c r="AK13" s="113"/>
      <c r="AL13" s="132"/>
    </row>
    <row r="14" spans="1:39" ht="15" customHeight="1" x14ac:dyDescent="0.2">
      <c r="A14" s="169" t="s">
        <v>78</v>
      </c>
      <c r="B14" s="200">
        <v>13.91891739372139</v>
      </c>
      <c r="C14" s="200">
        <v>13.05641589373437</v>
      </c>
      <c r="D14" s="200">
        <v>14.062014671847095</v>
      </c>
      <c r="E14" s="200">
        <v>15.094843719727107</v>
      </c>
      <c r="F14" s="200">
        <v>16.155493685742361</v>
      </c>
      <c r="G14" s="200">
        <v>17.24456681090113</v>
      </c>
      <c r="H14" s="200">
        <v>18.362677143735372</v>
      </c>
      <c r="I14" s="200">
        <v>19.510450759022188</v>
      </c>
      <c r="J14" s="200">
        <v>20.688525980410269</v>
      </c>
      <c r="K14" s="200">
        <v>21.223026802315111</v>
      </c>
      <c r="L14" s="200">
        <v>21.768907730531502</v>
      </c>
      <c r="M14" s="200">
        <v>22.326389905563875</v>
      </c>
      <c r="N14" s="200">
        <v>22.895698541607842</v>
      </c>
      <c r="O14" s="200">
        <v>23.477062999004382</v>
      </c>
      <c r="P14" s="200">
        <v>24.070716857950952</v>
      </c>
      <c r="Q14" s="200">
        <v>24.431777610820195</v>
      </c>
      <c r="R14" s="200">
        <v>24.798254274982497</v>
      </c>
      <c r="S14" s="200">
        <v>25.17022808910723</v>
      </c>
      <c r="T14" s="200">
        <v>25.547781510443841</v>
      </c>
      <c r="U14" s="200">
        <v>25.930998233100489</v>
      </c>
      <c r="V14" s="200">
        <v>26.319963206596992</v>
      </c>
      <c r="W14" s="200">
        <v>26.714762654695942</v>
      </c>
      <c r="X14" s="200">
        <v>27.115484094516379</v>
      </c>
      <c r="Y14" s="200">
        <v>27.52221635593412</v>
      </c>
      <c r="Z14" s="200">
        <v>27.935049601273132</v>
      </c>
      <c r="AA14" s="200">
        <v>28.35407534529222</v>
      </c>
      <c r="AB14" s="150">
        <v>15</v>
      </c>
      <c r="AC14" s="151">
        <v>6000</v>
      </c>
      <c r="AD14" s="188">
        <v>54.699999999999996</v>
      </c>
      <c r="AE14" s="189">
        <v>54.699999999999996</v>
      </c>
      <c r="AF14" s="178">
        <v>0</v>
      </c>
      <c r="AG14" s="126"/>
      <c r="AH14" s="131"/>
      <c r="AJ14" s="133"/>
      <c r="AK14" s="113"/>
      <c r="AL14" s="132"/>
    </row>
    <row r="15" spans="1:39" ht="15" customHeight="1" x14ac:dyDescent="0.2">
      <c r="A15" s="169" t="s">
        <v>79</v>
      </c>
      <c r="B15" s="200">
        <v>13.91891739372139</v>
      </c>
      <c r="C15" s="200">
        <v>13.05641589373437</v>
      </c>
      <c r="D15" s="200">
        <v>14.062014671847095</v>
      </c>
      <c r="E15" s="200">
        <v>15.094843719727107</v>
      </c>
      <c r="F15" s="200">
        <v>16.155493685742361</v>
      </c>
      <c r="G15" s="200">
        <v>17.24456681090113</v>
      </c>
      <c r="H15" s="200">
        <v>18.362677143735372</v>
      </c>
      <c r="I15" s="200">
        <v>19.510450759022188</v>
      </c>
      <c r="J15" s="200">
        <v>20.688525980410269</v>
      </c>
      <c r="K15" s="200">
        <v>21.223026802315111</v>
      </c>
      <c r="L15" s="200">
        <v>21.768907730531502</v>
      </c>
      <c r="M15" s="200">
        <v>22.326389905563875</v>
      </c>
      <c r="N15" s="200">
        <v>22.895698541607842</v>
      </c>
      <c r="O15" s="200">
        <v>23.477062999004382</v>
      </c>
      <c r="P15" s="200">
        <v>24.070716857950952</v>
      </c>
      <c r="Q15" s="200">
        <v>24.431777610820195</v>
      </c>
      <c r="R15" s="200">
        <v>24.798254274982497</v>
      </c>
      <c r="S15" s="200">
        <v>25.17022808910723</v>
      </c>
      <c r="T15" s="200">
        <v>25.547781510443841</v>
      </c>
      <c r="U15" s="200">
        <v>25.930998233100489</v>
      </c>
      <c r="V15" s="200">
        <v>26.319963206596992</v>
      </c>
      <c r="W15" s="200">
        <v>26.714762654695942</v>
      </c>
      <c r="X15" s="200">
        <v>27.115484094516379</v>
      </c>
      <c r="Y15" s="200">
        <v>27.52221635593412</v>
      </c>
      <c r="Z15" s="200">
        <v>27.935049601273132</v>
      </c>
      <c r="AA15" s="200">
        <v>28.35407534529222</v>
      </c>
      <c r="AB15" s="150">
        <v>15</v>
      </c>
      <c r="AC15" s="151">
        <v>3850</v>
      </c>
      <c r="AD15" s="188">
        <v>64.199999999999989</v>
      </c>
      <c r="AE15" s="189">
        <v>64.199999999999989</v>
      </c>
      <c r="AF15" s="178">
        <v>0</v>
      </c>
      <c r="AG15" s="126"/>
      <c r="AH15" s="131"/>
      <c r="AJ15" s="133"/>
      <c r="AK15" s="113"/>
      <c r="AL15" s="132"/>
    </row>
    <row r="16" spans="1:39" s="105" customFormat="1" ht="15" customHeight="1" x14ac:dyDescent="0.2">
      <c r="A16" s="170" t="s">
        <v>80</v>
      </c>
      <c r="B16" s="201">
        <v>13.91891739372139</v>
      </c>
      <c r="C16" s="202">
        <v>13.05641589373437</v>
      </c>
      <c r="D16" s="202">
        <v>14.062014671847095</v>
      </c>
      <c r="E16" s="202">
        <v>15.094843719727107</v>
      </c>
      <c r="F16" s="202">
        <v>16.155493685742361</v>
      </c>
      <c r="G16" s="202">
        <v>17.24456681090113</v>
      </c>
      <c r="H16" s="202">
        <v>18.362677143735372</v>
      </c>
      <c r="I16" s="202">
        <v>19.510450759022188</v>
      </c>
      <c r="J16" s="202">
        <v>20.688525980410269</v>
      </c>
      <c r="K16" s="202">
        <v>21.223026802315111</v>
      </c>
      <c r="L16" s="202">
        <v>21.768907730531502</v>
      </c>
      <c r="M16" s="202">
        <v>22.326389905563875</v>
      </c>
      <c r="N16" s="202">
        <v>22.895698541607842</v>
      </c>
      <c r="O16" s="202">
        <v>23.477062999004382</v>
      </c>
      <c r="P16" s="202">
        <v>24.070716857950952</v>
      </c>
      <c r="Q16" s="202">
        <v>24.431777610820195</v>
      </c>
      <c r="R16" s="202">
        <v>24.798254274982497</v>
      </c>
      <c r="S16" s="202">
        <v>25.17022808910723</v>
      </c>
      <c r="T16" s="202">
        <v>25.547781510443841</v>
      </c>
      <c r="U16" s="202">
        <v>25.930998233100489</v>
      </c>
      <c r="V16" s="202">
        <v>26.319963206596992</v>
      </c>
      <c r="W16" s="202">
        <v>26.714762654695942</v>
      </c>
      <c r="X16" s="202">
        <v>27.115484094516379</v>
      </c>
      <c r="Y16" s="202">
        <v>27.52221635593412</v>
      </c>
      <c r="Z16" s="202">
        <v>27.935049601273132</v>
      </c>
      <c r="AA16" s="202">
        <v>28.35407534529222</v>
      </c>
      <c r="AB16" s="152">
        <v>15</v>
      </c>
      <c r="AC16" s="153">
        <v>6000</v>
      </c>
      <c r="AD16" s="190">
        <v>74.599999999999994</v>
      </c>
      <c r="AE16" s="191">
        <v>73.06</v>
      </c>
      <c r="AF16" s="179">
        <v>0</v>
      </c>
      <c r="AG16" s="126"/>
      <c r="AH16" s="131"/>
      <c r="AI16" s="65"/>
      <c r="AJ16" s="133"/>
      <c r="AK16" s="113"/>
      <c r="AL16" s="132"/>
    </row>
    <row r="17" spans="1:38" s="105" customFormat="1" ht="15" customHeight="1" x14ac:dyDescent="0.2">
      <c r="A17" s="207" t="s">
        <v>81</v>
      </c>
      <c r="B17" s="208">
        <v>0</v>
      </c>
      <c r="C17" s="206">
        <v>0</v>
      </c>
      <c r="D17" s="206">
        <v>0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  <c r="M17" s="206">
        <v>0</v>
      </c>
      <c r="N17" s="206">
        <v>0</v>
      </c>
      <c r="O17" s="206">
        <v>0</v>
      </c>
      <c r="P17" s="206">
        <v>0</v>
      </c>
      <c r="Q17" s="206">
        <v>0</v>
      </c>
      <c r="R17" s="206">
        <v>0</v>
      </c>
      <c r="S17" s="206">
        <v>0</v>
      </c>
      <c r="T17" s="206">
        <v>0</v>
      </c>
      <c r="U17" s="206">
        <v>0</v>
      </c>
      <c r="V17" s="206">
        <v>0</v>
      </c>
      <c r="W17" s="206">
        <v>0</v>
      </c>
      <c r="X17" s="206">
        <v>0</v>
      </c>
      <c r="Y17" s="206">
        <v>0</v>
      </c>
      <c r="Z17" s="206">
        <v>0</v>
      </c>
      <c r="AA17" s="206">
        <v>0</v>
      </c>
      <c r="AB17" s="154">
        <v>20</v>
      </c>
      <c r="AC17" s="155">
        <v>900</v>
      </c>
      <c r="AD17" s="192">
        <v>70.5</v>
      </c>
      <c r="AE17" s="193">
        <v>70.5</v>
      </c>
      <c r="AF17" s="180">
        <v>1</v>
      </c>
      <c r="AG17" s="126"/>
      <c r="AH17" s="131"/>
      <c r="AI17" s="65"/>
      <c r="AJ17" s="133"/>
      <c r="AK17" s="113"/>
      <c r="AL17" s="132"/>
    </row>
    <row r="18" spans="1:38" ht="15" customHeight="1" x14ac:dyDescent="0.2">
      <c r="A18" s="205" t="s">
        <v>82</v>
      </c>
      <c r="B18" s="209">
        <v>0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0</v>
      </c>
      <c r="AB18" s="156">
        <v>20</v>
      </c>
      <c r="AC18" s="157">
        <v>950</v>
      </c>
      <c r="AD18" s="194">
        <v>67.7</v>
      </c>
      <c r="AE18" s="195">
        <v>67.7</v>
      </c>
      <c r="AF18" s="178">
        <v>1</v>
      </c>
      <c r="AG18" s="126"/>
      <c r="AH18" s="131"/>
      <c r="AJ18" s="133"/>
      <c r="AK18" s="113"/>
      <c r="AL18" s="132"/>
    </row>
    <row r="19" spans="1:38" ht="15" customHeight="1" x14ac:dyDescent="0.2">
      <c r="A19" s="205" t="s">
        <v>83</v>
      </c>
      <c r="B19" s="209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156">
        <v>20</v>
      </c>
      <c r="AC19" s="157">
        <v>950</v>
      </c>
      <c r="AD19" s="194">
        <v>78.399999999999991</v>
      </c>
      <c r="AE19" s="195">
        <v>78.399999999999991</v>
      </c>
      <c r="AF19" s="178">
        <v>1</v>
      </c>
      <c r="AG19" s="126"/>
      <c r="AH19" s="131"/>
      <c r="AJ19" s="133"/>
      <c r="AK19" s="113"/>
      <c r="AL19" s="132"/>
    </row>
    <row r="20" spans="1:38" ht="15" customHeight="1" x14ac:dyDescent="0.2">
      <c r="A20" s="205" t="s">
        <v>84</v>
      </c>
      <c r="B20" s="209">
        <v>0</v>
      </c>
      <c r="C20" s="209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156">
        <v>20</v>
      </c>
      <c r="AC20" s="157">
        <v>900</v>
      </c>
      <c r="AD20" s="194">
        <v>64.5</v>
      </c>
      <c r="AE20" s="195">
        <v>64.5</v>
      </c>
      <c r="AF20" s="178">
        <v>1</v>
      </c>
      <c r="AG20" s="126"/>
      <c r="AH20" s="131"/>
      <c r="AJ20" s="133"/>
      <c r="AK20" s="113"/>
      <c r="AL20" s="132"/>
    </row>
    <row r="21" spans="1:38" ht="15" customHeight="1" x14ac:dyDescent="0.2">
      <c r="A21" s="205" t="s">
        <v>85</v>
      </c>
      <c r="B21" s="209">
        <v>0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156">
        <v>20</v>
      </c>
      <c r="AC21" s="157">
        <v>950</v>
      </c>
      <c r="AD21" s="194">
        <v>55.1</v>
      </c>
      <c r="AE21" s="195">
        <v>55.1</v>
      </c>
      <c r="AF21" s="178">
        <v>1</v>
      </c>
      <c r="AG21" s="126"/>
      <c r="AH21" s="131"/>
      <c r="AJ21" s="133"/>
      <c r="AK21" s="113"/>
      <c r="AL21" s="132"/>
    </row>
    <row r="22" spans="1:38" ht="15" customHeight="1" x14ac:dyDescent="0.2">
      <c r="A22" s="205" t="s">
        <v>86</v>
      </c>
      <c r="B22" s="209">
        <v>0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9">
        <v>0</v>
      </c>
      <c r="Z22" s="209">
        <v>0</v>
      </c>
      <c r="AA22" s="209">
        <v>0</v>
      </c>
      <c r="AB22" s="156">
        <v>20</v>
      </c>
      <c r="AC22" s="157">
        <v>950</v>
      </c>
      <c r="AD22" s="194">
        <v>52.400000000000006</v>
      </c>
      <c r="AE22" s="195">
        <v>52.400000000000006</v>
      </c>
      <c r="AF22" s="178">
        <v>1</v>
      </c>
      <c r="AG22" s="126"/>
      <c r="AH22" s="131"/>
      <c r="AJ22" s="133"/>
      <c r="AK22" s="113"/>
      <c r="AL22" s="132"/>
    </row>
    <row r="23" spans="1:38" ht="15" customHeight="1" x14ac:dyDescent="0.2">
      <c r="A23" s="205" t="s">
        <v>87</v>
      </c>
      <c r="B23" s="209">
        <v>0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150">
        <v>20</v>
      </c>
      <c r="AC23" s="151">
        <v>950</v>
      </c>
      <c r="AD23" s="188">
        <v>64.600000000000009</v>
      </c>
      <c r="AE23" s="189">
        <v>64.600000000000009</v>
      </c>
      <c r="AF23" s="178">
        <v>1</v>
      </c>
      <c r="AG23" s="126"/>
      <c r="AH23" s="131"/>
      <c r="AJ23" s="133"/>
      <c r="AK23" s="113"/>
      <c r="AL23" s="132"/>
    </row>
    <row r="24" spans="1:38" ht="15" customHeight="1" x14ac:dyDescent="0.2">
      <c r="A24" s="205" t="s">
        <v>88</v>
      </c>
      <c r="B24" s="209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150">
        <v>20</v>
      </c>
      <c r="AC24" s="151">
        <v>1045</v>
      </c>
      <c r="AD24" s="188">
        <v>55.1</v>
      </c>
      <c r="AE24" s="189">
        <v>55.1</v>
      </c>
      <c r="AF24" s="178">
        <v>1</v>
      </c>
      <c r="AG24" s="126"/>
      <c r="AH24" s="131"/>
      <c r="AJ24" s="133"/>
      <c r="AK24" s="113"/>
      <c r="AL24" s="132"/>
    </row>
    <row r="25" spans="1:38" ht="15" customHeight="1" x14ac:dyDescent="0.2">
      <c r="A25" s="205" t="s">
        <v>89</v>
      </c>
      <c r="B25" s="209">
        <v>0</v>
      </c>
      <c r="C25" s="209">
        <v>0</v>
      </c>
      <c r="D25" s="209">
        <v>0</v>
      </c>
      <c r="E25" s="209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150">
        <v>20</v>
      </c>
      <c r="AC25" s="151">
        <v>1045</v>
      </c>
      <c r="AD25" s="188">
        <v>52.400000000000006</v>
      </c>
      <c r="AE25" s="189">
        <v>52.400000000000006</v>
      </c>
      <c r="AF25" s="178">
        <v>1</v>
      </c>
      <c r="AG25" s="126"/>
      <c r="AH25" s="175"/>
      <c r="AJ25" s="133"/>
      <c r="AK25" s="113"/>
      <c r="AL25" s="132"/>
    </row>
    <row r="26" spans="1:38" ht="15" customHeight="1" x14ac:dyDescent="0.2">
      <c r="A26" s="205" t="s">
        <v>90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150">
        <v>20</v>
      </c>
      <c r="AC26" s="151">
        <v>1190</v>
      </c>
      <c r="AD26" s="188">
        <v>64.600000000000009</v>
      </c>
      <c r="AE26" s="189">
        <v>64.600000000000009</v>
      </c>
      <c r="AF26" s="178">
        <v>1</v>
      </c>
      <c r="AG26" s="126"/>
      <c r="AH26" s="175"/>
      <c r="AJ26" s="133"/>
      <c r="AK26" s="113"/>
      <c r="AL26" s="132"/>
    </row>
    <row r="27" spans="1:38" s="105" customFormat="1" ht="15" customHeight="1" x14ac:dyDescent="0.2">
      <c r="A27" s="169" t="s">
        <v>91</v>
      </c>
      <c r="B27" s="200">
        <v>33.495871647297172</v>
      </c>
      <c r="C27" s="203">
        <v>32.45827607961381</v>
      </c>
      <c r="D27" s="203">
        <v>34.442593247710732</v>
      </c>
      <c r="E27" s="203">
        <v>36.390954512468475</v>
      </c>
      <c r="F27" s="203">
        <v>38.010138746796692</v>
      </c>
      <c r="G27" s="203">
        <v>39.904628633203117</v>
      </c>
      <c r="H27" s="203">
        <v>41.885844490837947</v>
      </c>
      <c r="I27" s="203">
        <v>44.160185934894912</v>
      </c>
      <c r="J27" s="203">
        <v>46.42915455616869</v>
      </c>
      <c r="K27" s="203">
        <v>47.481421925620246</v>
      </c>
      <c r="L27" s="203">
        <v>48.554810756380199</v>
      </c>
      <c r="M27" s="203">
        <v>49.649717932129718</v>
      </c>
      <c r="N27" s="203">
        <v>50.766547490731512</v>
      </c>
      <c r="O27" s="203">
        <v>51.905710749556647</v>
      </c>
      <c r="P27" s="203">
        <v>53.067626432961113</v>
      </c>
      <c r="Q27" s="203">
        <v>53.863640829455491</v>
      </c>
      <c r="R27" s="203">
        <v>54.671595441897331</v>
      </c>
      <c r="S27" s="203">
        <v>55.491669373525781</v>
      </c>
      <c r="T27" s="203">
        <v>56.324044414128657</v>
      </c>
      <c r="U27" s="203">
        <v>57.168905080340565</v>
      </c>
      <c r="V27" s="203">
        <v>58.026438656545672</v>
      </c>
      <c r="W27" s="203">
        <v>58.896835236393848</v>
      </c>
      <c r="X27" s="203">
        <v>59.780287764939757</v>
      </c>
      <c r="Y27" s="203">
        <v>60.676992081413843</v>
      </c>
      <c r="Z27" s="203">
        <v>61.587146962635046</v>
      </c>
      <c r="AA27" s="203">
        <v>62.510954167074559</v>
      </c>
      <c r="AB27" s="150">
        <v>15</v>
      </c>
      <c r="AC27" s="151">
        <v>600</v>
      </c>
      <c r="AD27" s="188">
        <v>94.899999999999991</v>
      </c>
      <c r="AE27" s="189">
        <v>94.899999999999991</v>
      </c>
      <c r="AF27" s="178">
        <v>0</v>
      </c>
      <c r="AG27" s="126"/>
      <c r="AH27" s="175"/>
      <c r="AI27" s="65"/>
      <c r="AJ27" s="133"/>
      <c r="AK27" s="113"/>
      <c r="AL27" s="132"/>
    </row>
    <row r="28" spans="1:38" ht="15" customHeight="1" x14ac:dyDescent="0.2">
      <c r="A28" s="169" t="s">
        <v>92</v>
      </c>
      <c r="B28" s="200">
        <v>28.130825201799546</v>
      </c>
      <c r="C28" s="203">
        <v>26.984630704459764</v>
      </c>
      <c r="D28" s="203">
        <v>28.878854219413245</v>
      </c>
      <c r="E28" s="203">
        <v>30.725928994461359</v>
      </c>
      <c r="F28" s="203">
        <v>32.235741649508363</v>
      </c>
      <c r="G28" s="203">
        <v>34.015766952630457</v>
      </c>
      <c r="H28" s="203">
        <v>35.879760494507678</v>
      </c>
      <c r="I28" s="203">
        <v>38.031498620926165</v>
      </c>
      <c r="J28" s="203">
        <v>40.176196630361382</v>
      </c>
      <c r="K28" s="203">
        <v>41.134669630925828</v>
      </c>
      <c r="L28" s="203">
        <v>42.112857177265369</v>
      </c>
      <c r="M28" s="203">
        <v>43.111135049328162</v>
      </c>
      <c r="N28" s="203">
        <v>44.129885864687935</v>
      </c>
      <c r="O28" s="203">
        <v>45.169499199122413</v>
      </c>
      <c r="P28" s="203">
        <v>46.230371709270365</v>
      </c>
      <c r="Q28" s="203">
        <v>46.923827284909386</v>
      </c>
      <c r="R28" s="203">
        <v>47.627684694183024</v>
      </c>
      <c r="S28" s="203">
        <v>48.342099964595761</v>
      </c>
      <c r="T28" s="203">
        <v>49.067231464064704</v>
      </c>
      <c r="U28" s="203">
        <v>49.803239936025655</v>
      </c>
      <c r="V28" s="203">
        <v>50.550288535066031</v>
      </c>
      <c r="W28" s="203">
        <v>51.308542863092022</v>
      </c>
      <c r="X28" s="203">
        <v>52.078171006038396</v>
      </c>
      <c r="Y28" s="203">
        <v>52.85934357112896</v>
      </c>
      <c r="Z28" s="203">
        <v>53.652233724695897</v>
      </c>
      <c r="AA28" s="203">
        <v>54.457017230566322</v>
      </c>
      <c r="AB28" s="150">
        <v>15</v>
      </c>
      <c r="AC28" s="151">
        <v>600</v>
      </c>
      <c r="AD28" s="188">
        <v>80.8</v>
      </c>
      <c r="AE28" s="189">
        <v>80.8</v>
      </c>
      <c r="AF28" s="178">
        <v>0</v>
      </c>
      <c r="AG28" s="126"/>
      <c r="AH28" s="175"/>
      <c r="AJ28" s="133"/>
      <c r="AK28" s="113"/>
      <c r="AL28" s="132"/>
    </row>
    <row r="29" spans="1:38" ht="15" customHeight="1" x14ac:dyDescent="0.2">
      <c r="A29" s="169" t="s">
        <v>93</v>
      </c>
      <c r="B29" s="200">
        <v>33.495871647297172</v>
      </c>
      <c r="C29" s="203">
        <v>32.45827607961381</v>
      </c>
      <c r="D29" s="203">
        <v>34.442593247710732</v>
      </c>
      <c r="E29" s="203">
        <v>36.390954512468475</v>
      </c>
      <c r="F29" s="203">
        <v>38.010138746796692</v>
      </c>
      <c r="G29" s="203">
        <v>39.904628633203117</v>
      </c>
      <c r="H29" s="203">
        <v>41.885844490837947</v>
      </c>
      <c r="I29" s="203">
        <v>44.160185934894912</v>
      </c>
      <c r="J29" s="203">
        <v>46.42915455616869</v>
      </c>
      <c r="K29" s="203">
        <v>47.481421925620246</v>
      </c>
      <c r="L29" s="203">
        <v>48.554810756380199</v>
      </c>
      <c r="M29" s="203">
        <v>49.649717932129718</v>
      </c>
      <c r="N29" s="203">
        <v>50.766547490731512</v>
      </c>
      <c r="O29" s="203">
        <v>51.905710749556647</v>
      </c>
      <c r="P29" s="203">
        <v>53.067626432961113</v>
      </c>
      <c r="Q29" s="203">
        <v>53.863640829455491</v>
      </c>
      <c r="R29" s="203">
        <v>54.671595441897331</v>
      </c>
      <c r="S29" s="203">
        <v>55.491669373525781</v>
      </c>
      <c r="T29" s="203">
        <v>56.324044414128657</v>
      </c>
      <c r="U29" s="203">
        <v>57.168905080340565</v>
      </c>
      <c r="V29" s="203">
        <v>58.026438656545672</v>
      </c>
      <c r="W29" s="203">
        <v>58.896835236393848</v>
      </c>
      <c r="X29" s="203">
        <v>59.780287764939757</v>
      </c>
      <c r="Y29" s="203">
        <v>60.676992081413843</v>
      </c>
      <c r="Z29" s="203">
        <v>61.587146962635046</v>
      </c>
      <c r="AA29" s="203">
        <v>62.510954167074559</v>
      </c>
      <c r="AB29" s="150">
        <v>15</v>
      </c>
      <c r="AC29" s="151">
        <v>3500</v>
      </c>
      <c r="AD29" s="188">
        <v>44.1</v>
      </c>
      <c r="AE29" s="189">
        <v>44.1</v>
      </c>
      <c r="AF29" s="178">
        <v>0</v>
      </c>
      <c r="AG29" s="126"/>
      <c r="AH29" s="131"/>
      <c r="AJ29" s="133"/>
      <c r="AK29" s="113"/>
      <c r="AL29" s="132"/>
    </row>
    <row r="30" spans="1:38" ht="15" customHeight="1" x14ac:dyDescent="0.2">
      <c r="A30" s="169" t="s">
        <v>94</v>
      </c>
      <c r="B30" s="200">
        <v>17.895750934784644</v>
      </c>
      <c r="C30" s="203">
        <v>16.786820434801335</v>
      </c>
      <c r="D30" s="203">
        <v>18.079733149517693</v>
      </c>
      <c r="E30" s="203">
        <v>19.407656211077715</v>
      </c>
      <c r="F30" s="203">
        <v>20.771349024525897</v>
      </c>
      <c r="G30" s="203">
        <v>22.171585899730026</v>
      </c>
      <c r="H30" s="203">
        <v>23.609156327659768</v>
      </c>
      <c r="I30" s="203">
        <v>25.084865261599958</v>
      </c>
      <c r="J30" s="203">
        <v>26.599533403384637</v>
      </c>
      <c r="K30" s="203">
        <v>27.286748745833716</v>
      </c>
      <c r="L30" s="203">
        <v>27.988595653540507</v>
      </c>
      <c r="M30" s="203">
        <v>28.705358450010703</v>
      </c>
      <c r="N30" s="203">
        <v>29.43732669635294</v>
      </c>
      <c r="O30" s="203">
        <v>30.184795284434209</v>
      </c>
      <c r="P30" s="203">
        <v>30.948064531651227</v>
      </c>
      <c r="Q30" s="203">
        <v>31.41228549962597</v>
      </c>
      <c r="R30" s="203">
        <v>31.883469782120358</v>
      </c>
      <c r="S30" s="203">
        <v>32.361721828852154</v>
      </c>
      <c r="T30" s="203">
        <v>32.847147656284946</v>
      </c>
      <c r="U30" s="203">
        <v>33.339854871129205</v>
      </c>
      <c r="V30" s="203">
        <v>33.839952694196135</v>
      </c>
      <c r="W30" s="203">
        <v>34.347551984609069</v>
      </c>
      <c r="X30" s="203">
        <v>34.862765264378204</v>
      </c>
      <c r="Y30" s="203">
        <v>35.385706743343874</v>
      </c>
      <c r="Z30" s="203">
        <v>35.916492344494031</v>
      </c>
      <c r="AA30" s="203">
        <v>36.455239729661429</v>
      </c>
      <c r="AB30" s="150">
        <v>15</v>
      </c>
      <c r="AC30" s="151">
        <v>3850</v>
      </c>
      <c r="AD30" s="188">
        <v>77.100000000000009</v>
      </c>
      <c r="AE30" s="189">
        <v>77.100000000000009</v>
      </c>
      <c r="AF30" s="178">
        <v>0</v>
      </c>
      <c r="AG30" s="126"/>
      <c r="AH30" s="131"/>
      <c r="AJ30" s="133"/>
      <c r="AK30" s="113"/>
      <c r="AL30" s="132"/>
    </row>
    <row r="31" spans="1:38" ht="15" customHeight="1" x14ac:dyDescent="0.2">
      <c r="A31" s="169" t="s">
        <v>95</v>
      </c>
      <c r="B31" s="200">
        <v>28.130825201799546</v>
      </c>
      <c r="C31" s="203">
        <v>26.984630704459764</v>
      </c>
      <c r="D31" s="203">
        <v>28.878854219413245</v>
      </c>
      <c r="E31" s="203">
        <v>30.725928994461359</v>
      </c>
      <c r="F31" s="203">
        <v>32.235741649508363</v>
      </c>
      <c r="G31" s="203">
        <v>34.015766952630457</v>
      </c>
      <c r="H31" s="203">
        <v>35.879760494507678</v>
      </c>
      <c r="I31" s="203">
        <v>38.031498620926165</v>
      </c>
      <c r="J31" s="203">
        <v>40.176196630361382</v>
      </c>
      <c r="K31" s="203">
        <v>41.134669630925828</v>
      </c>
      <c r="L31" s="203">
        <v>42.112857177265369</v>
      </c>
      <c r="M31" s="203">
        <v>43.111135049328162</v>
      </c>
      <c r="N31" s="203">
        <v>44.129885864687935</v>
      </c>
      <c r="O31" s="203">
        <v>45.169499199122413</v>
      </c>
      <c r="P31" s="203">
        <v>46.230371709270365</v>
      </c>
      <c r="Q31" s="203">
        <v>46.923827284909386</v>
      </c>
      <c r="R31" s="203">
        <v>47.627684694183024</v>
      </c>
      <c r="S31" s="203">
        <v>48.342099964595761</v>
      </c>
      <c r="T31" s="203">
        <v>49.067231464064704</v>
      </c>
      <c r="U31" s="203">
        <v>49.803239936025655</v>
      </c>
      <c r="V31" s="203">
        <v>50.550288535066031</v>
      </c>
      <c r="W31" s="203">
        <v>51.308542863092022</v>
      </c>
      <c r="X31" s="203">
        <v>52.078171006038396</v>
      </c>
      <c r="Y31" s="203">
        <v>52.85934357112896</v>
      </c>
      <c r="Z31" s="203">
        <v>53.652233724695897</v>
      </c>
      <c r="AA31" s="203">
        <v>54.457017230566322</v>
      </c>
      <c r="AB31" s="150">
        <v>15</v>
      </c>
      <c r="AC31" s="151">
        <v>850</v>
      </c>
      <c r="AD31" s="188">
        <v>95.2</v>
      </c>
      <c r="AE31" s="189">
        <v>95.2</v>
      </c>
      <c r="AF31" s="178">
        <v>0</v>
      </c>
      <c r="AG31" s="126"/>
      <c r="AH31" s="131"/>
      <c r="AJ31" s="133"/>
      <c r="AK31" s="113"/>
      <c r="AL31" s="132"/>
    </row>
    <row r="32" spans="1:38" ht="15" customHeight="1" x14ac:dyDescent="0.2">
      <c r="A32" s="169" t="s">
        <v>96</v>
      </c>
      <c r="B32" s="200">
        <v>28.130825201799546</v>
      </c>
      <c r="C32" s="203">
        <v>26.984630704459764</v>
      </c>
      <c r="D32" s="203">
        <v>28.878854219413245</v>
      </c>
      <c r="E32" s="203">
        <v>30.725928994461359</v>
      </c>
      <c r="F32" s="203">
        <v>32.235741649508363</v>
      </c>
      <c r="G32" s="203">
        <v>34.015766952630457</v>
      </c>
      <c r="H32" s="203">
        <v>35.879760494507678</v>
      </c>
      <c r="I32" s="203">
        <v>38.031498620926165</v>
      </c>
      <c r="J32" s="203">
        <v>40.176196630361382</v>
      </c>
      <c r="K32" s="203">
        <v>41.134669630925828</v>
      </c>
      <c r="L32" s="203">
        <v>42.112857177265369</v>
      </c>
      <c r="M32" s="203">
        <v>43.111135049328162</v>
      </c>
      <c r="N32" s="203">
        <v>44.129885864687935</v>
      </c>
      <c r="O32" s="203">
        <v>45.169499199122413</v>
      </c>
      <c r="P32" s="203">
        <v>46.230371709270365</v>
      </c>
      <c r="Q32" s="203">
        <v>46.923827284909386</v>
      </c>
      <c r="R32" s="203">
        <v>47.627684694183024</v>
      </c>
      <c r="S32" s="203">
        <v>48.342099964595761</v>
      </c>
      <c r="T32" s="203">
        <v>49.067231464064704</v>
      </c>
      <c r="U32" s="203">
        <v>49.803239936025655</v>
      </c>
      <c r="V32" s="203">
        <v>50.550288535066031</v>
      </c>
      <c r="W32" s="203">
        <v>51.308542863092022</v>
      </c>
      <c r="X32" s="203">
        <v>52.078171006038396</v>
      </c>
      <c r="Y32" s="203">
        <v>52.85934357112896</v>
      </c>
      <c r="Z32" s="203">
        <v>53.652233724695897</v>
      </c>
      <c r="AA32" s="203">
        <v>54.457017230566322</v>
      </c>
      <c r="AB32" s="150">
        <v>15</v>
      </c>
      <c r="AC32" s="151">
        <v>850</v>
      </c>
      <c r="AD32" s="188">
        <v>81.900000000000006</v>
      </c>
      <c r="AE32" s="189">
        <v>81.900000000000006</v>
      </c>
      <c r="AF32" s="178">
        <v>0</v>
      </c>
      <c r="AG32" s="126"/>
      <c r="AH32" s="131"/>
      <c r="AJ32" s="133"/>
      <c r="AK32" s="113"/>
      <c r="AL32" s="132"/>
    </row>
    <row r="33" spans="1:38" ht="15" customHeight="1" x14ac:dyDescent="0.2">
      <c r="A33" s="169" t="s">
        <v>97</v>
      </c>
      <c r="B33" s="200">
        <v>28.130825201799546</v>
      </c>
      <c r="C33" s="203">
        <v>26.984630704459764</v>
      </c>
      <c r="D33" s="203">
        <v>28.878854219413245</v>
      </c>
      <c r="E33" s="203">
        <v>30.725928994461359</v>
      </c>
      <c r="F33" s="203">
        <v>32.235741649508363</v>
      </c>
      <c r="G33" s="203">
        <v>34.015766952630457</v>
      </c>
      <c r="H33" s="203">
        <v>35.879760494507678</v>
      </c>
      <c r="I33" s="203">
        <v>38.031498620926165</v>
      </c>
      <c r="J33" s="203">
        <v>40.176196630361382</v>
      </c>
      <c r="K33" s="203">
        <v>41.134669630925828</v>
      </c>
      <c r="L33" s="203">
        <v>42.112857177265369</v>
      </c>
      <c r="M33" s="203">
        <v>43.111135049328162</v>
      </c>
      <c r="N33" s="203">
        <v>44.129885864687935</v>
      </c>
      <c r="O33" s="203">
        <v>45.169499199122413</v>
      </c>
      <c r="P33" s="203">
        <v>46.230371709270365</v>
      </c>
      <c r="Q33" s="203">
        <v>46.923827284909386</v>
      </c>
      <c r="R33" s="203">
        <v>47.627684694183024</v>
      </c>
      <c r="S33" s="203">
        <v>48.342099964595761</v>
      </c>
      <c r="T33" s="203">
        <v>49.067231464064704</v>
      </c>
      <c r="U33" s="203">
        <v>49.803239936025655</v>
      </c>
      <c r="V33" s="203">
        <v>50.550288535066031</v>
      </c>
      <c r="W33" s="203">
        <v>51.308542863092022</v>
      </c>
      <c r="X33" s="203">
        <v>52.078171006038396</v>
      </c>
      <c r="Y33" s="203">
        <v>52.85934357112896</v>
      </c>
      <c r="Z33" s="203">
        <v>53.652233724695897</v>
      </c>
      <c r="AA33" s="203">
        <v>54.457017230566322</v>
      </c>
      <c r="AB33" s="150">
        <v>15</v>
      </c>
      <c r="AC33" s="151">
        <v>750</v>
      </c>
      <c r="AD33" s="188">
        <v>107.6</v>
      </c>
      <c r="AE33" s="189">
        <v>100.1</v>
      </c>
      <c r="AF33" s="178">
        <v>0</v>
      </c>
      <c r="AG33" s="126"/>
      <c r="AH33" s="131"/>
      <c r="AJ33" s="133"/>
      <c r="AK33" s="113"/>
      <c r="AL33" s="132"/>
    </row>
    <row r="34" spans="1:38" ht="15" customHeight="1" x14ac:dyDescent="0.2">
      <c r="A34" s="170" t="s">
        <v>98</v>
      </c>
      <c r="B34" s="202">
        <v>28.130825201799546</v>
      </c>
      <c r="C34" s="201">
        <v>26.984630704459764</v>
      </c>
      <c r="D34" s="201">
        <v>28.878854219413245</v>
      </c>
      <c r="E34" s="201">
        <v>30.725928994461359</v>
      </c>
      <c r="F34" s="201">
        <v>32.235741649508363</v>
      </c>
      <c r="G34" s="201">
        <v>34.015766952630457</v>
      </c>
      <c r="H34" s="201">
        <v>35.879760494507678</v>
      </c>
      <c r="I34" s="201">
        <v>38.031498620926165</v>
      </c>
      <c r="J34" s="201">
        <v>40.176196630361382</v>
      </c>
      <c r="K34" s="201">
        <v>41.134669630925828</v>
      </c>
      <c r="L34" s="201">
        <v>42.112857177265369</v>
      </c>
      <c r="M34" s="201">
        <v>43.111135049328162</v>
      </c>
      <c r="N34" s="201">
        <v>44.129885864687935</v>
      </c>
      <c r="O34" s="201">
        <v>45.169499199122413</v>
      </c>
      <c r="P34" s="201">
        <v>46.230371709270365</v>
      </c>
      <c r="Q34" s="201">
        <v>46.923827284909386</v>
      </c>
      <c r="R34" s="201">
        <v>47.627684694183024</v>
      </c>
      <c r="S34" s="201">
        <v>48.342099964595761</v>
      </c>
      <c r="T34" s="201">
        <v>49.067231464064704</v>
      </c>
      <c r="U34" s="201">
        <v>49.803239936025655</v>
      </c>
      <c r="V34" s="201">
        <v>50.550288535066031</v>
      </c>
      <c r="W34" s="201">
        <v>51.308542863092022</v>
      </c>
      <c r="X34" s="201">
        <v>52.078171006038396</v>
      </c>
      <c r="Y34" s="201">
        <v>52.85934357112896</v>
      </c>
      <c r="Z34" s="201">
        <v>53.652233724695897</v>
      </c>
      <c r="AA34" s="201">
        <v>54.457017230566322</v>
      </c>
      <c r="AB34" s="158">
        <v>15</v>
      </c>
      <c r="AC34" s="159">
        <v>750</v>
      </c>
      <c r="AD34" s="196">
        <v>92.5</v>
      </c>
      <c r="AE34" s="197">
        <v>92.5</v>
      </c>
      <c r="AF34" s="178">
        <v>0</v>
      </c>
      <c r="AG34" s="126"/>
      <c r="AH34" s="131"/>
      <c r="AJ34" s="133"/>
      <c r="AK34" s="113"/>
      <c r="AL34" s="132"/>
    </row>
    <row r="35" spans="1:38" ht="15" customHeight="1" x14ac:dyDescent="0.2">
      <c r="A35" s="207" t="s">
        <v>99</v>
      </c>
      <c r="B35" s="208">
        <v>0</v>
      </c>
      <c r="C35" s="206">
        <v>0</v>
      </c>
      <c r="D35" s="206">
        <v>0</v>
      </c>
      <c r="E35" s="206">
        <v>0</v>
      </c>
      <c r="F35" s="206">
        <v>0</v>
      </c>
      <c r="G35" s="206">
        <v>0</v>
      </c>
      <c r="H35" s="206">
        <v>0</v>
      </c>
      <c r="I35" s="206">
        <v>0</v>
      </c>
      <c r="J35" s="206">
        <v>0</v>
      </c>
      <c r="K35" s="206">
        <v>0</v>
      </c>
      <c r="L35" s="206">
        <v>0</v>
      </c>
      <c r="M35" s="206">
        <v>0</v>
      </c>
      <c r="N35" s="206">
        <v>0</v>
      </c>
      <c r="O35" s="206">
        <v>0</v>
      </c>
      <c r="P35" s="206">
        <v>0</v>
      </c>
      <c r="Q35" s="206">
        <v>0</v>
      </c>
      <c r="R35" s="206">
        <v>0</v>
      </c>
      <c r="S35" s="206">
        <v>0</v>
      </c>
      <c r="T35" s="206">
        <v>0</v>
      </c>
      <c r="U35" s="206">
        <v>0</v>
      </c>
      <c r="V35" s="206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160">
        <v>20</v>
      </c>
      <c r="AC35" s="161">
        <v>4050</v>
      </c>
      <c r="AD35" s="198">
        <v>39.300000000000004</v>
      </c>
      <c r="AE35" s="199">
        <v>39.300000000000004</v>
      </c>
      <c r="AF35" s="178">
        <v>1</v>
      </c>
      <c r="AG35" s="126"/>
      <c r="AH35" s="131"/>
      <c r="AI35" s="105"/>
      <c r="AJ35" s="134"/>
      <c r="AK35" s="113"/>
      <c r="AL35" s="132"/>
    </row>
    <row r="36" spans="1:38" ht="15" customHeight="1" x14ac:dyDescent="0.2">
      <c r="A36" s="205" t="s">
        <v>100</v>
      </c>
      <c r="B36" s="209">
        <v>0</v>
      </c>
      <c r="C36" s="209">
        <v>0</v>
      </c>
      <c r="D36" s="209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9">
        <v>0</v>
      </c>
      <c r="AA36" s="209">
        <v>0</v>
      </c>
      <c r="AB36" s="150">
        <v>20</v>
      </c>
      <c r="AC36" s="151">
        <v>3840</v>
      </c>
      <c r="AD36" s="188">
        <v>41</v>
      </c>
      <c r="AE36" s="189">
        <v>41</v>
      </c>
      <c r="AF36" s="178">
        <v>1</v>
      </c>
      <c r="AG36" s="126"/>
      <c r="AH36" s="131"/>
      <c r="AI36" s="105"/>
      <c r="AJ36" s="134"/>
      <c r="AK36" s="113"/>
      <c r="AL36" s="132"/>
    </row>
    <row r="37" spans="1:38" ht="15" customHeight="1" x14ac:dyDescent="0.2">
      <c r="A37" s="205" t="s">
        <v>101</v>
      </c>
      <c r="B37" s="209">
        <v>0</v>
      </c>
      <c r="C37" s="209">
        <v>0</v>
      </c>
      <c r="D37" s="209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9">
        <v>0</v>
      </c>
      <c r="AB37" s="150">
        <v>20</v>
      </c>
      <c r="AC37" s="151">
        <v>3510</v>
      </c>
      <c r="AD37" s="188">
        <v>44.1</v>
      </c>
      <c r="AE37" s="189">
        <v>44.1</v>
      </c>
      <c r="AF37" s="178">
        <v>1</v>
      </c>
      <c r="AG37" s="126"/>
      <c r="AH37" s="131"/>
      <c r="AJ37" s="133"/>
      <c r="AK37" s="113"/>
      <c r="AL37" s="132"/>
    </row>
    <row r="38" spans="1:38" ht="15" customHeight="1" x14ac:dyDescent="0.2">
      <c r="A38" s="205" t="s">
        <v>102</v>
      </c>
      <c r="B38" s="209">
        <v>0</v>
      </c>
      <c r="C38" s="209">
        <v>0</v>
      </c>
      <c r="D38" s="209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150">
        <v>20</v>
      </c>
      <c r="AC38" s="151">
        <v>3150</v>
      </c>
      <c r="AD38" s="188">
        <v>48.2</v>
      </c>
      <c r="AE38" s="189">
        <v>48.2</v>
      </c>
      <c r="AF38" s="178">
        <v>1</v>
      </c>
      <c r="AG38" s="126"/>
      <c r="AH38" s="131"/>
      <c r="AJ38" s="133"/>
      <c r="AK38" s="113"/>
      <c r="AL38" s="132"/>
    </row>
    <row r="39" spans="1:38" ht="15" customHeight="1" x14ac:dyDescent="0.2">
      <c r="A39" s="205" t="s">
        <v>103</v>
      </c>
      <c r="B39" s="209">
        <v>0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150">
        <v>20</v>
      </c>
      <c r="AC39" s="151">
        <v>2950</v>
      </c>
      <c r="AD39" s="188">
        <v>50.9</v>
      </c>
      <c r="AE39" s="189">
        <v>50.9</v>
      </c>
      <c r="AF39" s="178">
        <v>1</v>
      </c>
      <c r="AG39" s="126"/>
      <c r="AH39" s="131"/>
      <c r="AJ39" s="133"/>
      <c r="AK39" s="113"/>
      <c r="AL39" s="132"/>
    </row>
    <row r="40" spans="1:38" ht="15" customHeight="1" x14ac:dyDescent="0.2">
      <c r="A40" s="205" t="s">
        <v>104</v>
      </c>
      <c r="B40" s="209"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9">
        <v>0</v>
      </c>
      <c r="Z40" s="209">
        <v>0</v>
      </c>
      <c r="AA40" s="209">
        <v>0</v>
      </c>
      <c r="AB40" s="150">
        <v>20</v>
      </c>
      <c r="AC40" s="151">
        <v>2670</v>
      </c>
      <c r="AD40" s="188">
        <v>55.4</v>
      </c>
      <c r="AE40" s="189">
        <v>55.4</v>
      </c>
      <c r="AF40" s="178">
        <v>1</v>
      </c>
      <c r="AG40" s="126"/>
      <c r="AH40" s="131"/>
      <c r="AJ40" s="133"/>
      <c r="AK40" s="113"/>
      <c r="AL40" s="132"/>
    </row>
    <row r="41" spans="1:38" ht="15" customHeight="1" x14ac:dyDescent="0.2">
      <c r="A41" s="205" t="s">
        <v>105</v>
      </c>
      <c r="B41" s="209">
        <v>0</v>
      </c>
      <c r="C41" s="209">
        <v>0</v>
      </c>
      <c r="D41" s="209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9">
        <v>0</v>
      </c>
      <c r="Z41" s="209">
        <v>0</v>
      </c>
      <c r="AA41" s="209">
        <v>0</v>
      </c>
      <c r="AB41" s="150">
        <v>20</v>
      </c>
      <c r="AC41" s="151">
        <v>3650</v>
      </c>
      <c r="AD41" s="188">
        <v>45.5</v>
      </c>
      <c r="AE41" s="189">
        <v>45.5</v>
      </c>
      <c r="AF41" s="178">
        <v>1</v>
      </c>
      <c r="AG41" s="126"/>
      <c r="AH41" s="131"/>
      <c r="AJ41" s="133"/>
      <c r="AK41" s="113"/>
      <c r="AL41" s="132"/>
    </row>
    <row r="42" spans="1:38" ht="15" customHeight="1" x14ac:dyDescent="0.2">
      <c r="A42" s="205" t="s">
        <v>106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v>0</v>
      </c>
      <c r="AB42" s="150">
        <v>20</v>
      </c>
      <c r="AC42" s="151">
        <v>3410</v>
      </c>
      <c r="AD42" s="188">
        <v>48.099999999999994</v>
      </c>
      <c r="AE42" s="189">
        <v>48.099999999999994</v>
      </c>
      <c r="AF42" s="178">
        <v>1</v>
      </c>
      <c r="AG42" s="126"/>
      <c r="AH42" s="131"/>
      <c r="AJ42" s="133"/>
      <c r="AK42" s="113"/>
      <c r="AL42" s="132"/>
    </row>
    <row r="43" spans="1:38" ht="15" customHeight="1" x14ac:dyDescent="0.2">
      <c r="A43" s="205" t="s">
        <v>107</v>
      </c>
      <c r="B43" s="209">
        <v>0</v>
      </c>
      <c r="C43" s="209">
        <v>0</v>
      </c>
      <c r="D43" s="209">
        <v>0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150">
        <v>20</v>
      </c>
      <c r="AC43" s="151">
        <v>3080</v>
      </c>
      <c r="AD43" s="188">
        <v>52.3</v>
      </c>
      <c r="AE43" s="189">
        <v>52.3</v>
      </c>
      <c r="AF43" s="178">
        <v>1</v>
      </c>
      <c r="AG43" s="126"/>
      <c r="AH43" s="131"/>
      <c r="AJ43" s="133"/>
      <c r="AK43" s="113"/>
      <c r="AL43" s="132"/>
    </row>
    <row r="44" spans="1:38" ht="15" customHeight="1" x14ac:dyDescent="0.2">
      <c r="A44" s="205" t="s">
        <v>108</v>
      </c>
      <c r="B44" s="209">
        <v>0</v>
      </c>
      <c r="C44" s="209">
        <v>0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150">
        <v>20</v>
      </c>
      <c r="AC44" s="151">
        <v>2760</v>
      </c>
      <c r="AD44" s="188">
        <v>57.4</v>
      </c>
      <c r="AE44" s="189">
        <v>57.4</v>
      </c>
      <c r="AF44" s="178">
        <v>1</v>
      </c>
      <c r="AG44" s="126"/>
      <c r="AH44" s="131"/>
      <c r="AJ44" s="133"/>
      <c r="AK44" s="113"/>
      <c r="AL44" s="132"/>
    </row>
    <row r="45" spans="1:38" ht="15" customHeight="1" x14ac:dyDescent="0.2">
      <c r="A45" s="205" t="s">
        <v>109</v>
      </c>
      <c r="B45" s="209">
        <v>0</v>
      </c>
      <c r="C45" s="209">
        <v>0</v>
      </c>
      <c r="D45" s="209">
        <v>0</v>
      </c>
      <c r="E45" s="209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9">
        <v>0</v>
      </c>
      <c r="AB45" s="150">
        <v>20</v>
      </c>
      <c r="AC45" s="151">
        <v>2570</v>
      </c>
      <c r="AD45" s="188">
        <v>61</v>
      </c>
      <c r="AE45" s="189">
        <v>61</v>
      </c>
      <c r="AF45" s="178">
        <v>1</v>
      </c>
      <c r="AG45" s="126"/>
      <c r="AH45" s="131"/>
      <c r="AJ45" s="133"/>
      <c r="AK45" s="113"/>
      <c r="AL45" s="132"/>
    </row>
    <row r="46" spans="1:38" ht="15" customHeight="1" x14ac:dyDescent="0.2">
      <c r="A46" s="205" t="s">
        <v>110</v>
      </c>
      <c r="B46" s="209">
        <v>0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9">
        <v>0</v>
      </c>
      <c r="Z46" s="209">
        <v>0</v>
      </c>
      <c r="AA46" s="209">
        <v>0</v>
      </c>
      <c r="AB46" s="150">
        <v>20</v>
      </c>
      <c r="AC46" s="151">
        <v>2350</v>
      </c>
      <c r="AD46" s="188">
        <v>65.900000000000006</v>
      </c>
      <c r="AE46" s="189">
        <v>64.91</v>
      </c>
      <c r="AF46" s="178">
        <v>1</v>
      </c>
      <c r="AG46" s="126"/>
      <c r="AH46" s="131"/>
      <c r="AJ46" s="133"/>
      <c r="AK46" s="113"/>
      <c r="AL46" s="132"/>
    </row>
    <row r="47" spans="1:38" ht="15" customHeight="1" x14ac:dyDescent="0.2">
      <c r="A47" s="205" t="s">
        <v>111</v>
      </c>
      <c r="B47" s="209">
        <v>0</v>
      </c>
      <c r="C47" s="209">
        <v>0</v>
      </c>
      <c r="D47" s="209">
        <v>0</v>
      </c>
      <c r="E47" s="209">
        <v>0</v>
      </c>
      <c r="F47" s="209">
        <v>0</v>
      </c>
      <c r="G47" s="209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209">
        <v>0</v>
      </c>
      <c r="Z47" s="209">
        <v>0</v>
      </c>
      <c r="AA47" s="209">
        <v>0</v>
      </c>
      <c r="AB47" s="150">
        <v>20</v>
      </c>
      <c r="AC47" s="151">
        <v>4070</v>
      </c>
      <c r="AD47" s="188">
        <v>42.5</v>
      </c>
      <c r="AE47" s="189">
        <v>42.5</v>
      </c>
      <c r="AF47" s="178">
        <v>1</v>
      </c>
      <c r="AG47" s="126"/>
      <c r="AH47" s="131"/>
      <c r="AJ47" s="133"/>
      <c r="AK47" s="113"/>
      <c r="AL47" s="132"/>
    </row>
    <row r="48" spans="1:38" ht="15" customHeight="1" x14ac:dyDescent="0.2">
      <c r="A48" s="205" t="s">
        <v>112</v>
      </c>
      <c r="B48" s="209">
        <v>0</v>
      </c>
      <c r="C48" s="209">
        <v>0</v>
      </c>
      <c r="D48" s="209">
        <v>0</v>
      </c>
      <c r="E48" s="209">
        <v>0</v>
      </c>
      <c r="F48" s="209">
        <v>0</v>
      </c>
      <c r="G48" s="209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150">
        <v>20</v>
      </c>
      <c r="AC48" s="151">
        <v>3860</v>
      </c>
      <c r="AD48" s="188">
        <v>44.4</v>
      </c>
      <c r="AE48" s="189">
        <v>44.4</v>
      </c>
      <c r="AF48" s="178">
        <v>1</v>
      </c>
      <c r="AG48" s="126"/>
      <c r="AH48" s="131"/>
      <c r="AJ48" s="133"/>
      <c r="AK48" s="113"/>
      <c r="AL48" s="132"/>
    </row>
    <row r="49" spans="1:38" s="105" customFormat="1" ht="15" customHeight="1" x14ac:dyDescent="0.2">
      <c r="A49" s="205" t="s">
        <v>113</v>
      </c>
      <c r="B49" s="209">
        <v>0</v>
      </c>
      <c r="C49" s="209">
        <v>0</v>
      </c>
      <c r="D49" s="209">
        <v>0</v>
      </c>
      <c r="E49" s="209">
        <v>0</v>
      </c>
      <c r="F49" s="209">
        <v>0</v>
      </c>
      <c r="G49" s="209"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09">
        <v>0</v>
      </c>
      <c r="Q49" s="209">
        <v>0</v>
      </c>
      <c r="R49" s="209">
        <v>0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0</v>
      </c>
      <c r="Z49" s="209">
        <v>0</v>
      </c>
      <c r="AA49" s="209">
        <v>0</v>
      </c>
      <c r="AB49" s="150">
        <v>20</v>
      </c>
      <c r="AC49" s="151">
        <v>3550</v>
      </c>
      <c r="AD49" s="188">
        <v>47.5</v>
      </c>
      <c r="AE49" s="189">
        <v>47.5</v>
      </c>
      <c r="AF49" s="178">
        <v>1</v>
      </c>
      <c r="AG49" s="126"/>
      <c r="AH49" s="131"/>
      <c r="AI49" s="65"/>
      <c r="AJ49" s="133"/>
      <c r="AK49" s="113"/>
      <c r="AL49" s="132"/>
    </row>
    <row r="50" spans="1:38" s="105" customFormat="1" ht="15" customHeight="1" x14ac:dyDescent="0.2">
      <c r="A50" s="205" t="s">
        <v>114</v>
      </c>
      <c r="B50" s="209">
        <v>0</v>
      </c>
      <c r="C50" s="209">
        <v>0</v>
      </c>
      <c r="D50" s="209">
        <v>0</v>
      </c>
      <c r="E50" s="209">
        <v>0</v>
      </c>
      <c r="F50" s="209">
        <v>0</v>
      </c>
      <c r="G50" s="209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0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150">
        <v>20</v>
      </c>
      <c r="AC50" s="151">
        <v>3200</v>
      </c>
      <c r="AD50" s="188">
        <v>51.8</v>
      </c>
      <c r="AE50" s="189">
        <v>51.8</v>
      </c>
      <c r="AF50" s="178">
        <v>1</v>
      </c>
      <c r="AG50" s="126"/>
      <c r="AH50" s="131"/>
      <c r="AI50" s="65"/>
      <c r="AJ50" s="133"/>
      <c r="AK50" s="113"/>
      <c r="AL50" s="132"/>
    </row>
    <row r="51" spans="1:38" ht="15" customHeight="1" x14ac:dyDescent="0.2">
      <c r="A51" s="205" t="s">
        <v>115</v>
      </c>
      <c r="B51" s="209">
        <v>0</v>
      </c>
      <c r="C51" s="209">
        <v>0</v>
      </c>
      <c r="D51" s="209">
        <v>0</v>
      </c>
      <c r="E51" s="209">
        <v>0</v>
      </c>
      <c r="F51" s="209">
        <v>0</v>
      </c>
      <c r="G51" s="209">
        <v>0</v>
      </c>
      <c r="H51" s="209">
        <v>0</v>
      </c>
      <c r="I51" s="209">
        <v>0</v>
      </c>
      <c r="J51" s="209">
        <v>0</v>
      </c>
      <c r="K51" s="209">
        <v>0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209">
        <v>0</v>
      </c>
      <c r="T51" s="209">
        <v>0</v>
      </c>
      <c r="U51" s="209">
        <v>0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150">
        <v>20</v>
      </c>
      <c r="AC51" s="151">
        <v>2960</v>
      </c>
      <c r="AD51" s="188">
        <v>55.4</v>
      </c>
      <c r="AE51" s="189">
        <v>55.4</v>
      </c>
      <c r="AF51" s="178">
        <v>1</v>
      </c>
      <c r="AG51" s="126"/>
      <c r="AH51" s="131"/>
      <c r="AJ51" s="133"/>
      <c r="AK51" s="113"/>
      <c r="AL51" s="132"/>
    </row>
    <row r="52" spans="1:38" ht="15" customHeight="1" x14ac:dyDescent="0.2">
      <c r="A52" s="205" t="s">
        <v>116</v>
      </c>
      <c r="B52" s="209">
        <v>0</v>
      </c>
      <c r="C52" s="209">
        <v>0</v>
      </c>
      <c r="D52" s="209">
        <v>0</v>
      </c>
      <c r="E52" s="209">
        <v>0</v>
      </c>
      <c r="F52" s="209">
        <v>0</v>
      </c>
      <c r="G52" s="209">
        <v>0</v>
      </c>
      <c r="H52" s="209">
        <v>0</v>
      </c>
      <c r="I52" s="209">
        <v>0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09">
        <v>0</v>
      </c>
      <c r="T52" s="209">
        <v>0</v>
      </c>
      <c r="U52" s="209">
        <v>0</v>
      </c>
      <c r="V52" s="209">
        <v>0</v>
      </c>
      <c r="W52" s="209">
        <v>0</v>
      </c>
      <c r="X52" s="209">
        <v>0</v>
      </c>
      <c r="Y52" s="209">
        <v>0</v>
      </c>
      <c r="Z52" s="209">
        <v>0</v>
      </c>
      <c r="AA52" s="209">
        <v>0</v>
      </c>
      <c r="AB52" s="150">
        <v>20</v>
      </c>
      <c r="AC52" s="151">
        <v>2700</v>
      </c>
      <c r="AD52" s="188">
        <v>59.9</v>
      </c>
      <c r="AE52" s="189">
        <v>59.9</v>
      </c>
      <c r="AF52" s="178">
        <v>1</v>
      </c>
      <c r="AG52" s="126"/>
      <c r="AH52" s="131"/>
      <c r="AJ52" s="133"/>
      <c r="AK52" s="113"/>
      <c r="AL52" s="132"/>
    </row>
    <row r="53" spans="1:38" ht="15" customHeight="1" x14ac:dyDescent="0.2">
      <c r="A53" s="210" t="s">
        <v>117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  <c r="N53" s="214">
        <v>0</v>
      </c>
      <c r="O53" s="214">
        <v>0</v>
      </c>
      <c r="P53" s="214">
        <v>0</v>
      </c>
      <c r="Q53" s="214">
        <v>0</v>
      </c>
      <c r="R53" s="214">
        <v>0</v>
      </c>
      <c r="S53" s="214">
        <v>0</v>
      </c>
      <c r="T53" s="214">
        <v>0</v>
      </c>
      <c r="U53" s="214">
        <v>0</v>
      </c>
      <c r="V53" s="214">
        <v>0</v>
      </c>
      <c r="W53" s="214">
        <v>0</v>
      </c>
      <c r="X53" s="214">
        <v>0</v>
      </c>
      <c r="Y53" s="214">
        <v>0</v>
      </c>
      <c r="Z53" s="214">
        <v>0</v>
      </c>
      <c r="AA53" s="214">
        <v>0</v>
      </c>
      <c r="AB53" s="158">
        <v>20</v>
      </c>
      <c r="AC53" s="159">
        <v>4250</v>
      </c>
      <c r="AD53" s="196">
        <v>59.2</v>
      </c>
      <c r="AE53" s="197">
        <v>59.2</v>
      </c>
      <c r="AF53" s="178">
        <v>1</v>
      </c>
      <c r="AG53" s="126"/>
      <c r="AH53" s="131"/>
      <c r="AJ53" s="133"/>
      <c r="AK53" s="113"/>
      <c r="AL53" s="132"/>
    </row>
    <row r="54" spans="1:38" ht="15" customHeight="1" x14ac:dyDescent="0.2">
      <c r="A54" s="171" t="s">
        <v>118</v>
      </c>
      <c r="B54" s="204">
        <v>13.91891739372139</v>
      </c>
      <c r="C54" s="204">
        <v>13.05641589373437</v>
      </c>
      <c r="D54" s="204">
        <v>14.062014671847095</v>
      </c>
      <c r="E54" s="204">
        <v>15.094843719727107</v>
      </c>
      <c r="F54" s="204">
        <v>16.155493685742361</v>
      </c>
      <c r="G54" s="204">
        <v>17.24456681090113</v>
      </c>
      <c r="H54" s="204">
        <v>18.362677143735372</v>
      </c>
      <c r="I54" s="204">
        <v>19.510450759022188</v>
      </c>
      <c r="J54" s="204">
        <v>20.688525980410269</v>
      </c>
      <c r="K54" s="204">
        <v>21.223026802315111</v>
      </c>
      <c r="L54" s="204">
        <v>21.768907730531502</v>
      </c>
      <c r="M54" s="204">
        <v>22.326389905563875</v>
      </c>
      <c r="N54" s="204">
        <v>22.895698541607842</v>
      </c>
      <c r="O54" s="204">
        <v>23.477062999004382</v>
      </c>
      <c r="P54" s="204">
        <v>24.070716857950952</v>
      </c>
      <c r="Q54" s="204">
        <v>24.431777610820195</v>
      </c>
      <c r="R54" s="204">
        <v>24.798254274982497</v>
      </c>
      <c r="S54" s="204">
        <v>25.17022808910723</v>
      </c>
      <c r="T54" s="204">
        <v>25.547781510443841</v>
      </c>
      <c r="U54" s="204">
        <v>25.930998233100489</v>
      </c>
      <c r="V54" s="204">
        <v>26.319963206596992</v>
      </c>
      <c r="W54" s="204">
        <v>26.714762654695942</v>
      </c>
      <c r="X54" s="204">
        <v>27.115484094516379</v>
      </c>
      <c r="Y54" s="204">
        <v>27.52221635593412</v>
      </c>
      <c r="Z54" s="204">
        <v>27.935049601273132</v>
      </c>
      <c r="AA54" s="204">
        <v>28.35407534529222</v>
      </c>
      <c r="AB54" s="160">
        <v>30</v>
      </c>
      <c r="AC54" s="161">
        <v>3500</v>
      </c>
      <c r="AD54" s="198">
        <v>116</v>
      </c>
      <c r="AE54" s="199">
        <v>116</v>
      </c>
      <c r="AF54" s="178">
        <v>0</v>
      </c>
      <c r="AG54" s="126"/>
      <c r="AH54" s="131"/>
      <c r="AJ54" s="133"/>
      <c r="AK54" s="113"/>
      <c r="AL54" s="132"/>
    </row>
    <row r="55" spans="1:38" ht="15" customHeight="1" x14ac:dyDescent="0.2">
      <c r="A55" s="169" t="s">
        <v>119</v>
      </c>
      <c r="B55" s="200">
        <v>13.91891739372139</v>
      </c>
      <c r="C55" s="200">
        <v>13.05641589373437</v>
      </c>
      <c r="D55" s="200">
        <v>14.062014671847095</v>
      </c>
      <c r="E55" s="200">
        <v>15.094843719727107</v>
      </c>
      <c r="F55" s="200">
        <v>16.155493685742361</v>
      </c>
      <c r="G55" s="200">
        <v>17.24456681090113</v>
      </c>
      <c r="H55" s="200">
        <v>18.362677143735372</v>
      </c>
      <c r="I55" s="200">
        <v>19.510450759022188</v>
      </c>
      <c r="J55" s="200">
        <v>20.688525980410269</v>
      </c>
      <c r="K55" s="200">
        <v>21.223026802315111</v>
      </c>
      <c r="L55" s="200">
        <v>21.768907730531502</v>
      </c>
      <c r="M55" s="200">
        <v>22.326389905563875</v>
      </c>
      <c r="N55" s="200">
        <v>22.895698541607842</v>
      </c>
      <c r="O55" s="200">
        <v>23.477062999004382</v>
      </c>
      <c r="P55" s="200">
        <v>24.070716857950952</v>
      </c>
      <c r="Q55" s="200">
        <v>24.431777610820195</v>
      </c>
      <c r="R55" s="200">
        <v>24.798254274982497</v>
      </c>
      <c r="S55" s="200">
        <v>25.17022808910723</v>
      </c>
      <c r="T55" s="200">
        <v>25.547781510443841</v>
      </c>
      <c r="U55" s="200">
        <v>25.930998233100489</v>
      </c>
      <c r="V55" s="200">
        <v>26.319963206596992</v>
      </c>
      <c r="W55" s="200">
        <v>26.714762654695942</v>
      </c>
      <c r="X55" s="200">
        <v>27.115484094516379</v>
      </c>
      <c r="Y55" s="200">
        <v>27.52221635593412</v>
      </c>
      <c r="Z55" s="200">
        <v>27.935049601273132</v>
      </c>
      <c r="AA55" s="200">
        <v>28.35407534529222</v>
      </c>
      <c r="AB55" s="150">
        <v>30</v>
      </c>
      <c r="AC55" s="151">
        <v>6000</v>
      </c>
      <c r="AD55" s="188">
        <v>76.8</v>
      </c>
      <c r="AE55" s="189">
        <v>76.8</v>
      </c>
      <c r="AF55" s="178">
        <v>0</v>
      </c>
      <c r="AG55" s="126"/>
      <c r="AH55" s="131"/>
      <c r="AJ55" s="133"/>
      <c r="AK55" s="113"/>
      <c r="AL55" s="132"/>
    </row>
    <row r="56" spans="1:38" ht="15" customHeight="1" x14ac:dyDescent="0.2">
      <c r="A56" s="169" t="s">
        <v>120</v>
      </c>
      <c r="B56" s="200">
        <v>13.91891739372139</v>
      </c>
      <c r="C56" s="200">
        <v>13.05641589373437</v>
      </c>
      <c r="D56" s="200">
        <v>14.062014671847095</v>
      </c>
      <c r="E56" s="200">
        <v>15.094843719727107</v>
      </c>
      <c r="F56" s="200">
        <v>16.155493685742361</v>
      </c>
      <c r="G56" s="200">
        <v>17.24456681090113</v>
      </c>
      <c r="H56" s="200">
        <v>18.362677143735372</v>
      </c>
      <c r="I56" s="200">
        <v>19.510450759022188</v>
      </c>
      <c r="J56" s="200">
        <v>20.688525980410269</v>
      </c>
      <c r="K56" s="200">
        <v>21.223026802315111</v>
      </c>
      <c r="L56" s="200">
        <v>21.768907730531502</v>
      </c>
      <c r="M56" s="200">
        <v>22.326389905563875</v>
      </c>
      <c r="N56" s="200">
        <v>22.895698541607842</v>
      </c>
      <c r="O56" s="200">
        <v>23.477062999004382</v>
      </c>
      <c r="P56" s="200">
        <v>24.070716857950952</v>
      </c>
      <c r="Q56" s="200">
        <v>24.431777610820195</v>
      </c>
      <c r="R56" s="200">
        <v>24.798254274982497</v>
      </c>
      <c r="S56" s="200">
        <v>25.17022808910723</v>
      </c>
      <c r="T56" s="200">
        <v>25.547781510443841</v>
      </c>
      <c r="U56" s="200">
        <v>25.930998233100489</v>
      </c>
      <c r="V56" s="200">
        <v>26.319963206596992</v>
      </c>
      <c r="W56" s="200">
        <v>26.714762654695942</v>
      </c>
      <c r="X56" s="200">
        <v>27.115484094516379</v>
      </c>
      <c r="Y56" s="200">
        <v>27.52221635593412</v>
      </c>
      <c r="Z56" s="200">
        <v>27.935049601273132</v>
      </c>
      <c r="AA56" s="200">
        <v>28.35407534529222</v>
      </c>
      <c r="AB56" s="150">
        <v>30</v>
      </c>
      <c r="AC56" s="151">
        <v>6000</v>
      </c>
      <c r="AD56" s="188">
        <v>62</v>
      </c>
      <c r="AE56" s="189">
        <v>62</v>
      </c>
      <c r="AF56" s="178">
        <v>0</v>
      </c>
      <c r="AG56" s="126"/>
      <c r="AH56" s="131"/>
      <c r="AJ56" s="133"/>
      <c r="AK56" s="113"/>
      <c r="AL56" s="132"/>
    </row>
    <row r="57" spans="1:38" ht="15" customHeight="1" x14ac:dyDescent="0.2">
      <c r="A57" s="169" t="s">
        <v>121</v>
      </c>
      <c r="B57" s="200">
        <v>13.91891739372139</v>
      </c>
      <c r="C57" s="200">
        <v>13.05641589373437</v>
      </c>
      <c r="D57" s="200">
        <v>14.062014671847095</v>
      </c>
      <c r="E57" s="200">
        <v>15.094843719727107</v>
      </c>
      <c r="F57" s="200">
        <v>16.155493685742361</v>
      </c>
      <c r="G57" s="200">
        <v>17.24456681090113</v>
      </c>
      <c r="H57" s="200">
        <v>18.362677143735372</v>
      </c>
      <c r="I57" s="200">
        <v>19.510450759022188</v>
      </c>
      <c r="J57" s="200">
        <v>20.688525980410269</v>
      </c>
      <c r="K57" s="200">
        <v>21.223026802315111</v>
      </c>
      <c r="L57" s="200">
        <v>21.768907730531502</v>
      </c>
      <c r="M57" s="200">
        <v>22.326389905563875</v>
      </c>
      <c r="N57" s="200">
        <v>22.895698541607842</v>
      </c>
      <c r="O57" s="200">
        <v>23.477062999004382</v>
      </c>
      <c r="P57" s="200">
        <v>24.070716857950952</v>
      </c>
      <c r="Q57" s="200">
        <v>24.431777610820195</v>
      </c>
      <c r="R57" s="200">
        <v>24.798254274982497</v>
      </c>
      <c r="S57" s="200">
        <v>25.17022808910723</v>
      </c>
      <c r="T57" s="200">
        <v>25.547781510443841</v>
      </c>
      <c r="U57" s="200">
        <v>25.930998233100489</v>
      </c>
      <c r="V57" s="200">
        <v>26.319963206596992</v>
      </c>
      <c r="W57" s="200">
        <v>26.714762654695942</v>
      </c>
      <c r="X57" s="200">
        <v>27.115484094516379</v>
      </c>
      <c r="Y57" s="200">
        <v>27.52221635593412</v>
      </c>
      <c r="Z57" s="200">
        <v>27.935049601273132</v>
      </c>
      <c r="AA57" s="200">
        <v>28.35407534529222</v>
      </c>
      <c r="AB57" s="150">
        <v>30</v>
      </c>
      <c r="AC57" s="151">
        <v>6000</v>
      </c>
      <c r="AD57" s="188">
        <v>43.7</v>
      </c>
      <c r="AE57" s="189">
        <v>43.7</v>
      </c>
      <c r="AF57" s="178">
        <v>0</v>
      </c>
      <c r="AG57" s="126"/>
      <c r="AH57" s="131"/>
      <c r="AJ57" s="133"/>
      <c r="AK57" s="113"/>
      <c r="AL57" s="132"/>
    </row>
    <row r="58" spans="1:38" ht="15" customHeight="1" x14ac:dyDescent="0.2">
      <c r="A58" s="169" t="s">
        <v>122</v>
      </c>
      <c r="B58" s="200">
        <v>13.91891739372139</v>
      </c>
      <c r="C58" s="200">
        <v>13.05641589373437</v>
      </c>
      <c r="D58" s="200">
        <v>14.062014671847095</v>
      </c>
      <c r="E58" s="200">
        <v>15.094843719727107</v>
      </c>
      <c r="F58" s="200">
        <v>16.155493685742361</v>
      </c>
      <c r="G58" s="200">
        <v>17.24456681090113</v>
      </c>
      <c r="H58" s="200">
        <v>18.362677143735372</v>
      </c>
      <c r="I58" s="200">
        <v>19.510450759022188</v>
      </c>
      <c r="J58" s="200">
        <v>20.688525980410269</v>
      </c>
      <c r="K58" s="200">
        <v>21.223026802315111</v>
      </c>
      <c r="L58" s="200">
        <v>21.768907730531502</v>
      </c>
      <c r="M58" s="200">
        <v>22.326389905563875</v>
      </c>
      <c r="N58" s="200">
        <v>22.895698541607842</v>
      </c>
      <c r="O58" s="200">
        <v>23.477062999004382</v>
      </c>
      <c r="P58" s="200">
        <v>24.070716857950952</v>
      </c>
      <c r="Q58" s="200">
        <v>24.431777610820195</v>
      </c>
      <c r="R58" s="200">
        <v>24.798254274982497</v>
      </c>
      <c r="S58" s="200">
        <v>25.17022808910723</v>
      </c>
      <c r="T58" s="200">
        <v>25.547781510443841</v>
      </c>
      <c r="U58" s="200">
        <v>25.930998233100489</v>
      </c>
      <c r="V58" s="200">
        <v>26.319963206596992</v>
      </c>
      <c r="W58" s="200">
        <v>26.714762654695942</v>
      </c>
      <c r="X58" s="200">
        <v>27.115484094516379</v>
      </c>
      <c r="Y58" s="200">
        <v>27.52221635593412</v>
      </c>
      <c r="Z58" s="200">
        <v>27.935049601273132</v>
      </c>
      <c r="AA58" s="200">
        <v>28.35407534529222</v>
      </c>
      <c r="AB58" s="150">
        <v>30</v>
      </c>
      <c r="AC58" s="151">
        <v>6000</v>
      </c>
      <c r="AD58" s="188">
        <v>41.7</v>
      </c>
      <c r="AE58" s="189">
        <v>41.7</v>
      </c>
      <c r="AF58" s="178">
        <v>0</v>
      </c>
      <c r="AG58" s="126"/>
      <c r="AH58" s="131"/>
      <c r="AJ58" s="133"/>
      <c r="AK58" s="113"/>
      <c r="AL58" s="132"/>
    </row>
    <row r="59" spans="1:38" ht="15" customHeight="1" x14ac:dyDescent="0.2">
      <c r="A59" s="169" t="s">
        <v>123</v>
      </c>
      <c r="B59" s="200">
        <v>13.91891739372139</v>
      </c>
      <c r="C59" s="200">
        <v>13.05641589373437</v>
      </c>
      <c r="D59" s="200">
        <v>14.062014671847095</v>
      </c>
      <c r="E59" s="200">
        <v>15.094843719727107</v>
      </c>
      <c r="F59" s="200">
        <v>16.155493685742361</v>
      </c>
      <c r="G59" s="200">
        <v>17.24456681090113</v>
      </c>
      <c r="H59" s="200">
        <v>18.362677143735372</v>
      </c>
      <c r="I59" s="200">
        <v>19.510450759022188</v>
      </c>
      <c r="J59" s="200">
        <v>20.688525980410269</v>
      </c>
      <c r="K59" s="200">
        <v>21.223026802315111</v>
      </c>
      <c r="L59" s="200">
        <v>21.768907730531502</v>
      </c>
      <c r="M59" s="200">
        <v>22.326389905563875</v>
      </c>
      <c r="N59" s="200">
        <v>22.895698541607842</v>
      </c>
      <c r="O59" s="200">
        <v>23.477062999004382</v>
      </c>
      <c r="P59" s="200">
        <v>24.070716857950952</v>
      </c>
      <c r="Q59" s="200">
        <v>24.431777610820195</v>
      </c>
      <c r="R59" s="200">
        <v>24.798254274982497</v>
      </c>
      <c r="S59" s="200">
        <v>25.17022808910723</v>
      </c>
      <c r="T59" s="200">
        <v>25.547781510443841</v>
      </c>
      <c r="U59" s="200">
        <v>25.930998233100489</v>
      </c>
      <c r="V59" s="200">
        <v>26.319963206596992</v>
      </c>
      <c r="W59" s="200">
        <v>26.714762654695942</v>
      </c>
      <c r="X59" s="200">
        <v>27.115484094516379</v>
      </c>
      <c r="Y59" s="200">
        <v>27.52221635593412</v>
      </c>
      <c r="Z59" s="200">
        <v>27.935049601273132</v>
      </c>
      <c r="AA59" s="200">
        <v>28.35407534529222</v>
      </c>
      <c r="AB59" s="150">
        <v>30</v>
      </c>
      <c r="AC59" s="151">
        <v>6000</v>
      </c>
      <c r="AD59" s="188">
        <v>97.8</v>
      </c>
      <c r="AE59" s="189">
        <v>97.8</v>
      </c>
      <c r="AF59" s="178">
        <v>0</v>
      </c>
      <c r="AG59" s="126"/>
      <c r="AH59" s="131"/>
      <c r="AJ59" s="133"/>
      <c r="AK59" s="113"/>
      <c r="AL59" s="132"/>
    </row>
    <row r="60" spans="1:38" s="105" customFormat="1" ht="15" customHeight="1" x14ac:dyDescent="0.2">
      <c r="A60" s="169" t="s">
        <v>124</v>
      </c>
      <c r="B60" s="200">
        <v>13.91891739372139</v>
      </c>
      <c r="C60" s="200">
        <v>13.05641589373437</v>
      </c>
      <c r="D60" s="200">
        <v>14.062014671847095</v>
      </c>
      <c r="E60" s="200">
        <v>15.094843719727107</v>
      </c>
      <c r="F60" s="200">
        <v>16.155493685742361</v>
      </c>
      <c r="G60" s="200">
        <v>17.24456681090113</v>
      </c>
      <c r="H60" s="200">
        <v>18.362677143735372</v>
      </c>
      <c r="I60" s="200">
        <v>19.510450759022188</v>
      </c>
      <c r="J60" s="200">
        <v>20.688525980410269</v>
      </c>
      <c r="K60" s="200">
        <v>21.223026802315111</v>
      </c>
      <c r="L60" s="200">
        <v>21.768907730531502</v>
      </c>
      <c r="M60" s="200">
        <v>22.326389905563875</v>
      </c>
      <c r="N60" s="200">
        <v>22.895698541607842</v>
      </c>
      <c r="O60" s="200">
        <v>23.477062999004382</v>
      </c>
      <c r="P60" s="200">
        <v>24.070716857950952</v>
      </c>
      <c r="Q60" s="200">
        <v>24.431777610820195</v>
      </c>
      <c r="R60" s="200">
        <v>24.798254274982497</v>
      </c>
      <c r="S60" s="200">
        <v>25.17022808910723</v>
      </c>
      <c r="T60" s="200">
        <v>25.547781510443841</v>
      </c>
      <c r="U60" s="200">
        <v>25.930998233100489</v>
      </c>
      <c r="V60" s="200">
        <v>26.319963206596992</v>
      </c>
      <c r="W60" s="200">
        <v>26.714762654695942</v>
      </c>
      <c r="X60" s="200">
        <v>27.115484094516379</v>
      </c>
      <c r="Y60" s="200">
        <v>27.52221635593412</v>
      </c>
      <c r="Z60" s="200">
        <v>27.935049601273132</v>
      </c>
      <c r="AA60" s="200">
        <v>28.35407534529222</v>
      </c>
      <c r="AB60" s="150">
        <v>30</v>
      </c>
      <c r="AC60" s="151">
        <v>5000</v>
      </c>
      <c r="AD60" s="188">
        <v>88.9</v>
      </c>
      <c r="AE60" s="189">
        <v>88.9</v>
      </c>
      <c r="AF60" s="178">
        <v>0</v>
      </c>
      <c r="AG60" s="126"/>
      <c r="AH60" s="131"/>
      <c r="AI60" s="65"/>
      <c r="AJ60" s="133"/>
      <c r="AK60" s="113"/>
      <c r="AL60" s="132"/>
    </row>
    <row r="61" spans="1:38" ht="15" customHeight="1" x14ac:dyDescent="0.2">
      <c r="A61" s="169" t="s">
        <v>125</v>
      </c>
      <c r="B61" s="200">
        <v>13.91891739372139</v>
      </c>
      <c r="C61" s="200">
        <v>13.05641589373437</v>
      </c>
      <c r="D61" s="200">
        <v>14.062014671847095</v>
      </c>
      <c r="E61" s="200">
        <v>15.094843719727107</v>
      </c>
      <c r="F61" s="200">
        <v>16.155493685742361</v>
      </c>
      <c r="G61" s="200">
        <v>17.24456681090113</v>
      </c>
      <c r="H61" s="200">
        <v>18.362677143735372</v>
      </c>
      <c r="I61" s="200">
        <v>19.510450759022188</v>
      </c>
      <c r="J61" s="200">
        <v>20.688525980410269</v>
      </c>
      <c r="K61" s="200">
        <v>21.223026802315111</v>
      </c>
      <c r="L61" s="200">
        <v>21.768907730531502</v>
      </c>
      <c r="M61" s="200">
        <v>22.326389905563875</v>
      </c>
      <c r="N61" s="200">
        <v>22.895698541607842</v>
      </c>
      <c r="O61" s="200">
        <v>23.477062999004382</v>
      </c>
      <c r="P61" s="200">
        <v>24.070716857950952</v>
      </c>
      <c r="Q61" s="200">
        <v>24.431777610820195</v>
      </c>
      <c r="R61" s="200">
        <v>24.798254274982497</v>
      </c>
      <c r="S61" s="200">
        <v>25.17022808910723</v>
      </c>
      <c r="T61" s="200">
        <v>25.547781510443841</v>
      </c>
      <c r="U61" s="200">
        <v>25.930998233100489</v>
      </c>
      <c r="V61" s="200">
        <v>26.319963206596992</v>
      </c>
      <c r="W61" s="200">
        <v>26.714762654695942</v>
      </c>
      <c r="X61" s="200">
        <v>27.115484094516379</v>
      </c>
      <c r="Y61" s="200">
        <v>27.52221635593412</v>
      </c>
      <c r="Z61" s="200">
        <v>27.935049601273132</v>
      </c>
      <c r="AA61" s="200">
        <v>28.35407534529222</v>
      </c>
      <c r="AB61" s="150">
        <v>30</v>
      </c>
      <c r="AC61" s="151">
        <v>3500</v>
      </c>
      <c r="AD61" s="188">
        <v>107.2</v>
      </c>
      <c r="AE61" s="189">
        <v>107.2</v>
      </c>
      <c r="AF61" s="178">
        <v>0</v>
      </c>
      <c r="AG61" s="126"/>
      <c r="AH61" s="131"/>
      <c r="AJ61" s="133"/>
      <c r="AK61" s="113"/>
      <c r="AL61" s="132"/>
    </row>
    <row r="62" spans="1:38" ht="15" customHeight="1" x14ac:dyDescent="0.2">
      <c r="A62" s="169" t="s">
        <v>126</v>
      </c>
      <c r="B62" s="200">
        <v>13.91891739372139</v>
      </c>
      <c r="C62" s="200">
        <v>13.05641589373437</v>
      </c>
      <c r="D62" s="200">
        <v>14.062014671847095</v>
      </c>
      <c r="E62" s="200">
        <v>15.094843719727107</v>
      </c>
      <c r="F62" s="200">
        <v>16.155493685742361</v>
      </c>
      <c r="G62" s="200">
        <v>17.24456681090113</v>
      </c>
      <c r="H62" s="200">
        <v>18.362677143735372</v>
      </c>
      <c r="I62" s="200">
        <v>19.510450759022188</v>
      </c>
      <c r="J62" s="200">
        <v>20.688525980410269</v>
      </c>
      <c r="K62" s="200">
        <v>21.223026802315111</v>
      </c>
      <c r="L62" s="200">
        <v>21.768907730531502</v>
      </c>
      <c r="M62" s="200">
        <v>22.326389905563875</v>
      </c>
      <c r="N62" s="200">
        <v>22.895698541607842</v>
      </c>
      <c r="O62" s="200">
        <v>23.477062999004382</v>
      </c>
      <c r="P62" s="200">
        <v>24.070716857950952</v>
      </c>
      <c r="Q62" s="200">
        <v>24.431777610820195</v>
      </c>
      <c r="R62" s="200">
        <v>24.798254274982497</v>
      </c>
      <c r="S62" s="200">
        <v>25.17022808910723</v>
      </c>
      <c r="T62" s="200">
        <v>25.547781510443841</v>
      </c>
      <c r="U62" s="200">
        <v>25.930998233100489</v>
      </c>
      <c r="V62" s="200">
        <v>26.319963206596992</v>
      </c>
      <c r="W62" s="200">
        <v>26.714762654695942</v>
      </c>
      <c r="X62" s="200">
        <v>27.115484094516379</v>
      </c>
      <c r="Y62" s="200">
        <v>27.52221635593412</v>
      </c>
      <c r="Z62" s="200">
        <v>27.935049601273132</v>
      </c>
      <c r="AA62" s="200">
        <v>28.35407534529222</v>
      </c>
      <c r="AB62" s="150">
        <v>30</v>
      </c>
      <c r="AC62" s="151">
        <v>6000</v>
      </c>
      <c r="AD62" s="188">
        <v>31</v>
      </c>
      <c r="AE62" s="189">
        <v>31</v>
      </c>
      <c r="AF62" s="178">
        <v>0</v>
      </c>
      <c r="AG62" s="126"/>
      <c r="AH62" s="131"/>
      <c r="AJ62" s="133"/>
      <c r="AK62" s="113"/>
      <c r="AL62" s="132"/>
    </row>
    <row r="63" spans="1:38" ht="15" customHeight="1" x14ac:dyDescent="0.2">
      <c r="A63" s="170" t="s">
        <v>127</v>
      </c>
      <c r="B63" s="202">
        <v>13.91891739372139</v>
      </c>
      <c r="C63" s="202">
        <v>13.05641589373437</v>
      </c>
      <c r="D63" s="202">
        <v>14.062014671847095</v>
      </c>
      <c r="E63" s="202">
        <v>15.094843719727107</v>
      </c>
      <c r="F63" s="202">
        <v>16.155493685742361</v>
      </c>
      <c r="G63" s="202">
        <v>17.24456681090113</v>
      </c>
      <c r="H63" s="202">
        <v>18.362677143735372</v>
      </c>
      <c r="I63" s="202">
        <v>19.510450759022188</v>
      </c>
      <c r="J63" s="202">
        <v>20.688525980410269</v>
      </c>
      <c r="K63" s="202">
        <v>21.223026802315111</v>
      </c>
      <c r="L63" s="202">
        <v>21.768907730531502</v>
      </c>
      <c r="M63" s="202">
        <v>22.326389905563875</v>
      </c>
      <c r="N63" s="202">
        <v>22.895698541607842</v>
      </c>
      <c r="O63" s="202">
        <v>23.477062999004382</v>
      </c>
      <c r="P63" s="202">
        <v>24.070716857950952</v>
      </c>
      <c r="Q63" s="202">
        <v>24.431777610820195</v>
      </c>
      <c r="R63" s="202">
        <v>24.798254274982497</v>
      </c>
      <c r="S63" s="202">
        <v>25.17022808910723</v>
      </c>
      <c r="T63" s="202">
        <v>25.547781510443841</v>
      </c>
      <c r="U63" s="202">
        <v>25.930998233100489</v>
      </c>
      <c r="V63" s="202">
        <v>26.319963206596992</v>
      </c>
      <c r="W63" s="202">
        <v>26.714762654695942</v>
      </c>
      <c r="X63" s="202">
        <v>27.115484094516379</v>
      </c>
      <c r="Y63" s="202">
        <v>27.52221635593412</v>
      </c>
      <c r="Z63" s="202">
        <v>27.935049601273132</v>
      </c>
      <c r="AA63" s="202">
        <v>28.35407534529222</v>
      </c>
      <c r="AB63" s="158">
        <v>30</v>
      </c>
      <c r="AC63" s="159">
        <v>7000</v>
      </c>
      <c r="AD63" s="196">
        <v>68.099999999999994</v>
      </c>
      <c r="AE63" s="197">
        <v>68.099999999999994</v>
      </c>
      <c r="AF63" s="178">
        <v>0</v>
      </c>
      <c r="AG63" s="126"/>
      <c r="AH63" s="131"/>
      <c r="AJ63" s="133"/>
      <c r="AK63" s="113"/>
      <c r="AL63" s="132"/>
    </row>
    <row r="64" spans="1:38" ht="15" customHeight="1" x14ac:dyDescent="0.2">
      <c r="A64" s="171" t="s">
        <v>128</v>
      </c>
      <c r="B64" s="204">
        <v>17.894054815844754</v>
      </c>
      <c r="C64" s="204">
        <v>16.785229417794906</v>
      </c>
      <c r="D64" s="204">
        <v>18.078019593158153</v>
      </c>
      <c r="E64" s="204">
        <v>19.405816797163286</v>
      </c>
      <c r="F64" s="204">
        <v>20.769380362880121</v>
      </c>
      <c r="G64" s="204">
        <v>22.169484526789098</v>
      </c>
      <c r="H64" s="204">
        <v>23.606918705033692</v>
      </c>
      <c r="I64" s="204">
        <v>25.082487774607102</v>
      </c>
      <c r="J64" s="204">
        <v>26.597012359559081</v>
      </c>
      <c r="K64" s="204">
        <v>27.28416256928686</v>
      </c>
      <c r="L64" s="204">
        <v>27.985942957525573</v>
      </c>
      <c r="M64" s="204">
        <v>28.702637820833367</v>
      </c>
      <c r="N64" s="204">
        <v>29.434536692874943</v>
      </c>
      <c r="O64" s="204">
        <v>30.181934437568081</v>
      </c>
      <c r="P64" s="204">
        <v>30.945131343846114</v>
      </c>
      <c r="Q64" s="204">
        <v>31.409308314003784</v>
      </c>
      <c r="R64" s="204">
        <v>31.880447938713836</v>
      </c>
      <c r="S64" s="204">
        <v>32.358654657794538</v>
      </c>
      <c r="T64" s="204">
        <v>32.844034477661459</v>
      </c>
      <c r="U64" s="204">
        <v>33.336694994826367</v>
      </c>
      <c r="V64" s="204">
        <v>33.836745419748759</v>
      </c>
      <c r="W64" s="204">
        <v>34.344296601044988</v>
      </c>
      <c r="X64" s="204">
        <v>34.859461050060659</v>
      </c>
      <c r="Y64" s="204">
        <v>35.382352965811563</v>
      </c>
      <c r="Z64" s="204">
        <v>35.913088260298736</v>
      </c>
      <c r="AA64" s="204">
        <v>36.45178458420321</v>
      </c>
      <c r="AB64" s="160">
        <v>12</v>
      </c>
      <c r="AC64" s="161">
        <v>7500</v>
      </c>
      <c r="AD64" s="198">
        <v>98.4</v>
      </c>
      <c r="AE64" s="199">
        <v>76.3</v>
      </c>
      <c r="AF64" s="178">
        <v>0</v>
      </c>
      <c r="AG64" s="126"/>
      <c r="AH64" s="131"/>
      <c r="AJ64" s="133"/>
      <c r="AK64" s="113"/>
      <c r="AL64" s="132"/>
    </row>
    <row r="65" spans="1:38" ht="15" customHeight="1" x14ac:dyDescent="0.2">
      <c r="A65" s="169" t="s">
        <v>129</v>
      </c>
      <c r="B65" s="200">
        <v>17.894054815844754</v>
      </c>
      <c r="C65" s="200">
        <v>16.785229417794906</v>
      </c>
      <c r="D65" s="200">
        <v>18.078019593158153</v>
      </c>
      <c r="E65" s="200">
        <v>19.405816797163286</v>
      </c>
      <c r="F65" s="200">
        <v>20.769380362880121</v>
      </c>
      <c r="G65" s="200">
        <v>22.169484526789098</v>
      </c>
      <c r="H65" s="200">
        <v>23.606918705033692</v>
      </c>
      <c r="I65" s="200">
        <v>25.082487774607102</v>
      </c>
      <c r="J65" s="200">
        <v>26.597012359559081</v>
      </c>
      <c r="K65" s="200">
        <v>27.28416256928686</v>
      </c>
      <c r="L65" s="200">
        <v>27.985942957525573</v>
      </c>
      <c r="M65" s="200">
        <v>28.702637820833367</v>
      </c>
      <c r="N65" s="200">
        <v>29.434536692874943</v>
      </c>
      <c r="O65" s="200">
        <v>30.181934437568081</v>
      </c>
      <c r="P65" s="200">
        <v>30.945131343846114</v>
      </c>
      <c r="Q65" s="200">
        <v>31.409308314003784</v>
      </c>
      <c r="R65" s="200">
        <v>31.880447938713836</v>
      </c>
      <c r="S65" s="200">
        <v>32.358654657794538</v>
      </c>
      <c r="T65" s="200">
        <v>32.844034477661459</v>
      </c>
      <c r="U65" s="200">
        <v>33.336694994826367</v>
      </c>
      <c r="V65" s="200">
        <v>33.836745419748759</v>
      </c>
      <c r="W65" s="200">
        <v>34.344296601044988</v>
      </c>
      <c r="X65" s="200">
        <v>34.859461050060659</v>
      </c>
      <c r="Y65" s="200">
        <v>35.382352965811563</v>
      </c>
      <c r="Z65" s="200">
        <v>35.913088260298736</v>
      </c>
      <c r="AA65" s="200">
        <v>36.45178458420321</v>
      </c>
      <c r="AB65" s="150">
        <v>12</v>
      </c>
      <c r="AC65" s="151">
        <v>7500</v>
      </c>
      <c r="AD65" s="188">
        <v>68.3</v>
      </c>
      <c r="AE65" s="189">
        <v>68.3</v>
      </c>
      <c r="AF65" s="178">
        <v>0</v>
      </c>
      <c r="AG65" s="126"/>
      <c r="AH65" s="131"/>
      <c r="AI65" s="105"/>
      <c r="AJ65" s="134"/>
      <c r="AK65" s="113"/>
      <c r="AL65" s="132"/>
    </row>
    <row r="66" spans="1:38" ht="15" customHeight="1" x14ac:dyDescent="0.2">
      <c r="A66" s="169" t="s">
        <v>130</v>
      </c>
      <c r="B66" s="200">
        <v>29.674686825442343</v>
      </c>
      <c r="C66" s="200">
        <v>28.292885083213385</v>
      </c>
      <c r="D66" s="200">
        <v>29.903940998594845</v>
      </c>
      <c r="E66" s="200">
        <v>31.558622153128198</v>
      </c>
      <c r="F66" s="200">
        <v>33.257874816407075</v>
      </c>
      <c r="G66" s="200">
        <v>35.002663830434024</v>
      </c>
      <c r="H66" s="200">
        <v>36.793972953882275</v>
      </c>
      <c r="I66" s="200">
        <v>38.632805212506312</v>
      </c>
      <c r="J66" s="200">
        <v>40.520183255808618</v>
      </c>
      <c r="K66" s="200">
        <v>41.37649964127813</v>
      </c>
      <c r="L66" s="200">
        <v>42.251047937913349</v>
      </c>
      <c r="M66" s="200">
        <v>43.144182431862532</v>
      </c>
      <c r="N66" s="200">
        <v>44.056263935678331</v>
      </c>
      <c r="O66" s="200">
        <v>44.987659904395628</v>
      </c>
      <c r="P66" s="200">
        <v>45.938744553623089</v>
      </c>
      <c r="Q66" s="200">
        <v>46.517194999648666</v>
      </c>
      <c r="R66" s="200">
        <v>47.104322202364649</v>
      </c>
      <c r="S66" s="200">
        <v>47.700256313121379</v>
      </c>
      <c r="T66" s="200">
        <v>48.305129435539463</v>
      </c>
      <c r="U66" s="200">
        <v>48.919075654793794</v>
      </c>
      <c r="V66" s="200">
        <v>49.542231067336957</v>
      </c>
      <c r="W66" s="200">
        <v>50.174733811068272</v>
      </c>
      <c r="X66" s="200">
        <v>50.816724095955557</v>
      </c>
      <c r="Y66" s="200">
        <v>51.468344235116128</v>
      </c>
      <c r="Z66" s="200">
        <v>52.129738676364141</v>
      </c>
      <c r="AA66" s="200">
        <v>52.801054034230845</v>
      </c>
      <c r="AB66" s="150">
        <v>12</v>
      </c>
      <c r="AC66" s="151">
        <v>7500</v>
      </c>
      <c r="AD66" s="188">
        <v>37.299999999999997</v>
      </c>
      <c r="AE66" s="189">
        <v>37.299999999999997</v>
      </c>
      <c r="AF66" s="178">
        <v>0</v>
      </c>
      <c r="AG66" s="126"/>
      <c r="AH66" s="131"/>
      <c r="AJ66" s="133"/>
      <c r="AK66" s="113"/>
      <c r="AL66" s="132"/>
    </row>
    <row r="67" spans="1:38" ht="15" customHeight="1" x14ac:dyDescent="0.2">
      <c r="A67" s="169" t="s">
        <v>131</v>
      </c>
      <c r="B67" s="200">
        <v>28.130825201799546</v>
      </c>
      <c r="C67" s="200">
        <v>26.984630704459764</v>
      </c>
      <c r="D67" s="200">
        <v>28.878854219413245</v>
      </c>
      <c r="E67" s="200">
        <v>30.725928994461359</v>
      </c>
      <c r="F67" s="200">
        <v>32.235741649508363</v>
      </c>
      <c r="G67" s="200">
        <v>34.015766952630457</v>
      </c>
      <c r="H67" s="200">
        <v>35.879760494507678</v>
      </c>
      <c r="I67" s="200">
        <v>38.031498620926165</v>
      </c>
      <c r="J67" s="200">
        <v>40.176196630361382</v>
      </c>
      <c r="K67" s="200">
        <v>41.134669630925828</v>
      </c>
      <c r="L67" s="200">
        <v>42.112857177265369</v>
      </c>
      <c r="M67" s="200">
        <v>43.111135049328162</v>
      </c>
      <c r="N67" s="200">
        <v>44.129885864687935</v>
      </c>
      <c r="O67" s="200">
        <v>45.169499199122413</v>
      </c>
      <c r="P67" s="200">
        <v>46.230371709270365</v>
      </c>
      <c r="Q67" s="200">
        <v>46.923827284909386</v>
      </c>
      <c r="R67" s="200">
        <v>47.627684694183024</v>
      </c>
      <c r="S67" s="200">
        <v>48.342099964595761</v>
      </c>
      <c r="T67" s="200">
        <v>49.067231464064704</v>
      </c>
      <c r="U67" s="200">
        <v>49.803239936025655</v>
      </c>
      <c r="V67" s="200">
        <v>50.550288535066031</v>
      </c>
      <c r="W67" s="200">
        <v>51.308542863092022</v>
      </c>
      <c r="X67" s="200">
        <v>52.078171006038396</v>
      </c>
      <c r="Y67" s="200">
        <v>52.85934357112896</v>
      </c>
      <c r="Z67" s="200">
        <v>53.652233724695897</v>
      </c>
      <c r="AA67" s="200">
        <v>54.457017230566322</v>
      </c>
      <c r="AB67" s="150">
        <v>12</v>
      </c>
      <c r="AC67" s="151">
        <v>3000</v>
      </c>
      <c r="AD67" s="188">
        <v>61.800000000000004</v>
      </c>
      <c r="AE67" s="189">
        <v>61.800000000000004</v>
      </c>
      <c r="AF67" s="178">
        <v>0</v>
      </c>
      <c r="AG67" s="126"/>
      <c r="AH67" s="131"/>
      <c r="AJ67" s="133"/>
      <c r="AK67" s="113"/>
      <c r="AL67" s="132"/>
    </row>
    <row r="68" spans="1:38" ht="15" customHeight="1" x14ac:dyDescent="0.2">
      <c r="A68" s="169" t="s">
        <v>132</v>
      </c>
      <c r="B68" s="200">
        <v>17.895750934784644</v>
      </c>
      <c r="C68" s="200">
        <v>16.786820434801335</v>
      </c>
      <c r="D68" s="200">
        <v>18.079733149517693</v>
      </c>
      <c r="E68" s="200">
        <v>19.407656211077715</v>
      </c>
      <c r="F68" s="200">
        <v>20.771349024525897</v>
      </c>
      <c r="G68" s="200">
        <v>22.171585899730026</v>
      </c>
      <c r="H68" s="200">
        <v>23.609156327659768</v>
      </c>
      <c r="I68" s="200">
        <v>25.084865261599958</v>
      </c>
      <c r="J68" s="200">
        <v>26.599533403384637</v>
      </c>
      <c r="K68" s="200">
        <v>27.286748745833716</v>
      </c>
      <c r="L68" s="200">
        <v>27.988595653540507</v>
      </c>
      <c r="M68" s="200">
        <v>28.705358450010703</v>
      </c>
      <c r="N68" s="200">
        <v>29.43732669635294</v>
      </c>
      <c r="O68" s="200">
        <v>30.184795284434209</v>
      </c>
      <c r="P68" s="200">
        <v>30.948064531651227</v>
      </c>
      <c r="Q68" s="200">
        <v>31.41228549962597</v>
      </c>
      <c r="R68" s="200">
        <v>31.883469782120358</v>
      </c>
      <c r="S68" s="200">
        <v>32.361721828852154</v>
      </c>
      <c r="T68" s="200">
        <v>32.847147656284946</v>
      </c>
      <c r="U68" s="200">
        <v>33.339854871129205</v>
      </c>
      <c r="V68" s="200">
        <v>33.839952694196135</v>
      </c>
      <c r="W68" s="200">
        <v>34.347551984609069</v>
      </c>
      <c r="X68" s="200">
        <v>34.862765264378204</v>
      </c>
      <c r="Y68" s="200">
        <v>35.385706743343874</v>
      </c>
      <c r="Z68" s="200">
        <v>35.916492344494031</v>
      </c>
      <c r="AA68" s="200">
        <v>36.455239729661429</v>
      </c>
      <c r="AB68" s="150">
        <v>12</v>
      </c>
      <c r="AC68" s="151">
        <v>8500</v>
      </c>
      <c r="AD68" s="188">
        <v>48</v>
      </c>
      <c r="AE68" s="189">
        <v>48</v>
      </c>
      <c r="AF68" s="178">
        <v>0</v>
      </c>
      <c r="AG68" s="126"/>
      <c r="AH68" s="131"/>
      <c r="AJ68" s="133"/>
      <c r="AK68" s="113"/>
      <c r="AL68" s="132"/>
    </row>
    <row r="69" spans="1:38" ht="15" customHeight="1" x14ac:dyDescent="0.2">
      <c r="A69" s="169" t="s">
        <v>133</v>
      </c>
      <c r="B69" s="200">
        <v>17.895750934784644</v>
      </c>
      <c r="C69" s="200">
        <v>16.786820434801335</v>
      </c>
      <c r="D69" s="200">
        <v>18.079733149517693</v>
      </c>
      <c r="E69" s="200">
        <v>19.407656211077715</v>
      </c>
      <c r="F69" s="200">
        <v>20.771349024525897</v>
      </c>
      <c r="G69" s="200">
        <v>22.171585899730026</v>
      </c>
      <c r="H69" s="200">
        <v>23.609156327659768</v>
      </c>
      <c r="I69" s="200">
        <v>25.084865261599958</v>
      </c>
      <c r="J69" s="200">
        <v>26.599533403384637</v>
      </c>
      <c r="K69" s="200">
        <v>27.286748745833716</v>
      </c>
      <c r="L69" s="200">
        <v>27.988595653540507</v>
      </c>
      <c r="M69" s="200">
        <v>28.705358450010703</v>
      </c>
      <c r="N69" s="200">
        <v>29.43732669635294</v>
      </c>
      <c r="O69" s="200">
        <v>30.184795284434209</v>
      </c>
      <c r="P69" s="200">
        <v>30.948064531651227</v>
      </c>
      <c r="Q69" s="200">
        <v>31.41228549962597</v>
      </c>
      <c r="R69" s="200">
        <v>31.883469782120358</v>
      </c>
      <c r="S69" s="200">
        <v>32.361721828852154</v>
      </c>
      <c r="T69" s="200">
        <v>32.847147656284946</v>
      </c>
      <c r="U69" s="200">
        <v>33.339854871129205</v>
      </c>
      <c r="V69" s="200">
        <v>33.839952694196135</v>
      </c>
      <c r="W69" s="200">
        <v>34.347551984609069</v>
      </c>
      <c r="X69" s="200">
        <v>34.862765264378204</v>
      </c>
      <c r="Y69" s="200">
        <v>35.385706743343874</v>
      </c>
      <c r="Z69" s="200">
        <v>35.916492344494031</v>
      </c>
      <c r="AA69" s="200">
        <v>36.455239729661429</v>
      </c>
      <c r="AB69" s="150">
        <v>12</v>
      </c>
      <c r="AC69" s="151">
        <v>8000</v>
      </c>
      <c r="AD69" s="188">
        <v>48.5</v>
      </c>
      <c r="AE69" s="189">
        <v>48.5</v>
      </c>
      <c r="AF69" s="178">
        <v>0</v>
      </c>
      <c r="AG69" s="126"/>
      <c r="AH69" s="131"/>
      <c r="AJ69" s="133"/>
      <c r="AK69" s="113"/>
      <c r="AL69" s="132"/>
    </row>
    <row r="70" spans="1:38" ht="15" customHeight="1" x14ac:dyDescent="0.2">
      <c r="A70" s="169" t="s">
        <v>134</v>
      </c>
      <c r="B70" s="200">
        <v>17.895750934784644</v>
      </c>
      <c r="C70" s="200">
        <v>16.786820434801335</v>
      </c>
      <c r="D70" s="200">
        <v>18.079733149517693</v>
      </c>
      <c r="E70" s="200">
        <v>19.407656211077715</v>
      </c>
      <c r="F70" s="200">
        <v>20.771349024525897</v>
      </c>
      <c r="G70" s="200">
        <v>22.171585899730026</v>
      </c>
      <c r="H70" s="200">
        <v>23.609156327659768</v>
      </c>
      <c r="I70" s="200">
        <v>25.084865261599958</v>
      </c>
      <c r="J70" s="200">
        <v>26.599533403384637</v>
      </c>
      <c r="K70" s="200">
        <v>27.286748745833716</v>
      </c>
      <c r="L70" s="200">
        <v>27.988595653540507</v>
      </c>
      <c r="M70" s="200">
        <v>28.705358450010703</v>
      </c>
      <c r="N70" s="200">
        <v>29.43732669635294</v>
      </c>
      <c r="O70" s="200">
        <v>30.184795284434209</v>
      </c>
      <c r="P70" s="200">
        <v>30.948064531651227</v>
      </c>
      <c r="Q70" s="200">
        <v>31.41228549962597</v>
      </c>
      <c r="R70" s="200">
        <v>31.883469782120358</v>
      </c>
      <c r="S70" s="200">
        <v>32.361721828852154</v>
      </c>
      <c r="T70" s="200">
        <v>32.847147656284946</v>
      </c>
      <c r="U70" s="200">
        <v>33.339854871129205</v>
      </c>
      <c r="V70" s="200">
        <v>33.839952694196135</v>
      </c>
      <c r="W70" s="200">
        <v>34.347551984609069</v>
      </c>
      <c r="X70" s="200">
        <v>34.862765264378204</v>
      </c>
      <c r="Y70" s="200">
        <v>35.385706743343874</v>
      </c>
      <c r="Z70" s="200">
        <v>35.916492344494031</v>
      </c>
      <c r="AA70" s="200">
        <v>36.455239729661429</v>
      </c>
      <c r="AB70" s="150">
        <v>12</v>
      </c>
      <c r="AC70" s="151">
        <v>7500</v>
      </c>
      <c r="AD70" s="188">
        <v>48.9</v>
      </c>
      <c r="AE70" s="189">
        <v>48.9</v>
      </c>
      <c r="AF70" s="178">
        <v>0</v>
      </c>
      <c r="AG70" s="126"/>
      <c r="AH70" s="131"/>
      <c r="AJ70" s="133"/>
      <c r="AK70" s="113"/>
      <c r="AL70" s="132"/>
    </row>
    <row r="71" spans="1:38" ht="15" customHeight="1" x14ac:dyDescent="0.2">
      <c r="A71" s="169" t="s">
        <v>135</v>
      </c>
      <c r="B71" s="200">
        <v>17.895750934784644</v>
      </c>
      <c r="C71" s="200">
        <v>16.786820434801335</v>
      </c>
      <c r="D71" s="200">
        <v>18.079733149517693</v>
      </c>
      <c r="E71" s="200">
        <v>19.407656211077715</v>
      </c>
      <c r="F71" s="200">
        <v>20.771349024525897</v>
      </c>
      <c r="G71" s="200">
        <v>22.171585899730026</v>
      </c>
      <c r="H71" s="200">
        <v>23.609156327659768</v>
      </c>
      <c r="I71" s="200">
        <v>25.084865261599958</v>
      </c>
      <c r="J71" s="200">
        <v>26.599533403384637</v>
      </c>
      <c r="K71" s="200">
        <v>27.286748745833716</v>
      </c>
      <c r="L71" s="200">
        <v>27.988595653540507</v>
      </c>
      <c r="M71" s="200">
        <v>28.705358450010703</v>
      </c>
      <c r="N71" s="200">
        <v>29.43732669635294</v>
      </c>
      <c r="O71" s="200">
        <v>30.184795284434209</v>
      </c>
      <c r="P71" s="200">
        <v>30.948064531651227</v>
      </c>
      <c r="Q71" s="200">
        <v>31.41228549962597</v>
      </c>
      <c r="R71" s="200">
        <v>31.883469782120358</v>
      </c>
      <c r="S71" s="200">
        <v>32.361721828852154</v>
      </c>
      <c r="T71" s="200">
        <v>32.847147656284946</v>
      </c>
      <c r="U71" s="200">
        <v>33.339854871129205</v>
      </c>
      <c r="V71" s="200">
        <v>33.839952694196135</v>
      </c>
      <c r="W71" s="200">
        <v>34.347551984609069</v>
      </c>
      <c r="X71" s="200">
        <v>34.862765264378204</v>
      </c>
      <c r="Y71" s="200">
        <v>35.385706743343874</v>
      </c>
      <c r="Z71" s="200">
        <v>35.916492344494031</v>
      </c>
      <c r="AA71" s="200">
        <v>36.455239729661429</v>
      </c>
      <c r="AB71" s="150">
        <v>12</v>
      </c>
      <c r="AC71" s="151">
        <v>7000</v>
      </c>
      <c r="AD71" s="188">
        <v>49.3</v>
      </c>
      <c r="AE71" s="189">
        <v>49.3</v>
      </c>
      <c r="AF71" s="178">
        <v>0</v>
      </c>
      <c r="AG71" s="126"/>
      <c r="AH71" s="131"/>
      <c r="AJ71" s="133"/>
      <c r="AK71" s="113"/>
      <c r="AL71" s="132"/>
    </row>
    <row r="72" spans="1:38" ht="15" customHeight="1" x14ac:dyDescent="0.2">
      <c r="A72" s="169" t="s">
        <v>136</v>
      </c>
      <c r="B72" s="200">
        <v>17.895750934784644</v>
      </c>
      <c r="C72" s="200">
        <v>16.786820434801335</v>
      </c>
      <c r="D72" s="200">
        <v>18.079733149517693</v>
      </c>
      <c r="E72" s="200">
        <v>19.407656211077715</v>
      </c>
      <c r="F72" s="200">
        <v>20.771349024525897</v>
      </c>
      <c r="G72" s="200">
        <v>22.171585899730026</v>
      </c>
      <c r="H72" s="200">
        <v>23.609156327659768</v>
      </c>
      <c r="I72" s="200">
        <v>25.084865261599958</v>
      </c>
      <c r="J72" s="200">
        <v>26.599533403384637</v>
      </c>
      <c r="K72" s="200">
        <v>27.286748745833716</v>
      </c>
      <c r="L72" s="200">
        <v>27.988595653540507</v>
      </c>
      <c r="M72" s="200">
        <v>28.705358450010703</v>
      </c>
      <c r="N72" s="200">
        <v>29.43732669635294</v>
      </c>
      <c r="O72" s="200">
        <v>30.184795284434209</v>
      </c>
      <c r="P72" s="200">
        <v>30.948064531651227</v>
      </c>
      <c r="Q72" s="200">
        <v>31.41228549962597</v>
      </c>
      <c r="R72" s="200">
        <v>31.883469782120358</v>
      </c>
      <c r="S72" s="200">
        <v>32.361721828852154</v>
      </c>
      <c r="T72" s="200">
        <v>32.847147656284946</v>
      </c>
      <c r="U72" s="200">
        <v>33.339854871129205</v>
      </c>
      <c r="V72" s="200">
        <v>33.839952694196135</v>
      </c>
      <c r="W72" s="200">
        <v>34.347551984609069</v>
      </c>
      <c r="X72" s="200">
        <v>34.862765264378204</v>
      </c>
      <c r="Y72" s="200">
        <v>35.385706743343874</v>
      </c>
      <c r="Z72" s="200">
        <v>35.916492344494031</v>
      </c>
      <c r="AA72" s="200">
        <v>36.455239729661429</v>
      </c>
      <c r="AB72" s="150">
        <v>12</v>
      </c>
      <c r="AC72" s="151">
        <v>6500</v>
      </c>
      <c r="AD72" s="188">
        <v>49.6</v>
      </c>
      <c r="AE72" s="189">
        <v>49.6</v>
      </c>
      <c r="AF72" s="178">
        <v>0</v>
      </c>
      <c r="AG72" s="126"/>
      <c r="AH72" s="131"/>
      <c r="AJ72" s="133"/>
      <c r="AK72" s="113"/>
      <c r="AL72" s="132"/>
    </row>
    <row r="73" spans="1:38" ht="15" customHeight="1" x14ac:dyDescent="0.2">
      <c r="A73" s="169" t="s">
        <v>137</v>
      </c>
      <c r="B73" s="200">
        <v>17.895750934784644</v>
      </c>
      <c r="C73" s="200">
        <v>16.786820434801335</v>
      </c>
      <c r="D73" s="200">
        <v>18.079733149517693</v>
      </c>
      <c r="E73" s="200">
        <v>19.407656211077715</v>
      </c>
      <c r="F73" s="200">
        <v>20.771349024525897</v>
      </c>
      <c r="G73" s="200">
        <v>22.171585899730026</v>
      </c>
      <c r="H73" s="200">
        <v>23.609156327659768</v>
      </c>
      <c r="I73" s="200">
        <v>25.084865261599958</v>
      </c>
      <c r="J73" s="200">
        <v>26.599533403384637</v>
      </c>
      <c r="K73" s="200">
        <v>27.286748745833716</v>
      </c>
      <c r="L73" s="200">
        <v>27.988595653540507</v>
      </c>
      <c r="M73" s="200">
        <v>28.705358450010703</v>
      </c>
      <c r="N73" s="200">
        <v>29.43732669635294</v>
      </c>
      <c r="O73" s="200">
        <v>30.184795284434209</v>
      </c>
      <c r="P73" s="200">
        <v>30.948064531651227</v>
      </c>
      <c r="Q73" s="200">
        <v>31.41228549962597</v>
      </c>
      <c r="R73" s="200">
        <v>31.883469782120358</v>
      </c>
      <c r="S73" s="200">
        <v>32.361721828852154</v>
      </c>
      <c r="T73" s="200">
        <v>32.847147656284946</v>
      </c>
      <c r="U73" s="200">
        <v>33.339854871129205</v>
      </c>
      <c r="V73" s="200">
        <v>33.839952694196135</v>
      </c>
      <c r="W73" s="200">
        <v>34.347551984609069</v>
      </c>
      <c r="X73" s="200">
        <v>34.862765264378204</v>
      </c>
      <c r="Y73" s="200">
        <v>35.385706743343874</v>
      </c>
      <c r="Z73" s="200">
        <v>35.916492344494031</v>
      </c>
      <c r="AA73" s="200">
        <v>36.455239729661429</v>
      </c>
      <c r="AB73" s="150">
        <v>12</v>
      </c>
      <c r="AC73" s="151">
        <v>6000</v>
      </c>
      <c r="AD73" s="188">
        <v>50.3</v>
      </c>
      <c r="AE73" s="189">
        <v>50.3</v>
      </c>
      <c r="AF73" s="178">
        <v>0</v>
      </c>
      <c r="AG73" s="126"/>
      <c r="AH73" s="131"/>
      <c r="AJ73" s="133"/>
      <c r="AK73" s="113"/>
      <c r="AL73" s="132"/>
    </row>
    <row r="74" spans="1:38" ht="15" customHeight="1" x14ac:dyDescent="0.2">
      <c r="A74" s="169" t="s">
        <v>138</v>
      </c>
      <c r="B74" s="200">
        <v>17.895750934784644</v>
      </c>
      <c r="C74" s="200">
        <v>16.786820434801335</v>
      </c>
      <c r="D74" s="200">
        <v>18.079733149517693</v>
      </c>
      <c r="E74" s="200">
        <v>19.407656211077715</v>
      </c>
      <c r="F74" s="200">
        <v>20.771349024525897</v>
      </c>
      <c r="G74" s="200">
        <v>22.171585899730026</v>
      </c>
      <c r="H74" s="200">
        <v>23.609156327659768</v>
      </c>
      <c r="I74" s="200">
        <v>25.084865261599958</v>
      </c>
      <c r="J74" s="200">
        <v>26.599533403384637</v>
      </c>
      <c r="K74" s="200">
        <v>27.286748745833716</v>
      </c>
      <c r="L74" s="200">
        <v>27.988595653540507</v>
      </c>
      <c r="M74" s="200">
        <v>28.705358450010703</v>
      </c>
      <c r="N74" s="200">
        <v>29.43732669635294</v>
      </c>
      <c r="O74" s="200">
        <v>30.184795284434209</v>
      </c>
      <c r="P74" s="200">
        <v>30.948064531651227</v>
      </c>
      <c r="Q74" s="200">
        <v>31.41228549962597</v>
      </c>
      <c r="R74" s="200">
        <v>31.883469782120358</v>
      </c>
      <c r="S74" s="200">
        <v>32.361721828852154</v>
      </c>
      <c r="T74" s="200">
        <v>32.847147656284946</v>
      </c>
      <c r="U74" s="200">
        <v>33.339854871129205</v>
      </c>
      <c r="V74" s="200">
        <v>33.839952694196135</v>
      </c>
      <c r="W74" s="200">
        <v>34.347551984609069</v>
      </c>
      <c r="X74" s="200">
        <v>34.862765264378204</v>
      </c>
      <c r="Y74" s="200">
        <v>35.385706743343874</v>
      </c>
      <c r="Z74" s="200">
        <v>35.916492344494031</v>
      </c>
      <c r="AA74" s="200">
        <v>36.455239729661429</v>
      </c>
      <c r="AB74" s="150">
        <v>12</v>
      </c>
      <c r="AC74" s="151">
        <v>5500</v>
      </c>
      <c r="AD74" s="188">
        <v>51</v>
      </c>
      <c r="AE74" s="189">
        <v>51</v>
      </c>
      <c r="AF74" s="178">
        <v>0</v>
      </c>
      <c r="AG74" s="126"/>
      <c r="AH74" s="131"/>
      <c r="AJ74" s="133"/>
      <c r="AK74" s="113"/>
      <c r="AL74" s="132"/>
    </row>
    <row r="75" spans="1:38" ht="15" customHeight="1" x14ac:dyDescent="0.2">
      <c r="A75" s="169" t="s">
        <v>139</v>
      </c>
      <c r="B75" s="200">
        <v>17.895750934784644</v>
      </c>
      <c r="C75" s="200">
        <v>16.786820434801335</v>
      </c>
      <c r="D75" s="200">
        <v>18.079733149517693</v>
      </c>
      <c r="E75" s="200">
        <v>19.407656211077715</v>
      </c>
      <c r="F75" s="200">
        <v>20.771349024525897</v>
      </c>
      <c r="G75" s="200">
        <v>22.171585899730026</v>
      </c>
      <c r="H75" s="200">
        <v>23.609156327659768</v>
      </c>
      <c r="I75" s="200">
        <v>25.084865261599958</v>
      </c>
      <c r="J75" s="200">
        <v>26.599533403384637</v>
      </c>
      <c r="K75" s="200">
        <v>27.286748745833716</v>
      </c>
      <c r="L75" s="200">
        <v>27.988595653540507</v>
      </c>
      <c r="M75" s="200">
        <v>28.705358450010703</v>
      </c>
      <c r="N75" s="200">
        <v>29.43732669635294</v>
      </c>
      <c r="O75" s="200">
        <v>30.184795284434209</v>
      </c>
      <c r="P75" s="200">
        <v>30.948064531651227</v>
      </c>
      <c r="Q75" s="200">
        <v>31.41228549962597</v>
      </c>
      <c r="R75" s="200">
        <v>31.883469782120358</v>
      </c>
      <c r="S75" s="200">
        <v>32.361721828852154</v>
      </c>
      <c r="T75" s="200">
        <v>32.847147656284946</v>
      </c>
      <c r="U75" s="200">
        <v>33.339854871129205</v>
      </c>
      <c r="V75" s="200">
        <v>33.839952694196135</v>
      </c>
      <c r="W75" s="200">
        <v>34.347551984609069</v>
      </c>
      <c r="X75" s="200">
        <v>34.862765264378204</v>
      </c>
      <c r="Y75" s="200">
        <v>35.385706743343874</v>
      </c>
      <c r="Z75" s="200">
        <v>35.916492344494031</v>
      </c>
      <c r="AA75" s="200">
        <v>36.455239729661429</v>
      </c>
      <c r="AB75" s="150">
        <v>12</v>
      </c>
      <c r="AC75" s="151">
        <v>5000</v>
      </c>
      <c r="AD75" s="188">
        <v>52</v>
      </c>
      <c r="AE75" s="189">
        <v>52</v>
      </c>
      <c r="AF75" s="178">
        <v>0</v>
      </c>
      <c r="AG75" s="126"/>
      <c r="AH75" s="131"/>
      <c r="AJ75" s="133"/>
      <c r="AK75" s="113"/>
      <c r="AL75" s="132"/>
    </row>
    <row r="76" spans="1:38" ht="15" customHeight="1" x14ac:dyDescent="0.2">
      <c r="A76" s="169" t="s">
        <v>140</v>
      </c>
      <c r="B76" s="200">
        <v>17.895750934784644</v>
      </c>
      <c r="C76" s="200">
        <v>16.786820434801335</v>
      </c>
      <c r="D76" s="200">
        <v>18.079733149517693</v>
      </c>
      <c r="E76" s="200">
        <v>19.407656211077715</v>
      </c>
      <c r="F76" s="200">
        <v>20.771349024525897</v>
      </c>
      <c r="G76" s="200">
        <v>22.171585899730026</v>
      </c>
      <c r="H76" s="200">
        <v>23.609156327659768</v>
      </c>
      <c r="I76" s="200">
        <v>25.084865261599958</v>
      </c>
      <c r="J76" s="200">
        <v>26.599533403384637</v>
      </c>
      <c r="K76" s="200">
        <v>27.286748745833716</v>
      </c>
      <c r="L76" s="200">
        <v>27.988595653540507</v>
      </c>
      <c r="M76" s="200">
        <v>28.705358450010703</v>
      </c>
      <c r="N76" s="200">
        <v>29.43732669635294</v>
      </c>
      <c r="O76" s="200">
        <v>30.184795284434209</v>
      </c>
      <c r="P76" s="200">
        <v>30.948064531651227</v>
      </c>
      <c r="Q76" s="200">
        <v>31.41228549962597</v>
      </c>
      <c r="R76" s="200">
        <v>31.883469782120358</v>
      </c>
      <c r="S76" s="200">
        <v>32.361721828852154</v>
      </c>
      <c r="T76" s="200">
        <v>32.847147656284946</v>
      </c>
      <c r="U76" s="200">
        <v>33.339854871129205</v>
      </c>
      <c r="V76" s="200">
        <v>33.839952694196135</v>
      </c>
      <c r="W76" s="200">
        <v>34.347551984609069</v>
      </c>
      <c r="X76" s="200">
        <v>34.862765264378204</v>
      </c>
      <c r="Y76" s="200">
        <v>35.385706743343874</v>
      </c>
      <c r="Z76" s="200">
        <v>35.916492344494031</v>
      </c>
      <c r="AA76" s="200">
        <v>36.455239729661429</v>
      </c>
      <c r="AB76" s="150">
        <v>12</v>
      </c>
      <c r="AC76" s="151">
        <v>4500</v>
      </c>
      <c r="AD76" s="188">
        <v>52.900000000000006</v>
      </c>
      <c r="AE76" s="189">
        <v>52.900000000000006</v>
      </c>
      <c r="AF76" s="178">
        <v>0</v>
      </c>
      <c r="AG76" s="126"/>
      <c r="AH76" s="131"/>
      <c r="AJ76" s="133"/>
      <c r="AK76" s="113"/>
      <c r="AL76" s="132"/>
    </row>
    <row r="77" spans="1:38" ht="15" customHeight="1" x14ac:dyDescent="0.2">
      <c r="A77" s="169" t="s">
        <v>141</v>
      </c>
      <c r="B77" s="200">
        <v>17.895750934784644</v>
      </c>
      <c r="C77" s="200">
        <v>16.786820434801335</v>
      </c>
      <c r="D77" s="200">
        <v>18.079733149517693</v>
      </c>
      <c r="E77" s="200">
        <v>19.407656211077715</v>
      </c>
      <c r="F77" s="200">
        <v>20.771349024525897</v>
      </c>
      <c r="G77" s="200">
        <v>22.171585899730026</v>
      </c>
      <c r="H77" s="200">
        <v>23.609156327659768</v>
      </c>
      <c r="I77" s="200">
        <v>25.084865261599958</v>
      </c>
      <c r="J77" s="200">
        <v>26.599533403384637</v>
      </c>
      <c r="K77" s="200">
        <v>27.286748745833716</v>
      </c>
      <c r="L77" s="200">
        <v>27.988595653540507</v>
      </c>
      <c r="M77" s="200">
        <v>28.705358450010703</v>
      </c>
      <c r="N77" s="200">
        <v>29.43732669635294</v>
      </c>
      <c r="O77" s="200">
        <v>30.184795284434209</v>
      </c>
      <c r="P77" s="200">
        <v>30.948064531651227</v>
      </c>
      <c r="Q77" s="200">
        <v>31.41228549962597</v>
      </c>
      <c r="R77" s="200">
        <v>31.883469782120358</v>
      </c>
      <c r="S77" s="200">
        <v>32.361721828852154</v>
      </c>
      <c r="T77" s="200">
        <v>32.847147656284946</v>
      </c>
      <c r="U77" s="200">
        <v>33.339854871129205</v>
      </c>
      <c r="V77" s="200">
        <v>33.839952694196135</v>
      </c>
      <c r="W77" s="200">
        <v>34.347551984609069</v>
      </c>
      <c r="X77" s="200">
        <v>34.862765264378204</v>
      </c>
      <c r="Y77" s="200">
        <v>35.385706743343874</v>
      </c>
      <c r="Z77" s="200">
        <v>35.916492344494031</v>
      </c>
      <c r="AA77" s="200">
        <v>36.455239729661429</v>
      </c>
      <c r="AB77" s="150">
        <v>12</v>
      </c>
      <c r="AC77" s="151">
        <v>7500</v>
      </c>
      <c r="AD77" s="188">
        <v>28.9</v>
      </c>
      <c r="AE77" s="189">
        <v>28.9</v>
      </c>
      <c r="AF77" s="178">
        <v>0</v>
      </c>
      <c r="AG77" s="126"/>
      <c r="AH77" s="131"/>
      <c r="AI77" s="105"/>
      <c r="AJ77" s="134"/>
      <c r="AK77" s="113"/>
      <c r="AL77" s="132"/>
    </row>
    <row r="78" spans="1:38" ht="15" customHeight="1" x14ac:dyDescent="0.2">
      <c r="A78" s="169" t="s">
        <v>142</v>
      </c>
      <c r="B78" s="200">
        <v>28.130825201799546</v>
      </c>
      <c r="C78" s="200">
        <v>26.984630704459764</v>
      </c>
      <c r="D78" s="200">
        <v>28.878854219413245</v>
      </c>
      <c r="E78" s="200">
        <v>30.725928994461359</v>
      </c>
      <c r="F78" s="200">
        <v>32.235741649508363</v>
      </c>
      <c r="G78" s="200">
        <v>34.015766952630457</v>
      </c>
      <c r="H78" s="200">
        <v>35.879760494507678</v>
      </c>
      <c r="I78" s="200">
        <v>38.031498620926165</v>
      </c>
      <c r="J78" s="200">
        <v>40.176196630361382</v>
      </c>
      <c r="K78" s="200">
        <v>41.134669630925828</v>
      </c>
      <c r="L78" s="200">
        <v>42.112857177265369</v>
      </c>
      <c r="M78" s="200">
        <v>43.111135049328162</v>
      </c>
      <c r="N78" s="200">
        <v>44.129885864687935</v>
      </c>
      <c r="O78" s="200">
        <v>45.169499199122413</v>
      </c>
      <c r="P78" s="200">
        <v>46.230371709270365</v>
      </c>
      <c r="Q78" s="200">
        <v>46.923827284909386</v>
      </c>
      <c r="R78" s="200">
        <v>47.627684694183024</v>
      </c>
      <c r="S78" s="200">
        <v>48.342099964595761</v>
      </c>
      <c r="T78" s="200">
        <v>49.067231464064704</v>
      </c>
      <c r="U78" s="200">
        <v>49.803239936025655</v>
      </c>
      <c r="V78" s="200">
        <v>50.550288535066031</v>
      </c>
      <c r="W78" s="200">
        <v>51.308542863092022</v>
      </c>
      <c r="X78" s="200">
        <v>52.078171006038396</v>
      </c>
      <c r="Y78" s="200">
        <v>52.85934357112896</v>
      </c>
      <c r="Z78" s="200">
        <v>53.652233724695897</v>
      </c>
      <c r="AA78" s="200">
        <v>54.457017230566322</v>
      </c>
      <c r="AB78" s="150">
        <v>12</v>
      </c>
      <c r="AC78" s="151">
        <v>7000</v>
      </c>
      <c r="AD78" s="188">
        <v>65.699999999999989</v>
      </c>
      <c r="AE78" s="189">
        <v>65.699999999999989</v>
      </c>
      <c r="AF78" s="178">
        <v>0</v>
      </c>
      <c r="AG78" s="126"/>
      <c r="AH78" s="131"/>
      <c r="AI78" s="105"/>
      <c r="AJ78" s="134"/>
      <c r="AK78" s="113"/>
      <c r="AL78" s="132"/>
    </row>
    <row r="79" spans="1:38" ht="15" customHeight="1" x14ac:dyDescent="0.2">
      <c r="A79" s="169" t="s">
        <v>143</v>
      </c>
      <c r="B79" s="200">
        <v>17.895750934784644</v>
      </c>
      <c r="C79" s="200">
        <v>16.786820434801335</v>
      </c>
      <c r="D79" s="200">
        <v>18.079733149517693</v>
      </c>
      <c r="E79" s="200">
        <v>19.407656211077715</v>
      </c>
      <c r="F79" s="200">
        <v>20.771349024525897</v>
      </c>
      <c r="G79" s="200">
        <v>22.171585899730026</v>
      </c>
      <c r="H79" s="200">
        <v>23.609156327659768</v>
      </c>
      <c r="I79" s="200">
        <v>25.084865261599958</v>
      </c>
      <c r="J79" s="200">
        <v>26.599533403384637</v>
      </c>
      <c r="K79" s="200">
        <v>27.286748745833716</v>
      </c>
      <c r="L79" s="200">
        <v>27.988595653540507</v>
      </c>
      <c r="M79" s="200">
        <v>28.705358450010703</v>
      </c>
      <c r="N79" s="200">
        <v>29.43732669635294</v>
      </c>
      <c r="O79" s="200">
        <v>30.184795284434209</v>
      </c>
      <c r="P79" s="200">
        <v>30.948064531651227</v>
      </c>
      <c r="Q79" s="200">
        <v>31.41228549962597</v>
      </c>
      <c r="R79" s="200">
        <v>31.883469782120358</v>
      </c>
      <c r="S79" s="200">
        <v>32.361721828852154</v>
      </c>
      <c r="T79" s="200">
        <v>32.847147656284946</v>
      </c>
      <c r="U79" s="200">
        <v>33.339854871129205</v>
      </c>
      <c r="V79" s="200">
        <v>33.839952694196135</v>
      </c>
      <c r="W79" s="200">
        <v>34.347551984609069</v>
      </c>
      <c r="X79" s="200">
        <v>34.862765264378204</v>
      </c>
      <c r="Y79" s="200">
        <v>35.385706743343874</v>
      </c>
      <c r="Z79" s="200">
        <v>35.916492344494031</v>
      </c>
      <c r="AA79" s="200">
        <v>36.455239729661429</v>
      </c>
      <c r="AB79" s="150">
        <v>12</v>
      </c>
      <c r="AC79" s="151">
        <v>8500</v>
      </c>
      <c r="AD79" s="188">
        <v>68.5</v>
      </c>
      <c r="AE79" s="189">
        <v>68.5</v>
      </c>
      <c r="AF79" s="178">
        <v>0</v>
      </c>
      <c r="AG79" s="126"/>
      <c r="AH79" s="131"/>
      <c r="AI79" s="105"/>
      <c r="AJ79" s="134"/>
      <c r="AK79" s="113"/>
      <c r="AL79" s="132"/>
    </row>
    <row r="80" spans="1:38" ht="15" customHeight="1" x14ac:dyDescent="0.2">
      <c r="A80" s="169" t="s">
        <v>144</v>
      </c>
      <c r="B80" s="200">
        <v>13.91891739372139</v>
      </c>
      <c r="C80" s="200">
        <v>13.05641589373437</v>
      </c>
      <c r="D80" s="200">
        <v>14.062014671847095</v>
      </c>
      <c r="E80" s="200">
        <v>15.094843719727107</v>
      </c>
      <c r="F80" s="200">
        <v>16.155493685742361</v>
      </c>
      <c r="G80" s="200">
        <v>17.24456681090113</v>
      </c>
      <c r="H80" s="200">
        <v>18.362677143735372</v>
      </c>
      <c r="I80" s="200">
        <v>19.510450759022188</v>
      </c>
      <c r="J80" s="200">
        <v>20.688525980410269</v>
      </c>
      <c r="K80" s="200">
        <v>21.223026802315111</v>
      </c>
      <c r="L80" s="200">
        <v>21.768907730531502</v>
      </c>
      <c r="M80" s="200">
        <v>22.326389905563875</v>
      </c>
      <c r="N80" s="200">
        <v>22.895698541607842</v>
      </c>
      <c r="O80" s="200">
        <v>23.477062999004382</v>
      </c>
      <c r="P80" s="200">
        <v>24.070716857950952</v>
      </c>
      <c r="Q80" s="200">
        <v>24.431777610820195</v>
      </c>
      <c r="R80" s="200">
        <v>24.798254274982497</v>
      </c>
      <c r="S80" s="200">
        <v>25.17022808910723</v>
      </c>
      <c r="T80" s="200">
        <v>25.547781510443841</v>
      </c>
      <c r="U80" s="200">
        <v>25.930998233100489</v>
      </c>
      <c r="V80" s="200">
        <v>26.319963206596992</v>
      </c>
      <c r="W80" s="200">
        <v>26.714762654695942</v>
      </c>
      <c r="X80" s="200">
        <v>27.115484094516379</v>
      </c>
      <c r="Y80" s="200">
        <v>27.52221635593412</v>
      </c>
      <c r="Z80" s="200">
        <v>27.935049601273132</v>
      </c>
      <c r="AA80" s="200">
        <v>28.35407534529222</v>
      </c>
      <c r="AB80" s="150">
        <v>12</v>
      </c>
      <c r="AC80" s="151">
        <v>6000</v>
      </c>
      <c r="AD80" s="188">
        <v>69.7</v>
      </c>
      <c r="AE80" s="189">
        <v>69.7</v>
      </c>
      <c r="AF80" s="178">
        <v>0</v>
      </c>
      <c r="AG80" s="126"/>
      <c r="AH80" s="131"/>
      <c r="AI80" s="105"/>
      <c r="AJ80" s="134"/>
      <c r="AK80" s="113"/>
      <c r="AL80" s="132"/>
    </row>
    <row r="81" spans="1:38" ht="15" customHeight="1" x14ac:dyDescent="0.2">
      <c r="A81" s="169" t="s">
        <v>145</v>
      </c>
      <c r="B81" s="200">
        <v>28.130825201799546</v>
      </c>
      <c r="C81" s="200">
        <v>26.984630704459764</v>
      </c>
      <c r="D81" s="200">
        <v>28.878854219413245</v>
      </c>
      <c r="E81" s="200">
        <v>30.725928994461359</v>
      </c>
      <c r="F81" s="200">
        <v>32.235741649508363</v>
      </c>
      <c r="G81" s="200">
        <v>34.015766952630457</v>
      </c>
      <c r="H81" s="200">
        <v>35.879760494507678</v>
      </c>
      <c r="I81" s="200">
        <v>38.031498620926165</v>
      </c>
      <c r="J81" s="200">
        <v>40.176196630361382</v>
      </c>
      <c r="K81" s="200">
        <v>41.134669630925828</v>
      </c>
      <c r="L81" s="200">
        <v>42.112857177265369</v>
      </c>
      <c r="M81" s="200">
        <v>43.111135049328162</v>
      </c>
      <c r="N81" s="200">
        <v>44.129885864687935</v>
      </c>
      <c r="O81" s="200">
        <v>45.169499199122413</v>
      </c>
      <c r="P81" s="200">
        <v>46.230371709270365</v>
      </c>
      <c r="Q81" s="200">
        <v>46.923827284909386</v>
      </c>
      <c r="R81" s="200">
        <v>47.627684694183024</v>
      </c>
      <c r="S81" s="200">
        <v>48.342099964595761</v>
      </c>
      <c r="T81" s="200">
        <v>49.067231464064704</v>
      </c>
      <c r="U81" s="200">
        <v>49.803239936025655</v>
      </c>
      <c r="V81" s="200">
        <v>50.550288535066031</v>
      </c>
      <c r="W81" s="200">
        <v>51.308542863092022</v>
      </c>
      <c r="X81" s="200">
        <v>52.078171006038396</v>
      </c>
      <c r="Y81" s="200">
        <v>52.85934357112896</v>
      </c>
      <c r="Z81" s="200">
        <v>53.652233724695897</v>
      </c>
      <c r="AA81" s="200">
        <v>54.457017230566322</v>
      </c>
      <c r="AB81" s="150">
        <v>12</v>
      </c>
      <c r="AC81" s="151">
        <v>3000</v>
      </c>
      <c r="AD81" s="188">
        <v>34.200000000000003</v>
      </c>
      <c r="AE81" s="189">
        <v>34.200000000000003</v>
      </c>
      <c r="AF81" s="178">
        <v>0</v>
      </c>
      <c r="AG81" s="126"/>
      <c r="AH81" s="131"/>
      <c r="AI81" s="105"/>
      <c r="AJ81" s="134"/>
      <c r="AK81" s="113"/>
      <c r="AL81" s="132"/>
    </row>
    <row r="82" spans="1:38" ht="15" customHeight="1" x14ac:dyDescent="0.2">
      <c r="A82" s="169" t="s">
        <v>146</v>
      </c>
      <c r="B82" s="200">
        <v>17.895750934784644</v>
      </c>
      <c r="C82" s="200">
        <v>16.786820434801335</v>
      </c>
      <c r="D82" s="200">
        <v>18.079733149517693</v>
      </c>
      <c r="E82" s="200">
        <v>19.407656211077715</v>
      </c>
      <c r="F82" s="200">
        <v>20.771349024525897</v>
      </c>
      <c r="G82" s="200">
        <v>22.171585899730026</v>
      </c>
      <c r="H82" s="200">
        <v>23.609156327659768</v>
      </c>
      <c r="I82" s="200">
        <v>25.084865261599958</v>
      </c>
      <c r="J82" s="200">
        <v>26.599533403384637</v>
      </c>
      <c r="K82" s="200">
        <v>27.286748745833716</v>
      </c>
      <c r="L82" s="200">
        <v>27.988595653540507</v>
      </c>
      <c r="M82" s="200">
        <v>28.705358450010703</v>
      </c>
      <c r="N82" s="200">
        <v>29.43732669635294</v>
      </c>
      <c r="O82" s="200">
        <v>30.184795284434209</v>
      </c>
      <c r="P82" s="200">
        <v>30.948064531651227</v>
      </c>
      <c r="Q82" s="200">
        <v>31.41228549962597</v>
      </c>
      <c r="R82" s="200">
        <v>31.883469782120358</v>
      </c>
      <c r="S82" s="200">
        <v>32.361721828852154</v>
      </c>
      <c r="T82" s="200">
        <v>32.847147656284946</v>
      </c>
      <c r="U82" s="200">
        <v>33.339854871129205</v>
      </c>
      <c r="V82" s="200">
        <v>33.839952694196135</v>
      </c>
      <c r="W82" s="200">
        <v>34.347551984609069</v>
      </c>
      <c r="X82" s="200">
        <v>34.862765264378204</v>
      </c>
      <c r="Y82" s="200">
        <v>35.385706743343874</v>
      </c>
      <c r="Z82" s="200">
        <v>35.916492344494031</v>
      </c>
      <c r="AA82" s="200">
        <v>36.455239729661429</v>
      </c>
      <c r="AB82" s="150">
        <v>12</v>
      </c>
      <c r="AC82" s="151">
        <v>8000</v>
      </c>
      <c r="AD82" s="188">
        <v>38.5</v>
      </c>
      <c r="AE82" s="189">
        <v>38.5</v>
      </c>
      <c r="AF82" s="178">
        <v>0</v>
      </c>
      <c r="AG82" s="126"/>
      <c r="AH82" s="131"/>
      <c r="AI82" s="105"/>
      <c r="AJ82" s="134"/>
      <c r="AK82" s="113"/>
      <c r="AL82" s="132"/>
    </row>
    <row r="83" spans="1:38" ht="15" customHeight="1" x14ac:dyDescent="0.2">
      <c r="A83" s="170" t="s">
        <v>147</v>
      </c>
      <c r="B83" s="202">
        <v>25.317742681619592</v>
      </c>
      <c r="C83" s="202">
        <v>24.286167634013786</v>
      </c>
      <c r="D83" s="202">
        <v>25.990968797471922</v>
      </c>
      <c r="E83" s="202">
        <v>27.653336095015227</v>
      </c>
      <c r="F83" s="202">
        <v>29.012167484557523</v>
      </c>
      <c r="G83" s="202">
        <v>30.614190257367412</v>
      </c>
      <c r="H83" s="202">
        <v>32.291784445056912</v>
      </c>
      <c r="I83" s="202">
        <v>34.22834875883354</v>
      </c>
      <c r="J83" s="202">
        <v>36.158576967325239</v>
      </c>
      <c r="K83" s="202">
        <v>37.021202667833244</v>
      </c>
      <c r="L83" s="202">
        <v>37.901571459538836</v>
      </c>
      <c r="M83" s="202">
        <v>38.800021544395342</v>
      </c>
      <c r="N83" s="202">
        <v>39.716897278219143</v>
      </c>
      <c r="O83" s="202">
        <v>40.65254927921017</v>
      </c>
      <c r="P83" s="202">
        <v>41.607334538343331</v>
      </c>
      <c r="Q83" s="202">
        <v>42.231444556418452</v>
      </c>
      <c r="R83" s="202">
        <v>42.864916224764727</v>
      </c>
      <c r="S83" s="202">
        <v>43.50788996813619</v>
      </c>
      <c r="T83" s="202">
        <v>44.160508317658234</v>
      </c>
      <c r="U83" s="202">
        <v>44.822915942423087</v>
      </c>
      <c r="V83" s="202">
        <v>45.495259681559432</v>
      </c>
      <c r="W83" s="202">
        <v>46.17768857678282</v>
      </c>
      <c r="X83" s="202">
        <v>46.870353905434555</v>
      </c>
      <c r="Y83" s="202">
        <v>47.573409214016067</v>
      </c>
      <c r="Z83" s="202">
        <v>48.287010352226311</v>
      </c>
      <c r="AA83" s="202">
        <v>49.011315507509686</v>
      </c>
      <c r="AB83" s="158">
        <v>12</v>
      </c>
      <c r="AC83" s="159">
        <v>3000</v>
      </c>
      <c r="AD83" s="196">
        <v>52.1</v>
      </c>
      <c r="AE83" s="197">
        <v>52.1</v>
      </c>
      <c r="AF83" s="178">
        <v>0</v>
      </c>
      <c r="AG83" s="126"/>
      <c r="AH83" s="131"/>
      <c r="AI83" s="105"/>
      <c r="AJ83" s="134"/>
      <c r="AK83" s="113"/>
      <c r="AL83" s="132"/>
    </row>
    <row r="84" spans="1:38" s="105" customFormat="1" ht="15" customHeight="1" x14ac:dyDescent="0.2">
      <c r="A84" s="171" t="s">
        <v>148</v>
      </c>
      <c r="B84" s="204">
        <v>17.894054815844754</v>
      </c>
      <c r="C84" s="204">
        <v>16.785229417794906</v>
      </c>
      <c r="D84" s="204">
        <v>18.078019593158153</v>
      </c>
      <c r="E84" s="204">
        <v>19.405816797163286</v>
      </c>
      <c r="F84" s="204">
        <v>20.769380362880121</v>
      </c>
      <c r="G84" s="204">
        <v>22.169484526789098</v>
      </c>
      <c r="H84" s="204">
        <v>23.606918705033692</v>
      </c>
      <c r="I84" s="204">
        <v>25.082487774607102</v>
      </c>
      <c r="J84" s="204">
        <v>26.597012359559081</v>
      </c>
      <c r="K84" s="204">
        <v>27.28416256928686</v>
      </c>
      <c r="L84" s="204">
        <v>27.985942957525573</v>
      </c>
      <c r="M84" s="204">
        <v>28.702637820833367</v>
      </c>
      <c r="N84" s="204">
        <v>29.434536692874943</v>
      </c>
      <c r="O84" s="204">
        <v>30.181934437568081</v>
      </c>
      <c r="P84" s="204">
        <v>30.945131343846114</v>
      </c>
      <c r="Q84" s="204">
        <v>31.409308314003784</v>
      </c>
      <c r="R84" s="204">
        <v>31.880447938713836</v>
      </c>
      <c r="S84" s="204">
        <v>32.358654657794538</v>
      </c>
      <c r="T84" s="204">
        <v>32.844034477661459</v>
      </c>
      <c r="U84" s="204">
        <v>33.336694994826367</v>
      </c>
      <c r="V84" s="204">
        <v>33.836745419748759</v>
      </c>
      <c r="W84" s="204">
        <v>34.344296601044988</v>
      </c>
      <c r="X84" s="204">
        <v>34.859461050060659</v>
      </c>
      <c r="Y84" s="204">
        <v>35.382352965811563</v>
      </c>
      <c r="Z84" s="204">
        <v>35.913088260298736</v>
      </c>
      <c r="AA84" s="204">
        <v>36.45178458420321</v>
      </c>
      <c r="AB84" s="160">
        <v>12</v>
      </c>
      <c r="AC84" s="161">
        <v>8000</v>
      </c>
      <c r="AD84" s="198">
        <v>97.4</v>
      </c>
      <c r="AE84" s="199">
        <v>97.4</v>
      </c>
      <c r="AF84" s="178">
        <v>0</v>
      </c>
      <c r="AG84" s="126"/>
      <c r="AH84" s="131"/>
      <c r="AJ84" s="134"/>
      <c r="AK84" s="113"/>
      <c r="AL84" s="132"/>
    </row>
    <row r="85" spans="1:38" ht="15" customHeight="1" x14ac:dyDescent="0.2">
      <c r="A85" s="169" t="s">
        <v>149</v>
      </c>
      <c r="B85" s="200">
        <v>28.130825201799546</v>
      </c>
      <c r="C85" s="200">
        <v>26.984630704459764</v>
      </c>
      <c r="D85" s="200">
        <v>28.878854219413245</v>
      </c>
      <c r="E85" s="200">
        <v>30.725928994461359</v>
      </c>
      <c r="F85" s="200">
        <v>32.235741649508363</v>
      </c>
      <c r="G85" s="200">
        <v>34.015766952630457</v>
      </c>
      <c r="H85" s="200">
        <v>35.879760494507678</v>
      </c>
      <c r="I85" s="200">
        <v>38.031498620926165</v>
      </c>
      <c r="J85" s="200">
        <v>40.176196630361382</v>
      </c>
      <c r="K85" s="200">
        <v>41.134669630925828</v>
      </c>
      <c r="L85" s="200">
        <v>42.112857177265369</v>
      </c>
      <c r="M85" s="200">
        <v>43.111135049328162</v>
      </c>
      <c r="N85" s="200">
        <v>44.129885864687935</v>
      </c>
      <c r="O85" s="200">
        <v>45.169499199122413</v>
      </c>
      <c r="P85" s="200">
        <v>46.230371709270365</v>
      </c>
      <c r="Q85" s="200">
        <v>46.923827284909386</v>
      </c>
      <c r="R85" s="200">
        <v>47.627684694183024</v>
      </c>
      <c r="S85" s="200">
        <v>48.342099964595761</v>
      </c>
      <c r="T85" s="200">
        <v>49.067231464064704</v>
      </c>
      <c r="U85" s="200">
        <v>49.803239936025655</v>
      </c>
      <c r="V85" s="200">
        <v>50.550288535066031</v>
      </c>
      <c r="W85" s="200">
        <v>51.308542863092022</v>
      </c>
      <c r="X85" s="200">
        <v>52.078171006038396</v>
      </c>
      <c r="Y85" s="200">
        <v>52.85934357112896</v>
      </c>
      <c r="Z85" s="200">
        <v>53.652233724695897</v>
      </c>
      <c r="AA85" s="200">
        <v>54.457017230566322</v>
      </c>
      <c r="AB85" s="150">
        <v>12</v>
      </c>
      <c r="AC85" s="151">
        <v>6500</v>
      </c>
      <c r="AD85" s="188">
        <v>82.199999999999989</v>
      </c>
      <c r="AE85" s="189">
        <v>82.199999999999989</v>
      </c>
      <c r="AF85" s="178">
        <v>0</v>
      </c>
      <c r="AG85" s="126"/>
      <c r="AH85" s="131"/>
      <c r="AI85" s="105"/>
      <c r="AJ85" s="134"/>
      <c r="AK85" s="113"/>
      <c r="AL85" s="132"/>
    </row>
    <row r="86" spans="1:38" ht="15" customHeight="1" x14ac:dyDescent="0.2">
      <c r="A86" s="169" t="s">
        <v>150</v>
      </c>
      <c r="B86" s="200">
        <v>60.800167939112043</v>
      </c>
      <c r="C86" s="200">
        <v>60.350495834063295</v>
      </c>
      <c r="D86" s="200">
        <v>63.765339849478977</v>
      </c>
      <c r="E86" s="200">
        <v>67.589254725471861</v>
      </c>
      <c r="F86" s="200">
        <v>70.439739799517795</v>
      </c>
      <c r="G86" s="200">
        <v>72.688795686404575</v>
      </c>
      <c r="H86" s="200">
        <v>74.869365520068911</v>
      </c>
      <c r="I86" s="200">
        <v>77.378647570892099</v>
      </c>
      <c r="J86" s="200">
        <v>80.174758624154819</v>
      </c>
      <c r="K86" s="200">
        <v>81.809516193541128</v>
      </c>
      <c r="L86" s="200">
        <v>83.537151625442789</v>
      </c>
      <c r="M86" s="200">
        <v>85.073994066964119</v>
      </c>
      <c r="N86" s="200">
        <v>87.243141167052258</v>
      </c>
      <c r="O86" s="200">
        <v>89.001323723630634</v>
      </c>
      <c r="P86" s="200">
        <v>90.698137514107543</v>
      </c>
      <c r="Q86" s="200">
        <v>92.058609576819137</v>
      </c>
      <c r="R86" s="200">
        <v>93.439488720471388</v>
      </c>
      <c r="S86" s="200">
        <v>94.841081051278479</v>
      </c>
      <c r="T86" s="200">
        <v>96.263697267047647</v>
      </c>
      <c r="U86" s="200">
        <v>97.70765272605334</v>
      </c>
      <c r="V86" s="200">
        <v>99.173267516944122</v>
      </c>
      <c r="W86" s="200">
        <v>100.66086652969827</v>
      </c>
      <c r="X86" s="200">
        <v>102.17077952764372</v>
      </c>
      <c r="Y86" s="200">
        <v>103.70334122055836</v>
      </c>
      <c r="Z86" s="200">
        <v>105.25889133886673</v>
      </c>
      <c r="AA86" s="200">
        <v>106.83777470894972</v>
      </c>
      <c r="AB86" s="150">
        <v>12</v>
      </c>
      <c r="AC86" s="151">
        <v>4988.9840881272958</v>
      </c>
      <c r="AD86" s="188">
        <v>122.2</v>
      </c>
      <c r="AE86" s="189">
        <v>122.2</v>
      </c>
      <c r="AF86" s="178">
        <v>0</v>
      </c>
      <c r="AG86" s="126"/>
      <c r="AH86" s="131"/>
      <c r="AI86" s="105"/>
      <c r="AJ86" s="134"/>
      <c r="AK86" s="113"/>
      <c r="AL86" s="132"/>
    </row>
    <row r="87" spans="1:38" ht="15" customHeight="1" x14ac:dyDescent="0.2">
      <c r="A87" s="169" t="s">
        <v>151</v>
      </c>
      <c r="B87" s="200">
        <v>17.894054815844754</v>
      </c>
      <c r="C87" s="200">
        <v>16.785229417794906</v>
      </c>
      <c r="D87" s="200">
        <v>18.078019593158153</v>
      </c>
      <c r="E87" s="200">
        <v>19.405816797163286</v>
      </c>
      <c r="F87" s="200">
        <v>20.769380362880121</v>
      </c>
      <c r="G87" s="200">
        <v>22.169484526789098</v>
      </c>
      <c r="H87" s="200">
        <v>23.606918705033692</v>
      </c>
      <c r="I87" s="200">
        <v>25.082487774607102</v>
      </c>
      <c r="J87" s="200">
        <v>26.597012359559081</v>
      </c>
      <c r="K87" s="200">
        <v>27.28416256928686</v>
      </c>
      <c r="L87" s="200">
        <v>27.985942957525573</v>
      </c>
      <c r="M87" s="200">
        <v>28.702637820833367</v>
      </c>
      <c r="N87" s="200">
        <v>29.434536692874943</v>
      </c>
      <c r="O87" s="200">
        <v>30.181934437568081</v>
      </c>
      <c r="P87" s="200">
        <v>30.945131343846114</v>
      </c>
      <c r="Q87" s="200">
        <v>31.409308314003784</v>
      </c>
      <c r="R87" s="200">
        <v>31.880447938713836</v>
      </c>
      <c r="S87" s="200">
        <v>32.358654657794538</v>
      </c>
      <c r="T87" s="200">
        <v>32.844034477661459</v>
      </c>
      <c r="U87" s="200">
        <v>33.336694994826367</v>
      </c>
      <c r="V87" s="200">
        <v>33.836745419748759</v>
      </c>
      <c r="W87" s="200">
        <v>34.344296601044988</v>
      </c>
      <c r="X87" s="200">
        <v>34.859461050060659</v>
      </c>
      <c r="Y87" s="200">
        <v>35.382352965811563</v>
      </c>
      <c r="Z87" s="200">
        <v>35.913088260298736</v>
      </c>
      <c r="AA87" s="200">
        <v>36.45178458420321</v>
      </c>
      <c r="AB87" s="150">
        <v>12</v>
      </c>
      <c r="AC87" s="151">
        <v>8000</v>
      </c>
      <c r="AD87" s="188">
        <v>91.1</v>
      </c>
      <c r="AE87" s="189">
        <v>91.1</v>
      </c>
      <c r="AF87" s="178">
        <v>0</v>
      </c>
      <c r="AG87" s="126"/>
      <c r="AH87" s="131"/>
      <c r="AI87" s="105"/>
      <c r="AJ87" s="134"/>
      <c r="AK87" s="113"/>
      <c r="AL87" s="132"/>
    </row>
    <row r="88" spans="1:38" ht="15" customHeight="1" x14ac:dyDescent="0.2">
      <c r="A88" s="169" t="s">
        <v>152</v>
      </c>
      <c r="B88" s="200">
        <v>17.894054815844754</v>
      </c>
      <c r="C88" s="200">
        <v>16.785229417794906</v>
      </c>
      <c r="D88" s="200">
        <v>18.078019593158153</v>
      </c>
      <c r="E88" s="200">
        <v>19.405816797163286</v>
      </c>
      <c r="F88" s="200">
        <v>20.769380362880121</v>
      </c>
      <c r="G88" s="200">
        <v>22.169484526789098</v>
      </c>
      <c r="H88" s="200">
        <v>23.606918705033692</v>
      </c>
      <c r="I88" s="200">
        <v>25.082487774607102</v>
      </c>
      <c r="J88" s="200">
        <v>26.597012359559081</v>
      </c>
      <c r="K88" s="200">
        <v>27.28416256928686</v>
      </c>
      <c r="L88" s="200">
        <v>27.985942957525573</v>
      </c>
      <c r="M88" s="200">
        <v>28.702637820833367</v>
      </c>
      <c r="N88" s="200">
        <v>29.434536692874943</v>
      </c>
      <c r="O88" s="200">
        <v>30.181934437568081</v>
      </c>
      <c r="P88" s="200">
        <v>30.945131343846114</v>
      </c>
      <c r="Q88" s="200">
        <v>31.409308314003784</v>
      </c>
      <c r="R88" s="200">
        <v>31.880447938713836</v>
      </c>
      <c r="S88" s="200">
        <v>32.358654657794538</v>
      </c>
      <c r="T88" s="200">
        <v>32.844034477661459</v>
      </c>
      <c r="U88" s="200">
        <v>33.336694994826367</v>
      </c>
      <c r="V88" s="200">
        <v>33.836745419748759</v>
      </c>
      <c r="W88" s="200">
        <v>34.344296601044988</v>
      </c>
      <c r="X88" s="200">
        <v>34.859461050060659</v>
      </c>
      <c r="Y88" s="200">
        <v>35.382352965811563</v>
      </c>
      <c r="Z88" s="200">
        <v>35.913088260298736</v>
      </c>
      <c r="AA88" s="200">
        <v>36.45178458420321</v>
      </c>
      <c r="AB88" s="150">
        <v>12</v>
      </c>
      <c r="AC88" s="151">
        <v>8000</v>
      </c>
      <c r="AD88" s="188">
        <v>60.8</v>
      </c>
      <c r="AE88" s="189">
        <v>60.8</v>
      </c>
      <c r="AF88" s="178">
        <v>0</v>
      </c>
      <c r="AG88" s="126"/>
      <c r="AH88" s="131"/>
      <c r="AI88" s="105"/>
      <c r="AJ88" s="134"/>
      <c r="AK88" s="113"/>
      <c r="AL88" s="132"/>
    </row>
    <row r="89" spans="1:38" ht="15" customHeight="1" x14ac:dyDescent="0.2">
      <c r="A89" s="169" t="s">
        <v>153</v>
      </c>
      <c r="B89" s="200">
        <v>28.130825201799546</v>
      </c>
      <c r="C89" s="200">
        <v>26.984630704459764</v>
      </c>
      <c r="D89" s="200">
        <v>28.878854219413245</v>
      </c>
      <c r="E89" s="200">
        <v>30.725928994461359</v>
      </c>
      <c r="F89" s="200">
        <v>32.235741649508363</v>
      </c>
      <c r="G89" s="200">
        <v>34.015766952630457</v>
      </c>
      <c r="H89" s="200">
        <v>35.879760494507678</v>
      </c>
      <c r="I89" s="200">
        <v>38.031498620926165</v>
      </c>
      <c r="J89" s="200">
        <v>40.176196630361382</v>
      </c>
      <c r="K89" s="200">
        <v>41.134669630925828</v>
      </c>
      <c r="L89" s="200">
        <v>42.112857177265369</v>
      </c>
      <c r="M89" s="200">
        <v>43.111135049328162</v>
      </c>
      <c r="N89" s="200">
        <v>44.129885864687935</v>
      </c>
      <c r="O89" s="200">
        <v>45.169499199122413</v>
      </c>
      <c r="P89" s="200">
        <v>46.230371709270365</v>
      </c>
      <c r="Q89" s="200">
        <v>46.923827284909386</v>
      </c>
      <c r="R89" s="200">
        <v>47.627684694183024</v>
      </c>
      <c r="S89" s="200">
        <v>48.342099964595761</v>
      </c>
      <c r="T89" s="200">
        <v>49.067231464064704</v>
      </c>
      <c r="U89" s="200">
        <v>49.803239936025655</v>
      </c>
      <c r="V89" s="200">
        <v>50.550288535066031</v>
      </c>
      <c r="W89" s="200">
        <v>51.308542863092022</v>
      </c>
      <c r="X89" s="200">
        <v>52.078171006038396</v>
      </c>
      <c r="Y89" s="200">
        <v>52.85934357112896</v>
      </c>
      <c r="Z89" s="200">
        <v>53.652233724695897</v>
      </c>
      <c r="AA89" s="200">
        <v>54.457017230566322</v>
      </c>
      <c r="AB89" s="150">
        <v>12</v>
      </c>
      <c r="AC89" s="151">
        <v>7000</v>
      </c>
      <c r="AD89" s="188">
        <v>60.900000000000006</v>
      </c>
      <c r="AE89" s="189">
        <v>60.900000000000006</v>
      </c>
      <c r="AF89" s="178">
        <v>0</v>
      </c>
      <c r="AG89" s="126"/>
      <c r="AH89" s="131"/>
      <c r="AI89" s="105"/>
      <c r="AJ89" s="134"/>
      <c r="AK89" s="113"/>
      <c r="AL89" s="132"/>
    </row>
    <row r="90" spans="1:38" ht="15" customHeight="1" x14ac:dyDescent="0.2">
      <c r="A90" s="169" t="s">
        <v>154</v>
      </c>
      <c r="B90" s="200">
        <v>35.154582866350388</v>
      </c>
      <c r="C90" s="200">
        <v>33.436314758621165</v>
      </c>
      <c r="D90" s="200">
        <v>35.512078660830213</v>
      </c>
      <c r="E90" s="200">
        <v>38.044901841176653</v>
      </c>
      <c r="F90" s="200">
        <v>40.059295965511346</v>
      </c>
      <c r="G90" s="200">
        <v>41.814374693541367</v>
      </c>
      <c r="H90" s="200">
        <v>43.449112955895473</v>
      </c>
      <c r="I90" s="200">
        <v>45.092908151282252</v>
      </c>
      <c r="J90" s="200">
        <v>47.076015019963229</v>
      </c>
      <c r="K90" s="200">
        <v>48.211711034453799</v>
      </c>
      <c r="L90" s="200">
        <v>49.430667909211373</v>
      </c>
      <c r="M90" s="200">
        <v>50.458713089824251</v>
      </c>
      <c r="N90" s="200">
        <v>52.091014193630912</v>
      </c>
      <c r="O90" s="200">
        <v>53.319484445857931</v>
      </c>
      <c r="P90" s="200">
        <v>54.481798920659912</v>
      </c>
      <c r="Q90" s="200">
        <v>55.299025904469772</v>
      </c>
      <c r="R90" s="200">
        <v>56.128511293036816</v>
      </c>
      <c r="S90" s="200">
        <v>56.970438962432368</v>
      </c>
      <c r="T90" s="200">
        <v>57.824995546868841</v>
      </c>
      <c r="U90" s="200">
        <v>58.692370480071858</v>
      </c>
      <c r="V90" s="200">
        <v>59.572756037272924</v>
      </c>
      <c r="W90" s="200">
        <v>60.466347377832008</v>
      </c>
      <c r="X90" s="200">
        <v>61.37334258849949</v>
      </c>
      <c r="Y90" s="200">
        <v>62.293942727326971</v>
      </c>
      <c r="Z90" s="200">
        <v>63.228351868236885</v>
      </c>
      <c r="AA90" s="200">
        <v>64.176777146260406</v>
      </c>
      <c r="AB90" s="150">
        <v>12</v>
      </c>
      <c r="AC90" s="151">
        <v>7625.1287332646752</v>
      </c>
      <c r="AD90" s="188">
        <v>63.5</v>
      </c>
      <c r="AE90" s="189">
        <v>63.5</v>
      </c>
      <c r="AF90" s="178">
        <v>0</v>
      </c>
      <c r="AG90" s="126"/>
      <c r="AH90" s="131"/>
      <c r="AI90" s="105"/>
      <c r="AJ90" s="134"/>
      <c r="AK90" s="113"/>
      <c r="AL90" s="132"/>
    </row>
    <row r="91" spans="1:38" ht="15" customHeight="1" x14ac:dyDescent="0.2">
      <c r="A91" s="169" t="s">
        <v>155</v>
      </c>
      <c r="B91" s="200">
        <v>17.894054815844754</v>
      </c>
      <c r="C91" s="200">
        <v>16.785229417794906</v>
      </c>
      <c r="D91" s="200">
        <v>18.078019593158153</v>
      </c>
      <c r="E91" s="200">
        <v>19.405816797163286</v>
      </c>
      <c r="F91" s="200">
        <v>20.769380362880121</v>
      </c>
      <c r="G91" s="200">
        <v>22.169484526789098</v>
      </c>
      <c r="H91" s="200">
        <v>23.606918705033692</v>
      </c>
      <c r="I91" s="200">
        <v>25.082487774607102</v>
      </c>
      <c r="J91" s="200">
        <v>26.597012359559081</v>
      </c>
      <c r="K91" s="200">
        <v>27.28416256928686</v>
      </c>
      <c r="L91" s="200">
        <v>27.985942957525573</v>
      </c>
      <c r="M91" s="200">
        <v>28.702637820833367</v>
      </c>
      <c r="N91" s="200">
        <v>29.434536692874943</v>
      </c>
      <c r="O91" s="200">
        <v>30.181934437568081</v>
      </c>
      <c r="P91" s="200">
        <v>30.945131343846114</v>
      </c>
      <c r="Q91" s="200">
        <v>31.409308314003784</v>
      </c>
      <c r="R91" s="200">
        <v>31.880447938713836</v>
      </c>
      <c r="S91" s="200">
        <v>32.358654657794538</v>
      </c>
      <c r="T91" s="200">
        <v>32.844034477661459</v>
      </c>
      <c r="U91" s="200">
        <v>33.336694994826367</v>
      </c>
      <c r="V91" s="200">
        <v>33.836745419748759</v>
      </c>
      <c r="W91" s="200">
        <v>34.344296601044988</v>
      </c>
      <c r="X91" s="200">
        <v>34.859461050060659</v>
      </c>
      <c r="Y91" s="200">
        <v>35.382352965811563</v>
      </c>
      <c r="Z91" s="200">
        <v>35.913088260298736</v>
      </c>
      <c r="AA91" s="200">
        <v>36.45178458420321</v>
      </c>
      <c r="AB91" s="150">
        <v>12</v>
      </c>
      <c r="AC91" s="151">
        <v>8000</v>
      </c>
      <c r="AD91" s="188">
        <v>57.8</v>
      </c>
      <c r="AE91" s="189">
        <v>57.8</v>
      </c>
      <c r="AF91" s="178">
        <v>0</v>
      </c>
      <c r="AG91" s="126"/>
      <c r="AH91" s="131"/>
      <c r="AI91" s="105"/>
      <c r="AJ91" s="134"/>
      <c r="AK91" s="113"/>
      <c r="AL91" s="132"/>
    </row>
    <row r="92" spans="1:38" ht="15" customHeight="1" x14ac:dyDescent="0.2">
      <c r="A92" s="169" t="s">
        <v>156</v>
      </c>
      <c r="B92" s="200">
        <v>28.130825201799546</v>
      </c>
      <c r="C92" s="200">
        <v>26.984630704459764</v>
      </c>
      <c r="D92" s="200">
        <v>28.878854219413245</v>
      </c>
      <c r="E92" s="200">
        <v>30.725928994461359</v>
      </c>
      <c r="F92" s="200">
        <v>32.235741649508363</v>
      </c>
      <c r="G92" s="200">
        <v>34.015766952630457</v>
      </c>
      <c r="H92" s="200">
        <v>35.879760494507678</v>
      </c>
      <c r="I92" s="200">
        <v>38.031498620926165</v>
      </c>
      <c r="J92" s="200">
        <v>40.176196630361382</v>
      </c>
      <c r="K92" s="200">
        <v>41.134669630925828</v>
      </c>
      <c r="L92" s="200">
        <v>42.112857177265369</v>
      </c>
      <c r="M92" s="200">
        <v>43.111135049328162</v>
      </c>
      <c r="N92" s="200">
        <v>44.129885864687935</v>
      </c>
      <c r="O92" s="200">
        <v>45.169499199122413</v>
      </c>
      <c r="P92" s="200">
        <v>46.230371709270365</v>
      </c>
      <c r="Q92" s="200">
        <v>46.923827284909386</v>
      </c>
      <c r="R92" s="200">
        <v>47.627684694183024</v>
      </c>
      <c r="S92" s="200">
        <v>48.342099964595761</v>
      </c>
      <c r="T92" s="200">
        <v>49.067231464064704</v>
      </c>
      <c r="U92" s="200">
        <v>49.803239936025655</v>
      </c>
      <c r="V92" s="200">
        <v>50.550288535066031</v>
      </c>
      <c r="W92" s="200">
        <v>51.308542863092022</v>
      </c>
      <c r="X92" s="200">
        <v>52.078171006038396</v>
      </c>
      <c r="Y92" s="200">
        <v>52.85934357112896</v>
      </c>
      <c r="Z92" s="200">
        <v>53.652233724695897</v>
      </c>
      <c r="AA92" s="200">
        <v>54.457017230566322</v>
      </c>
      <c r="AB92" s="150">
        <v>12</v>
      </c>
      <c r="AC92" s="151">
        <v>5200</v>
      </c>
      <c r="AD92" s="188">
        <v>46.199999999999996</v>
      </c>
      <c r="AE92" s="189">
        <v>46.199999999999996</v>
      </c>
      <c r="AF92" s="178">
        <v>0</v>
      </c>
      <c r="AG92" s="126"/>
      <c r="AH92" s="131"/>
      <c r="AI92" s="105"/>
      <c r="AJ92" s="134"/>
      <c r="AK92" s="113"/>
      <c r="AL92" s="132"/>
    </row>
    <row r="93" spans="1:38" ht="15" customHeight="1" x14ac:dyDescent="0.2">
      <c r="A93" s="169" t="s">
        <v>157</v>
      </c>
      <c r="B93" s="200">
        <v>17.894054815844754</v>
      </c>
      <c r="C93" s="200">
        <v>16.785229417794906</v>
      </c>
      <c r="D93" s="200">
        <v>18.078019593158153</v>
      </c>
      <c r="E93" s="200">
        <v>19.405816797163286</v>
      </c>
      <c r="F93" s="200">
        <v>20.769380362880121</v>
      </c>
      <c r="G93" s="200">
        <v>22.169484526789098</v>
      </c>
      <c r="H93" s="200">
        <v>23.606918705033692</v>
      </c>
      <c r="I93" s="200">
        <v>25.082487774607102</v>
      </c>
      <c r="J93" s="200">
        <v>26.597012359559081</v>
      </c>
      <c r="K93" s="200">
        <v>27.28416256928686</v>
      </c>
      <c r="L93" s="200">
        <v>27.985942957525573</v>
      </c>
      <c r="M93" s="200">
        <v>28.702637820833367</v>
      </c>
      <c r="N93" s="200">
        <v>29.434536692874943</v>
      </c>
      <c r="O93" s="200">
        <v>30.181934437568081</v>
      </c>
      <c r="P93" s="200">
        <v>30.945131343846114</v>
      </c>
      <c r="Q93" s="200">
        <v>31.409308314003784</v>
      </c>
      <c r="R93" s="200">
        <v>31.880447938713836</v>
      </c>
      <c r="S93" s="200">
        <v>32.358654657794538</v>
      </c>
      <c r="T93" s="200">
        <v>32.844034477661459</v>
      </c>
      <c r="U93" s="200">
        <v>33.336694994826367</v>
      </c>
      <c r="V93" s="200">
        <v>33.836745419748759</v>
      </c>
      <c r="W93" s="200">
        <v>34.344296601044988</v>
      </c>
      <c r="X93" s="200">
        <v>34.859461050060659</v>
      </c>
      <c r="Y93" s="200">
        <v>35.382352965811563</v>
      </c>
      <c r="Z93" s="200">
        <v>35.913088260298736</v>
      </c>
      <c r="AA93" s="200">
        <v>36.45178458420321</v>
      </c>
      <c r="AB93" s="150">
        <v>12</v>
      </c>
      <c r="AC93" s="151">
        <v>8000</v>
      </c>
      <c r="AD93" s="188">
        <v>32</v>
      </c>
      <c r="AE93" s="189">
        <v>32</v>
      </c>
      <c r="AF93" s="178">
        <v>0</v>
      </c>
      <c r="AG93" s="126"/>
      <c r="AH93" s="131"/>
      <c r="AI93" s="105"/>
      <c r="AJ93" s="134"/>
      <c r="AK93" s="113"/>
      <c r="AL93" s="132"/>
    </row>
    <row r="94" spans="1:38" ht="15" customHeight="1" x14ac:dyDescent="0.2">
      <c r="A94" s="169" t="s">
        <v>158</v>
      </c>
      <c r="B94" s="200">
        <v>39.022457141346948</v>
      </c>
      <c r="C94" s="200">
        <v>37.206071631999386</v>
      </c>
      <c r="D94" s="200">
        <v>39.362494190744243</v>
      </c>
      <c r="E94" s="200">
        <v>42.104959497223625</v>
      </c>
      <c r="F94" s="200">
        <v>44.287464250915882</v>
      </c>
      <c r="G94" s="200">
        <v>46.081891490500055</v>
      </c>
      <c r="H94" s="200">
        <v>47.706612923815342</v>
      </c>
      <c r="I94" s="200">
        <v>49.273698232405977</v>
      </c>
      <c r="J94" s="200">
        <v>51.266302833679859</v>
      </c>
      <c r="K94" s="200">
        <v>52.483062534420533</v>
      </c>
      <c r="L94" s="200">
        <v>53.799337645544888</v>
      </c>
      <c r="M94" s="200">
        <v>54.873153872506428</v>
      </c>
      <c r="N94" s="200">
        <v>56.695989668363083</v>
      </c>
      <c r="O94" s="200">
        <v>58.010685394320689</v>
      </c>
      <c r="P94" s="200">
        <v>59.238228603976545</v>
      </c>
      <c r="Q94" s="200">
        <v>60.126802033036149</v>
      </c>
      <c r="R94" s="200">
        <v>61.028704063531691</v>
      </c>
      <c r="S94" s="200">
        <v>61.944134624484661</v>
      </c>
      <c r="T94" s="200">
        <v>62.873296643851923</v>
      </c>
      <c r="U94" s="200">
        <v>63.816396093509681</v>
      </c>
      <c r="V94" s="200">
        <v>64.773642034912328</v>
      </c>
      <c r="W94" s="200">
        <v>65.745246665435985</v>
      </c>
      <c r="X94" s="200">
        <v>66.731425365417536</v>
      </c>
      <c r="Y94" s="200">
        <v>67.732396745898768</v>
      </c>
      <c r="Z94" s="200">
        <v>68.74838269708728</v>
      </c>
      <c r="AA94" s="200">
        <v>69.779608437543558</v>
      </c>
      <c r="AB94" s="150">
        <v>12</v>
      </c>
      <c r="AC94" s="151">
        <v>5728.3950617283954</v>
      </c>
      <c r="AD94" s="188">
        <v>93.600000000000009</v>
      </c>
      <c r="AE94" s="189">
        <v>93.600000000000009</v>
      </c>
      <c r="AF94" s="178">
        <v>0</v>
      </c>
      <c r="AG94" s="126"/>
      <c r="AH94" s="131"/>
      <c r="AI94" s="105"/>
      <c r="AJ94" s="134"/>
      <c r="AK94" s="113"/>
      <c r="AL94" s="132"/>
    </row>
    <row r="95" spans="1:38" ht="15" customHeight="1" x14ac:dyDescent="0.2">
      <c r="A95" s="169" t="s">
        <v>159</v>
      </c>
      <c r="B95" s="200">
        <v>17.894054815844754</v>
      </c>
      <c r="C95" s="200">
        <v>16.785229417794906</v>
      </c>
      <c r="D95" s="200">
        <v>18.078019593158153</v>
      </c>
      <c r="E95" s="200">
        <v>19.405816797163286</v>
      </c>
      <c r="F95" s="200">
        <v>20.769380362880121</v>
      </c>
      <c r="G95" s="200">
        <v>22.169484526789098</v>
      </c>
      <c r="H95" s="200">
        <v>23.606918705033692</v>
      </c>
      <c r="I95" s="200">
        <v>25.082487774607102</v>
      </c>
      <c r="J95" s="200">
        <v>26.597012359559081</v>
      </c>
      <c r="K95" s="200">
        <v>27.28416256928686</v>
      </c>
      <c r="L95" s="200">
        <v>27.985942957525573</v>
      </c>
      <c r="M95" s="200">
        <v>28.702637820833367</v>
      </c>
      <c r="N95" s="200">
        <v>29.434536692874943</v>
      </c>
      <c r="O95" s="200">
        <v>30.181934437568081</v>
      </c>
      <c r="P95" s="200">
        <v>30.945131343846114</v>
      </c>
      <c r="Q95" s="200">
        <v>31.409308314003784</v>
      </c>
      <c r="R95" s="200">
        <v>31.880447938713836</v>
      </c>
      <c r="S95" s="200">
        <v>32.358654657794538</v>
      </c>
      <c r="T95" s="200">
        <v>32.844034477661459</v>
      </c>
      <c r="U95" s="200">
        <v>33.336694994826367</v>
      </c>
      <c r="V95" s="200">
        <v>33.836745419748759</v>
      </c>
      <c r="W95" s="200">
        <v>34.344296601044988</v>
      </c>
      <c r="X95" s="200">
        <v>34.859461050060659</v>
      </c>
      <c r="Y95" s="200">
        <v>35.382352965811563</v>
      </c>
      <c r="Z95" s="200">
        <v>35.913088260298736</v>
      </c>
      <c r="AA95" s="200">
        <v>36.45178458420321</v>
      </c>
      <c r="AB95" s="150">
        <v>12</v>
      </c>
      <c r="AC95" s="151">
        <v>8000</v>
      </c>
      <c r="AD95" s="188">
        <v>85.1</v>
      </c>
      <c r="AE95" s="189">
        <v>76.3</v>
      </c>
      <c r="AF95" s="178">
        <v>0</v>
      </c>
      <c r="AG95" s="126"/>
      <c r="AH95" s="131"/>
      <c r="AI95" s="105"/>
      <c r="AJ95" s="134"/>
      <c r="AK95" s="113"/>
      <c r="AL95" s="132"/>
    </row>
    <row r="96" spans="1:38" ht="15" customHeight="1" x14ac:dyDescent="0.2">
      <c r="A96" s="169" t="s">
        <v>160</v>
      </c>
      <c r="B96" s="200">
        <v>28.130825201799546</v>
      </c>
      <c r="C96" s="200">
        <v>26.984630704459764</v>
      </c>
      <c r="D96" s="200">
        <v>28.878854219413245</v>
      </c>
      <c r="E96" s="200">
        <v>30.725928994461359</v>
      </c>
      <c r="F96" s="200">
        <v>32.235741649508363</v>
      </c>
      <c r="G96" s="200">
        <v>34.015766952630457</v>
      </c>
      <c r="H96" s="200">
        <v>35.879760494507678</v>
      </c>
      <c r="I96" s="200">
        <v>38.031498620926165</v>
      </c>
      <c r="J96" s="200">
        <v>40.176196630361382</v>
      </c>
      <c r="K96" s="200">
        <v>41.134669630925828</v>
      </c>
      <c r="L96" s="200">
        <v>42.112857177265369</v>
      </c>
      <c r="M96" s="200">
        <v>43.111135049328162</v>
      </c>
      <c r="N96" s="200">
        <v>44.129885864687935</v>
      </c>
      <c r="O96" s="200">
        <v>45.169499199122413</v>
      </c>
      <c r="P96" s="200">
        <v>46.230371709270365</v>
      </c>
      <c r="Q96" s="200">
        <v>46.923827284909386</v>
      </c>
      <c r="R96" s="200">
        <v>47.627684694183024</v>
      </c>
      <c r="S96" s="200">
        <v>48.342099964595761</v>
      </c>
      <c r="T96" s="200">
        <v>49.067231464064704</v>
      </c>
      <c r="U96" s="200">
        <v>49.803239936025655</v>
      </c>
      <c r="V96" s="200">
        <v>50.550288535066031</v>
      </c>
      <c r="W96" s="200">
        <v>51.308542863092022</v>
      </c>
      <c r="X96" s="200">
        <v>52.078171006038396</v>
      </c>
      <c r="Y96" s="200">
        <v>52.85934357112896</v>
      </c>
      <c r="Z96" s="200">
        <v>53.652233724695897</v>
      </c>
      <c r="AA96" s="200">
        <v>54.457017230566322</v>
      </c>
      <c r="AB96" s="150">
        <v>12</v>
      </c>
      <c r="AC96" s="151">
        <v>7000</v>
      </c>
      <c r="AD96" s="188">
        <v>68.5</v>
      </c>
      <c r="AE96" s="189">
        <v>68.5</v>
      </c>
      <c r="AF96" s="178">
        <v>0</v>
      </c>
      <c r="AG96" s="126"/>
      <c r="AH96" s="131"/>
      <c r="AI96" s="105"/>
      <c r="AJ96" s="134"/>
      <c r="AK96" s="113"/>
      <c r="AL96" s="132"/>
    </row>
    <row r="97" spans="1:38" ht="15" customHeight="1" x14ac:dyDescent="0.2">
      <c r="A97" s="169" t="s">
        <v>161</v>
      </c>
      <c r="B97" s="200">
        <v>28.130825201799546</v>
      </c>
      <c r="C97" s="200">
        <v>26.984630704459764</v>
      </c>
      <c r="D97" s="200">
        <v>28.878854219413245</v>
      </c>
      <c r="E97" s="200">
        <v>30.725928994461359</v>
      </c>
      <c r="F97" s="200">
        <v>32.235741649508363</v>
      </c>
      <c r="G97" s="200">
        <v>34.015766952630457</v>
      </c>
      <c r="H97" s="200">
        <v>35.879760494507678</v>
      </c>
      <c r="I97" s="200">
        <v>38.031498620926165</v>
      </c>
      <c r="J97" s="200">
        <v>40.176196630361382</v>
      </c>
      <c r="K97" s="200">
        <v>41.134669630925828</v>
      </c>
      <c r="L97" s="200">
        <v>42.112857177265369</v>
      </c>
      <c r="M97" s="200">
        <v>43.111135049328162</v>
      </c>
      <c r="N97" s="200">
        <v>44.129885864687935</v>
      </c>
      <c r="O97" s="200">
        <v>45.169499199122413</v>
      </c>
      <c r="P97" s="200">
        <v>46.230371709270365</v>
      </c>
      <c r="Q97" s="200">
        <v>46.923827284909386</v>
      </c>
      <c r="R97" s="200">
        <v>47.627684694183024</v>
      </c>
      <c r="S97" s="200">
        <v>48.342099964595761</v>
      </c>
      <c r="T97" s="200">
        <v>49.067231464064704</v>
      </c>
      <c r="U97" s="200">
        <v>49.803239936025655</v>
      </c>
      <c r="V97" s="200">
        <v>50.550288535066031</v>
      </c>
      <c r="W97" s="200">
        <v>51.308542863092022</v>
      </c>
      <c r="X97" s="200">
        <v>52.078171006038396</v>
      </c>
      <c r="Y97" s="200">
        <v>52.85934357112896</v>
      </c>
      <c r="Z97" s="200">
        <v>53.652233724695897</v>
      </c>
      <c r="AA97" s="200">
        <v>54.457017230566322</v>
      </c>
      <c r="AB97" s="150">
        <v>12</v>
      </c>
      <c r="AC97" s="151">
        <v>6000</v>
      </c>
      <c r="AD97" s="188">
        <v>82.100000000000009</v>
      </c>
      <c r="AE97" s="189">
        <v>82.100000000000009</v>
      </c>
      <c r="AF97" s="178">
        <v>0</v>
      </c>
      <c r="AG97" s="126"/>
      <c r="AH97" s="131"/>
      <c r="AI97" s="105"/>
      <c r="AJ97" s="134"/>
      <c r="AK97" s="113"/>
      <c r="AL97" s="132"/>
    </row>
    <row r="98" spans="1:38" s="105" customFormat="1" ht="15" customHeight="1" x14ac:dyDescent="0.2">
      <c r="A98" s="169" t="s">
        <v>162</v>
      </c>
      <c r="B98" s="200">
        <v>35.400414384609675</v>
      </c>
      <c r="C98" s="200">
        <v>33.662123700516823</v>
      </c>
      <c r="D98" s="200">
        <v>35.744241516279807</v>
      </c>
      <c r="E98" s="200">
        <v>38.301065890811699</v>
      </c>
      <c r="F98" s="200">
        <v>40.333120366571457</v>
      </c>
      <c r="G98" s="200">
        <v>42.087325964473244</v>
      </c>
      <c r="H98" s="200">
        <v>43.714040292044054</v>
      </c>
      <c r="I98" s="200">
        <v>45.340057484844721</v>
      </c>
      <c r="J98" s="200">
        <v>47.317508663599305</v>
      </c>
      <c r="K98" s="200">
        <v>48.45940748357728</v>
      </c>
      <c r="L98" s="200">
        <v>49.686791284829489</v>
      </c>
      <c r="M98" s="200">
        <v>50.715878321241618</v>
      </c>
      <c r="N98" s="200">
        <v>52.36965368514393</v>
      </c>
      <c r="O98" s="200">
        <v>53.604733929493676</v>
      </c>
      <c r="P98" s="200">
        <v>54.770598873058546</v>
      </c>
      <c r="Q98" s="200">
        <v>55.592157856154394</v>
      </c>
      <c r="R98" s="200">
        <v>56.426040223996708</v>
      </c>
      <c r="S98" s="200">
        <v>57.272430827356651</v>
      </c>
      <c r="T98" s="200">
        <v>58.131517289766997</v>
      </c>
      <c r="U98" s="200">
        <v>59.003490049113481</v>
      </c>
      <c r="V98" s="200">
        <v>59.888542399850174</v>
      </c>
      <c r="W98" s="200">
        <v>60.786870535847918</v>
      </c>
      <c r="X98" s="200">
        <v>61.698673593885637</v>
      </c>
      <c r="Y98" s="200">
        <v>62.624153697793908</v>
      </c>
      <c r="Z98" s="200">
        <v>63.563516003260823</v>
      </c>
      <c r="AA98" s="200">
        <v>64.516968743309718</v>
      </c>
      <c r="AB98" s="150">
        <v>12</v>
      </c>
      <c r="AC98" s="151">
        <v>6059.8984771573605</v>
      </c>
      <c r="AD98" s="188">
        <v>97.699999999999989</v>
      </c>
      <c r="AE98" s="189">
        <v>97.699999999999989</v>
      </c>
      <c r="AF98" s="178">
        <v>0</v>
      </c>
      <c r="AG98" s="126"/>
      <c r="AH98" s="131"/>
      <c r="AJ98" s="134"/>
      <c r="AK98" s="113"/>
      <c r="AL98" s="132"/>
    </row>
    <row r="99" spans="1:38" s="105" customFormat="1" ht="15" customHeight="1" x14ac:dyDescent="0.2">
      <c r="A99" s="169" t="s">
        <v>163</v>
      </c>
      <c r="B99" s="200">
        <v>17.894054815844754</v>
      </c>
      <c r="C99" s="200">
        <v>16.785229417794906</v>
      </c>
      <c r="D99" s="200">
        <v>18.078019593158153</v>
      </c>
      <c r="E99" s="200">
        <v>19.405816797163286</v>
      </c>
      <c r="F99" s="200">
        <v>20.769380362880121</v>
      </c>
      <c r="G99" s="200">
        <v>22.169484526789098</v>
      </c>
      <c r="H99" s="200">
        <v>23.606918705033692</v>
      </c>
      <c r="I99" s="200">
        <v>25.082487774607102</v>
      </c>
      <c r="J99" s="200">
        <v>26.597012359559081</v>
      </c>
      <c r="K99" s="200">
        <v>27.28416256928686</v>
      </c>
      <c r="L99" s="200">
        <v>27.985942957525573</v>
      </c>
      <c r="M99" s="200">
        <v>28.702637820833367</v>
      </c>
      <c r="N99" s="200">
        <v>29.434536692874943</v>
      </c>
      <c r="O99" s="200">
        <v>30.181934437568081</v>
      </c>
      <c r="P99" s="200">
        <v>30.945131343846114</v>
      </c>
      <c r="Q99" s="200">
        <v>31.409308314003784</v>
      </c>
      <c r="R99" s="200">
        <v>31.880447938713836</v>
      </c>
      <c r="S99" s="200">
        <v>32.358654657794538</v>
      </c>
      <c r="T99" s="200">
        <v>32.844034477661459</v>
      </c>
      <c r="U99" s="200">
        <v>33.336694994826367</v>
      </c>
      <c r="V99" s="200">
        <v>33.836745419748759</v>
      </c>
      <c r="W99" s="200">
        <v>34.344296601044988</v>
      </c>
      <c r="X99" s="200">
        <v>34.859461050060659</v>
      </c>
      <c r="Y99" s="200">
        <v>35.382352965811563</v>
      </c>
      <c r="Z99" s="200">
        <v>35.913088260298736</v>
      </c>
      <c r="AA99" s="200">
        <v>36.45178458420321</v>
      </c>
      <c r="AB99" s="150">
        <v>12</v>
      </c>
      <c r="AC99" s="151">
        <v>8000</v>
      </c>
      <c r="AD99" s="188">
        <v>77.7</v>
      </c>
      <c r="AE99" s="189">
        <v>77.7</v>
      </c>
      <c r="AF99" s="178">
        <v>0</v>
      </c>
      <c r="AG99" s="126"/>
      <c r="AH99" s="131"/>
      <c r="AJ99" s="134"/>
      <c r="AK99" s="113"/>
      <c r="AL99" s="132"/>
    </row>
    <row r="100" spans="1:38" s="105" customFormat="1" ht="15" customHeight="1" x14ac:dyDescent="0.2">
      <c r="A100" s="169" t="s">
        <v>164</v>
      </c>
      <c r="B100" s="200">
        <v>28.130825201799546</v>
      </c>
      <c r="C100" s="200">
        <v>26.984630704459764</v>
      </c>
      <c r="D100" s="200">
        <v>28.878854219413245</v>
      </c>
      <c r="E100" s="200">
        <v>30.725928994461359</v>
      </c>
      <c r="F100" s="200">
        <v>32.235741649508363</v>
      </c>
      <c r="G100" s="200">
        <v>34.015766952630457</v>
      </c>
      <c r="H100" s="200">
        <v>35.879760494507678</v>
      </c>
      <c r="I100" s="200">
        <v>38.031498620926165</v>
      </c>
      <c r="J100" s="200">
        <v>40.176196630361382</v>
      </c>
      <c r="K100" s="200">
        <v>41.134669630925828</v>
      </c>
      <c r="L100" s="200">
        <v>42.112857177265369</v>
      </c>
      <c r="M100" s="200">
        <v>43.111135049328162</v>
      </c>
      <c r="N100" s="200">
        <v>44.129885864687935</v>
      </c>
      <c r="O100" s="200">
        <v>45.169499199122413</v>
      </c>
      <c r="P100" s="200">
        <v>46.230371709270365</v>
      </c>
      <c r="Q100" s="200">
        <v>46.923827284909386</v>
      </c>
      <c r="R100" s="200">
        <v>47.627684694183024</v>
      </c>
      <c r="S100" s="200">
        <v>48.342099964595761</v>
      </c>
      <c r="T100" s="200">
        <v>49.067231464064704</v>
      </c>
      <c r="U100" s="200">
        <v>49.803239936025655</v>
      </c>
      <c r="V100" s="200">
        <v>50.550288535066031</v>
      </c>
      <c r="W100" s="200">
        <v>51.308542863092022</v>
      </c>
      <c r="X100" s="200">
        <v>52.078171006038396</v>
      </c>
      <c r="Y100" s="200">
        <v>52.85934357112896</v>
      </c>
      <c r="Z100" s="200">
        <v>53.652233724695897</v>
      </c>
      <c r="AA100" s="200">
        <v>54.457017230566322</v>
      </c>
      <c r="AB100" s="150">
        <v>12</v>
      </c>
      <c r="AC100" s="151">
        <v>6500</v>
      </c>
      <c r="AD100" s="188">
        <v>114.3</v>
      </c>
      <c r="AE100" s="189">
        <v>114.3</v>
      </c>
      <c r="AF100" s="178">
        <v>0</v>
      </c>
      <c r="AG100" s="126"/>
      <c r="AH100" s="131"/>
      <c r="AJ100" s="134"/>
      <c r="AK100" s="113"/>
      <c r="AL100" s="132"/>
    </row>
    <row r="101" spans="1:38" s="105" customFormat="1" ht="15" customHeight="1" x14ac:dyDescent="0.2">
      <c r="A101" s="169" t="s">
        <v>165</v>
      </c>
      <c r="B101" s="200">
        <v>60.800167939112043</v>
      </c>
      <c r="C101" s="200">
        <v>60.350495834063295</v>
      </c>
      <c r="D101" s="200">
        <v>63.765339849478977</v>
      </c>
      <c r="E101" s="200">
        <v>67.589254725471861</v>
      </c>
      <c r="F101" s="200">
        <v>70.439739799517795</v>
      </c>
      <c r="G101" s="200">
        <v>72.688795686404575</v>
      </c>
      <c r="H101" s="200">
        <v>74.869365520068911</v>
      </c>
      <c r="I101" s="200">
        <v>77.378647570892099</v>
      </c>
      <c r="J101" s="200">
        <v>80.174758624154819</v>
      </c>
      <c r="K101" s="200">
        <v>81.809516193541128</v>
      </c>
      <c r="L101" s="200">
        <v>83.537151625442789</v>
      </c>
      <c r="M101" s="200">
        <v>85.073994066964119</v>
      </c>
      <c r="N101" s="200">
        <v>87.243141167052258</v>
      </c>
      <c r="O101" s="200">
        <v>89.001323723630634</v>
      </c>
      <c r="P101" s="200">
        <v>90.698137514107543</v>
      </c>
      <c r="Q101" s="200">
        <v>92.058609576819137</v>
      </c>
      <c r="R101" s="200">
        <v>93.439488720471388</v>
      </c>
      <c r="S101" s="200">
        <v>94.841081051278479</v>
      </c>
      <c r="T101" s="200">
        <v>96.263697267047647</v>
      </c>
      <c r="U101" s="200">
        <v>97.70765272605334</v>
      </c>
      <c r="V101" s="200">
        <v>99.173267516944122</v>
      </c>
      <c r="W101" s="200">
        <v>100.66086652969827</v>
      </c>
      <c r="X101" s="200">
        <v>102.17077952764372</v>
      </c>
      <c r="Y101" s="200">
        <v>103.70334122055836</v>
      </c>
      <c r="Z101" s="200">
        <v>105.25889133886673</v>
      </c>
      <c r="AA101" s="200">
        <v>106.83777470894972</v>
      </c>
      <c r="AB101" s="150">
        <v>12</v>
      </c>
      <c r="AC101" s="151">
        <v>4988.9840881272958</v>
      </c>
      <c r="AD101" s="188">
        <v>167.1</v>
      </c>
      <c r="AE101" s="189">
        <v>167.1</v>
      </c>
      <c r="AF101" s="178">
        <v>0</v>
      </c>
      <c r="AG101" s="126"/>
      <c r="AH101" s="131"/>
      <c r="AJ101" s="134"/>
      <c r="AK101" s="113"/>
      <c r="AL101" s="132"/>
    </row>
    <row r="102" spans="1:38" s="105" customFormat="1" ht="15" customHeight="1" x14ac:dyDescent="0.2">
      <c r="A102" s="169" t="s">
        <v>166</v>
      </c>
      <c r="B102" s="200">
        <v>17.894054815844754</v>
      </c>
      <c r="C102" s="200">
        <v>16.785229417794906</v>
      </c>
      <c r="D102" s="200">
        <v>18.078019593158153</v>
      </c>
      <c r="E102" s="200">
        <v>19.405816797163286</v>
      </c>
      <c r="F102" s="200">
        <v>20.769380362880121</v>
      </c>
      <c r="G102" s="200">
        <v>22.169484526789098</v>
      </c>
      <c r="H102" s="200">
        <v>23.606918705033692</v>
      </c>
      <c r="I102" s="200">
        <v>25.082487774607102</v>
      </c>
      <c r="J102" s="200">
        <v>26.597012359559081</v>
      </c>
      <c r="K102" s="200">
        <v>27.28416256928686</v>
      </c>
      <c r="L102" s="200">
        <v>27.985942957525573</v>
      </c>
      <c r="M102" s="200">
        <v>28.702637820833367</v>
      </c>
      <c r="N102" s="200">
        <v>29.434536692874943</v>
      </c>
      <c r="O102" s="200">
        <v>30.181934437568081</v>
      </c>
      <c r="P102" s="200">
        <v>30.945131343846114</v>
      </c>
      <c r="Q102" s="200">
        <v>31.409308314003784</v>
      </c>
      <c r="R102" s="200">
        <v>31.880447938713836</v>
      </c>
      <c r="S102" s="200">
        <v>32.358654657794538</v>
      </c>
      <c r="T102" s="200">
        <v>32.844034477661459</v>
      </c>
      <c r="U102" s="200">
        <v>33.336694994826367</v>
      </c>
      <c r="V102" s="200">
        <v>33.836745419748759</v>
      </c>
      <c r="W102" s="200">
        <v>34.344296601044988</v>
      </c>
      <c r="X102" s="200">
        <v>34.859461050060659</v>
      </c>
      <c r="Y102" s="200">
        <v>35.382352965811563</v>
      </c>
      <c r="Z102" s="200">
        <v>35.913088260298736</v>
      </c>
      <c r="AA102" s="200">
        <v>36.45178458420321</v>
      </c>
      <c r="AB102" s="150">
        <v>12</v>
      </c>
      <c r="AC102" s="151">
        <v>8000</v>
      </c>
      <c r="AD102" s="188">
        <v>111.10000000000001</v>
      </c>
      <c r="AE102" s="189">
        <v>111.10000000000001</v>
      </c>
      <c r="AF102" s="178">
        <v>0</v>
      </c>
      <c r="AG102" s="126"/>
      <c r="AH102" s="131"/>
      <c r="AJ102" s="134"/>
      <c r="AK102" s="113"/>
      <c r="AL102" s="132"/>
    </row>
    <row r="103" spans="1:38" s="105" customFormat="1" ht="15" customHeight="1" x14ac:dyDescent="0.2">
      <c r="A103" s="169" t="s">
        <v>167</v>
      </c>
      <c r="B103" s="200">
        <v>28.130825201799546</v>
      </c>
      <c r="C103" s="200">
        <v>26.984630704459764</v>
      </c>
      <c r="D103" s="200">
        <v>28.878854219413245</v>
      </c>
      <c r="E103" s="200">
        <v>30.725928994461359</v>
      </c>
      <c r="F103" s="200">
        <v>32.235741649508363</v>
      </c>
      <c r="G103" s="200">
        <v>34.015766952630457</v>
      </c>
      <c r="H103" s="200">
        <v>35.879760494507678</v>
      </c>
      <c r="I103" s="200">
        <v>38.031498620926165</v>
      </c>
      <c r="J103" s="200">
        <v>40.176196630361382</v>
      </c>
      <c r="K103" s="200">
        <v>41.134669630925828</v>
      </c>
      <c r="L103" s="200">
        <v>42.112857177265369</v>
      </c>
      <c r="M103" s="200">
        <v>43.111135049328162</v>
      </c>
      <c r="N103" s="200">
        <v>44.129885864687935</v>
      </c>
      <c r="O103" s="200">
        <v>45.169499199122413</v>
      </c>
      <c r="P103" s="200">
        <v>46.230371709270365</v>
      </c>
      <c r="Q103" s="200">
        <v>46.923827284909386</v>
      </c>
      <c r="R103" s="200">
        <v>47.627684694183024</v>
      </c>
      <c r="S103" s="200">
        <v>48.342099964595761</v>
      </c>
      <c r="T103" s="200">
        <v>49.067231464064704</v>
      </c>
      <c r="U103" s="200">
        <v>49.803239936025655</v>
      </c>
      <c r="V103" s="200">
        <v>50.550288535066031</v>
      </c>
      <c r="W103" s="200">
        <v>51.308542863092022</v>
      </c>
      <c r="X103" s="200">
        <v>52.078171006038396</v>
      </c>
      <c r="Y103" s="200">
        <v>52.85934357112896</v>
      </c>
      <c r="Z103" s="200">
        <v>53.652233724695897</v>
      </c>
      <c r="AA103" s="200">
        <v>54.457017230566322</v>
      </c>
      <c r="AB103" s="150">
        <v>12</v>
      </c>
      <c r="AC103" s="151">
        <v>7000</v>
      </c>
      <c r="AD103" s="188">
        <v>67.2</v>
      </c>
      <c r="AE103" s="189">
        <v>67.2</v>
      </c>
      <c r="AF103" s="178">
        <v>0</v>
      </c>
      <c r="AG103" s="126"/>
      <c r="AH103" s="131"/>
      <c r="AI103" s="65"/>
      <c r="AJ103" s="133"/>
      <c r="AK103" s="133"/>
      <c r="AL103" s="132"/>
    </row>
    <row r="104" spans="1:38" s="105" customFormat="1" ht="15" customHeight="1" x14ac:dyDescent="0.2">
      <c r="A104" s="169" t="s">
        <v>168</v>
      </c>
      <c r="B104" s="200">
        <v>35.154582866350388</v>
      </c>
      <c r="C104" s="200">
        <v>33.436314758621165</v>
      </c>
      <c r="D104" s="200">
        <v>35.512078660830213</v>
      </c>
      <c r="E104" s="200">
        <v>38.044901841176653</v>
      </c>
      <c r="F104" s="200">
        <v>40.059295965511346</v>
      </c>
      <c r="G104" s="200">
        <v>41.814374693541367</v>
      </c>
      <c r="H104" s="200">
        <v>43.449112955895473</v>
      </c>
      <c r="I104" s="200">
        <v>45.092908151282252</v>
      </c>
      <c r="J104" s="200">
        <v>47.076015019963229</v>
      </c>
      <c r="K104" s="200">
        <v>48.211711034453799</v>
      </c>
      <c r="L104" s="200">
        <v>49.430667909211373</v>
      </c>
      <c r="M104" s="200">
        <v>50.458713089824251</v>
      </c>
      <c r="N104" s="200">
        <v>52.091014193630912</v>
      </c>
      <c r="O104" s="200">
        <v>53.319484445857931</v>
      </c>
      <c r="P104" s="200">
        <v>54.481798920659912</v>
      </c>
      <c r="Q104" s="200">
        <v>55.299025904469772</v>
      </c>
      <c r="R104" s="200">
        <v>56.128511293036816</v>
      </c>
      <c r="S104" s="200">
        <v>56.970438962432368</v>
      </c>
      <c r="T104" s="200">
        <v>57.824995546868841</v>
      </c>
      <c r="U104" s="200">
        <v>58.692370480071858</v>
      </c>
      <c r="V104" s="200">
        <v>59.572756037272924</v>
      </c>
      <c r="W104" s="200">
        <v>60.466347377832008</v>
      </c>
      <c r="X104" s="200">
        <v>61.37334258849949</v>
      </c>
      <c r="Y104" s="200">
        <v>62.293942727326971</v>
      </c>
      <c r="Z104" s="200">
        <v>63.228351868236885</v>
      </c>
      <c r="AA104" s="200">
        <v>64.176777146260406</v>
      </c>
      <c r="AB104" s="150">
        <v>12</v>
      </c>
      <c r="AC104" s="151">
        <v>7625.1287332646752</v>
      </c>
      <c r="AD104" s="188">
        <v>74.899999999999991</v>
      </c>
      <c r="AE104" s="189">
        <v>74.899999999999991</v>
      </c>
      <c r="AF104" s="178">
        <v>0</v>
      </c>
      <c r="AG104" s="126"/>
      <c r="AH104" s="131"/>
      <c r="AI104" s="65"/>
      <c r="AJ104" s="133"/>
      <c r="AK104" s="133"/>
      <c r="AL104" s="132"/>
    </row>
    <row r="105" spans="1:38" s="105" customFormat="1" ht="15" customHeight="1" x14ac:dyDescent="0.2">
      <c r="A105" s="170" t="s">
        <v>169</v>
      </c>
      <c r="B105" s="202">
        <v>17.894054815844754</v>
      </c>
      <c r="C105" s="202">
        <v>16.785229417794906</v>
      </c>
      <c r="D105" s="202">
        <v>18.078019593158153</v>
      </c>
      <c r="E105" s="202">
        <v>19.405816797163286</v>
      </c>
      <c r="F105" s="202">
        <v>20.769380362880121</v>
      </c>
      <c r="G105" s="202">
        <v>22.169484526789098</v>
      </c>
      <c r="H105" s="202">
        <v>23.606918705033692</v>
      </c>
      <c r="I105" s="202">
        <v>25.082487774607102</v>
      </c>
      <c r="J105" s="202">
        <v>26.597012359559081</v>
      </c>
      <c r="K105" s="202">
        <v>27.28416256928686</v>
      </c>
      <c r="L105" s="202">
        <v>27.985942957525573</v>
      </c>
      <c r="M105" s="202">
        <v>28.702637820833367</v>
      </c>
      <c r="N105" s="202">
        <v>29.434536692874943</v>
      </c>
      <c r="O105" s="202">
        <v>30.181934437568081</v>
      </c>
      <c r="P105" s="202">
        <v>30.945131343846114</v>
      </c>
      <c r="Q105" s="202">
        <v>31.409308314003784</v>
      </c>
      <c r="R105" s="202">
        <v>31.880447938713836</v>
      </c>
      <c r="S105" s="202">
        <v>32.358654657794538</v>
      </c>
      <c r="T105" s="202">
        <v>32.844034477661459</v>
      </c>
      <c r="U105" s="202">
        <v>33.336694994826367</v>
      </c>
      <c r="V105" s="202">
        <v>33.836745419748759</v>
      </c>
      <c r="W105" s="202">
        <v>34.344296601044988</v>
      </c>
      <c r="X105" s="202">
        <v>34.859461050060659</v>
      </c>
      <c r="Y105" s="202">
        <v>35.382352965811563</v>
      </c>
      <c r="Z105" s="202">
        <v>35.913088260298736</v>
      </c>
      <c r="AA105" s="202">
        <v>36.45178458420321</v>
      </c>
      <c r="AB105" s="158">
        <v>12</v>
      </c>
      <c r="AC105" s="159">
        <v>8000</v>
      </c>
      <c r="AD105" s="196">
        <v>70.099999999999994</v>
      </c>
      <c r="AE105" s="197">
        <v>70.099999999999994</v>
      </c>
      <c r="AF105" s="178">
        <v>0</v>
      </c>
      <c r="AG105" s="126"/>
      <c r="AH105" s="131"/>
      <c r="AI105" s="65"/>
      <c r="AJ105" s="133"/>
      <c r="AK105" s="133"/>
      <c r="AL105" s="132"/>
    </row>
    <row r="106" spans="1:38" s="105" customFormat="1" ht="15" customHeight="1" x14ac:dyDescent="0.2">
      <c r="A106" s="171" t="s">
        <v>170</v>
      </c>
      <c r="B106" s="204">
        <v>59.262373907333874</v>
      </c>
      <c r="C106" s="204">
        <v>57.213138361387855</v>
      </c>
      <c r="D106" s="204">
        <v>60.715067529333886</v>
      </c>
      <c r="E106" s="204">
        <v>64.310172481618949</v>
      </c>
      <c r="F106" s="204">
        <v>68.000970723548619</v>
      </c>
      <c r="G106" s="204">
        <v>71.790023694129218</v>
      </c>
      <c r="H106" s="204">
        <v>75.679937383816991</v>
      </c>
      <c r="I106" s="204">
        <v>79.673363557433873</v>
      </c>
      <c r="J106" s="204">
        <v>83.773001320781631</v>
      </c>
      <c r="K106" s="204">
        <v>85.029596340593343</v>
      </c>
      <c r="L106" s="204">
        <v>86.305040285702233</v>
      </c>
      <c r="M106" s="204">
        <v>87.59961588998776</v>
      </c>
      <c r="N106" s="204">
        <v>88.913610128337567</v>
      </c>
      <c r="O106" s="204">
        <v>90.2473142802626</v>
      </c>
      <c r="P106" s="204">
        <v>91.60102399446653</v>
      </c>
      <c r="Q106" s="204">
        <v>92.975039354383512</v>
      </c>
      <c r="R106" s="204">
        <v>94.369664944699252</v>
      </c>
      <c r="S106" s="204">
        <v>95.785209918869739</v>
      </c>
      <c r="T106" s="204">
        <v>97.221988067652788</v>
      </c>
      <c r="U106" s="204">
        <v>98.680317888667531</v>
      </c>
      <c r="V106" s="204">
        <v>100.16052265699754</v>
      </c>
      <c r="W106" s="204">
        <v>101.66293049685248</v>
      </c>
      <c r="X106" s="204">
        <v>103.18787445430526</v>
      </c>
      <c r="Y106" s="204">
        <v>104.73569257111983</v>
      </c>
      <c r="Z106" s="204">
        <v>106.30672795968663</v>
      </c>
      <c r="AA106" s="204">
        <v>107.9013288790819</v>
      </c>
      <c r="AB106" s="160">
        <v>15</v>
      </c>
      <c r="AC106" s="161">
        <v>8000</v>
      </c>
      <c r="AD106" s="198">
        <v>122.89999999999999</v>
      </c>
      <c r="AE106" s="199">
        <v>122.89999999999999</v>
      </c>
      <c r="AF106" s="178">
        <v>0</v>
      </c>
      <c r="AG106" s="126"/>
      <c r="AH106" s="131"/>
      <c r="AI106" s="65"/>
      <c r="AJ106" s="133"/>
      <c r="AK106" s="133"/>
      <c r="AL106" s="132"/>
    </row>
    <row r="107" spans="1:38" s="105" customFormat="1" ht="15" customHeight="1" x14ac:dyDescent="0.2">
      <c r="A107" s="169" t="s">
        <v>171</v>
      </c>
      <c r="B107" s="200">
        <v>23.07416770531627</v>
      </c>
      <c r="C107" s="200">
        <v>21.842022705334813</v>
      </c>
      <c r="D107" s="200">
        <v>23.278592388352997</v>
      </c>
      <c r="E107" s="200">
        <v>24.754062456753012</v>
      </c>
      <c r="F107" s="200">
        <v>26.269276693917661</v>
      </c>
      <c r="G107" s="200">
        <v>27.825095444144473</v>
      </c>
      <c r="H107" s="200">
        <v>29.422395919621959</v>
      </c>
      <c r="I107" s="200">
        <v>31.06207251288884</v>
      </c>
      <c r="J107" s="200">
        <v>32.74503711487182</v>
      </c>
      <c r="K107" s="200">
        <v>33.508609717593025</v>
      </c>
      <c r="L107" s="200">
        <v>34.288439615045007</v>
      </c>
      <c r="M107" s="200">
        <v>35.084842722234114</v>
      </c>
      <c r="N107" s="200">
        <v>35.898140773725487</v>
      </c>
      <c r="O107" s="200">
        <v>36.72866142714912</v>
      </c>
      <c r="P107" s="200">
        <v>37.57673836850136</v>
      </c>
      <c r="Q107" s="200">
        <v>38.092539444028851</v>
      </c>
      <c r="R107" s="200">
        <v>38.616077535689286</v>
      </c>
      <c r="S107" s="200">
        <v>39.147468698724616</v>
      </c>
      <c r="T107" s="200">
        <v>39.686830729205489</v>
      </c>
      <c r="U107" s="200">
        <v>40.234283190143557</v>
      </c>
      <c r="V107" s="200">
        <v>40.7899474379957</v>
      </c>
      <c r="W107" s="200">
        <v>41.353946649565636</v>
      </c>
      <c r="X107" s="200">
        <v>41.926405849309113</v>
      </c>
      <c r="Y107" s="200">
        <v>42.507451937048742</v>
      </c>
      <c r="Z107" s="200">
        <v>43.097213716104477</v>
      </c>
      <c r="AA107" s="200">
        <v>43.695821921846033</v>
      </c>
      <c r="AB107" s="150">
        <v>12</v>
      </c>
      <c r="AC107" s="151">
        <v>8000</v>
      </c>
      <c r="AD107" s="188">
        <v>94</v>
      </c>
      <c r="AE107" s="189">
        <v>94</v>
      </c>
      <c r="AF107" s="178">
        <v>0</v>
      </c>
      <c r="AG107" s="126"/>
      <c r="AH107" s="131"/>
      <c r="AI107" s="65"/>
      <c r="AJ107" s="133"/>
      <c r="AK107" s="133"/>
      <c r="AL107" s="132"/>
    </row>
    <row r="108" spans="1:38" s="105" customFormat="1" ht="15" customHeight="1" x14ac:dyDescent="0.2">
      <c r="A108" s="169" t="s">
        <v>172</v>
      </c>
      <c r="B108" s="200">
        <v>23.07416770531627</v>
      </c>
      <c r="C108" s="200">
        <v>21.842022705334813</v>
      </c>
      <c r="D108" s="200">
        <v>23.278592388352997</v>
      </c>
      <c r="E108" s="200">
        <v>24.754062456753012</v>
      </c>
      <c r="F108" s="200">
        <v>26.269276693917661</v>
      </c>
      <c r="G108" s="200">
        <v>27.825095444144473</v>
      </c>
      <c r="H108" s="200">
        <v>29.422395919621959</v>
      </c>
      <c r="I108" s="200">
        <v>31.06207251288884</v>
      </c>
      <c r="J108" s="200">
        <v>32.74503711487182</v>
      </c>
      <c r="K108" s="200">
        <v>33.508609717593025</v>
      </c>
      <c r="L108" s="200">
        <v>34.288439615045007</v>
      </c>
      <c r="M108" s="200">
        <v>35.084842722234114</v>
      </c>
      <c r="N108" s="200">
        <v>35.898140773725487</v>
      </c>
      <c r="O108" s="200">
        <v>36.72866142714912</v>
      </c>
      <c r="P108" s="200">
        <v>37.57673836850136</v>
      </c>
      <c r="Q108" s="200">
        <v>38.092539444028851</v>
      </c>
      <c r="R108" s="200">
        <v>38.616077535689286</v>
      </c>
      <c r="S108" s="200">
        <v>39.147468698724616</v>
      </c>
      <c r="T108" s="200">
        <v>39.686830729205489</v>
      </c>
      <c r="U108" s="200">
        <v>40.234283190143557</v>
      </c>
      <c r="V108" s="200">
        <v>40.7899474379957</v>
      </c>
      <c r="W108" s="200">
        <v>41.353946649565636</v>
      </c>
      <c r="X108" s="200">
        <v>41.926405849309113</v>
      </c>
      <c r="Y108" s="200">
        <v>42.507451937048742</v>
      </c>
      <c r="Z108" s="200">
        <v>43.097213716104477</v>
      </c>
      <c r="AA108" s="200">
        <v>43.695821921846033</v>
      </c>
      <c r="AB108" s="150">
        <v>12</v>
      </c>
      <c r="AC108" s="151">
        <v>8000</v>
      </c>
      <c r="AD108" s="188">
        <v>87.3</v>
      </c>
      <c r="AE108" s="189">
        <v>87.3</v>
      </c>
      <c r="AF108" s="178">
        <v>0</v>
      </c>
      <c r="AG108" s="126"/>
      <c r="AH108" s="131"/>
      <c r="AI108" s="65"/>
      <c r="AJ108" s="133"/>
      <c r="AK108" s="133"/>
      <c r="AL108" s="132"/>
    </row>
    <row r="109" spans="1:38" s="105" customFormat="1" ht="15" customHeight="1" x14ac:dyDescent="0.2">
      <c r="A109" s="169" t="s">
        <v>173</v>
      </c>
      <c r="B109" s="200">
        <v>59.262373907333874</v>
      </c>
      <c r="C109" s="200">
        <v>57.213138361387855</v>
      </c>
      <c r="D109" s="200">
        <v>60.715067529333886</v>
      </c>
      <c r="E109" s="200">
        <v>64.310172481618949</v>
      </c>
      <c r="F109" s="200">
        <v>68.000970723548619</v>
      </c>
      <c r="G109" s="200">
        <v>71.790023694129218</v>
      </c>
      <c r="H109" s="200">
        <v>75.679937383816991</v>
      </c>
      <c r="I109" s="200">
        <v>79.673363557433873</v>
      </c>
      <c r="J109" s="200">
        <v>83.773001320781631</v>
      </c>
      <c r="K109" s="200">
        <v>85.029596340593343</v>
      </c>
      <c r="L109" s="200">
        <v>86.305040285702233</v>
      </c>
      <c r="M109" s="200">
        <v>87.59961588998776</v>
      </c>
      <c r="N109" s="200">
        <v>88.913610128337567</v>
      </c>
      <c r="O109" s="200">
        <v>90.2473142802626</v>
      </c>
      <c r="P109" s="200">
        <v>91.60102399446653</v>
      </c>
      <c r="Q109" s="200">
        <v>92.975039354383512</v>
      </c>
      <c r="R109" s="200">
        <v>94.369664944699252</v>
      </c>
      <c r="S109" s="200">
        <v>95.785209918869739</v>
      </c>
      <c r="T109" s="200">
        <v>97.221988067652788</v>
      </c>
      <c r="U109" s="200">
        <v>98.680317888667531</v>
      </c>
      <c r="V109" s="200">
        <v>100.16052265699754</v>
      </c>
      <c r="W109" s="200">
        <v>101.66293049685248</v>
      </c>
      <c r="X109" s="200">
        <v>103.18787445430526</v>
      </c>
      <c r="Y109" s="200">
        <v>104.73569257111983</v>
      </c>
      <c r="Z109" s="200">
        <v>106.30672795968663</v>
      </c>
      <c r="AA109" s="200">
        <v>107.9013288790819</v>
      </c>
      <c r="AB109" s="150">
        <v>15</v>
      </c>
      <c r="AC109" s="151">
        <v>8000</v>
      </c>
      <c r="AD109" s="188">
        <v>107</v>
      </c>
      <c r="AE109" s="189">
        <v>107</v>
      </c>
      <c r="AF109" s="178">
        <v>0</v>
      </c>
      <c r="AG109" s="126"/>
      <c r="AH109" s="131"/>
      <c r="AI109" s="65"/>
      <c r="AJ109" s="133"/>
      <c r="AK109" s="133"/>
      <c r="AL109" s="132"/>
    </row>
    <row r="110" spans="1:38" s="105" customFormat="1" ht="15" customHeight="1" x14ac:dyDescent="0.2">
      <c r="A110" s="170" t="s">
        <v>174</v>
      </c>
      <c r="B110" s="202">
        <v>57.109498489842522</v>
      </c>
      <c r="C110" s="202">
        <v>54.465082068212617</v>
      </c>
      <c r="D110" s="202">
        <v>58.106706714016759</v>
      </c>
      <c r="E110" s="202">
        <v>62.512890480438898</v>
      </c>
      <c r="F110" s="202">
        <v>66.219550542327113</v>
      </c>
      <c r="G110" s="202">
        <v>69.945640983722356</v>
      </c>
      <c r="H110" s="202">
        <v>73.743489108938192</v>
      </c>
      <c r="I110" s="202">
        <v>77.554297331117255</v>
      </c>
      <c r="J110" s="202">
        <v>81.391836155272301</v>
      </c>
      <c r="K110" s="202">
        <v>82.612713697601365</v>
      </c>
      <c r="L110" s="202">
        <v>83.851904403065376</v>
      </c>
      <c r="M110" s="202">
        <v>85.109682969111347</v>
      </c>
      <c r="N110" s="202">
        <v>86.386328213648014</v>
      </c>
      <c r="O110" s="202">
        <v>87.682123136852709</v>
      </c>
      <c r="P110" s="202">
        <v>88.997354983905481</v>
      </c>
      <c r="Q110" s="202">
        <v>90.332315308664064</v>
      </c>
      <c r="R110" s="202">
        <v>91.687300038294012</v>
      </c>
      <c r="S110" s="202">
        <v>93.062609538868415</v>
      </c>
      <c r="T110" s="202">
        <v>94.458548681951427</v>
      </c>
      <c r="U110" s="202">
        <v>95.875426912180671</v>
      </c>
      <c r="V110" s="202">
        <v>97.313558315863389</v>
      </c>
      <c r="W110" s="202">
        <v>98.773261690601316</v>
      </c>
      <c r="X110" s="202">
        <v>100.25486061596033</v>
      </c>
      <c r="Y110" s="202">
        <v>101.7586835251997</v>
      </c>
      <c r="Z110" s="202">
        <v>103.2850637780777</v>
      </c>
      <c r="AA110" s="202">
        <v>104.83433973474884</v>
      </c>
      <c r="AB110" s="158">
        <v>15</v>
      </c>
      <c r="AC110" s="159">
        <v>8000</v>
      </c>
      <c r="AD110" s="196">
        <v>103.8</v>
      </c>
      <c r="AE110" s="197">
        <v>103.8</v>
      </c>
      <c r="AF110" s="178">
        <v>0</v>
      </c>
      <c r="AG110" s="126"/>
      <c r="AH110" s="131"/>
      <c r="AI110" s="65"/>
      <c r="AJ110" s="133"/>
      <c r="AK110" s="133"/>
      <c r="AL110" s="132"/>
    </row>
    <row r="111" spans="1:38" s="105" customFormat="1" ht="15" customHeight="1" x14ac:dyDescent="0.2">
      <c r="A111" s="171" t="s">
        <v>175</v>
      </c>
      <c r="B111" s="204">
        <v>17.895750934784644</v>
      </c>
      <c r="C111" s="204">
        <v>16.786820434801335</v>
      </c>
      <c r="D111" s="204">
        <v>18.079733149517693</v>
      </c>
      <c r="E111" s="204">
        <v>19.407656211077715</v>
      </c>
      <c r="F111" s="204">
        <v>20.771349024525897</v>
      </c>
      <c r="G111" s="204">
        <v>22.171585899730026</v>
      </c>
      <c r="H111" s="204">
        <v>23.609156327659768</v>
      </c>
      <c r="I111" s="204">
        <v>25.084865261599958</v>
      </c>
      <c r="J111" s="204">
        <v>26.599533403384637</v>
      </c>
      <c r="K111" s="204">
        <v>27.286748745833716</v>
      </c>
      <c r="L111" s="204">
        <v>27.988595653540507</v>
      </c>
      <c r="M111" s="204">
        <v>28.705358450010703</v>
      </c>
      <c r="N111" s="204">
        <v>29.43732669635294</v>
      </c>
      <c r="O111" s="204">
        <v>30.184795284434209</v>
      </c>
      <c r="P111" s="204">
        <v>30.948064531651227</v>
      </c>
      <c r="Q111" s="204">
        <v>31.41228549962597</v>
      </c>
      <c r="R111" s="204">
        <v>31.883469782120358</v>
      </c>
      <c r="S111" s="204">
        <v>32.361721828852154</v>
      </c>
      <c r="T111" s="204">
        <v>32.847147656284946</v>
      </c>
      <c r="U111" s="204">
        <v>33.339854871129205</v>
      </c>
      <c r="V111" s="204">
        <v>33.839952694196135</v>
      </c>
      <c r="W111" s="204">
        <v>34.347551984609069</v>
      </c>
      <c r="X111" s="204">
        <v>34.862765264378204</v>
      </c>
      <c r="Y111" s="204">
        <v>35.385706743343874</v>
      </c>
      <c r="Z111" s="204">
        <v>35.916492344494031</v>
      </c>
      <c r="AA111" s="204">
        <v>36.455239729661429</v>
      </c>
      <c r="AB111" s="160">
        <v>15</v>
      </c>
      <c r="AC111" s="161">
        <v>4300</v>
      </c>
      <c r="AD111" s="198">
        <v>60.400000000000006</v>
      </c>
      <c r="AE111" s="199">
        <v>60.400000000000006</v>
      </c>
      <c r="AF111" s="178">
        <v>0</v>
      </c>
      <c r="AG111" s="126"/>
      <c r="AH111" s="131"/>
      <c r="AI111" s="65"/>
      <c r="AJ111" s="133"/>
      <c r="AK111" s="133"/>
      <c r="AL111" s="132"/>
    </row>
    <row r="112" spans="1:38" s="105" customFormat="1" ht="15" customHeight="1" x14ac:dyDescent="0.2">
      <c r="A112" s="169" t="s">
        <v>176</v>
      </c>
      <c r="B112" s="200">
        <v>17.895750934784644</v>
      </c>
      <c r="C112" s="200">
        <v>16.786820434801335</v>
      </c>
      <c r="D112" s="200">
        <v>18.079733149517693</v>
      </c>
      <c r="E112" s="200">
        <v>19.407656211077715</v>
      </c>
      <c r="F112" s="200">
        <v>20.771349024525897</v>
      </c>
      <c r="G112" s="200">
        <v>22.171585899730026</v>
      </c>
      <c r="H112" s="200">
        <v>23.609156327659768</v>
      </c>
      <c r="I112" s="200">
        <v>25.084865261599958</v>
      </c>
      <c r="J112" s="200">
        <v>26.599533403384637</v>
      </c>
      <c r="K112" s="200">
        <v>27.286748745833716</v>
      </c>
      <c r="L112" s="200">
        <v>27.988595653540507</v>
      </c>
      <c r="M112" s="200">
        <v>28.705358450010703</v>
      </c>
      <c r="N112" s="200">
        <v>29.43732669635294</v>
      </c>
      <c r="O112" s="200">
        <v>30.184795284434209</v>
      </c>
      <c r="P112" s="200">
        <v>30.948064531651227</v>
      </c>
      <c r="Q112" s="200">
        <v>31.41228549962597</v>
      </c>
      <c r="R112" s="200">
        <v>31.883469782120358</v>
      </c>
      <c r="S112" s="200">
        <v>32.361721828852154</v>
      </c>
      <c r="T112" s="200">
        <v>32.847147656284946</v>
      </c>
      <c r="U112" s="200">
        <v>33.339854871129205</v>
      </c>
      <c r="V112" s="200">
        <v>33.839952694196135</v>
      </c>
      <c r="W112" s="200">
        <v>34.347551984609069</v>
      </c>
      <c r="X112" s="200">
        <v>34.862765264378204</v>
      </c>
      <c r="Y112" s="200">
        <v>35.385706743343874</v>
      </c>
      <c r="Z112" s="200">
        <v>35.916492344494031</v>
      </c>
      <c r="AA112" s="200">
        <v>36.455239729661429</v>
      </c>
      <c r="AB112" s="150">
        <v>12</v>
      </c>
      <c r="AC112" s="151">
        <v>8000</v>
      </c>
      <c r="AD112" s="188">
        <v>38.1</v>
      </c>
      <c r="AE112" s="189">
        <v>38.1</v>
      </c>
      <c r="AF112" s="178">
        <v>0</v>
      </c>
      <c r="AG112" s="126"/>
      <c r="AH112" s="131"/>
      <c r="AI112" s="65"/>
      <c r="AJ112" s="133"/>
      <c r="AK112" s="133"/>
      <c r="AL112" s="132"/>
    </row>
    <row r="113" spans="1:38" s="105" customFormat="1" ht="15" customHeight="1" x14ac:dyDescent="0.2">
      <c r="A113" s="169" t="s">
        <v>177</v>
      </c>
      <c r="B113" s="200">
        <v>17.895750934784644</v>
      </c>
      <c r="C113" s="200">
        <v>16.786820434801335</v>
      </c>
      <c r="D113" s="200">
        <v>18.079733149517693</v>
      </c>
      <c r="E113" s="200">
        <v>19.407656211077715</v>
      </c>
      <c r="F113" s="200">
        <v>20.771349024525897</v>
      </c>
      <c r="G113" s="200">
        <v>22.171585899730026</v>
      </c>
      <c r="H113" s="200">
        <v>23.609156327659768</v>
      </c>
      <c r="I113" s="200">
        <v>25.084865261599958</v>
      </c>
      <c r="J113" s="200">
        <v>26.599533403384637</v>
      </c>
      <c r="K113" s="200">
        <v>27.286748745833716</v>
      </c>
      <c r="L113" s="200">
        <v>27.988595653540507</v>
      </c>
      <c r="M113" s="200">
        <v>28.705358450010703</v>
      </c>
      <c r="N113" s="200">
        <v>29.43732669635294</v>
      </c>
      <c r="O113" s="200">
        <v>30.184795284434209</v>
      </c>
      <c r="P113" s="200">
        <v>30.948064531651227</v>
      </c>
      <c r="Q113" s="200">
        <v>31.41228549962597</v>
      </c>
      <c r="R113" s="200">
        <v>31.883469782120358</v>
      </c>
      <c r="S113" s="200">
        <v>32.361721828852154</v>
      </c>
      <c r="T113" s="200">
        <v>32.847147656284946</v>
      </c>
      <c r="U113" s="200">
        <v>33.339854871129205</v>
      </c>
      <c r="V113" s="200">
        <v>33.839952694196135</v>
      </c>
      <c r="W113" s="200">
        <v>34.347551984609069</v>
      </c>
      <c r="X113" s="200">
        <v>34.862765264378204</v>
      </c>
      <c r="Y113" s="200">
        <v>35.385706743343874</v>
      </c>
      <c r="Z113" s="200">
        <v>35.916492344494031</v>
      </c>
      <c r="AA113" s="200">
        <v>36.455239729661429</v>
      </c>
      <c r="AB113" s="150">
        <v>12</v>
      </c>
      <c r="AC113" s="151">
        <v>3000</v>
      </c>
      <c r="AD113" s="188">
        <v>77.8</v>
      </c>
      <c r="AE113" s="189">
        <v>77.8</v>
      </c>
      <c r="AF113" s="178">
        <v>0</v>
      </c>
      <c r="AG113" s="126"/>
      <c r="AH113" s="131"/>
      <c r="AI113" s="65"/>
      <c r="AJ113" s="133"/>
      <c r="AK113" s="133"/>
      <c r="AL113" s="132"/>
    </row>
    <row r="114" spans="1:38" s="105" customFormat="1" ht="15" customHeight="1" x14ac:dyDescent="0.2">
      <c r="A114" s="169" t="s">
        <v>178</v>
      </c>
      <c r="B114" s="200">
        <v>17.895750934784644</v>
      </c>
      <c r="C114" s="200">
        <v>16.786820434801335</v>
      </c>
      <c r="D114" s="200">
        <v>18.079733149517693</v>
      </c>
      <c r="E114" s="200">
        <v>19.407656211077715</v>
      </c>
      <c r="F114" s="200">
        <v>20.771349024525897</v>
      </c>
      <c r="G114" s="200">
        <v>22.171585899730026</v>
      </c>
      <c r="H114" s="200">
        <v>23.609156327659768</v>
      </c>
      <c r="I114" s="200">
        <v>25.084865261599958</v>
      </c>
      <c r="J114" s="200">
        <v>26.599533403384637</v>
      </c>
      <c r="K114" s="200">
        <v>27.286748745833716</v>
      </c>
      <c r="L114" s="200">
        <v>27.988595653540507</v>
      </c>
      <c r="M114" s="200">
        <v>28.705358450010703</v>
      </c>
      <c r="N114" s="200">
        <v>29.43732669635294</v>
      </c>
      <c r="O114" s="200">
        <v>30.184795284434209</v>
      </c>
      <c r="P114" s="200">
        <v>30.948064531651227</v>
      </c>
      <c r="Q114" s="200">
        <v>31.41228549962597</v>
      </c>
      <c r="R114" s="200">
        <v>31.883469782120358</v>
      </c>
      <c r="S114" s="200">
        <v>32.361721828852154</v>
      </c>
      <c r="T114" s="200">
        <v>32.847147656284946</v>
      </c>
      <c r="U114" s="200">
        <v>33.339854871129205</v>
      </c>
      <c r="V114" s="200">
        <v>33.839952694196135</v>
      </c>
      <c r="W114" s="200">
        <v>34.347551984609069</v>
      </c>
      <c r="X114" s="200">
        <v>34.862765264378204</v>
      </c>
      <c r="Y114" s="200">
        <v>35.385706743343874</v>
      </c>
      <c r="Z114" s="200">
        <v>35.916492344494031</v>
      </c>
      <c r="AA114" s="200">
        <v>36.455239729661429</v>
      </c>
      <c r="AB114" s="150">
        <v>12</v>
      </c>
      <c r="AC114" s="151">
        <v>8000</v>
      </c>
      <c r="AD114" s="188">
        <v>39.5</v>
      </c>
      <c r="AE114" s="189">
        <v>39.5</v>
      </c>
      <c r="AF114" s="178">
        <v>0</v>
      </c>
      <c r="AG114" s="126"/>
      <c r="AH114" s="131"/>
      <c r="AI114" s="65"/>
      <c r="AJ114" s="133"/>
      <c r="AK114" s="133"/>
      <c r="AL114" s="132"/>
    </row>
    <row r="115" spans="1:38" s="105" customFormat="1" ht="15" customHeight="1" x14ac:dyDescent="0.2">
      <c r="A115" s="169" t="s">
        <v>179</v>
      </c>
      <c r="B115" s="200">
        <v>17.895750934784644</v>
      </c>
      <c r="C115" s="200">
        <v>16.786820434801335</v>
      </c>
      <c r="D115" s="200">
        <v>18.079733149517693</v>
      </c>
      <c r="E115" s="200">
        <v>19.407656211077715</v>
      </c>
      <c r="F115" s="200">
        <v>20.771349024525897</v>
      </c>
      <c r="G115" s="200">
        <v>22.171585899730026</v>
      </c>
      <c r="H115" s="200">
        <v>23.609156327659768</v>
      </c>
      <c r="I115" s="200">
        <v>25.084865261599958</v>
      </c>
      <c r="J115" s="200">
        <v>26.599533403384637</v>
      </c>
      <c r="K115" s="200">
        <v>27.286748745833716</v>
      </c>
      <c r="L115" s="200">
        <v>27.988595653540507</v>
      </c>
      <c r="M115" s="200">
        <v>28.705358450010703</v>
      </c>
      <c r="N115" s="200">
        <v>29.43732669635294</v>
      </c>
      <c r="O115" s="200">
        <v>30.184795284434209</v>
      </c>
      <c r="P115" s="200">
        <v>30.948064531651227</v>
      </c>
      <c r="Q115" s="200">
        <v>31.41228549962597</v>
      </c>
      <c r="R115" s="200">
        <v>31.883469782120358</v>
      </c>
      <c r="S115" s="200">
        <v>32.361721828852154</v>
      </c>
      <c r="T115" s="200">
        <v>32.847147656284946</v>
      </c>
      <c r="U115" s="200">
        <v>33.339854871129205</v>
      </c>
      <c r="V115" s="200">
        <v>33.839952694196135</v>
      </c>
      <c r="W115" s="200">
        <v>34.347551984609069</v>
      </c>
      <c r="X115" s="200">
        <v>34.862765264378204</v>
      </c>
      <c r="Y115" s="200">
        <v>35.385706743343874</v>
      </c>
      <c r="Z115" s="200">
        <v>35.916492344494031</v>
      </c>
      <c r="AA115" s="200">
        <v>36.455239729661429</v>
      </c>
      <c r="AB115" s="150">
        <v>12</v>
      </c>
      <c r="AC115" s="151">
        <v>3000</v>
      </c>
      <c r="AD115" s="188">
        <v>93.399999999999991</v>
      </c>
      <c r="AE115" s="189">
        <v>83.62</v>
      </c>
      <c r="AF115" s="178">
        <v>0</v>
      </c>
      <c r="AG115" s="126"/>
      <c r="AH115" s="131"/>
      <c r="AI115" s="65"/>
      <c r="AJ115" s="133"/>
      <c r="AK115" s="133"/>
      <c r="AL115" s="132"/>
    </row>
    <row r="116" spans="1:38" ht="15" customHeight="1" x14ac:dyDescent="0.2">
      <c r="A116" s="169" t="s">
        <v>180</v>
      </c>
      <c r="B116" s="200">
        <v>69.196903614500627</v>
      </c>
      <c r="C116" s="200">
        <v>64.909039014565153</v>
      </c>
      <c r="D116" s="200">
        <v>69.908301511468409</v>
      </c>
      <c r="E116" s="200">
        <v>75.042937349500491</v>
      </c>
      <c r="F116" s="200">
        <v>80.315882894833464</v>
      </c>
      <c r="G116" s="200">
        <v>85.730132145622761</v>
      </c>
      <c r="H116" s="200">
        <v>91.288737800284423</v>
      </c>
      <c r="I116" s="200">
        <v>96.994812344853159</v>
      </c>
      <c r="J116" s="200">
        <v>102.85152915975391</v>
      </c>
      <c r="K116" s="200">
        <v>105.50876181722371</v>
      </c>
      <c r="L116" s="200">
        <v>108.22256986035663</v>
      </c>
      <c r="M116" s="200">
        <v>110.99405267337471</v>
      </c>
      <c r="N116" s="200">
        <v>113.82432989256471</v>
      </c>
      <c r="O116" s="200">
        <v>116.71454176647893</v>
      </c>
      <c r="P116" s="200">
        <v>119.66584952238473</v>
      </c>
      <c r="Q116" s="200">
        <v>121.46083726522041</v>
      </c>
      <c r="R116" s="200">
        <v>123.2827498241987</v>
      </c>
      <c r="S116" s="200">
        <v>125.13199107156167</v>
      </c>
      <c r="T116" s="200">
        <v>127.00897093763511</v>
      </c>
      <c r="U116" s="200">
        <v>128.91410550169957</v>
      </c>
      <c r="V116" s="200">
        <v>130.84781708422506</v>
      </c>
      <c r="W116" s="200">
        <v>132.8105343404884</v>
      </c>
      <c r="X116" s="200">
        <v>134.80269235559572</v>
      </c>
      <c r="Y116" s="200">
        <v>136.82473274092962</v>
      </c>
      <c r="Z116" s="200">
        <v>138.87710373204359</v>
      </c>
      <c r="AA116" s="200">
        <v>140.96026028802419</v>
      </c>
      <c r="AB116" s="150">
        <v>12</v>
      </c>
      <c r="AC116" s="151">
        <v>8500</v>
      </c>
      <c r="AD116" s="188">
        <v>125.9</v>
      </c>
      <c r="AE116" s="189">
        <v>125.9</v>
      </c>
      <c r="AF116" s="178">
        <v>0</v>
      </c>
      <c r="AG116" s="126"/>
      <c r="AH116" s="131"/>
      <c r="AJ116" s="133"/>
      <c r="AK116" s="133"/>
      <c r="AL116" s="132"/>
    </row>
    <row r="117" spans="1:38" s="105" customFormat="1" ht="15" customHeight="1" x14ac:dyDescent="0.2">
      <c r="A117" s="169" t="s">
        <v>181</v>
      </c>
      <c r="B117" s="200">
        <v>69.196903614500627</v>
      </c>
      <c r="C117" s="200">
        <v>64.909039014565153</v>
      </c>
      <c r="D117" s="200">
        <v>69.908301511468409</v>
      </c>
      <c r="E117" s="200">
        <v>75.042937349500491</v>
      </c>
      <c r="F117" s="200">
        <v>80.315882894833464</v>
      </c>
      <c r="G117" s="200">
        <v>85.730132145622761</v>
      </c>
      <c r="H117" s="200">
        <v>91.288737800284423</v>
      </c>
      <c r="I117" s="200">
        <v>96.994812344853159</v>
      </c>
      <c r="J117" s="200">
        <v>102.85152915975391</v>
      </c>
      <c r="K117" s="200">
        <v>105.50876181722371</v>
      </c>
      <c r="L117" s="200">
        <v>108.22256986035663</v>
      </c>
      <c r="M117" s="200">
        <v>110.99405267337471</v>
      </c>
      <c r="N117" s="200">
        <v>113.82432989256471</v>
      </c>
      <c r="O117" s="200">
        <v>116.71454176647893</v>
      </c>
      <c r="P117" s="200">
        <v>119.66584952238473</v>
      </c>
      <c r="Q117" s="200">
        <v>121.46083726522041</v>
      </c>
      <c r="R117" s="200">
        <v>123.2827498241987</v>
      </c>
      <c r="S117" s="200">
        <v>125.13199107156167</v>
      </c>
      <c r="T117" s="200">
        <v>127.00897093763511</v>
      </c>
      <c r="U117" s="200">
        <v>128.91410550169957</v>
      </c>
      <c r="V117" s="200">
        <v>130.84781708422506</v>
      </c>
      <c r="W117" s="200">
        <v>132.8105343404884</v>
      </c>
      <c r="X117" s="200">
        <v>134.80269235559572</v>
      </c>
      <c r="Y117" s="200">
        <v>136.82473274092962</v>
      </c>
      <c r="Z117" s="200">
        <v>138.87710373204359</v>
      </c>
      <c r="AA117" s="200">
        <v>140.96026028802419</v>
      </c>
      <c r="AB117" s="150">
        <v>12</v>
      </c>
      <c r="AC117" s="151">
        <v>8500</v>
      </c>
      <c r="AD117" s="188">
        <v>101.9</v>
      </c>
      <c r="AE117" s="189">
        <v>101.9</v>
      </c>
      <c r="AF117" s="178">
        <v>0</v>
      </c>
      <c r="AI117" s="65"/>
      <c r="AJ117" s="65"/>
    </row>
    <row r="118" spans="1:38" s="105" customFormat="1" ht="15" customHeight="1" x14ac:dyDescent="0.2">
      <c r="A118" s="169" t="s">
        <v>182</v>
      </c>
      <c r="B118" s="200">
        <v>69.196903614500627</v>
      </c>
      <c r="C118" s="200">
        <v>64.909039014565153</v>
      </c>
      <c r="D118" s="200">
        <v>69.908301511468409</v>
      </c>
      <c r="E118" s="200">
        <v>75.042937349500491</v>
      </c>
      <c r="F118" s="200">
        <v>80.315882894833464</v>
      </c>
      <c r="G118" s="200">
        <v>85.730132145622761</v>
      </c>
      <c r="H118" s="200">
        <v>91.288737800284423</v>
      </c>
      <c r="I118" s="200">
        <v>96.994812344853159</v>
      </c>
      <c r="J118" s="200">
        <v>102.85152915975391</v>
      </c>
      <c r="K118" s="200">
        <v>105.50876181722371</v>
      </c>
      <c r="L118" s="200">
        <v>108.22256986035663</v>
      </c>
      <c r="M118" s="200">
        <v>110.99405267337471</v>
      </c>
      <c r="N118" s="200">
        <v>113.82432989256471</v>
      </c>
      <c r="O118" s="200">
        <v>116.71454176647893</v>
      </c>
      <c r="P118" s="200">
        <v>119.66584952238473</v>
      </c>
      <c r="Q118" s="200">
        <v>121.46083726522041</v>
      </c>
      <c r="R118" s="200">
        <v>123.2827498241987</v>
      </c>
      <c r="S118" s="200">
        <v>125.13199107156167</v>
      </c>
      <c r="T118" s="200">
        <v>127.00897093763511</v>
      </c>
      <c r="U118" s="200">
        <v>128.91410550169957</v>
      </c>
      <c r="V118" s="200">
        <v>130.84781708422506</v>
      </c>
      <c r="W118" s="200">
        <v>132.8105343404884</v>
      </c>
      <c r="X118" s="200">
        <v>134.80269235559572</v>
      </c>
      <c r="Y118" s="200">
        <v>136.82473274092962</v>
      </c>
      <c r="Z118" s="200">
        <v>138.87710373204359</v>
      </c>
      <c r="AA118" s="200">
        <v>140.96026028802419</v>
      </c>
      <c r="AB118" s="150">
        <v>12</v>
      </c>
      <c r="AC118" s="151">
        <v>8500</v>
      </c>
      <c r="AD118" s="188">
        <v>94.5</v>
      </c>
      <c r="AE118" s="189">
        <v>94.5</v>
      </c>
      <c r="AF118" s="178">
        <v>0</v>
      </c>
      <c r="AI118" s="65"/>
      <c r="AJ118" s="65"/>
    </row>
    <row r="119" spans="1:38" s="105" customFormat="1" ht="15" customHeight="1" x14ac:dyDescent="0.2">
      <c r="A119" s="169" t="s">
        <v>183</v>
      </c>
      <c r="B119" s="200">
        <v>69.196903614500627</v>
      </c>
      <c r="C119" s="200">
        <v>64.909039014565153</v>
      </c>
      <c r="D119" s="200">
        <v>69.908301511468409</v>
      </c>
      <c r="E119" s="200">
        <v>75.042937349500491</v>
      </c>
      <c r="F119" s="200">
        <v>80.315882894833464</v>
      </c>
      <c r="G119" s="200">
        <v>85.730132145622761</v>
      </c>
      <c r="H119" s="200">
        <v>91.288737800284423</v>
      </c>
      <c r="I119" s="200">
        <v>96.994812344853159</v>
      </c>
      <c r="J119" s="200">
        <v>102.85152915975391</v>
      </c>
      <c r="K119" s="200">
        <v>105.50876181722371</v>
      </c>
      <c r="L119" s="200">
        <v>108.22256986035663</v>
      </c>
      <c r="M119" s="200">
        <v>110.99405267337471</v>
      </c>
      <c r="N119" s="200">
        <v>113.82432989256471</v>
      </c>
      <c r="O119" s="200">
        <v>116.71454176647893</v>
      </c>
      <c r="P119" s="200">
        <v>119.66584952238473</v>
      </c>
      <c r="Q119" s="200">
        <v>121.46083726522041</v>
      </c>
      <c r="R119" s="200">
        <v>123.2827498241987</v>
      </c>
      <c r="S119" s="200">
        <v>125.13199107156167</v>
      </c>
      <c r="T119" s="200">
        <v>127.00897093763511</v>
      </c>
      <c r="U119" s="200">
        <v>128.91410550169957</v>
      </c>
      <c r="V119" s="200">
        <v>130.84781708422506</v>
      </c>
      <c r="W119" s="200">
        <v>132.8105343404884</v>
      </c>
      <c r="X119" s="200">
        <v>134.80269235559572</v>
      </c>
      <c r="Y119" s="200">
        <v>136.82473274092962</v>
      </c>
      <c r="Z119" s="200">
        <v>138.87710373204359</v>
      </c>
      <c r="AA119" s="200">
        <v>140.96026028802419</v>
      </c>
      <c r="AB119" s="150">
        <v>12</v>
      </c>
      <c r="AC119" s="151">
        <v>8500</v>
      </c>
      <c r="AD119" s="188">
        <v>142.19999999999999</v>
      </c>
      <c r="AE119" s="189">
        <v>142.19999999999999</v>
      </c>
      <c r="AF119" s="178">
        <v>0</v>
      </c>
      <c r="AI119" s="65"/>
      <c r="AJ119" s="65"/>
    </row>
    <row r="120" spans="1:38" s="105" customFormat="1" ht="15" customHeight="1" x14ac:dyDescent="0.2">
      <c r="A120" s="170" t="s">
        <v>184</v>
      </c>
      <c r="B120" s="202">
        <v>44.089484824415642</v>
      </c>
      <c r="C120" s="202">
        <v>41.357429900958238</v>
      </c>
      <c r="D120" s="202">
        <v>44.542758961611433</v>
      </c>
      <c r="E120" s="202">
        <v>47.814342472356486</v>
      </c>
      <c r="F120" s="202">
        <v>51.174051367657547</v>
      </c>
      <c r="G120" s="202">
        <v>54.623793302761356</v>
      </c>
      <c r="H120" s="202">
        <v>58.165513334360561</v>
      </c>
      <c r="I120" s="202">
        <v>61.801194613414616</v>
      </c>
      <c r="J120" s="202">
        <v>65.532859090340068</v>
      </c>
      <c r="K120" s="202">
        <v>67.225940901906924</v>
      </c>
      <c r="L120" s="202">
        <v>68.955070274525454</v>
      </c>
      <c r="M120" s="202">
        <v>70.720947691619642</v>
      </c>
      <c r="N120" s="202">
        <v>72.524286540414863</v>
      </c>
      <c r="O120" s="202">
        <v>74.365813341443328</v>
      </c>
      <c r="P120" s="202">
        <v>76.246267982031057</v>
      </c>
      <c r="Q120" s="202">
        <v>77.389962001761447</v>
      </c>
      <c r="R120" s="202">
        <v>78.550811431787849</v>
      </c>
      <c r="S120" s="202">
        <v>79.729073603264652</v>
      </c>
      <c r="T120" s="202">
        <v>80.92500970731362</v>
      </c>
      <c r="U120" s="202">
        <v>82.138884852923297</v>
      </c>
      <c r="V120" s="202">
        <v>83.370968125717141</v>
      </c>
      <c r="W120" s="202">
        <v>84.621532647602891</v>
      </c>
      <c r="X120" s="202">
        <v>85.890855637316918</v>
      </c>
      <c r="Y120" s="202">
        <v>87.179218471876666</v>
      </c>
      <c r="Z120" s="202">
        <v>88.486906748954809</v>
      </c>
      <c r="AA120" s="202">
        <v>89.8142103501891</v>
      </c>
      <c r="AB120" s="158">
        <v>15</v>
      </c>
      <c r="AC120" s="159">
        <v>8760</v>
      </c>
      <c r="AD120" s="196">
        <v>82.100000000000009</v>
      </c>
      <c r="AE120" s="197">
        <v>82.100000000000009</v>
      </c>
      <c r="AF120" s="178">
        <v>0</v>
      </c>
      <c r="AI120" s="65"/>
      <c r="AJ120" s="65"/>
    </row>
    <row r="121" spans="1:38" s="105" customFormat="1" ht="15" customHeight="1" x14ac:dyDescent="0.2">
      <c r="A121" s="171" t="s">
        <v>185</v>
      </c>
      <c r="B121" s="204">
        <v>13.91891739372139</v>
      </c>
      <c r="C121" s="204">
        <v>13.05641589373437</v>
      </c>
      <c r="D121" s="204">
        <v>14.062014671847095</v>
      </c>
      <c r="E121" s="204">
        <v>15.094843719727107</v>
      </c>
      <c r="F121" s="204">
        <v>16.155493685742361</v>
      </c>
      <c r="G121" s="204">
        <v>17.24456681090113</v>
      </c>
      <c r="H121" s="204">
        <v>18.362677143735372</v>
      </c>
      <c r="I121" s="204">
        <v>19.510450759022188</v>
      </c>
      <c r="J121" s="204">
        <v>20.688525980410269</v>
      </c>
      <c r="K121" s="204">
        <v>21.223026802315111</v>
      </c>
      <c r="L121" s="204">
        <v>21.768907730531502</v>
      </c>
      <c r="M121" s="204">
        <v>22.326389905563875</v>
      </c>
      <c r="N121" s="204">
        <v>22.895698541607842</v>
      </c>
      <c r="O121" s="204">
        <v>23.477062999004382</v>
      </c>
      <c r="P121" s="204">
        <v>24.070716857950952</v>
      </c>
      <c r="Q121" s="204">
        <v>24.431777610820195</v>
      </c>
      <c r="R121" s="204">
        <v>24.798254274982497</v>
      </c>
      <c r="S121" s="204">
        <v>25.17022808910723</v>
      </c>
      <c r="T121" s="204">
        <v>25.547781510443841</v>
      </c>
      <c r="U121" s="204">
        <v>25.930998233100489</v>
      </c>
      <c r="V121" s="204">
        <v>26.319963206596992</v>
      </c>
      <c r="W121" s="204">
        <v>26.714762654695942</v>
      </c>
      <c r="X121" s="204">
        <v>27.115484094516379</v>
      </c>
      <c r="Y121" s="204">
        <v>27.52221635593412</v>
      </c>
      <c r="Z121" s="204">
        <v>27.935049601273132</v>
      </c>
      <c r="AA121" s="204">
        <v>28.35407534529222</v>
      </c>
      <c r="AB121" s="160">
        <v>15</v>
      </c>
      <c r="AC121" s="161">
        <v>5500</v>
      </c>
      <c r="AD121" s="198">
        <v>14.1</v>
      </c>
      <c r="AE121" s="199">
        <v>14.1</v>
      </c>
      <c r="AF121" s="178">
        <v>0</v>
      </c>
      <c r="AI121" s="65"/>
      <c r="AJ121" s="65"/>
    </row>
    <row r="122" spans="1:38" s="105" customFormat="1" ht="15" customHeight="1" x14ac:dyDescent="0.2">
      <c r="A122" s="169" t="s">
        <v>186</v>
      </c>
      <c r="B122" s="200">
        <v>13.91891739372139</v>
      </c>
      <c r="C122" s="200">
        <v>13.05641589373437</v>
      </c>
      <c r="D122" s="200">
        <v>14.062014671847095</v>
      </c>
      <c r="E122" s="200">
        <v>15.094843719727107</v>
      </c>
      <c r="F122" s="200">
        <v>16.155493685742361</v>
      </c>
      <c r="G122" s="200">
        <v>17.24456681090113</v>
      </c>
      <c r="H122" s="200">
        <v>18.362677143735372</v>
      </c>
      <c r="I122" s="200">
        <v>19.510450759022188</v>
      </c>
      <c r="J122" s="200">
        <v>20.688525980410269</v>
      </c>
      <c r="K122" s="200">
        <v>21.223026802315111</v>
      </c>
      <c r="L122" s="200">
        <v>21.768907730531502</v>
      </c>
      <c r="M122" s="200">
        <v>22.326389905563875</v>
      </c>
      <c r="N122" s="200">
        <v>22.895698541607842</v>
      </c>
      <c r="O122" s="200">
        <v>23.477062999004382</v>
      </c>
      <c r="P122" s="200">
        <v>24.070716857950952</v>
      </c>
      <c r="Q122" s="200">
        <v>24.431777610820195</v>
      </c>
      <c r="R122" s="200">
        <v>24.798254274982497</v>
      </c>
      <c r="S122" s="200">
        <v>25.17022808910723</v>
      </c>
      <c r="T122" s="200">
        <v>25.547781510443841</v>
      </c>
      <c r="U122" s="200">
        <v>25.930998233100489</v>
      </c>
      <c r="V122" s="200">
        <v>26.319963206596992</v>
      </c>
      <c r="W122" s="200">
        <v>26.714762654695942</v>
      </c>
      <c r="X122" s="200">
        <v>27.115484094516379</v>
      </c>
      <c r="Y122" s="200">
        <v>27.52221635593412</v>
      </c>
      <c r="Z122" s="200">
        <v>27.935049601273132</v>
      </c>
      <c r="AA122" s="200">
        <v>28.35407534529222</v>
      </c>
      <c r="AB122" s="150">
        <v>15</v>
      </c>
      <c r="AC122" s="151">
        <v>5500</v>
      </c>
      <c r="AD122" s="188">
        <v>18.100000000000001</v>
      </c>
      <c r="AE122" s="189">
        <v>18.100000000000001</v>
      </c>
      <c r="AF122" s="178">
        <v>0</v>
      </c>
      <c r="AI122" s="65"/>
      <c r="AJ122" s="65"/>
    </row>
    <row r="123" spans="1:38" s="105" customFormat="1" ht="15" customHeight="1" x14ac:dyDescent="0.2">
      <c r="A123" s="169" t="s">
        <v>187</v>
      </c>
      <c r="B123" s="200">
        <v>13.91891739372139</v>
      </c>
      <c r="C123" s="200">
        <v>13.05641589373437</v>
      </c>
      <c r="D123" s="200">
        <v>14.062014671847095</v>
      </c>
      <c r="E123" s="200">
        <v>15.094843719727107</v>
      </c>
      <c r="F123" s="200">
        <v>16.155493685742361</v>
      </c>
      <c r="G123" s="200">
        <v>17.24456681090113</v>
      </c>
      <c r="H123" s="200">
        <v>18.362677143735372</v>
      </c>
      <c r="I123" s="200">
        <v>19.510450759022188</v>
      </c>
      <c r="J123" s="200">
        <v>20.688525980410269</v>
      </c>
      <c r="K123" s="200">
        <v>21.223026802315111</v>
      </c>
      <c r="L123" s="200">
        <v>21.768907730531502</v>
      </c>
      <c r="M123" s="200">
        <v>22.326389905563875</v>
      </c>
      <c r="N123" s="200">
        <v>22.895698541607842</v>
      </c>
      <c r="O123" s="200">
        <v>23.477062999004382</v>
      </c>
      <c r="P123" s="200">
        <v>24.070716857950952</v>
      </c>
      <c r="Q123" s="200">
        <v>24.431777610820195</v>
      </c>
      <c r="R123" s="200">
        <v>24.798254274982497</v>
      </c>
      <c r="S123" s="200">
        <v>25.17022808910723</v>
      </c>
      <c r="T123" s="200">
        <v>25.547781510443841</v>
      </c>
      <c r="U123" s="200">
        <v>25.930998233100489</v>
      </c>
      <c r="V123" s="200">
        <v>26.319963206596992</v>
      </c>
      <c r="W123" s="200">
        <v>26.714762654695942</v>
      </c>
      <c r="X123" s="200">
        <v>27.115484094516379</v>
      </c>
      <c r="Y123" s="200">
        <v>27.52221635593412</v>
      </c>
      <c r="Z123" s="200">
        <v>27.935049601273132</v>
      </c>
      <c r="AA123" s="200">
        <v>28.35407534529222</v>
      </c>
      <c r="AB123" s="150">
        <v>15</v>
      </c>
      <c r="AC123" s="151">
        <v>5500</v>
      </c>
      <c r="AD123" s="188">
        <v>22.1</v>
      </c>
      <c r="AE123" s="189">
        <v>22.1</v>
      </c>
      <c r="AF123" s="178">
        <v>0</v>
      </c>
      <c r="AI123" s="65"/>
      <c r="AJ123" s="65"/>
    </row>
    <row r="124" spans="1:38" s="105" customFormat="1" ht="15" customHeight="1" x14ac:dyDescent="0.2">
      <c r="A124" s="169" t="s">
        <v>188</v>
      </c>
      <c r="B124" s="200">
        <v>13.91891739372139</v>
      </c>
      <c r="C124" s="200">
        <v>13.05641589373437</v>
      </c>
      <c r="D124" s="200">
        <v>14.062014671847095</v>
      </c>
      <c r="E124" s="200">
        <v>15.094843719727107</v>
      </c>
      <c r="F124" s="200">
        <v>16.155493685742361</v>
      </c>
      <c r="G124" s="200">
        <v>17.24456681090113</v>
      </c>
      <c r="H124" s="200">
        <v>18.362677143735372</v>
      </c>
      <c r="I124" s="200">
        <v>19.510450759022188</v>
      </c>
      <c r="J124" s="200">
        <v>20.688525980410269</v>
      </c>
      <c r="K124" s="200">
        <v>21.223026802315111</v>
      </c>
      <c r="L124" s="200">
        <v>21.768907730531502</v>
      </c>
      <c r="M124" s="200">
        <v>22.326389905563875</v>
      </c>
      <c r="N124" s="200">
        <v>22.895698541607842</v>
      </c>
      <c r="O124" s="200">
        <v>23.477062999004382</v>
      </c>
      <c r="P124" s="200">
        <v>24.070716857950952</v>
      </c>
      <c r="Q124" s="200">
        <v>24.431777610820195</v>
      </c>
      <c r="R124" s="200">
        <v>24.798254274982497</v>
      </c>
      <c r="S124" s="200">
        <v>25.17022808910723</v>
      </c>
      <c r="T124" s="200">
        <v>25.547781510443841</v>
      </c>
      <c r="U124" s="200">
        <v>25.930998233100489</v>
      </c>
      <c r="V124" s="200">
        <v>26.319963206596992</v>
      </c>
      <c r="W124" s="200">
        <v>26.714762654695942</v>
      </c>
      <c r="X124" s="200">
        <v>27.115484094516379</v>
      </c>
      <c r="Y124" s="200">
        <v>27.52221635593412</v>
      </c>
      <c r="Z124" s="200">
        <v>27.935049601273132</v>
      </c>
      <c r="AA124" s="200">
        <v>28.35407534529222</v>
      </c>
      <c r="AB124" s="150">
        <v>15</v>
      </c>
      <c r="AC124" s="151">
        <v>5500</v>
      </c>
      <c r="AD124" s="188">
        <v>26.1</v>
      </c>
      <c r="AE124" s="189">
        <v>26.1</v>
      </c>
      <c r="AF124" s="178">
        <v>0</v>
      </c>
      <c r="AI124" s="65"/>
      <c r="AJ124" s="65"/>
    </row>
    <row r="125" spans="1:38" s="105" customFormat="1" ht="15" customHeight="1" x14ac:dyDescent="0.2">
      <c r="A125" s="169" t="s">
        <v>189</v>
      </c>
      <c r="B125" s="200">
        <v>13.91891739372139</v>
      </c>
      <c r="C125" s="200">
        <v>13.05641589373437</v>
      </c>
      <c r="D125" s="200">
        <v>14.062014671847095</v>
      </c>
      <c r="E125" s="200">
        <v>15.094843719727107</v>
      </c>
      <c r="F125" s="200">
        <v>16.155493685742361</v>
      </c>
      <c r="G125" s="200">
        <v>17.24456681090113</v>
      </c>
      <c r="H125" s="200">
        <v>18.362677143735372</v>
      </c>
      <c r="I125" s="200">
        <v>19.510450759022188</v>
      </c>
      <c r="J125" s="200">
        <v>20.688525980410269</v>
      </c>
      <c r="K125" s="200">
        <v>21.223026802315111</v>
      </c>
      <c r="L125" s="200">
        <v>21.768907730531502</v>
      </c>
      <c r="M125" s="200">
        <v>22.326389905563875</v>
      </c>
      <c r="N125" s="200">
        <v>22.895698541607842</v>
      </c>
      <c r="O125" s="200">
        <v>23.477062999004382</v>
      </c>
      <c r="P125" s="200">
        <v>24.070716857950952</v>
      </c>
      <c r="Q125" s="200">
        <v>24.431777610820195</v>
      </c>
      <c r="R125" s="200">
        <v>24.798254274982497</v>
      </c>
      <c r="S125" s="200">
        <v>25.17022808910723</v>
      </c>
      <c r="T125" s="200">
        <v>25.547781510443841</v>
      </c>
      <c r="U125" s="200">
        <v>25.930998233100489</v>
      </c>
      <c r="V125" s="200">
        <v>26.319963206596992</v>
      </c>
      <c r="W125" s="200">
        <v>26.714762654695942</v>
      </c>
      <c r="X125" s="200">
        <v>27.115484094516379</v>
      </c>
      <c r="Y125" s="200">
        <v>27.52221635593412</v>
      </c>
      <c r="Z125" s="200">
        <v>27.935049601273132</v>
      </c>
      <c r="AA125" s="200">
        <v>28.35407534529222</v>
      </c>
      <c r="AB125" s="150">
        <v>15</v>
      </c>
      <c r="AC125" s="151">
        <v>5500</v>
      </c>
      <c r="AD125" s="188">
        <v>50.1</v>
      </c>
      <c r="AE125" s="189">
        <v>50.1</v>
      </c>
      <c r="AF125" s="178">
        <v>0</v>
      </c>
      <c r="AI125" s="65"/>
      <c r="AJ125" s="65"/>
    </row>
    <row r="126" spans="1:38" s="105" customFormat="1" ht="15" customHeight="1" x14ac:dyDescent="0.2">
      <c r="A126" s="169" t="s">
        <v>190</v>
      </c>
      <c r="B126" s="200">
        <v>13.91891739372139</v>
      </c>
      <c r="C126" s="200">
        <v>13.05641589373437</v>
      </c>
      <c r="D126" s="200">
        <v>14.062014671847095</v>
      </c>
      <c r="E126" s="200">
        <v>15.094843719727107</v>
      </c>
      <c r="F126" s="200">
        <v>16.155493685742361</v>
      </c>
      <c r="G126" s="200">
        <v>17.24456681090113</v>
      </c>
      <c r="H126" s="200">
        <v>18.362677143735372</v>
      </c>
      <c r="I126" s="200">
        <v>19.510450759022188</v>
      </c>
      <c r="J126" s="200">
        <v>20.688525980410269</v>
      </c>
      <c r="K126" s="200">
        <v>21.223026802315111</v>
      </c>
      <c r="L126" s="200">
        <v>21.768907730531502</v>
      </c>
      <c r="M126" s="200">
        <v>22.326389905563875</v>
      </c>
      <c r="N126" s="200">
        <v>22.895698541607842</v>
      </c>
      <c r="O126" s="200">
        <v>23.477062999004382</v>
      </c>
      <c r="P126" s="200">
        <v>24.070716857950952</v>
      </c>
      <c r="Q126" s="200">
        <v>24.431777610820195</v>
      </c>
      <c r="R126" s="200">
        <v>24.798254274982497</v>
      </c>
      <c r="S126" s="200">
        <v>25.17022808910723</v>
      </c>
      <c r="T126" s="200">
        <v>25.547781510443841</v>
      </c>
      <c r="U126" s="200">
        <v>25.930998233100489</v>
      </c>
      <c r="V126" s="200">
        <v>26.319963206596992</v>
      </c>
      <c r="W126" s="200">
        <v>26.714762654695942</v>
      </c>
      <c r="X126" s="200">
        <v>27.115484094516379</v>
      </c>
      <c r="Y126" s="200">
        <v>27.52221635593412</v>
      </c>
      <c r="Z126" s="200">
        <v>27.935049601273132</v>
      </c>
      <c r="AA126" s="200">
        <v>28.35407534529222</v>
      </c>
      <c r="AB126" s="150">
        <v>15</v>
      </c>
      <c r="AC126" s="151">
        <v>5500</v>
      </c>
      <c r="AD126" s="188">
        <v>53.5</v>
      </c>
      <c r="AE126" s="189">
        <v>53.5</v>
      </c>
      <c r="AF126" s="178">
        <v>0</v>
      </c>
      <c r="AI126" s="65"/>
      <c r="AJ126" s="65"/>
    </row>
    <row r="127" spans="1:38" s="105" customFormat="1" ht="15" customHeight="1" x14ac:dyDescent="0.2">
      <c r="A127" s="169" t="s">
        <v>191</v>
      </c>
      <c r="B127" s="200">
        <v>13.91891739372139</v>
      </c>
      <c r="C127" s="200">
        <v>13.05641589373437</v>
      </c>
      <c r="D127" s="200">
        <v>14.062014671847095</v>
      </c>
      <c r="E127" s="200">
        <v>15.094843719727107</v>
      </c>
      <c r="F127" s="200">
        <v>16.155493685742361</v>
      </c>
      <c r="G127" s="200">
        <v>17.24456681090113</v>
      </c>
      <c r="H127" s="200">
        <v>18.362677143735372</v>
      </c>
      <c r="I127" s="200">
        <v>19.510450759022188</v>
      </c>
      <c r="J127" s="200">
        <v>20.688525980410269</v>
      </c>
      <c r="K127" s="200">
        <v>21.223026802315111</v>
      </c>
      <c r="L127" s="200">
        <v>21.768907730531502</v>
      </c>
      <c r="M127" s="200">
        <v>22.326389905563875</v>
      </c>
      <c r="N127" s="200">
        <v>22.895698541607842</v>
      </c>
      <c r="O127" s="200">
        <v>23.477062999004382</v>
      </c>
      <c r="P127" s="200">
        <v>24.070716857950952</v>
      </c>
      <c r="Q127" s="200">
        <v>24.431777610820195</v>
      </c>
      <c r="R127" s="200">
        <v>24.798254274982497</v>
      </c>
      <c r="S127" s="200">
        <v>25.17022808910723</v>
      </c>
      <c r="T127" s="200">
        <v>25.547781510443841</v>
      </c>
      <c r="U127" s="200">
        <v>25.930998233100489</v>
      </c>
      <c r="V127" s="200">
        <v>26.319963206596992</v>
      </c>
      <c r="W127" s="200">
        <v>26.714762654695942</v>
      </c>
      <c r="X127" s="200">
        <v>27.115484094516379</v>
      </c>
      <c r="Y127" s="200">
        <v>27.52221635593412</v>
      </c>
      <c r="Z127" s="200">
        <v>27.935049601273132</v>
      </c>
      <c r="AA127" s="200">
        <v>28.35407534529222</v>
      </c>
      <c r="AB127" s="150">
        <v>15</v>
      </c>
      <c r="AC127" s="151">
        <v>5500</v>
      </c>
      <c r="AD127" s="188">
        <v>57</v>
      </c>
      <c r="AE127" s="189">
        <v>57</v>
      </c>
      <c r="AF127" s="178">
        <v>0</v>
      </c>
      <c r="AI127" s="65"/>
      <c r="AJ127" s="65"/>
    </row>
    <row r="128" spans="1:38" s="105" customFormat="1" ht="15" customHeight="1" x14ac:dyDescent="0.2">
      <c r="A128" s="169" t="s">
        <v>192</v>
      </c>
      <c r="B128" s="200">
        <v>13.91891739372139</v>
      </c>
      <c r="C128" s="200">
        <v>13.05641589373437</v>
      </c>
      <c r="D128" s="200">
        <v>14.062014671847095</v>
      </c>
      <c r="E128" s="200">
        <v>15.094843719727107</v>
      </c>
      <c r="F128" s="200">
        <v>16.155493685742361</v>
      </c>
      <c r="G128" s="200">
        <v>17.24456681090113</v>
      </c>
      <c r="H128" s="200">
        <v>18.362677143735372</v>
      </c>
      <c r="I128" s="200">
        <v>19.510450759022188</v>
      </c>
      <c r="J128" s="200">
        <v>20.688525980410269</v>
      </c>
      <c r="K128" s="200">
        <v>21.223026802315111</v>
      </c>
      <c r="L128" s="200">
        <v>21.768907730531502</v>
      </c>
      <c r="M128" s="200">
        <v>22.326389905563875</v>
      </c>
      <c r="N128" s="200">
        <v>22.895698541607842</v>
      </c>
      <c r="O128" s="200">
        <v>23.477062999004382</v>
      </c>
      <c r="P128" s="200">
        <v>24.070716857950952</v>
      </c>
      <c r="Q128" s="200">
        <v>24.431777610820195</v>
      </c>
      <c r="R128" s="200">
        <v>24.798254274982497</v>
      </c>
      <c r="S128" s="200">
        <v>25.17022808910723</v>
      </c>
      <c r="T128" s="200">
        <v>25.547781510443841</v>
      </c>
      <c r="U128" s="200">
        <v>25.930998233100489</v>
      </c>
      <c r="V128" s="200">
        <v>26.319963206596992</v>
      </c>
      <c r="W128" s="200">
        <v>26.714762654695942</v>
      </c>
      <c r="X128" s="200">
        <v>27.115484094516379</v>
      </c>
      <c r="Y128" s="200">
        <v>27.52221635593412</v>
      </c>
      <c r="Z128" s="200">
        <v>27.935049601273132</v>
      </c>
      <c r="AA128" s="200">
        <v>28.35407534529222</v>
      </c>
      <c r="AB128" s="150">
        <v>15</v>
      </c>
      <c r="AC128" s="151">
        <v>5500</v>
      </c>
      <c r="AD128" s="188">
        <v>60.400000000000006</v>
      </c>
      <c r="AE128" s="189">
        <v>60.400000000000006</v>
      </c>
      <c r="AF128" s="178">
        <v>0</v>
      </c>
      <c r="AI128" s="65"/>
      <c r="AJ128" s="65"/>
    </row>
    <row r="129" spans="1:36" s="105" customFormat="1" ht="15" customHeight="1" x14ac:dyDescent="0.2">
      <c r="A129" s="169" t="s">
        <v>193</v>
      </c>
      <c r="B129" s="200">
        <v>13.91891739372139</v>
      </c>
      <c r="C129" s="200">
        <v>13.05641589373437</v>
      </c>
      <c r="D129" s="200">
        <v>14.062014671847095</v>
      </c>
      <c r="E129" s="200">
        <v>15.094843719727107</v>
      </c>
      <c r="F129" s="200">
        <v>16.155493685742361</v>
      </c>
      <c r="G129" s="200">
        <v>17.24456681090113</v>
      </c>
      <c r="H129" s="200">
        <v>18.362677143735372</v>
      </c>
      <c r="I129" s="200">
        <v>19.510450759022188</v>
      </c>
      <c r="J129" s="200">
        <v>20.688525980410269</v>
      </c>
      <c r="K129" s="200">
        <v>21.223026802315111</v>
      </c>
      <c r="L129" s="200">
        <v>21.768907730531502</v>
      </c>
      <c r="M129" s="200">
        <v>22.326389905563875</v>
      </c>
      <c r="N129" s="200">
        <v>22.895698541607842</v>
      </c>
      <c r="O129" s="200">
        <v>23.477062999004382</v>
      </c>
      <c r="P129" s="200">
        <v>24.070716857950952</v>
      </c>
      <c r="Q129" s="200">
        <v>24.431777610820195</v>
      </c>
      <c r="R129" s="200">
        <v>24.798254274982497</v>
      </c>
      <c r="S129" s="200">
        <v>25.17022808910723</v>
      </c>
      <c r="T129" s="200">
        <v>25.547781510443841</v>
      </c>
      <c r="U129" s="200">
        <v>25.930998233100489</v>
      </c>
      <c r="V129" s="200">
        <v>26.319963206596992</v>
      </c>
      <c r="W129" s="200">
        <v>26.714762654695942</v>
      </c>
      <c r="X129" s="200">
        <v>27.115484094516379</v>
      </c>
      <c r="Y129" s="200">
        <v>27.52221635593412</v>
      </c>
      <c r="Z129" s="200">
        <v>27.935049601273132</v>
      </c>
      <c r="AA129" s="200">
        <v>28.35407534529222</v>
      </c>
      <c r="AB129" s="150">
        <v>15</v>
      </c>
      <c r="AC129" s="151">
        <v>5500</v>
      </c>
      <c r="AD129" s="188">
        <v>51.1</v>
      </c>
      <c r="AE129" s="189">
        <v>51.1</v>
      </c>
      <c r="AF129" s="178">
        <v>0</v>
      </c>
      <c r="AI129" s="65"/>
      <c r="AJ129" s="65"/>
    </row>
    <row r="130" spans="1:36" s="105" customFormat="1" ht="15" customHeight="1" x14ac:dyDescent="0.2">
      <c r="A130" s="169" t="s">
        <v>194</v>
      </c>
      <c r="B130" s="200">
        <v>13.91891739372139</v>
      </c>
      <c r="C130" s="200">
        <v>13.05641589373437</v>
      </c>
      <c r="D130" s="200">
        <v>14.062014671847095</v>
      </c>
      <c r="E130" s="200">
        <v>15.094843719727107</v>
      </c>
      <c r="F130" s="200">
        <v>16.155493685742361</v>
      </c>
      <c r="G130" s="200">
        <v>17.24456681090113</v>
      </c>
      <c r="H130" s="200">
        <v>18.362677143735372</v>
      </c>
      <c r="I130" s="200">
        <v>19.510450759022188</v>
      </c>
      <c r="J130" s="200">
        <v>20.688525980410269</v>
      </c>
      <c r="K130" s="200">
        <v>21.223026802315111</v>
      </c>
      <c r="L130" s="200">
        <v>21.768907730531502</v>
      </c>
      <c r="M130" s="200">
        <v>22.326389905563875</v>
      </c>
      <c r="N130" s="200">
        <v>22.895698541607842</v>
      </c>
      <c r="O130" s="200">
        <v>23.477062999004382</v>
      </c>
      <c r="P130" s="200">
        <v>24.070716857950952</v>
      </c>
      <c r="Q130" s="200">
        <v>24.431777610820195</v>
      </c>
      <c r="R130" s="200">
        <v>24.798254274982497</v>
      </c>
      <c r="S130" s="200">
        <v>25.17022808910723</v>
      </c>
      <c r="T130" s="200">
        <v>25.547781510443841</v>
      </c>
      <c r="U130" s="200">
        <v>25.930998233100489</v>
      </c>
      <c r="V130" s="200">
        <v>26.319963206596992</v>
      </c>
      <c r="W130" s="200">
        <v>26.714762654695942</v>
      </c>
      <c r="X130" s="200">
        <v>27.115484094516379</v>
      </c>
      <c r="Y130" s="200">
        <v>27.52221635593412</v>
      </c>
      <c r="Z130" s="200">
        <v>27.935049601273132</v>
      </c>
      <c r="AA130" s="200">
        <v>28.35407534529222</v>
      </c>
      <c r="AB130" s="150">
        <v>15</v>
      </c>
      <c r="AC130" s="151">
        <v>5500</v>
      </c>
      <c r="AD130" s="188">
        <v>55.1</v>
      </c>
      <c r="AE130" s="189">
        <v>55.1</v>
      </c>
      <c r="AF130" s="178">
        <v>0</v>
      </c>
      <c r="AI130" s="65"/>
      <c r="AJ130" s="65"/>
    </row>
    <row r="131" spans="1:36" s="105" customFormat="1" ht="15" customHeight="1" x14ac:dyDescent="0.2">
      <c r="A131" s="169" t="s">
        <v>195</v>
      </c>
      <c r="B131" s="200">
        <v>13.91891739372139</v>
      </c>
      <c r="C131" s="200">
        <v>13.05641589373437</v>
      </c>
      <c r="D131" s="200">
        <v>14.062014671847095</v>
      </c>
      <c r="E131" s="200">
        <v>15.094843719727107</v>
      </c>
      <c r="F131" s="200">
        <v>16.155493685742361</v>
      </c>
      <c r="G131" s="200">
        <v>17.24456681090113</v>
      </c>
      <c r="H131" s="200">
        <v>18.362677143735372</v>
      </c>
      <c r="I131" s="200">
        <v>19.510450759022188</v>
      </c>
      <c r="J131" s="200">
        <v>20.688525980410269</v>
      </c>
      <c r="K131" s="200">
        <v>21.223026802315111</v>
      </c>
      <c r="L131" s="200">
        <v>21.768907730531502</v>
      </c>
      <c r="M131" s="200">
        <v>22.326389905563875</v>
      </c>
      <c r="N131" s="200">
        <v>22.895698541607842</v>
      </c>
      <c r="O131" s="200">
        <v>23.477062999004382</v>
      </c>
      <c r="P131" s="200">
        <v>24.070716857950952</v>
      </c>
      <c r="Q131" s="200">
        <v>24.431777610820195</v>
      </c>
      <c r="R131" s="200">
        <v>24.798254274982497</v>
      </c>
      <c r="S131" s="200">
        <v>25.17022808910723</v>
      </c>
      <c r="T131" s="200">
        <v>25.547781510443841</v>
      </c>
      <c r="U131" s="200">
        <v>25.930998233100489</v>
      </c>
      <c r="V131" s="200">
        <v>26.319963206596992</v>
      </c>
      <c r="W131" s="200">
        <v>26.714762654695942</v>
      </c>
      <c r="X131" s="200">
        <v>27.115484094516379</v>
      </c>
      <c r="Y131" s="200">
        <v>27.52221635593412</v>
      </c>
      <c r="Z131" s="200">
        <v>27.935049601273132</v>
      </c>
      <c r="AA131" s="200">
        <v>28.35407534529222</v>
      </c>
      <c r="AB131" s="150">
        <v>15</v>
      </c>
      <c r="AC131" s="151">
        <v>5500</v>
      </c>
      <c r="AD131" s="188">
        <v>59.1</v>
      </c>
      <c r="AE131" s="189">
        <v>59.1</v>
      </c>
      <c r="AF131" s="178">
        <v>0</v>
      </c>
      <c r="AI131" s="65"/>
      <c r="AJ131" s="65"/>
    </row>
    <row r="132" spans="1:36" s="105" customFormat="1" ht="15" customHeight="1" x14ac:dyDescent="0.2">
      <c r="A132" s="169" t="s">
        <v>196</v>
      </c>
      <c r="B132" s="200">
        <v>13.91891739372139</v>
      </c>
      <c r="C132" s="200">
        <v>13.05641589373437</v>
      </c>
      <c r="D132" s="200">
        <v>14.062014671847095</v>
      </c>
      <c r="E132" s="200">
        <v>15.094843719727107</v>
      </c>
      <c r="F132" s="200">
        <v>16.155493685742361</v>
      </c>
      <c r="G132" s="200">
        <v>17.24456681090113</v>
      </c>
      <c r="H132" s="200">
        <v>18.362677143735372</v>
      </c>
      <c r="I132" s="200">
        <v>19.510450759022188</v>
      </c>
      <c r="J132" s="200">
        <v>20.688525980410269</v>
      </c>
      <c r="K132" s="200">
        <v>21.223026802315111</v>
      </c>
      <c r="L132" s="200">
        <v>21.768907730531502</v>
      </c>
      <c r="M132" s="200">
        <v>22.326389905563875</v>
      </c>
      <c r="N132" s="200">
        <v>22.895698541607842</v>
      </c>
      <c r="O132" s="200">
        <v>23.477062999004382</v>
      </c>
      <c r="P132" s="200">
        <v>24.070716857950952</v>
      </c>
      <c r="Q132" s="200">
        <v>24.431777610820195</v>
      </c>
      <c r="R132" s="200">
        <v>24.798254274982497</v>
      </c>
      <c r="S132" s="200">
        <v>25.17022808910723</v>
      </c>
      <c r="T132" s="200">
        <v>25.547781510443841</v>
      </c>
      <c r="U132" s="200">
        <v>25.930998233100489</v>
      </c>
      <c r="V132" s="200">
        <v>26.319963206596992</v>
      </c>
      <c r="W132" s="200">
        <v>26.714762654695942</v>
      </c>
      <c r="X132" s="200">
        <v>27.115484094516379</v>
      </c>
      <c r="Y132" s="200">
        <v>27.52221635593412</v>
      </c>
      <c r="Z132" s="200">
        <v>27.935049601273132</v>
      </c>
      <c r="AA132" s="200">
        <v>28.35407534529222</v>
      </c>
      <c r="AB132" s="150">
        <v>15</v>
      </c>
      <c r="AC132" s="151">
        <v>5500</v>
      </c>
      <c r="AD132" s="188">
        <v>63.1</v>
      </c>
      <c r="AE132" s="189">
        <v>63.1</v>
      </c>
      <c r="AF132" s="178">
        <v>0</v>
      </c>
      <c r="AI132" s="65"/>
      <c r="AJ132" s="65"/>
    </row>
    <row r="133" spans="1:36" s="105" customFormat="1" ht="15" customHeight="1" x14ac:dyDescent="0.2">
      <c r="A133" s="169" t="s">
        <v>197</v>
      </c>
      <c r="B133" s="200">
        <v>13.91891739372139</v>
      </c>
      <c r="C133" s="200">
        <v>13.05641589373437</v>
      </c>
      <c r="D133" s="200">
        <v>14.062014671847095</v>
      </c>
      <c r="E133" s="200">
        <v>15.094843719727107</v>
      </c>
      <c r="F133" s="200">
        <v>16.155493685742361</v>
      </c>
      <c r="G133" s="200">
        <v>17.24456681090113</v>
      </c>
      <c r="H133" s="200">
        <v>18.362677143735372</v>
      </c>
      <c r="I133" s="200">
        <v>19.510450759022188</v>
      </c>
      <c r="J133" s="200">
        <v>20.688525980410269</v>
      </c>
      <c r="K133" s="200">
        <v>21.223026802315111</v>
      </c>
      <c r="L133" s="200">
        <v>21.768907730531502</v>
      </c>
      <c r="M133" s="200">
        <v>22.326389905563875</v>
      </c>
      <c r="N133" s="200">
        <v>22.895698541607842</v>
      </c>
      <c r="O133" s="200">
        <v>23.477062999004382</v>
      </c>
      <c r="P133" s="200">
        <v>24.070716857950952</v>
      </c>
      <c r="Q133" s="200">
        <v>24.431777610820195</v>
      </c>
      <c r="R133" s="200">
        <v>24.798254274982497</v>
      </c>
      <c r="S133" s="200">
        <v>25.17022808910723</v>
      </c>
      <c r="T133" s="200">
        <v>25.547781510443841</v>
      </c>
      <c r="U133" s="200">
        <v>25.930998233100489</v>
      </c>
      <c r="V133" s="200">
        <v>26.319963206596992</v>
      </c>
      <c r="W133" s="200">
        <v>26.714762654695942</v>
      </c>
      <c r="X133" s="200">
        <v>27.115484094516379</v>
      </c>
      <c r="Y133" s="200">
        <v>27.52221635593412</v>
      </c>
      <c r="Z133" s="200">
        <v>27.935049601273132</v>
      </c>
      <c r="AA133" s="200">
        <v>28.35407534529222</v>
      </c>
      <c r="AB133" s="150">
        <v>15</v>
      </c>
      <c r="AC133" s="151">
        <v>5500</v>
      </c>
      <c r="AD133" s="188">
        <v>87.1</v>
      </c>
      <c r="AE133" s="189">
        <v>72.58</v>
      </c>
      <c r="AF133" s="178">
        <v>0</v>
      </c>
      <c r="AI133" s="65"/>
      <c r="AJ133" s="65"/>
    </row>
    <row r="134" spans="1:36" s="105" customFormat="1" ht="15" customHeight="1" x14ac:dyDescent="0.2">
      <c r="A134" s="169" t="s">
        <v>198</v>
      </c>
      <c r="B134" s="200">
        <v>13.91891739372139</v>
      </c>
      <c r="C134" s="200">
        <v>13.05641589373437</v>
      </c>
      <c r="D134" s="200">
        <v>14.062014671847095</v>
      </c>
      <c r="E134" s="200">
        <v>15.094843719727107</v>
      </c>
      <c r="F134" s="200">
        <v>16.155493685742361</v>
      </c>
      <c r="G134" s="200">
        <v>17.24456681090113</v>
      </c>
      <c r="H134" s="200">
        <v>18.362677143735372</v>
      </c>
      <c r="I134" s="200">
        <v>19.510450759022188</v>
      </c>
      <c r="J134" s="200">
        <v>20.688525980410269</v>
      </c>
      <c r="K134" s="200">
        <v>21.223026802315111</v>
      </c>
      <c r="L134" s="200">
        <v>21.768907730531502</v>
      </c>
      <c r="M134" s="200">
        <v>22.326389905563875</v>
      </c>
      <c r="N134" s="200">
        <v>22.895698541607842</v>
      </c>
      <c r="O134" s="200">
        <v>23.477062999004382</v>
      </c>
      <c r="P134" s="200">
        <v>24.070716857950952</v>
      </c>
      <c r="Q134" s="200">
        <v>24.431777610820195</v>
      </c>
      <c r="R134" s="200">
        <v>24.798254274982497</v>
      </c>
      <c r="S134" s="200">
        <v>25.17022808910723</v>
      </c>
      <c r="T134" s="200">
        <v>25.547781510443841</v>
      </c>
      <c r="U134" s="200">
        <v>25.930998233100489</v>
      </c>
      <c r="V134" s="200">
        <v>26.319963206596992</v>
      </c>
      <c r="W134" s="200">
        <v>26.714762654695942</v>
      </c>
      <c r="X134" s="200">
        <v>27.115484094516379</v>
      </c>
      <c r="Y134" s="200">
        <v>27.52221635593412</v>
      </c>
      <c r="Z134" s="200">
        <v>27.935049601273132</v>
      </c>
      <c r="AA134" s="200">
        <v>28.35407534529222</v>
      </c>
      <c r="AB134" s="150">
        <v>15</v>
      </c>
      <c r="AC134" s="151">
        <v>5500</v>
      </c>
      <c r="AD134" s="188">
        <v>90.5</v>
      </c>
      <c r="AE134" s="189">
        <v>72.489999999999995</v>
      </c>
      <c r="AF134" s="178">
        <v>0</v>
      </c>
      <c r="AI134" s="65"/>
      <c r="AJ134" s="65"/>
    </row>
    <row r="135" spans="1:36" s="105" customFormat="1" ht="15" customHeight="1" x14ac:dyDescent="0.2">
      <c r="A135" s="169" t="s">
        <v>199</v>
      </c>
      <c r="B135" s="200">
        <v>13.91891739372139</v>
      </c>
      <c r="C135" s="200">
        <v>13.05641589373437</v>
      </c>
      <c r="D135" s="200">
        <v>14.062014671847095</v>
      </c>
      <c r="E135" s="200">
        <v>15.094843719727107</v>
      </c>
      <c r="F135" s="200">
        <v>16.155493685742361</v>
      </c>
      <c r="G135" s="200">
        <v>17.24456681090113</v>
      </c>
      <c r="H135" s="200">
        <v>18.362677143735372</v>
      </c>
      <c r="I135" s="200">
        <v>19.510450759022188</v>
      </c>
      <c r="J135" s="200">
        <v>20.688525980410269</v>
      </c>
      <c r="K135" s="200">
        <v>21.223026802315111</v>
      </c>
      <c r="L135" s="200">
        <v>21.768907730531502</v>
      </c>
      <c r="M135" s="200">
        <v>22.326389905563875</v>
      </c>
      <c r="N135" s="200">
        <v>22.895698541607842</v>
      </c>
      <c r="O135" s="200">
        <v>23.477062999004382</v>
      </c>
      <c r="P135" s="200">
        <v>24.070716857950952</v>
      </c>
      <c r="Q135" s="200">
        <v>24.431777610820195</v>
      </c>
      <c r="R135" s="200">
        <v>24.798254274982497</v>
      </c>
      <c r="S135" s="200">
        <v>25.17022808910723</v>
      </c>
      <c r="T135" s="200">
        <v>25.547781510443841</v>
      </c>
      <c r="U135" s="200">
        <v>25.930998233100489</v>
      </c>
      <c r="V135" s="200">
        <v>26.319963206596992</v>
      </c>
      <c r="W135" s="200">
        <v>26.714762654695942</v>
      </c>
      <c r="X135" s="200">
        <v>27.115484094516379</v>
      </c>
      <c r="Y135" s="200">
        <v>27.52221635593412</v>
      </c>
      <c r="Z135" s="200">
        <v>27.935049601273132</v>
      </c>
      <c r="AA135" s="200">
        <v>28.35407534529222</v>
      </c>
      <c r="AB135" s="150">
        <v>15</v>
      </c>
      <c r="AC135" s="151">
        <v>5500</v>
      </c>
      <c r="AD135" s="188">
        <v>94</v>
      </c>
      <c r="AE135" s="189">
        <v>72.429999999999993</v>
      </c>
      <c r="AF135" s="178">
        <v>0</v>
      </c>
      <c r="AI135" s="65"/>
      <c r="AJ135" s="65"/>
    </row>
    <row r="136" spans="1:36" s="105" customFormat="1" ht="15" customHeight="1" x14ac:dyDescent="0.2">
      <c r="A136" s="170" t="s">
        <v>200</v>
      </c>
      <c r="B136" s="202">
        <v>13.91891739372139</v>
      </c>
      <c r="C136" s="202">
        <v>13.05641589373437</v>
      </c>
      <c r="D136" s="202">
        <v>14.062014671847095</v>
      </c>
      <c r="E136" s="202">
        <v>15.094843719727107</v>
      </c>
      <c r="F136" s="202">
        <v>16.155493685742361</v>
      </c>
      <c r="G136" s="202">
        <v>17.24456681090113</v>
      </c>
      <c r="H136" s="202">
        <v>18.362677143735372</v>
      </c>
      <c r="I136" s="202">
        <v>19.510450759022188</v>
      </c>
      <c r="J136" s="202">
        <v>20.688525980410269</v>
      </c>
      <c r="K136" s="202">
        <v>21.223026802315111</v>
      </c>
      <c r="L136" s="202">
        <v>21.768907730531502</v>
      </c>
      <c r="M136" s="202">
        <v>22.326389905563875</v>
      </c>
      <c r="N136" s="202">
        <v>22.895698541607842</v>
      </c>
      <c r="O136" s="202">
        <v>23.477062999004382</v>
      </c>
      <c r="P136" s="202">
        <v>24.070716857950952</v>
      </c>
      <c r="Q136" s="202">
        <v>24.431777610820195</v>
      </c>
      <c r="R136" s="202">
        <v>24.798254274982497</v>
      </c>
      <c r="S136" s="202">
        <v>25.17022808910723</v>
      </c>
      <c r="T136" s="202">
        <v>25.547781510443841</v>
      </c>
      <c r="U136" s="202">
        <v>25.930998233100489</v>
      </c>
      <c r="V136" s="202">
        <v>26.319963206596992</v>
      </c>
      <c r="W136" s="202">
        <v>26.714762654695942</v>
      </c>
      <c r="X136" s="202">
        <v>27.115484094516379</v>
      </c>
      <c r="Y136" s="202">
        <v>27.52221635593412</v>
      </c>
      <c r="Z136" s="202">
        <v>27.935049601273132</v>
      </c>
      <c r="AA136" s="202">
        <v>28.35407534529222</v>
      </c>
      <c r="AB136" s="158">
        <v>15</v>
      </c>
      <c r="AC136" s="159">
        <v>5500</v>
      </c>
      <c r="AD136" s="196">
        <v>97.4</v>
      </c>
      <c r="AE136" s="197">
        <v>72.34</v>
      </c>
      <c r="AF136" s="178">
        <v>0</v>
      </c>
      <c r="AI136" s="65"/>
      <c r="AJ136" s="65"/>
    </row>
    <row r="137" spans="1:36" s="105" customFormat="1" ht="15" customHeight="1" x14ac:dyDescent="0.2">
      <c r="A137" s="171" t="s">
        <v>201</v>
      </c>
      <c r="B137" s="204">
        <v>29.674686825442343</v>
      </c>
      <c r="C137" s="204">
        <v>28.292885083213385</v>
      </c>
      <c r="D137" s="204">
        <v>29.903940998594845</v>
      </c>
      <c r="E137" s="204">
        <v>31.558622153128198</v>
      </c>
      <c r="F137" s="204">
        <v>33.257874816407075</v>
      </c>
      <c r="G137" s="204">
        <v>35.002663830434024</v>
      </c>
      <c r="H137" s="204">
        <v>36.793972953882275</v>
      </c>
      <c r="I137" s="204">
        <v>38.632805212506312</v>
      </c>
      <c r="J137" s="204">
        <v>40.520183255808618</v>
      </c>
      <c r="K137" s="204">
        <v>41.37649964127813</v>
      </c>
      <c r="L137" s="204">
        <v>42.251047937913349</v>
      </c>
      <c r="M137" s="204">
        <v>43.144182431862532</v>
      </c>
      <c r="N137" s="204">
        <v>44.056263935678331</v>
      </c>
      <c r="O137" s="204">
        <v>44.987659904395628</v>
      </c>
      <c r="P137" s="204">
        <v>45.938744553623089</v>
      </c>
      <c r="Q137" s="204">
        <v>46.517194999648666</v>
      </c>
      <c r="R137" s="204">
        <v>47.104322202364649</v>
      </c>
      <c r="S137" s="204">
        <v>47.700256313121379</v>
      </c>
      <c r="T137" s="204">
        <v>48.305129435539463</v>
      </c>
      <c r="U137" s="204">
        <v>48.919075654793794</v>
      </c>
      <c r="V137" s="204">
        <v>49.542231067336957</v>
      </c>
      <c r="W137" s="204">
        <v>50.174733811068272</v>
      </c>
      <c r="X137" s="204">
        <v>50.816724095955557</v>
      </c>
      <c r="Y137" s="204">
        <v>51.468344235116128</v>
      </c>
      <c r="Z137" s="204">
        <v>52.129738676364141</v>
      </c>
      <c r="AA137" s="204">
        <v>52.801054034230845</v>
      </c>
      <c r="AB137" s="160">
        <v>15</v>
      </c>
      <c r="AC137" s="161">
        <v>6154</v>
      </c>
      <c r="AD137" s="198">
        <v>125.7</v>
      </c>
      <c r="AE137" s="199">
        <v>102.7</v>
      </c>
      <c r="AF137" s="178">
        <v>0</v>
      </c>
      <c r="AI137" s="65"/>
      <c r="AJ137" s="65"/>
    </row>
    <row r="138" spans="1:36" s="105" customFormat="1" ht="15" customHeight="1" x14ac:dyDescent="0.2">
      <c r="A138" s="169" t="s">
        <v>202</v>
      </c>
      <c r="B138" s="200">
        <v>29.674686825442343</v>
      </c>
      <c r="C138" s="200">
        <v>28.292885083213385</v>
      </c>
      <c r="D138" s="200">
        <v>29.903940998594845</v>
      </c>
      <c r="E138" s="200">
        <v>31.558622153128198</v>
      </c>
      <c r="F138" s="200">
        <v>33.257874816407075</v>
      </c>
      <c r="G138" s="200">
        <v>35.002663830434024</v>
      </c>
      <c r="H138" s="200">
        <v>36.793972953882275</v>
      </c>
      <c r="I138" s="200">
        <v>38.632805212506312</v>
      </c>
      <c r="J138" s="200">
        <v>40.520183255808618</v>
      </c>
      <c r="K138" s="200">
        <v>41.37649964127813</v>
      </c>
      <c r="L138" s="200">
        <v>42.251047937913349</v>
      </c>
      <c r="M138" s="200">
        <v>43.144182431862532</v>
      </c>
      <c r="N138" s="200">
        <v>44.056263935678331</v>
      </c>
      <c r="O138" s="200">
        <v>44.987659904395628</v>
      </c>
      <c r="P138" s="200">
        <v>45.938744553623089</v>
      </c>
      <c r="Q138" s="200">
        <v>46.517194999648666</v>
      </c>
      <c r="R138" s="200">
        <v>47.104322202364649</v>
      </c>
      <c r="S138" s="200">
        <v>47.700256313121379</v>
      </c>
      <c r="T138" s="200">
        <v>48.305129435539463</v>
      </c>
      <c r="U138" s="200">
        <v>48.919075654793794</v>
      </c>
      <c r="V138" s="200">
        <v>49.542231067336957</v>
      </c>
      <c r="W138" s="200">
        <v>50.174733811068272</v>
      </c>
      <c r="X138" s="200">
        <v>50.816724095955557</v>
      </c>
      <c r="Y138" s="200">
        <v>51.468344235116128</v>
      </c>
      <c r="Z138" s="200">
        <v>52.129738676364141</v>
      </c>
      <c r="AA138" s="200">
        <v>52.801054034230845</v>
      </c>
      <c r="AB138" s="150">
        <v>15</v>
      </c>
      <c r="AC138" s="151">
        <v>3202.0054032966477</v>
      </c>
      <c r="AD138" s="188">
        <v>183.2</v>
      </c>
      <c r="AE138" s="189">
        <v>102.7</v>
      </c>
      <c r="AF138" s="178">
        <v>0</v>
      </c>
      <c r="AI138" s="65"/>
      <c r="AJ138" s="65"/>
    </row>
    <row r="139" spans="1:36" s="105" customFormat="1" ht="15" customHeight="1" x14ac:dyDescent="0.2">
      <c r="A139" s="170" t="s">
        <v>203</v>
      </c>
      <c r="B139" s="202">
        <v>29.674686825442343</v>
      </c>
      <c r="C139" s="202">
        <v>28.292885083213385</v>
      </c>
      <c r="D139" s="202">
        <v>29.903940998594845</v>
      </c>
      <c r="E139" s="202">
        <v>31.558622153128198</v>
      </c>
      <c r="F139" s="202">
        <v>33.257874816407075</v>
      </c>
      <c r="G139" s="202">
        <v>35.002663830434024</v>
      </c>
      <c r="H139" s="202">
        <v>36.793972953882275</v>
      </c>
      <c r="I139" s="202">
        <v>38.632805212506312</v>
      </c>
      <c r="J139" s="202">
        <v>40.520183255808618</v>
      </c>
      <c r="K139" s="202">
        <v>41.37649964127813</v>
      </c>
      <c r="L139" s="202">
        <v>42.251047937913349</v>
      </c>
      <c r="M139" s="202">
        <v>43.144182431862532</v>
      </c>
      <c r="N139" s="202">
        <v>44.056263935678331</v>
      </c>
      <c r="O139" s="202">
        <v>44.987659904395628</v>
      </c>
      <c r="P139" s="202">
        <v>45.938744553623089</v>
      </c>
      <c r="Q139" s="202">
        <v>46.517194999648666</v>
      </c>
      <c r="R139" s="202">
        <v>47.104322202364649</v>
      </c>
      <c r="S139" s="202">
        <v>47.700256313121379</v>
      </c>
      <c r="T139" s="202">
        <v>48.305129435539463</v>
      </c>
      <c r="U139" s="202">
        <v>48.919075654793794</v>
      </c>
      <c r="V139" s="202">
        <v>49.542231067336957</v>
      </c>
      <c r="W139" s="202">
        <v>50.174733811068272</v>
      </c>
      <c r="X139" s="202">
        <v>50.816724095955557</v>
      </c>
      <c r="Y139" s="202">
        <v>51.468344235116128</v>
      </c>
      <c r="Z139" s="202">
        <v>52.129738676364141</v>
      </c>
      <c r="AA139" s="202">
        <v>52.801054034230845</v>
      </c>
      <c r="AB139" s="158">
        <v>15</v>
      </c>
      <c r="AC139" s="159">
        <v>4200</v>
      </c>
      <c r="AD139" s="196">
        <v>163.6</v>
      </c>
      <c r="AE139" s="197">
        <v>102.7</v>
      </c>
      <c r="AF139" s="178">
        <v>0</v>
      </c>
      <c r="AI139" s="65"/>
      <c r="AJ139" s="65"/>
    </row>
    <row r="140" spans="1:36" s="105" customFormat="1" ht="15" customHeight="1" x14ac:dyDescent="0.2">
      <c r="A140" s="171" t="s">
        <v>204</v>
      </c>
      <c r="B140" s="204">
        <v>30.836231498061998</v>
      </c>
      <c r="C140" s="204">
        <v>31.759724589093981</v>
      </c>
      <c r="D140" s="204">
        <v>36.972990480121588</v>
      </c>
      <c r="E140" s="204">
        <v>42.335508409847478</v>
      </c>
      <c r="F140" s="204">
        <v>47.850582954607106</v>
      </c>
      <c r="G140" s="204">
        <v>53.52158424631731</v>
      </c>
      <c r="H140" s="204">
        <v>59.351949195614033</v>
      </c>
      <c r="I140" s="204">
        <v>65.345182736934234</v>
      </c>
      <c r="J140" s="204">
        <v>71.504859095925028</v>
      </c>
      <c r="K140" s="204">
        <v>78.746513700864838</v>
      </c>
      <c r="L140" s="204">
        <v>86.721566875919905</v>
      </c>
      <c r="M140" s="204">
        <v>95.504293561278672</v>
      </c>
      <c r="N140" s="204">
        <v>105.17649089169717</v>
      </c>
      <c r="O140" s="204">
        <v>115.82824000675379</v>
      </c>
      <c r="P140" s="204">
        <v>127.55874501343776</v>
      </c>
      <c r="Q140" s="204">
        <v>129.47212618863907</v>
      </c>
      <c r="R140" s="204">
        <v>131.41420808146864</v>
      </c>
      <c r="S140" s="204">
        <v>133.38542120269065</v>
      </c>
      <c r="T140" s="204">
        <v>135.38620252073099</v>
      </c>
      <c r="U140" s="204">
        <v>137.41699555854191</v>
      </c>
      <c r="V140" s="204">
        <v>139.47825049192005</v>
      </c>
      <c r="W140" s="204">
        <v>141.57042424929881</v>
      </c>
      <c r="X140" s="204">
        <v>143.69398061303829</v>
      </c>
      <c r="Y140" s="204">
        <v>145.84939032223383</v>
      </c>
      <c r="Z140" s="204">
        <v>148.03713117706735</v>
      </c>
      <c r="AA140" s="204">
        <v>150.25768814472332</v>
      </c>
      <c r="AB140" s="160">
        <v>15</v>
      </c>
      <c r="AC140" s="161">
        <v>4000</v>
      </c>
      <c r="AD140" s="198">
        <v>108.2214</v>
      </c>
      <c r="AE140" s="199">
        <v>108.2214</v>
      </c>
      <c r="AF140" s="178">
        <v>0</v>
      </c>
      <c r="AI140" s="65"/>
      <c r="AJ140" s="65"/>
    </row>
    <row r="141" spans="1:36" s="105" customFormat="1" ht="15" customHeight="1" x14ac:dyDescent="0.2">
      <c r="A141" s="169" t="s">
        <v>205</v>
      </c>
      <c r="B141" s="200">
        <v>30.836231498061998</v>
      </c>
      <c r="C141" s="200">
        <v>31.759724589093981</v>
      </c>
      <c r="D141" s="200">
        <v>36.972990480121588</v>
      </c>
      <c r="E141" s="200">
        <v>42.335508409847478</v>
      </c>
      <c r="F141" s="200">
        <v>47.850582954607106</v>
      </c>
      <c r="G141" s="200">
        <v>53.52158424631731</v>
      </c>
      <c r="H141" s="200">
        <v>59.351949195614033</v>
      </c>
      <c r="I141" s="200">
        <v>65.345182736934234</v>
      </c>
      <c r="J141" s="200">
        <v>71.504859095925028</v>
      </c>
      <c r="K141" s="200">
        <v>78.746513700864838</v>
      </c>
      <c r="L141" s="200">
        <v>86.721566875919905</v>
      </c>
      <c r="M141" s="200">
        <v>95.504293561278672</v>
      </c>
      <c r="N141" s="200">
        <v>105.17649089169717</v>
      </c>
      <c r="O141" s="200">
        <v>115.82824000675379</v>
      </c>
      <c r="P141" s="200">
        <v>127.55874501343776</v>
      </c>
      <c r="Q141" s="200">
        <v>129.47212618863907</v>
      </c>
      <c r="R141" s="200">
        <v>131.41420808146864</v>
      </c>
      <c r="S141" s="200">
        <v>133.38542120269065</v>
      </c>
      <c r="T141" s="200">
        <v>135.38620252073099</v>
      </c>
      <c r="U141" s="200">
        <v>137.41699555854191</v>
      </c>
      <c r="V141" s="200">
        <v>139.47825049192005</v>
      </c>
      <c r="W141" s="200">
        <v>141.57042424929881</v>
      </c>
      <c r="X141" s="200">
        <v>143.69398061303829</v>
      </c>
      <c r="Y141" s="200">
        <v>145.84939032223383</v>
      </c>
      <c r="Z141" s="200">
        <v>148.03713117706735</v>
      </c>
      <c r="AA141" s="200">
        <v>150.25768814472332</v>
      </c>
      <c r="AB141" s="150">
        <v>15</v>
      </c>
      <c r="AC141" s="151">
        <v>4000</v>
      </c>
      <c r="AD141" s="188">
        <v>136.99809999999999</v>
      </c>
      <c r="AE141" s="189">
        <v>136.99809999999999</v>
      </c>
      <c r="AF141" s="178">
        <v>0</v>
      </c>
      <c r="AI141" s="65"/>
      <c r="AJ141" s="65"/>
    </row>
    <row r="142" spans="1:36" s="105" customFormat="1" ht="15" customHeight="1" x14ac:dyDescent="0.2">
      <c r="A142" s="169" t="s">
        <v>206</v>
      </c>
      <c r="B142" s="200">
        <v>30.836231498061998</v>
      </c>
      <c r="C142" s="200">
        <v>31.759724589093981</v>
      </c>
      <c r="D142" s="200">
        <v>36.972990480121588</v>
      </c>
      <c r="E142" s="200">
        <v>42.335508409847478</v>
      </c>
      <c r="F142" s="200">
        <v>47.850582954607106</v>
      </c>
      <c r="G142" s="200">
        <v>53.52158424631731</v>
      </c>
      <c r="H142" s="200">
        <v>59.351949195614033</v>
      </c>
      <c r="I142" s="200">
        <v>65.345182736934234</v>
      </c>
      <c r="J142" s="200">
        <v>71.504859095925028</v>
      </c>
      <c r="K142" s="200">
        <v>78.746513700864838</v>
      </c>
      <c r="L142" s="200">
        <v>86.721566875919905</v>
      </c>
      <c r="M142" s="200">
        <v>95.504293561278672</v>
      </c>
      <c r="N142" s="200">
        <v>105.17649089169717</v>
      </c>
      <c r="O142" s="200">
        <v>115.82824000675379</v>
      </c>
      <c r="P142" s="200">
        <v>127.55874501343776</v>
      </c>
      <c r="Q142" s="200">
        <v>129.47212618863907</v>
      </c>
      <c r="R142" s="200">
        <v>131.41420808146864</v>
      </c>
      <c r="S142" s="200">
        <v>133.38542120269065</v>
      </c>
      <c r="T142" s="200">
        <v>135.38620252073099</v>
      </c>
      <c r="U142" s="200">
        <v>137.41699555854191</v>
      </c>
      <c r="V142" s="200">
        <v>139.47825049192005</v>
      </c>
      <c r="W142" s="200">
        <v>141.57042424929881</v>
      </c>
      <c r="X142" s="200">
        <v>143.69398061303829</v>
      </c>
      <c r="Y142" s="200">
        <v>145.84939032223383</v>
      </c>
      <c r="Z142" s="200">
        <v>148.03713117706735</v>
      </c>
      <c r="AA142" s="200">
        <v>150.25768814472332</v>
      </c>
      <c r="AB142" s="150">
        <v>15</v>
      </c>
      <c r="AC142" s="151">
        <v>4000</v>
      </c>
      <c r="AD142" s="188">
        <v>94.325999999999993</v>
      </c>
      <c r="AE142" s="189">
        <v>94.325999999999993</v>
      </c>
      <c r="AF142" s="178">
        <v>0</v>
      </c>
      <c r="AI142" s="65"/>
      <c r="AJ142" s="65"/>
    </row>
    <row r="143" spans="1:36" s="105" customFormat="1" ht="15" customHeight="1" x14ac:dyDescent="0.2">
      <c r="A143" s="169" t="s">
        <v>207</v>
      </c>
      <c r="B143" s="200">
        <v>30.836231498061998</v>
      </c>
      <c r="C143" s="200">
        <v>31.759724589093981</v>
      </c>
      <c r="D143" s="200">
        <v>36.972990480121588</v>
      </c>
      <c r="E143" s="200">
        <v>42.335508409847478</v>
      </c>
      <c r="F143" s="200">
        <v>47.850582954607106</v>
      </c>
      <c r="G143" s="200">
        <v>53.52158424631731</v>
      </c>
      <c r="H143" s="200">
        <v>59.351949195614033</v>
      </c>
      <c r="I143" s="200">
        <v>65.345182736934234</v>
      </c>
      <c r="J143" s="200">
        <v>71.504859095925028</v>
      </c>
      <c r="K143" s="200">
        <v>78.746513700864838</v>
      </c>
      <c r="L143" s="200">
        <v>86.721566875919905</v>
      </c>
      <c r="M143" s="200">
        <v>95.504293561278672</v>
      </c>
      <c r="N143" s="200">
        <v>105.17649089169717</v>
      </c>
      <c r="O143" s="200">
        <v>115.82824000675379</v>
      </c>
      <c r="P143" s="200">
        <v>127.55874501343776</v>
      </c>
      <c r="Q143" s="200">
        <v>129.47212618863907</v>
      </c>
      <c r="R143" s="200">
        <v>131.41420808146864</v>
      </c>
      <c r="S143" s="200">
        <v>133.38542120269065</v>
      </c>
      <c r="T143" s="200">
        <v>135.38620252073099</v>
      </c>
      <c r="U143" s="200">
        <v>137.41699555854191</v>
      </c>
      <c r="V143" s="200">
        <v>139.47825049192005</v>
      </c>
      <c r="W143" s="200">
        <v>141.57042424929881</v>
      </c>
      <c r="X143" s="200">
        <v>143.69398061303829</v>
      </c>
      <c r="Y143" s="200">
        <v>145.84939032223383</v>
      </c>
      <c r="Z143" s="200">
        <v>148.03713117706735</v>
      </c>
      <c r="AA143" s="200">
        <v>150.25768814472332</v>
      </c>
      <c r="AB143" s="150">
        <v>15</v>
      </c>
      <c r="AC143" s="151">
        <v>8000</v>
      </c>
      <c r="AD143" s="188">
        <v>71.4435</v>
      </c>
      <c r="AE143" s="189">
        <v>71.4435</v>
      </c>
      <c r="AF143" s="178">
        <v>0</v>
      </c>
      <c r="AI143" s="65"/>
      <c r="AJ143" s="65"/>
    </row>
    <row r="144" spans="1:36" s="105" customFormat="1" ht="15" customHeight="1" x14ac:dyDescent="0.2">
      <c r="A144" s="169" t="s">
        <v>208</v>
      </c>
      <c r="B144" s="200">
        <v>30.836231498061998</v>
      </c>
      <c r="C144" s="200">
        <v>31.759724589093981</v>
      </c>
      <c r="D144" s="200">
        <v>36.972990480121588</v>
      </c>
      <c r="E144" s="200">
        <v>42.335508409847478</v>
      </c>
      <c r="F144" s="200">
        <v>47.850582954607106</v>
      </c>
      <c r="G144" s="200">
        <v>53.52158424631731</v>
      </c>
      <c r="H144" s="200">
        <v>59.351949195614033</v>
      </c>
      <c r="I144" s="200">
        <v>65.345182736934234</v>
      </c>
      <c r="J144" s="200">
        <v>71.504859095925028</v>
      </c>
      <c r="K144" s="200">
        <v>78.746513700864838</v>
      </c>
      <c r="L144" s="200">
        <v>86.721566875919905</v>
      </c>
      <c r="M144" s="200">
        <v>95.504293561278672</v>
      </c>
      <c r="N144" s="200">
        <v>105.17649089169717</v>
      </c>
      <c r="O144" s="200">
        <v>115.82824000675379</v>
      </c>
      <c r="P144" s="200">
        <v>127.55874501343776</v>
      </c>
      <c r="Q144" s="200">
        <v>129.47212618863907</v>
      </c>
      <c r="R144" s="200">
        <v>131.41420808146864</v>
      </c>
      <c r="S144" s="200">
        <v>133.38542120269065</v>
      </c>
      <c r="T144" s="200">
        <v>135.38620252073099</v>
      </c>
      <c r="U144" s="200">
        <v>137.41699555854191</v>
      </c>
      <c r="V144" s="200">
        <v>139.47825049192005</v>
      </c>
      <c r="W144" s="200">
        <v>141.57042424929881</v>
      </c>
      <c r="X144" s="200">
        <v>143.69398061303829</v>
      </c>
      <c r="Y144" s="200">
        <v>145.84939032223383</v>
      </c>
      <c r="Z144" s="200">
        <v>148.03713117706735</v>
      </c>
      <c r="AA144" s="200">
        <v>150.25768814472332</v>
      </c>
      <c r="AB144" s="150">
        <v>15</v>
      </c>
      <c r="AC144" s="151">
        <v>8000</v>
      </c>
      <c r="AD144" s="188">
        <v>101.7694</v>
      </c>
      <c r="AE144" s="189">
        <v>101.7694</v>
      </c>
      <c r="AF144" s="178">
        <v>0</v>
      </c>
      <c r="AI144" s="65"/>
      <c r="AJ144" s="65"/>
    </row>
    <row r="145" spans="1:36" s="105" customFormat="1" ht="15" customHeight="1" x14ac:dyDescent="0.2">
      <c r="A145" s="169" t="s">
        <v>209</v>
      </c>
      <c r="B145" s="200">
        <v>30.836231498061998</v>
      </c>
      <c r="C145" s="200">
        <v>31.759724589093981</v>
      </c>
      <c r="D145" s="200">
        <v>36.972990480121588</v>
      </c>
      <c r="E145" s="200">
        <v>42.335508409847478</v>
      </c>
      <c r="F145" s="200">
        <v>47.850582954607106</v>
      </c>
      <c r="G145" s="200">
        <v>53.52158424631731</v>
      </c>
      <c r="H145" s="200">
        <v>59.351949195614033</v>
      </c>
      <c r="I145" s="200">
        <v>65.345182736934234</v>
      </c>
      <c r="J145" s="200">
        <v>71.504859095925028</v>
      </c>
      <c r="K145" s="200">
        <v>78.746513700864838</v>
      </c>
      <c r="L145" s="200">
        <v>86.721566875919905</v>
      </c>
      <c r="M145" s="200">
        <v>95.504293561278672</v>
      </c>
      <c r="N145" s="200">
        <v>105.17649089169717</v>
      </c>
      <c r="O145" s="200">
        <v>115.82824000675379</v>
      </c>
      <c r="P145" s="200">
        <v>127.55874501343776</v>
      </c>
      <c r="Q145" s="200">
        <v>129.47212618863907</v>
      </c>
      <c r="R145" s="200">
        <v>131.41420808146864</v>
      </c>
      <c r="S145" s="200">
        <v>133.38542120269065</v>
      </c>
      <c r="T145" s="200">
        <v>135.38620252073099</v>
      </c>
      <c r="U145" s="200">
        <v>137.41699555854191</v>
      </c>
      <c r="V145" s="200">
        <v>139.47825049192005</v>
      </c>
      <c r="W145" s="200">
        <v>141.57042424929881</v>
      </c>
      <c r="X145" s="200">
        <v>143.69398061303829</v>
      </c>
      <c r="Y145" s="200">
        <v>145.84939032223383</v>
      </c>
      <c r="Z145" s="200">
        <v>148.03713117706735</v>
      </c>
      <c r="AA145" s="200">
        <v>150.25768814472332</v>
      </c>
      <c r="AB145" s="150">
        <v>15</v>
      </c>
      <c r="AC145" s="151">
        <v>8000</v>
      </c>
      <c r="AD145" s="188">
        <v>98.526399999999995</v>
      </c>
      <c r="AE145" s="189">
        <v>98.526399999999995</v>
      </c>
      <c r="AF145" s="178">
        <v>0</v>
      </c>
      <c r="AI145" s="65"/>
      <c r="AJ145" s="65"/>
    </row>
    <row r="146" spans="1:36" s="105" customFormat="1" ht="15" customHeight="1" x14ac:dyDescent="0.2">
      <c r="A146" s="169" t="s">
        <v>210</v>
      </c>
      <c r="B146" s="200">
        <v>30.836231498061998</v>
      </c>
      <c r="C146" s="200">
        <v>31.759724589093981</v>
      </c>
      <c r="D146" s="200">
        <v>36.972990480121588</v>
      </c>
      <c r="E146" s="200">
        <v>42.335508409847478</v>
      </c>
      <c r="F146" s="200">
        <v>47.850582954607106</v>
      </c>
      <c r="G146" s="200">
        <v>53.52158424631731</v>
      </c>
      <c r="H146" s="200">
        <v>59.351949195614033</v>
      </c>
      <c r="I146" s="200">
        <v>65.345182736934234</v>
      </c>
      <c r="J146" s="200">
        <v>71.504859095925028</v>
      </c>
      <c r="K146" s="200">
        <v>78.746513700864838</v>
      </c>
      <c r="L146" s="200">
        <v>86.721566875919905</v>
      </c>
      <c r="M146" s="200">
        <v>95.504293561278672</v>
      </c>
      <c r="N146" s="200">
        <v>105.17649089169717</v>
      </c>
      <c r="O146" s="200">
        <v>115.82824000675379</v>
      </c>
      <c r="P146" s="200">
        <v>127.55874501343776</v>
      </c>
      <c r="Q146" s="200">
        <v>129.47212618863907</v>
      </c>
      <c r="R146" s="200">
        <v>131.41420808146864</v>
      </c>
      <c r="S146" s="200">
        <v>133.38542120269065</v>
      </c>
      <c r="T146" s="200">
        <v>135.38620252073099</v>
      </c>
      <c r="U146" s="200">
        <v>137.41699555854191</v>
      </c>
      <c r="V146" s="200">
        <v>139.47825049192005</v>
      </c>
      <c r="W146" s="200">
        <v>141.57042424929881</v>
      </c>
      <c r="X146" s="200">
        <v>143.69398061303829</v>
      </c>
      <c r="Y146" s="200">
        <v>145.84939032223383</v>
      </c>
      <c r="Z146" s="200">
        <v>148.03713117706735</v>
      </c>
      <c r="AA146" s="200">
        <v>150.25768814472332</v>
      </c>
      <c r="AB146" s="150">
        <v>15</v>
      </c>
      <c r="AC146" s="151">
        <v>8000</v>
      </c>
      <c r="AD146" s="188">
        <v>125.6159</v>
      </c>
      <c r="AE146" s="189">
        <v>125.6159</v>
      </c>
      <c r="AF146" s="178">
        <v>0</v>
      </c>
      <c r="AI146" s="65"/>
      <c r="AJ146" s="65"/>
    </row>
    <row r="147" spans="1:36" x14ac:dyDescent="0.2">
      <c r="A147" s="169" t="s">
        <v>211</v>
      </c>
      <c r="B147" s="200">
        <v>30.836231498061998</v>
      </c>
      <c r="C147" s="200">
        <v>31.759724589093981</v>
      </c>
      <c r="D147" s="200">
        <v>36.972990480121588</v>
      </c>
      <c r="E147" s="200">
        <v>42.335508409847478</v>
      </c>
      <c r="F147" s="200">
        <v>47.850582954607106</v>
      </c>
      <c r="G147" s="200">
        <v>53.52158424631731</v>
      </c>
      <c r="H147" s="200">
        <v>59.351949195614033</v>
      </c>
      <c r="I147" s="200">
        <v>65.345182736934234</v>
      </c>
      <c r="J147" s="200">
        <v>71.504859095925028</v>
      </c>
      <c r="K147" s="200">
        <v>78.746513700864838</v>
      </c>
      <c r="L147" s="200">
        <v>86.721566875919905</v>
      </c>
      <c r="M147" s="200">
        <v>95.504293561278672</v>
      </c>
      <c r="N147" s="200">
        <v>105.17649089169717</v>
      </c>
      <c r="O147" s="200">
        <v>115.82824000675379</v>
      </c>
      <c r="P147" s="200">
        <v>127.55874501343776</v>
      </c>
      <c r="Q147" s="200">
        <v>129.47212618863907</v>
      </c>
      <c r="R147" s="200">
        <v>131.41420808146864</v>
      </c>
      <c r="S147" s="200">
        <v>133.38542120269065</v>
      </c>
      <c r="T147" s="200">
        <v>135.38620252073099</v>
      </c>
      <c r="U147" s="200">
        <v>137.41699555854191</v>
      </c>
      <c r="V147" s="200">
        <v>139.47825049192005</v>
      </c>
      <c r="W147" s="200">
        <v>141.57042424929881</v>
      </c>
      <c r="X147" s="200">
        <v>143.69398061303829</v>
      </c>
      <c r="Y147" s="200">
        <v>145.84939032223383</v>
      </c>
      <c r="Z147" s="200">
        <v>148.03713117706735</v>
      </c>
      <c r="AA147" s="200">
        <v>150.25768814472332</v>
      </c>
      <c r="AB147" s="150">
        <v>15</v>
      </c>
      <c r="AC147" s="151">
        <v>8000</v>
      </c>
      <c r="AD147" s="188">
        <v>131.89510000000001</v>
      </c>
      <c r="AE147" s="189">
        <v>131.89510000000001</v>
      </c>
      <c r="AF147" s="178">
        <v>0</v>
      </c>
      <c r="AH147" s="131"/>
    </row>
    <row r="148" spans="1:36" x14ac:dyDescent="0.2">
      <c r="A148" s="169" t="s">
        <v>212</v>
      </c>
      <c r="B148" s="200">
        <v>30.836231498061998</v>
      </c>
      <c r="C148" s="200">
        <v>31.759724589093981</v>
      </c>
      <c r="D148" s="200">
        <v>36.972990480121588</v>
      </c>
      <c r="E148" s="200">
        <v>42.335508409847478</v>
      </c>
      <c r="F148" s="200">
        <v>47.850582954607106</v>
      </c>
      <c r="G148" s="200">
        <v>53.52158424631731</v>
      </c>
      <c r="H148" s="200">
        <v>59.351949195614033</v>
      </c>
      <c r="I148" s="200">
        <v>65.345182736934234</v>
      </c>
      <c r="J148" s="200">
        <v>71.504859095925028</v>
      </c>
      <c r="K148" s="200">
        <v>78.746513700864838</v>
      </c>
      <c r="L148" s="200">
        <v>86.721566875919905</v>
      </c>
      <c r="M148" s="200">
        <v>95.504293561278672</v>
      </c>
      <c r="N148" s="200">
        <v>105.17649089169717</v>
      </c>
      <c r="O148" s="200">
        <v>115.82824000675379</v>
      </c>
      <c r="P148" s="200">
        <v>127.55874501343776</v>
      </c>
      <c r="Q148" s="200">
        <v>129.47212618863907</v>
      </c>
      <c r="R148" s="200">
        <v>131.41420808146864</v>
      </c>
      <c r="S148" s="200">
        <v>133.38542120269065</v>
      </c>
      <c r="T148" s="200">
        <v>135.38620252073099</v>
      </c>
      <c r="U148" s="200">
        <v>137.41699555854191</v>
      </c>
      <c r="V148" s="200">
        <v>139.47825049192005</v>
      </c>
      <c r="W148" s="200">
        <v>141.57042424929881</v>
      </c>
      <c r="X148" s="200">
        <v>143.69398061303829</v>
      </c>
      <c r="Y148" s="200">
        <v>145.84939032223383</v>
      </c>
      <c r="Z148" s="200">
        <v>148.03713117706735</v>
      </c>
      <c r="AA148" s="200">
        <v>150.25768814472332</v>
      </c>
      <c r="AB148" s="150">
        <v>15</v>
      </c>
      <c r="AC148" s="151">
        <v>8000</v>
      </c>
      <c r="AD148" s="188">
        <v>161.00909999999999</v>
      </c>
      <c r="AE148" s="189">
        <v>161.00909999999999</v>
      </c>
      <c r="AF148" s="178">
        <v>0</v>
      </c>
      <c r="AH148" s="131"/>
    </row>
    <row r="149" spans="1:36" x14ac:dyDescent="0.2">
      <c r="A149" s="169" t="s">
        <v>213</v>
      </c>
      <c r="B149" s="200">
        <v>30.836231498061998</v>
      </c>
      <c r="C149" s="200">
        <v>31.759724589093981</v>
      </c>
      <c r="D149" s="200">
        <v>36.972990480121588</v>
      </c>
      <c r="E149" s="200">
        <v>42.335508409847478</v>
      </c>
      <c r="F149" s="200">
        <v>47.850582954607106</v>
      </c>
      <c r="G149" s="200">
        <v>53.52158424631731</v>
      </c>
      <c r="H149" s="200">
        <v>59.351949195614033</v>
      </c>
      <c r="I149" s="200">
        <v>65.345182736934234</v>
      </c>
      <c r="J149" s="200">
        <v>71.504859095925028</v>
      </c>
      <c r="K149" s="200">
        <v>78.746513700864838</v>
      </c>
      <c r="L149" s="200">
        <v>86.721566875919905</v>
      </c>
      <c r="M149" s="200">
        <v>95.504293561278672</v>
      </c>
      <c r="N149" s="200">
        <v>105.17649089169717</v>
      </c>
      <c r="O149" s="200">
        <v>115.82824000675379</v>
      </c>
      <c r="P149" s="200">
        <v>127.55874501343776</v>
      </c>
      <c r="Q149" s="200">
        <v>129.47212618863907</v>
      </c>
      <c r="R149" s="200">
        <v>131.41420808146864</v>
      </c>
      <c r="S149" s="200">
        <v>133.38542120269065</v>
      </c>
      <c r="T149" s="200">
        <v>135.38620252073099</v>
      </c>
      <c r="U149" s="200">
        <v>137.41699555854191</v>
      </c>
      <c r="V149" s="200">
        <v>139.47825049192005</v>
      </c>
      <c r="W149" s="200">
        <v>141.57042424929881</v>
      </c>
      <c r="X149" s="200">
        <v>143.69398061303829</v>
      </c>
      <c r="Y149" s="200">
        <v>145.84939032223383</v>
      </c>
      <c r="Z149" s="200">
        <v>148.03713117706735</v>
      </c>
      <c r="AA149" s="200">
        <v>150.25768814472332</v>
      </c>
      <c r="AB149" s="150">
        <v>15</v>
      </c>
      <c r="AC149" s="151">
        <v>8000</v>
      </c>
      <c r="AD149" s="188">
        <v>131.4751</v>
      </c>
      <c r="AE149" s="189">
        <v>131.4751</v>
      </c>
      <c r="AF149" s="178">
        <v>0</v>
      </c>
    </row>
    <row r="150" spans="1:36" x14ac:dyDescent="0.2">
      <c r="A150" s="169" t="s">
        <v>214</v>
      </c>
      <c r="B150" s="200">
        <v>30.836231498061998</v>
      </c>
      <c r="C150" s="200">
        <v>31.759724589093981</v>
      </c>
      <c r="D150" s="200">
        <v>36.972990480121588</v>
      </c>
      <c r="E150" s="200">
        <v>42.335508409847478</v>
      </c>
      <c r="F150" s="200">
        <v>47.850582954607106</v>
      </c>
      <c r="G150" s="200">
        <v>53.52158424631731</v>
      </c>
      <c r="H150" s="200">
        <v>59.351949195614033</v>
      </c>
      <c r="I150" s="200">
        <v>65.345182736934234</v>
      </c>
      <c r="J150" s="200">
        <v>71.504859095925028</v>
      </c>
      <c r="K150" s="200">
        <v>78.746513700864838</v>
      </c>
      <c r="L150" s="200">
        <v>86.721566875919905</v>
      </c>
      <c r="M150" s="200">
        <v>95.504293561278672</v>
      </c>
      <c r="N150" s="200">
        <v>105.17649089169717</v>
      </c>
      <c r="O150" s="200">
        <v>115.82824000675379</v>
      </c>
      <c r="P150" s="200">
        <v>127.55874501343776</v>
      </c>
      <c r="Q150" s="200">
        <v>129.47212618863907</v>
      </c>
      <c r="R150" s="200">
        <v>131.41420808146864</v>
      </c>
      <c r="S150" s="200">
        <v>133.38542120269065</v>
      </c>
      <c r="T150" s="200">
        <v>135.38620252073099</v>
      </c>
      <c r="U150" s="200">
        <v>137.41699555854191</v>
      </c>
      <c r="V150" s="200">
        <v>139.47825049192005</v>
      </c>
      <c r="W150" s="200">
        <v>141.57042424929881</v>
      </c>
      <c r="X150" s="200">
        <v>143.69398061303829</v>
      </c>
      <c r="Y150" s="200">
        <v>145.84939032223383</v>
      </c>
      <c r="Z150" s="200">
        <v>148.03713117706735</v>
      </c>
      <c r="AA150" s="200">
        <v>150.25768814472332</v>
      </c>
      <c r="AB150" s="150">
        <v>15</v>
      </c>
      <c r="AC150" s="151">
        <v>8000</v>
      </c>
      <c r="AD150" s="188">
        <v>157.7749</v>
      </c>
      <c r="AE150" s="189">
        <v>157.7749</v>
      </c>
      <c r="AF150" s="178">
        <v>0</v>
      </c>
    </row>
    <row r="151" spans="1:36" x14ac:dyDescent="0.2">
      <c r="A151" s="169" t="s">
        <v>215</v>
      </c>
      <c r="B151" s="200">
        <v>0</v>
      </c>
      <c r="C151" s="200">
        <v>0</v>
      </c>
      <c r="D151" s="200">
        <v>0</v>
      </c>
      <c r="E151" s="200">
        <v>0</v>
      </c>
      <c r="F151" s="200">
        <v>0</v>
      </c>
      <c r="G151" s="200">
        <v>0</v>
      </c>
      <c r="H151" s="200">
        <v>0</v>
      </c>
      <c r="I151" s="200">
        <v>0</v>
      </c>
      <c r="J151" s="200">
        <v>0</v>
      </c>
      <c r="K151" s="200">
        <v>0</v>
      </c>
      <c r="L151" s="200">
        <v>0</v>
      </c>
      <c r="M151" s="200">
        <v>0</v>
      </c>
      <c r="N151" s="200">
        <v>0</v>
      </c>
      <c r="O151" s="200">
        <v>0</v>
      </c>
      <c r="P151" s="200">
        <v>0</v>
      </c>
      <c r="Q151" s="200">
        <v>0</v>
      </c>
      <c r="R151" s="200">
        <v>0</v>
      </c>
      <c r="S151" s="200">
        <v>0</v>
      </c>
      <c r="T151" s="200">
        <v>0</v>
      </c>
      <c r="U151" s="200">
        <v>0</v>
      </c>
      <c r="V151" s="200">
        <v>0</v>
      </c>
      <c r="W151" s="200">
        <v>0</v>
      </c>
      <c r="X151" s="200">
        <v>0</v>
      </c>
      <c r="Y151" s="200">
        <v>0</v>
      </c>
      <c r="Z151" s="200">
        <v>0</v>
      </c>
      <c r="AA151" s="200">
        <v>0</v>
      </c>
      <c r="AB151" s="150">
        <v>15</v>
      </c>
      <c r="AC151" s="151">
        <v>8000</v>
      </c>
      <c r="AD151" s="188">
        <v>145.76419999999999</v>
      </c>
      <c r="AE151" s="189">
        <v>145.76419999999999</v>
      </c>
      <c r="AF151" s="178">
        <v>0</v>
      </c>
    </row>
    <row r="152" spans="1:36" x14ac:dyDescent="0.2">
      <c r="A152" s="169" t="s">
        <v>216</v>
      </c>
      <c r="B152" s="200">
        <v>0</v>
      </c>
      <c r="C152" s="200">
        <v>0</v>
      </c>
      <c r="D152" s="200">
        <v>0</v>
      </c>
      <c r="E152" s="200">
        <v>0</v>
      </c>
      <c r="F152" s="200">
        <v>0</v>
      </c>
      <c r="G152" s="200">
        <v>0</v>
      </c>
      <c r="H152" s="200">
        <v>0</v>
      </c>
      <c r="I152" s="200">
        <v>0</v>
      </c>
      <c r="J152" s="200">
        <v>0</v>
      </c>
      <c r="K152" s="200">
        <v>0</v>
      </c>
      <c r="L152" s="200">
        <v>0</v>
      </c>
      <c r="M152" s="200">
        <v>0</v>
      </c>
      <c r="N152" s="200">
        <v>0</v>
      </c>
      <c r="O152" s="200">
        <v>0</v>
      </c>
      <c r="P152" s="200">
        <v>0</v>
      </c>
      <c r="Q152" s="200">
        <v>0</v>
      </c>
      <c r="R152" s="200">
        <v>0</v>
      </c>
      <c r="S152" s="200">
        <v>0</v>
      </c>
      <c r="T152" s="200">
        <v>0</v>
      </c>
      <c r="U152" s="200">
        <v>0</v>
      </c>
      <c r="V152" s="200">
        <v>0</v>
      </c>
      <c r="W152" s="200">
        <v>0</v>
      </c>
      <c r="X152" s="200">
        <v>0</v>
      </c>
      <c r="Y152" s="200">
        <v>0</v>
      </c>
      <c r="Z152" s="200">
        <v>0</v>
      </c>
      <c r="AA152" s="200">
        <v>0</v>
      </c>
      <c r="AB152" s="150">
        <v>15</v>
      </c>
      <c r="AC152" s="151">
        <v>8000</v>
      </c>
      <c r="AD152" s="188">
        <v>176.22049999999999</v>
      </c>
      <c r="AE152" s="189">
        <v>176.22049999999999</v>
      </c>
      <c r="AF152" s="178">
        <v>0</v>
      </c>
    </row>
    <row r="153" spans="1:36" x14ac:dyDescent="0.2">
      <c r="A153" s="169" t="s">
        <v>217</v>
      </c>
      <c r="B153" s="200">
        <v>30.836231498061998</v>
      </c>
      <c r="C153" s="200">
        <v>31.759724589093981</v>
      </c>
      <c r="D153" s="200">
        <v>36.972990480121588</v>
      </c>
      <c r="E153" s="200">
        <v>42.335508409847478</v>
      </c>
      <c r="F153" s="200">
        <v>47.850582954607106</v>
      </c>
      <c r="G153" s="200">
        <v>53.52158424631731</v>
      </c>
      <c r="H153" s="200">
        <v>59.351949195614033</v>
      </c>
      <c r="I153" s="200">
        <v>65.345182736934234</v>
      </c>
      <c r="J153" s="200">
        <v>71.504859095925028</v>
      </c>
      <c r="K153" s="200">
        <v>78.746513700864838</v>
      </c>
      <c r="L153" s="200">
        <v>86.721566875919905</v>
      </c>
      <c r="M153" s="200">
        <v>95.504293561278672</v>
      </c>
      <c r="N153" s="200">
        <v>105.17649089169717</v>
      </c>
      <c r="O153" s="200">
        <v>115.82824000675379</v>
      </c>
      <c r="P153" s="200">
        <v>127.55874501343776</v>
      </c>
      <c r="Q153" s="200">
        <v>129.47212618863907</v>
      </c>
      <c r="R153" s="200">
        <v>131.41420808146864</v>
      </c>
      <c r="S153" s="200">
        <v>133.38542120269065</v>
      </c>
      <c r="T153" s="200">
        <v>135.38620252073099</v>
      </c>
      <c r="U153" s="200">
        <v>137.41699555854191</v>
      </c>
      <c r="V153" s="200">
        <v>139.47825049192005</v>
      </c>
      <c r="W153" s="200">
        <v>141.57042424929881</v>
      </c>
      <c r="X153" s="200">
        <v>143.69398061303829</v>
      </c>
      <c r="Y153" s="200">
        <v>145.84939032223383</v>
      </c>
      <c r="Z153" s="200">
        <v>148.03713117706735</v>
      </c>
      <c r="AA153" s="200">
        <v>150.25768814472332</v>
      </c>
      <c r="AB153" s="150">
        <v>15</v>
      </c>
      <c r="AC153" s="151">
        <v>8000</v>
      </c>
      <c r="AD153" s="188">
        <v>79.737300000000005</v>
      </c>
      <c r="AE153" s="189">
        <v>79.737300000000005</v>
      </c>
      <c r="AF153" s="178">
        <v>0</v>
      </c>
    </row>
    <row r="154" spans="1:36" x14ac:dyDescent="0.2">
      <c r="A154" s="169" t="s">
        <v>218</v>
      </c>
      <c r="B154" s="200">
        <v>30.836231498061998</v>
      </c>
      <c r="C154" s="200">
        <v>31.759724589093981</v>
      </c>
      <c r="D154" s="200">
        <v>36.972990480121588</v>
      </c>
      <c r="E154" s="200">
        <v>42.335508409847478</v>
      </c>
      <c r="F154" s="200">
        <v>47.850582954607106</v>
      </c>
      <c r="G154" s="200">
        <v>53.52158424631731</v>
      </c>
      <c r="H154" s="200">
        <v>59.351949195614033</v>
      </c>
      <c r="I154" s="200">
        <v>65.345182736934234</v>
      </c>
      <c r="J154" s="200">
        <v>71.504859095925028</v>
      </c>
      <c r="K154" s="200">
        <v>78.746513700864838</v>
      </c>
      <c r="L154" s="200">
        <v>86.721566875919905</v>
      </c>
      <c r="M154" s="200">
        <v>95.504293561278672</v>
      </c>
      <c r="N154" s="200">
        <v>105.17649089169717</v>
      </c>
      <c r="O154" s="200">
        <v>115.82824000675379</v>
      </c>
      <c r="P154" s="200">
        <v>127.55874501343776</v>
      </c>
      <c r="Q154" s="200">
        <v>129.47212618863907</v>
      </c>
      <c r="R154" s="200">
        <v>131.41420808146864</v>
      </c>
      <c r="S154" s="200">
        <v>133.38542120269065</v>
      </c>
      <c r="T154" s="200">
        <v>135.38620252073099</v>
      </c>
      <c r="U154" s="200">
        <v>137.41699555854191</v>
      </c>
      <c r="V154" s="200">
        <v>139.47825049192005</v>
      </c>
      <c r="W154" s="200">
        <v>141.57042424929881</v>
      </c>
      <c r="X154" s="200">
        <v>143.69398061303829</v>
      </c>
      <c r="Y154" s="200">
        <v>145.84939032223383</v>
      </c>
      <c r="Z154" s="200">
        <v>148.03713117706735</v>
      </c>
      <c r="AA154" s="200">
        <v>150.25768814472332</v>
      </c>
      <c r="AB154" s="150">
        <v>15</v>
      </c>
      <c r="AC154" s="151">
        <v>8000</v>
      </c>
      <c r="AD154" s="188">
        <v>110.4629</v>
      </c>
      <c r="AE154" s="189">
        <v>110.4629</v>
      </c>
      <c r="AF154" s="178">
        <v>0</v>
      </c>
    </row>
    <row r="155" spans="1:36" x14ac:dyDescent="0.2">
      <c r="A155" s="169" t="s">
        <v>219</v>
      </c>
      <c r="B155" s="200">
        <v>30.836231498061998</v>
      </c>
      <c r="C155" s="200">
        <v>31.759724589093981</v>
      </c>
      <c r="D155" s="200">
        <v>36.972990480121588</v>
      </c>
      <c r="E155" s="200">
        <v>42.335508409847478</v>
      </c>
      <c r="F155" s="200">
        <v>47.850582954607106</v>
      </c>
      <c r="G155" s="200">
        <v>53.52158424631731</v>
      </c>
      <c r="H155" s="200">
        <v>59.351949195614033</v>
      </c>
      <c r="I155" s="200">
        <v>65.345182736934234</v>
      </c>
      <c r="J155" s="200">
        <v>71.504859095925028</v>
      </c>
      <c r="K155" s="200">
        <v>78.746513700864838</v>
      </c>
      <c r="L155" s="200">
        <v>86.721566875919905</v>
      </c>
      <c r="M155" s="200">
        <v>95.504293561278672</v>
      </c>
      <c r="N155" s="200">
        <v>105.17649089169717</v>
      </c>
      <c r="O155" s="200">
        <v>115.82824000675379</v>
      </c>
      <c r="P155" s="200">
        <v>127.55874501343776</v>
      </c>
      <c r="Q155" s="200">
        <v>129.47212618863907</v>
      </c>
      <c r="R155" s="200">
        <v>131.41420808146864</v>
      </c>
      <c r="S155" s="200">
        <v>133.38542120269065</v>
      </c>
      <c r="T155" s="200">
        <v>135.38620252073099</v>
      </c>
      <c r="U155" s="200">
        <v>137.41699555854191</v>
      </c>
      <c r="V155" s="200">
        <v>139.47825049192005</v>
      </c>
      <c r="W155" s="200">
        <v>141.57042424929881</v>
      </c>
      <c r="X155" s="200">
        <v>143.69398061303829</v>
      </c>
      <c r="Y155" s="200">
        <v>145.84939032223383</v>
      </c>
      <c r="Z155" s="200">
        <v>148.03713117706735</v>
      </c>
      <c r="AA155" s="200">
        <v>150.25768814472332</v>
      </c>
      <c r="AB155" s="150">
        <v>15</v>
      </c>
      <c r="AC155" s="151">
        <v>8000</v>
      </c>
      <c r="AD155" s="188">
        <v>115.3766</v>
      </c>
      <c r="AE155" s="189">
        <v>115.3766</v>
      </c>
      <c r="AF155" s="178">
        <v>0</v>
      </c>
    </row>
    <row r="156" spans="1:36" x14ac:dyDescent="0.2">
      <c r="A156" s="170" t="s">
        <v>220</v>
      </c>
      <c r="B156" s="202">
        <v>30.836231498061998</v>
      </c>
      <c r="C156" s="202">
        <v>31.759724589093981</v>
      </c>
      <c r="D156" s="202">
        <v>36.972990480121588</v>
      </c>
      <c r="E156" s="202">
        <v>42.335508409847478</v>
      </c>
      <c r="F156" s="202">
        <v>47.850582954607106</v>
      </c>
      <c r="G156" s="202">
        <v>53.52158424631731</v>
      </c>
      <c r="H156" s="202">
        <v>59.351949195614033</v>
      </c>
      <c r="I156" s="202">
        <v>65.345182736934234</v>
      </c>
      <c r="J156" s="202">
        <v>71.504859095925028</v>
      </c>
      <c r="K156" s="202">
        <v>78.746513700864838</v>
      </c>
      <c r="L156" s="202">
        <v>86.721566875919905</v>
      </c>
      <c r="M156" s="202">
        <v>95.504293561278672</v>
      </c>
      <c r="N156" s="202">
        <v>105.17649089169717</v>
      </c>
      <c r="O156" s="202">
        <v>115.82824000675379</v>
      </c>
      <c r="P156" s="202">
        <v>127.55874501343776</v>
      </c>
      <c r="Q156" s="202">
        <v>129.47212618863907</v>
      </c>
      <c r="R156" s="202">
        <v>131.41420808146864</v>
      </c>
      <c r="S156" s="202">
        <v>133.38542120269065</v>
      </c>
      <c r="T156" s="202">
        <v>135.38620252073099</v>
      </c>
      <c r="U156" s="202">
        <v>137.41699555854191</v>
      </c>
      <c r="V156" s="202">
        <v>139.47825049192005</v>
      </c>
      <c r="W156" s="202">
        <v>141.57042424929881</v>
      </c>
      <c r="X156" s="202">
        <v>143.69398061303829</v>
      </c>
      <c r="Y156" s="202">
        <v>145.84939032223383</v>
      </c>
      <c r="Z156" s="202">
        <v>148.03713117706735</v>
      </c>
      <c r="AA156" s="202">
        <v>150.25768814472332</v>
      </c>
      <c r="AB156" s="158">
        <v>15</v>
      </c>
      <c r="AC156" s="159">
        <v>8000</v>
      </c>
      <c r="AD156" s="196">
        <v>140.03360000000001</v>
      </c>
      <c r="AE156" s="197">
        <v>140.03360000000001</v>
      </c>
      <c r="AF156" s="178">
        <v>0</v>
      </c>
    </row>
    <row r="157" spans="1:36" x14ac:dyDescent="0.2">
      <c r="A157" s="171" t="s">
        <v>221</v>
      </c>
      <c r="B157" s="204">
        <v>57.215820215322282</v>
      </c>
      <c r="C157" s="204">
        <v>54.240643390504125</v>
      </c>
      <c r="D157" s="204">
        <v>58.221297390227342</v>
      </c>
      <c r="E157" s="204">
        <v>61.238972304792831</v>
      </c>
      <c r="F157" s="204">
        <v>65.254315841205681</v>
      </c>
      <c r="G157" s="204">
        <v>70.401388918739599</v>
      </c>
      <c r="H157" s="204">
        <v>76.126594682924463</v>
      </c>
      <c r="I157" s="204">
        <v>82.376990425035302</v>
      </c>
      <c r="J157" s="204">
        <v>88.012749728211858</v>
      </c>
      <c r="K157" s="204">
        <v>89.99257903215296</v>
      </c>
      <c r="L157" s="204">
        <v>91.873671139974164</v>
      </c>
      <c r="M157" s="204">
        <v>94.307817234383265</v>
      </c>
      <c r="N157" s="204">
        <v>95.412137605953177</v>
      </c>
      <c r="O157" s="204">
        <v>97.578124575601308</v>
      </c>
      <c r="P157" s="204">
        <v>100.00738588031625</v>
      </c>
      <c r="Q157" s="204">
        <v>101.28249666852089</v>
      </c>
      <c r="R157" s="204">
        <v>102.57673411854871</v>
      </c>
      <c r="S157" s="204">
        <v>103.89038513032695</v>
      </c>
      <c r="T157" s="204">
        <v>105.22374090728185</v>
      </c>
      <c r="U157" s="204">
        <v>106.57709702089103</v>
      </c>
      <c r="V157" s="204">
        <v>107.95075347620438</v>
      </c>
      <c r="W157" s="204">
        <v>109.34501477834743</v>
      </c>
      <c r="X157" s="204">
        <v>110.76019000002266</v>
      </c>
      <c r="Y157" s="204">
        <v>112.19659285002298</v>
      </c>
      <c r="Z157" s="204">
        <v>113.65454174277329</v>
      </c>
      <c r="AA157" s="204">
        <v>115.13435986891487</v>
      </c>
      <c r="AB157" s="160">
        <v>15</v>
      </c>
      <c r="AC157" s="161">
        <v>4000</v>
      </c>
      <c r="AD157" s="198">
        <v>88.100399999999993</v>
      </c>
      <c r="AE157" s="199">
        <v>88.100399999999993</v>
      </c>
      <c r="AF157" s="178">
        <v>0</v>
      </c>
    </row>
    <row r="158" spans="1:36" x14ac:dyDescent="0.2">
      <c r="A158" s="169" t="s">
        <v>222</v>
      </c>
      <c r="B158" s="200">
        <v>57.215820215322282</v>
      </c>
      <c r="C158" s="200">
        <v>54.240643390504125</v>
      </c>
      <c r="D158" s="200">
        <v>58.221297390227342</v>
      </c>
      <c r="E158" s="200">
        <v>61.238972304792831</v>
      </c>
      <c r="F158" s="200">
        <v>65.254315841205681</v>
      </c>
      <c r="G158" s="200">
        <v>70.401388918739599</v>
      </c>
      <c r="H158" s="200">
        <v>76.126594682924463</v>
      </c>
      <c r="I158" s="200">
        <v>82.376990425035302</v>
      </c>
      <c r="J158" s="200">
        <v>88.012749728211858</v>
      </c>
      <c r="K158" s="200">
        <v>89.99257903215296</v>
      </c>
      <c r="L158" s="200">
        <v>91.873671139974164</v>
      </c>
      <c r="M158" s="200">
        <v>94.307817234383265</v>
      </c>
      <c r="N158" s="200">
        <v>95.412137605953177</v>
      </c>
      <c r="O158" s="200">
        <v>97.578124575601308</v>
      </c>
      <c r="P158" s="200">
        <v>100.00738588031625</v>
      </c>
      <c r="Q158" s="200">
        <v>101.28249666852089</v>
      </c>
      <c r="R158" s="200">
        <v>102.57673411854871</v>
      </c>
      <c r="S158" s="200">
        <v>103.89038513032695</v>
      </c>
      <c r="T158" s="200">
        <v>105.22374090728185</v>
      </c>
      <c r="U158" s="200">
        <v>106.57709702089103</v>
      </c>
      <c r="V158" s="200">
        <v>107.95075347620438</v>
      </c>
      <c r="W158" s="200">
        <v>109.34501477834743</v>
      </c>
      <c r="X158" s="200">
        <v>110.76019000002266</v>
      </c>
      <c r="Y158" s="200">
        <v>112.19659285002298</v>
      </c>
      <c r="Z158" s="200">
        <v>113.65454174277329</v>
      </c>
      <c r="AA158" s="200">
        <v>115.13435986891487</v>
      </c>
      <c r="AB158" s="150">
        <v>15</v>
      </c>
      <c r="AC158" s="151">
        <v>4000</v>
      </c>
      <c r="AD158" s="188">
        <v>102.05249999999999</v>
      </c>
      <c r="AE158" s="189">
        <v>102.05249999999999</v>
      </c>
      <c r="AF158" s="178">
        <v>0</v>
      </c>
    </row>
    <row r="159" spans="1:36" x14ac:dyDescent="0.2">
      <c r="A159" s="169" t="s">
        <v>223</v>
      </c>
      <c r="B159" s="200">
        <v>57.215820215322282</v>
      </c>
      <c r="C159" s="200">
        <v>54.240643390504125</v>
      </c>
      <c r="D159" s="200">
        <v>58.221297390227342</v>
      </c>
      <c r="E159" s="200">
        <v>61.238972304792831</v>
      </c>
      <c r="F159" s="200">
        <v>65.254315841205681</v>
      </c>
      <c r="G159" s="200">
        <v>70.401388918739599</v>
      </c>
      <c r="H159" s="200">
        <v>76.126594682924463</v>
      </c>
      <c r="I159" s="200">
        <v>82.376990425035302</v>
      </c>
      <c r="J159" s="200">
        <v>88.012749728211858</v>
      </c>
      <c r="K159" s="200">
        <v>89.99257903215296</v>
      </c>
      <c r="L159" s="200">
        <v>91.873671139974164</v>
      </c>
      <c r="M159" s="200">
        <v>94.307817234383265</v>
      </c>
      <c r="N159" s="200">
        <v>95.412137605953177</v>
      </c>
      <c r="O159" s="200">
        <v>97.578124575601308</v>
      </c>
      <c r="P159" s="200">
        <v>100.00738588031625</v>
      </c>
      <c r="Q159" s="200">
        <v>101.28249666852089</v>
      </c>
      <c r="R159" s="200">
        <v>102.57673411854871</v>
      </c>
      <c r="S159" s="200">
        <v>103.89038513032695</v>
      </c>
      <c r="T159" s="200">
        <v>105.22374090728185</v>
      </c>
      <c r="U159" s="200">
        <v>106.57709702089103</v>
      </c>
      <c r="V159" s="200">
        <v>107.95075347620438</v>
      </c>
      <c r="W159" s="200">
        <v>109.34501477834743</v>
      </c>
      <c r="X159" s="200">
        <v>110.76019000002266</v>
      </c>
      <c r="Y159" s="200">
        <v>112.19659285002298</v>
      </c>
      <c r="Z159" s="200">
        <v>113.65454174277329</v>
      </c>
      <c r="AA159" s="200">
        <v>115.13435986891487</v>
      </c>
      <c r="AB159" s="150">
        <v>15</v>
      </c>
      <c r="AC159" s="151">
        <v>4000</v>
      </c>
      <c r="AD159" s="188">
        <v>135.8253</v>
      </c>
      <c r="AE159" s="189">
        <v>135.8253</v>
      </c>
      <c r="AF159" s="178">
        <v>0</v>
      </c>
    </row>
    <row r="160" spans="1:36" x14ac:dyDescent="0.2">
      <c r="A160" s="169" t="s">
        <v>224</v>
      </c>
      <c r="B160" s="200">
        <v>57.215820215322282</v>
      </c>
      <c r="C160" s="200">
        <v>54.240643390504125</v>
      </c>
      <c r="D160" s="200">
        <v>58.221297390227342</v>
      </c>
      <c r="E160" s="200">
        <v>61.238972304792831</v>
      </c>
      <c r="F160" s="200">
        <v>65.254315841205681</v>
      </c>
      <c r="G160" s="200">
        <v>70.401388918739599</v>
      </c>
      <c r="H160" s="200">
        <v>76.126594682924463</v>
      </c>
      <c r="I160" s="200">
        <v>82.376990425035302</v>
      </c>
      <c r="J160" s="200">
        <v>88.012749728211858</v>
      </c>
      <c r="K160" s="200">
        <v>89.99257903215296</v>
      </c>
      <c r="L160" s="200">
        <v>91.873671139974164</v>
      </c>
      <c r="M160" s="200">
        <v>94.307817234383265</v>
      </c>
      <c r="N160" s="200">
        <v>95.412137605953177</v>
      </c>
      <c r="O160" s="200">
        <v>97.578124575601308</v>
      </c>
      <c r="P160" s="200">
        <v>100.00738588031625</v>
      </c>
      <c r="Q160" s="200">
        <v>101.28249666852089</v>
      </c>
      <c r="R160" s="200">
        <v>102.57673411854871</v>
      </c>
      <c r="S160" s="200">
        <v>103.89038513032695</v>
      </c>
      <c r="T160" s="200">
        <v>105.22374090728185</v>
      </c>
      <c r="U160" s="200">
        <v>106.57709702089103</v>
      </c>
      <c r="V160" s="200">
        <v>107.95075347620438</v>
      </c>
      <c r="W160" s="200">
        <v>109.34501477834743</v>
      </c>
      <c r="X160" s="200">
        <v>110.76019000002266</v>
      </c>
      <c r="Y160" s="200">
        <v>112.19659285002298</v>
      </c>
      <c r="Z160" s="200">
        <v>113.65454174277329</v>
      </c>
      <c r="AA160" s="200">
        <v>115.13435986891487</v>
      </c>
      <c r="AB160" s="150">
        <v>15</v>
      </c>
      <c r="AC160" s="151">
        <v>4000</v>
      </c>
      <c r="AD160" s="188">
        <v>31.541599999999999</v>
      </c>
      <c r="AE160" s="189">
        <v>31.541599999999999</v>
      </c>
      <c r="AF160" s="178">
        <v>0</v>
      </c>
    </row>
    <row r="161" spans="1:32" x14ac:dyDescent="0.2">
      <c r="A161" s="169" t="s">
        <v>225</v>
      </c>
      <c r="B161" s="200">
        <v>57.215820215322282</v>
      </c>
      <c r="C161" s="200">
        <v>54.240643390504125</v>
      </c>
      <c r="D161" s="200">
        <v>58.221297390227342</v>
      </c>
      <c r="E161" s="200">
        <v>61.238972304792831</v>
      </c>
      <c r="F161" s="200">
        <v>65.254315841205681</v>
      </c>
      <c r="G161" s="200">
        <v>70.401388918739599</v>
      </c>
      <c r="H161" s="200">
        <v>76.126594682924463</v>
      </c>
      <c r="I161" s="200">
        <v>82.376990425035302</v>
      </c>
      <c r="J161" s="200">
        <v>88.012749728211858</v>
      </c>
      <c r="K161" s="200">
        <v>89.99257903215296</v>
      </c>
      <c r="L161" s="200">
        <v>91.873671139974164</v>
      </c>
      <c r="M161" s="200">
        <v>94.307817234383265</v>
      </c>
      <c r="N161" s="200">
        <v>95.412137605953177</v>
      </c>
      <c r="O161" s="200">
        <v>97.578124575601308</v>
      </c>
      <c r="P161" s="200">
        <v>100.00738588031625</v>
      </c>
      <c r="Q161" s="200">
        <v>101.28249666852089</v>
      </c>
      <c r="R161" s="200">
        <v>102.57673411854871</v>
      </c>
      <c r="S161" s="200">
        <v>103.89038513032695</v>
      </c>
      <c r="T161" s="200">
        <v>105.22374090728185</v>
      </c>
      <c r="U161" s="200">
        <v>106.57709702089103</v>
      </c>
      <c r="V161" s="200">
        <v>107.95075347620438</v>
      </c>
      <c r="W161" s="200">
        <v>109.34501477834743</v>
      </c>
      <c r="X161" s="200">
        <v>110.76019000002266</v>
      </c>
      <c r="Y161" s="200">
        <v>112.19659285002298</v>
      </c>
      <c r="Z161" s="200">
        <v>113.65454174277329</v>
      </c>
      <c r="AA161" s="200">
        <v>115.13435986891487</v>
      </c>
      <c r="AB161" s="150">
        <v>15</v>
      </c>
      <c r="AC161" s="151">
        <v>4000</v>
      </c>
      <c r="AD161" s="188">
        <v>45.493699999999997</v>
      </c>
      <c r="AE161" s="189">
        <v>45.493699999999997</v>
      </c>
      <c r="AF161" s="178">
        <v>0</v>
      </c>
    </row>
    <row r="162" spans="1:32" x14ac:dyDescent="0.2">
      <c r="A162" s="169" t="s">
        <v>226</v>
      </c>
      <c r="B162" s="200">
        <v>57.215820215322282</v>
      </c>
      <c r="C162" s="200">
        <v>54.240643390504125</v>
      </c>
      <c r="D162" s="200">
        <v>58.221297390227342</v>
      </c>
      <c r="E162" s="200">
        <v>61.238972304792831</v>
      </c>
      <c r="F162" s="200">
        <v>65.254315841205681</v>
      </c>
      <c r="G162" s="200">
        <v>70.401388918739599</v>
      </c>
      <c r="H162" s="200">
        <v>76.126594682924463</v>
      </c>
      <c r="I162" s="200">
        <v>82.376990425035302</v>
      </c>
      <c r="J162" s="200">
        <v>88.012749728211858</v>
      </c>
      <c r="K162" s="200">
        <v>89.99257903215296</v>
      </c>
      <c r="L162" s="200">
        <v>91.873671139974164</v>
      </c>
      <c r="M162" s="200">
        <v>94.307817234383265</v>
      </c>
      <c r="N162" s="200">
        <v>95.412137605953177</v>
      </c>
      <c r="O162" s="200">
        <v>97.578124575601308</v>
      </c>
      <c r="P162" s="200">
        <v>100.00738588031625</v>
      </c>
      <c r="Q162" s="200">
        <v>101.28249666852089</v>
      </c>
      <c r="R162" s="200">
        <v>102.57673411854871</v>
      </c>
      <c r="S162" s="200">
        <v>103.89038513032695</v>
      </c>
      <c r="T162" s="200">
        <v>105.22374090728185</v>
      </c>
      <c r="U162" s="200">
        <v>106.57709702089103</v>
      </c>
      <c r="V162" s="200">
        <v>107.95075347620438</v>
      </c>
      <c r="W162" s="200">
        <v>109.34501477834743</v>
      </c>
      <c r="X162" s="200">
        <v>110.76019000002266</v>
      </c>
      <c r="Y162" s="200">
        <v>112.19659285002298</v>
      </c>
      <c r="Z162" s="200">
        <v>113.65454174277329</v>
      </c>
      <c r="AA162" s="200">
        <v>115.13435986891487</v>
      </c>
      <c r="AB162" s="150">
        <v>15</v>
      </c>
      <c r="AC162" s="151">
        <v>4000</v>
      </c>
      <c r="AD162" s="188">
        <v>84.842299999999994</v>
      </c>
      <c r="AE162" s="189">
        <v>84.842299999999994</v>
      </c>
      <c r="AF162" s="178">
        <v>0</v>
      </c>
    </row>
    <row r="163" spans="1:32" x14ac:dyDescent="0.2">
      <c r="A163" s="169" t="s">
        <v>227</v>
      </c>
      <c r="B163" s="200">
        <v>57.215820215322282</v>
      </c>
      <c r="C163" s="200">
        <v>54.240643390504125</v>
      </c>
      <c r="D163" s="200">
        <v>58.221297390227342</v>
      </c>
      <c r="E163" s="200">
        <v>61.238972304792831</v>
      </c>
      <c r="F163" s="200">
        <v>65.254315841205681</v>
      </c>
      <c r="G163" s="200">
        <v>70.401388918739599</v>
      </c>
      <c r="H163" s="200">
        <v>76.126594682924463</v>
      </c>
      <c r="I163" s="200">
        <v>82.376990425035302</v>
      </c>
      <c r="J163" s="200">
        <v>88.012749728211858</v>
      </c>
      <c r="K163" s="200">
        <v>89.99257903215296</v>
      </c>
      <c r="L163" s="200">
        <v>91.873671139974164</v>
      </c>
      <c r="M163" s="200">
        <v>94.307817234383265</v>
      </c>
      <c r="N163" s="200">
        <v>95.412137605953177</v>
      </c>
      <c r="O163" s="200">
        <v>97.578124575601308</v>
      </c>
      <c r="P163" s="200">
        <v>100.00738588031625</v>
      </c>
      <c r="Q163" s="200">
        <v>101.28249666852089</v>
      </c>
      <c r="R163" s="200">
        <v>102.57673411854871</v>
      </c>
      <c r="S163" s="200">
        <v>103.89038513032695</v>
      </c>
      <c r="T163" s="200">
        <v>105.22374090728185</v>
      </c>
      <c r="U163" s="200">
        <v>106.57709702089103</v>
      </c>
      <c r="V163" s="200">
        <v>107.95075347620438</v>
      </c>
      <c r="W163" s="200">
        <v>109.34501477834743</v>
      </c>
      <c r="X163" s="200">
        <v>110.76019000002266</v>
      </c>
      <c r="Y163" s="200">
        <v>112.19659285002298</v>
      </c>
      <c r="Z163" s="200">
        <v>113.65454174277329</v>
      </c>
      <c r="AA163" s="200">
        <v>115.13435986891487</v>
      </c>
      <c r="AB163" s="150">
        <v>15</v>
      </c>
      <c r="AC163" s="151">
        <v>4000</v>
      </c>
      <c r="AD163" s="188">
        <v>56.201099999999997</v>
      </c>
      <c r="AE163" s="189">
        <v>56.201099999999997</v>
      </c>
      <c r="AF163" s="178">
        <v>0</v>
      </c>
    </row>
    <row r="164" spans="1:32" x14ac:dyDescent="0.2">
      <c r="A164" s="169" t="s">
        <v>228</v>
      </c>
      <c r="B164" s="200">
        <v>57.215820215322282</v>
      </c>
      <c r="C164" s="200">
        <v>54.240643390504125</v>
      </c>
      <c r="D164" s="200">
        <v>58.221297390227342</v>
      </c>
      <c r="E164" s="200">
        <v>61.238972304792831</v>
      </c>
      <c r="F164" s="200">
        <v>65.254315841205681</v>
      </c>
      <c r="G164" s="200">
        <v>70.401388918739599</v>
      </c>
      <c r="H164" s="200">
        <v>76.126594682924463</v>
      </c>
      <c r="I164" s="200">
        <v>82.376990425035302</v>
      </c>
      <c r="J164" s="200">
        <v>88.012749728211858</v>
      </c>
      <c r="K164" s="200">
        <v>89.99257903215296</v>
      </c>
      <c r="L164" s="200">
        <v>91.873671139974164</v>
      </c>
      <c r="M164" s="200">
        <v>94.307817234383265</v>
      </c>
      <c r="N164" s="200">
        <v>95.412137605953177</v>
      </c>
      <c r="O164" s="200">
        <v>97.578124575601308</v>
      </c>
      <c r="P164" s="200">
        <v>100.00738588031625</v>
      </c>
      <c r="Q164" s="200">
        <v>101.28249666852089</v>
      </c>
      <c r="R164" s="200">
        <v>102.57673411854871</v>
      </c>
      <c r="S164" s="200">
        <v>103.89038513032695</v>
      </c>
      <c r="T164" s="200">
        <v>105.22374090728185</v>
      </c>
      <c r="U164" s="200">
        <v>106.57709702089103</v>
      </c>
      <c r="V164" s="200">
        <v>107.95075347620438</v>
      </c>
      <c r="W164" s="200">
        <v>109.34501477834743</v>
      </c>
      <c r="X164" s="200">
        <v>110.76019000002266</v>
      </c>
      <c r="Y164" s="200">
        <v>112.19659285002298</v>
      </c>
      <c r="Z164" s="200">
        <v>113.65454174277329</v>
      </c>
      <c r="AA164" s="200">
        <v>115.13435986891487</v>
      </c>
      <c r="AB164" s="150">
        <v>15</v>
      </c>
      <c r="AC164" s="151">
        <v>4000</v>
      </c>
      <c r="AD164" s="188">
        <v>70.153199999999998</v>
      </c>
      <c r="AE164" s="189">
        <v>70.153199999999998</v>
      </c>
      <c r="AF164" s="178">
        <v>0</v>
      </c>
    </row>
    <row r="165" spans="1:32" x14ac:dyDescent="0.2">
      <c r="A165" s="169" t="s">
        <v>229</v>
      </c>
      <c r="B165" s="200">
        <v>57.215820215322282</v>
      </c>
      <c r="C165" s="200">
        <v>54.240643390504125</v>
      </c>
      <c r="D165" s="200">
        <v>58.221297390227342</v>
      </c>
      <c r="E165" s="200">
        <v>61.238972304792831</v>
      </c>
      <c r="F165" s="200">
        <v>65.254315841205681</v>
      </c>
      <c r="G165" s="200">
        <v>70.401388918739599</v>
      </c>
      <c r="H165" s="200">
        <v>76.126594682924463</v>
      </c>
      <c r="I165" s="200">
        <v>82.376990425035302</v>
      </c>
      <c r="J165" s="200">
        <v>88.012749728211858</v>
      </c>
      <c r="K165" s="200">
        <v>89.99257903215296</v>
      </c>
      <c r="L165" s="200">
        <v>91.873671139974164</v>
      </c>
      <c r="M165" s="200">
        <v>94.307817234383265</v>
      </c>
      <c r="N165" s="200">
        <v>95.412137605953177</v>
      </c>
      <c r="O165" s="200">
        <v>97.578124575601308</v>
      </c>
      <c r="P165" s="200">
        <v>100.00738588031625</v>
      </c>
      <c r="Q165" s="200">
        <v>101.28249666852089</v>
      </c>
      <c r="R165" s="200">
        <v>102.57673411854871</v>
      </c>
      <c r="S165" s="200">
        <v>103.89038513032695</v>
      </c>
      <c r="T165" s="200">
        <v>105.22374090728185</v>
      </c>
      <c r="U165" s="200">
        <v>106.57709702089103</v>
      </c>
      <c r="V165" s="200">
        <v>107.95075347620438</v>
      </c>
      <c r="W165" s="200">
        <v>109.34501477834743</v>
      </c>
      <c r="X165" s="200">
        <v>110.76019000002266</v>
      </c>
      <c r="Y165" s="200">
        <v>112.19659285002298</v>
      </c>
      <c r="Z165" s="200">
        <v>113.65454174277329</v>
      </c>
      <c r="AA165" s="200">
        <v>115.13435986891487</v>
      </c>
      <c r="AB165" s="150">
        <v>15</v>
      </c>
      <c r="AC165" s="151">
        <v>4000</v>
      </c>
      <c r="AD165" s="188">
        <v>111.1811</v>
      </c>
      <c r="AE165" s="189">
        <v>111.1811</v>
      </c>
      <c r="AF165" s="178">
        <v>0</v>
      </c>
    </row>
    <row r="166" spans="1:32" x14ac:dyDescent="0.2">
      <c r="A166" s="169" t="s">
        <v>230</v>
      </c>
      <c r="B166" s="200">
        <v>57.215820215322282</v>
      </c>
      <c r="C166" s="200">
        <v>54.240643390504125</v>
      </c>
      <c r="D166" s="200">
        <v>58.221297390227342</v>
      </c>
      <c r="E166" s="200">
        <v>61.238972304792831</v>
      </c>
      <c r="F166" s="200">
        <v>65.254315841205681</v>
      </c>
      <c r="G166" s="200">
        <v>70.401388918739599</v>
      </c>
      <c r="H166" s="200">
        <v>76.126594682924463</v>
      </c>
      <c r="I166" s="200">
        <v>82.376990425035302</v>
      </c>
      <c r="J166" s="200">
        <v>88.012749728211858</v>
      </c>
      <c r="K166" s="200">
        <v>89.99257903215296</v>
      </c>
      <c r="L166" s="200">
        <v>91.873671139974164</v>
      </c>
      <c r="M166" s="200">
        <v>94.307817234383265</v>
      </c>
      <c r="N166" s="200">
        <v>95.412137605953177</v>
      </c>
      <c r="O166" s="200">
        <v>97.578124575601308</v>
      </c>
      <c r="P166" s="200">
        <v>100.00738588031625</v>
      </c>
      <c r="Q166" s="200">
        <v>101.28249666852089</v>
      </c>
      <c r="R166" s="200">
        <v>102.57673411854871</v>
      </c>
      <c r="S166" s="200">
        <v>103.89038513032695</v>
      </c>
      <c r="T166" s="200">
        <v>105.22374090728185</v>
      </c>
      <c r="U166" s="200">
        <v>106.57709702089103</v>
      </c>
      <c r="V166" s="200">
        <v>107.95075347620438</v>
      </c>
      <c r="W166" s="200">
        <v>109.34501477834743</v>
      </c>
      <c r="X166" s="200">
        <v>110.76019000002266</v>
      </c>
      <c r="Y166" s="200">
        <v>112.19659285002298</v>
      </c>
      <c r="Z166" s="200">
        <v>113.65454174277329</v>
      </c>
      <c r="AA166" s="200">
        <v>115.13435986891487</v>
      </c>
      <c r="AB166" s="150">
        <v>15</v>
      </c>
      <c r="AC166" s="151">
        <v>4000</v>
      </c>
      <c r="AD166" s="188">
        <v>145.69550000000001</v>
      </c>
      <c r="AE166" s="189">
        <v>145.69550000000001</v>
      </c>
      <c r="AF166" s="178">
        <v>0</v>
      </c>
    </row>
    <row r="167" spans="1:32" x14ac:dyDescent="0.2">
      <c r="A167" s="169" t="s">
        <v>231</v>
      </c>
      <c r="B167" s="200">
        <v>57.215820215322282</v>
      </c>
      <c r="C167" s="200">
        <v>54.240643390504125</v>
      </c>
      <c r="D167" s="200">
        <v>58.221297390227342</v>
      </c>
      <c r="E167" s="200">
        <v>61.238972304792831</v>
      </c>
      <c r="F167" s="200">
        <v>65.254315841205681</v>
      </c>
      <c r="G167" s="200">
        <v>70.401388918739599</v>
      </c>
      <c r="H167" s="200">
        <v>76.126594682924463</v>
      </c>
      <c r="I167" s="200">
        <v>82.376990425035302</v>
      </c>
      <c r="J167" s="200">
        <v>88.012749728211858</v>
      </c>
      <c r="K167" s="200">
        <v>89.99257903215296</v>
      </c>
      <c r="L167" s="200">
        <v>91.873671139974164</v>
      </c>
      <c r="M167" s="200">
        <v>94.307817234383265</v>
      </c>
      <c r="N167" s="200">
        <v>95.412137605953177</v>
      </c>
      <c r="O167" s="200">
        <v>97.578124575601308</v>
      </c>
      <c r="P167" s="200">
        <v>100.00738588031625</v>
      </c>
      <c r="Q167" s="200">
        <v>101.28249666852089</v>
      </c>
      <c r="R167" s="200">
        <v>102.57673411854871</v>
      </c>
      <c r="S167" s="200">
        <v>103.89038513032695</v>
      </c>
      <c r="T167" s="200">
        <v>105.22374090728185</v>
      </c>
      <c r="U167" s="200">
        <v>106.57709702089103</v>
      </c>
      <c r="V167" s="200">
        <v>107.95075347620438</v>
      </c>
      <c r="W167" s="200">
        <v>109.34501477834743</v>
      </c>
      <c r="X167" s="200">
        <v>110.76019000002266</v>
      </c>
      <c r="Y167" s="200">
        <v>112.19659285002298</v>
      </c>
      <c r="Z167" s="200">
        <v>113.65454174277329</v>
      </c>
      <c r="AA167" s="200">
        <v>115.13435986891487</v>
      </c>
      <c r="AB167" s="150">
        <v>15</v>
      </c>
      <c r="AC167" s="151">
        <v>4000</v>
      </c>
      <c r="AD167" s="188">
        <v>159.64760000000001</v>
      </c>
      <c r="AE167" s="189">
        <v>159.64760000000001</v>
      </c>
      <c r="AF167" s="178">
        <v>0</v>
      </c>
    </row>
    <row r="168" spans="1:32" x14ac:dyDescent="0.2">
      <c r="A168" s="169" t="s">
        <v>232</v>
      </c>
      <c r="B168" s="200">
        <v>57.215820215322282</v>
      </c>
      <c r="C168" s="200">
        <v>54.240643390504125</v>
      </c>
      <c r="D168" s="200">
        <v>58.221297390227342</v>
      </c>
      <c r="E168" s="200">
        <v>61.238972304792831</v>
      </c>
      <c r="F168" s="200">
        <v>65.254315841205681</v>
      </c>
      <c r="G168" s="200">
        <v>70.401388918739599</v>
      </c>
      <c r="H168" s="200">
        <v>76.126594682924463</v>
      </c>
      <c r="I168" s="200">
        <v>82.376990425035302</v>
      </c>
      <c r="J168" s="200">
        <v>88.012749728211858</v>
      </c>
      <c r="K168" s="200">
        <v>89.99257903215296</v>
      </c>
      <c r="L168" s="200">
        <v>91.873671139974164</v>
      </c>
      <c r="M168" s="200">
        <v>94.307817234383265</v>
      </c>
      <c r="N168" s="200">
        <v>95.412137605953177</v>
      </c>
      <c r="O168" s="200">
        <v>97.578124575601308</v>
      </c>
      <c r="P168" s="200">
        <v>100.00738588031625</v>
      </c>
      <c r="Q168" s="200">
        <v>101.28249666852089</v>
      </c>
      <c r="R168" s="200">
        <v>102.57673411854871</v>
      </c>
      <c r="S168" s="200">
        <v>103.89038513032695</v>
      </c>
      <c r="T168" s="200">
        <v>105.22374090728185</v>
      </c>
      <c r="U168" s="200">
        <v>106.57709702089103</v>
      </c>
      <c r="V168" s="200">
        <v>107.95075347620438</v>
      </c>
      <c r="W168" s="200">
        <v>109.34501477834743</v>
      </c>
      <c r="X168" s="200">
        <v>110.76019000002266</v>
      </c>
      <c r="Y168" s="200">
        <v>112.19659285002298</v>
      </c>
      <c r="Z168" s="200">
        <v>113.65454174277329</v>
      </c>
      <c r="AA168" s="200">
        <v>115.13435986891487</v>
      </c>
      <c r="AB168" s="150">
        <v>15</v>
      </c>
      <c r="AC168" s="151">
        <v>4000</v>
      </c>
      <c r="AD168" s="188">
        <v>195.4933</v>
      </c>
      <c r="AE168" s="189">
        <v>195.4933</v>
      </c>
      <c r="AF168" s="178">
        <v>0</v>
      </c>
    </row>
    <row r="169" spans="1:32" x14ac:dyDescent="0.2">
      <c r="A169" s="169" t="s">
        <v>233</v>
      </c>
      <c r="B169" s="200">
        <v>57.215820215322282</v>
      </c>
      <c r="C169" s="200">
        <v>54.240643390504125</v>
      </c>
      <c r="D169" s="200">
        <v>58.221297390227342</v>
      </c>
      <c r="E169" s="200">
        <v>61.238972304792831</v>
      </c>
      <c r="F169" s="200">
        <v>65.254315841205681</v>
      </c>
      <c r="G169" s="200">
        <v>70.401388918739599</v>
      </c>
      <c r="H169" s="200">
        <v>76.126594682924463</v>
      </c>
      <c r="I169" s="200">
        <v>82.376990425035302</v>
      </c>
      <c r="J169" s="200">
        <v>88.012749728211858</v>
      </c>
      <c r="K169" s="200">
        <v>89.99257903215296</v>
      </c>
      <c r="L169" s="200">
        <v>91.873671139974164</v>
      </c>
      <c r="M169" s="200">
        <v>94.307817234383265</v>
      </c>
      <c r="N169" s="200">
        <v>95.412137605953177</v>
      </c>
      <c r="O169" s="200">
        <v>97.578124575601308</v>
      </c>
      <c r="P169" s="200">
        <v>100.00738588031625</v>
      </c>
      <c r="Q169" s="200">
        <v>101.28249666852089</v>
      </c>
      <c r="R169" s="200">
        <v>102.57673411854871</v>
      </c>
      <c r="S169" s="200">
        <v>103.89038513032695</v>
      </c>
      <c r="T169" s="200">
        <v>105.22374090728185</v>
      </c>
      <c r="U169" s="200">
        <v>106.57709702089103</v>
      </c>
      <c r="V169" s="200">
        <v>107.95075347620438</v>
      </c>
      <c r="W169" s="200">
        <v>109.34501477834743</v>
      </c>
      <c r="X169" s="200">
        <v>110.76019000002266</v>
      </c>
      <c r="Y169" s="200">
        <v>112.19659285002298</v>
      </c>
      <c r="Z169" s="200">
        <v>113.65454174277329</v>
      </c>
      <c r="AA169" s="200">
        <v>115.13435986891487</v>
      </c>
      <c r="AB169" s="150">
        <v>15</v>
      </c>
      <c r="AC169" s="151">
        <v>4000</v>
      </c>
      <c r="AD169" s="188">
        <v>114.59529999999999</v>
      </c>
      <c r="AE169" s="189">
        <v>114.59529999999999</v>
      </c>
      <c r="AF169" s="178">
        <v>0</v>
      </c>
    </row>
    <row r="170" spans="1:32" x14ac:dyDescent="0.2">
      <c r="A170" s="169" t="s">
        <v>234</v>
      </c>
      <c r="B170" s="200">
        <v>57.215820215322282</v>
      </c>
      <c r="C170" s="200">
        <v>54.240643390504125</v>
      </c>
      <c r="D170" s="200">
        <v>58.221297390227342</v>
      </c>
      <c r="E170" s="200">
        <v>61.238972304792831</v>
      </c>
      <c r="F170" s="200">
        <v>65.254315841205681</v>
      </c>
      <c r="G170" s="200">
        <v>70.401388918739599</v>
      </c>
      <c r="H170" s="200">
        <v>76.126594682924463</v>
      </c>
      <c r="I170" s="200">
        <v>82.376990425035302</v>
      </c>
      <c r="J170" s="200">
        <v>88.012749728211858</v>
      </c>
      <c r="K170" s="200">
        <v>89.99257903215296</v>
      </c>
      <c r="L170" s="200">
        <v>91.873671139974164</v>
      </c>
      <c r="M170" s="200">
        <v>94.307817234383265</v>
      </c>
      <c r="N170" s="200">
        <v>95.412137605953177</v>
      </c>
      <c r="O170" s="200">
        <v>97.578124575601308</v>
      </c>
      <c r="P170" s="200">
        <v>100.00738588031625</v>
      </c>
      <c r="Q170" s="200">
        <v>101.28249666852089</v>
      </c>
      <c r="R170" s="200">
        <v>102.57673411854871</v>
      </c>
      <c r="S170" s="200">
        <v>103.89038513032695</v>
      </c>
      <c r="T170" s="200">
        <v>105.22374090728185</v>
      </c>
      <c r="U170" s="200">
        <v>106.57709702089103</v>
      </c>
      <c r="V170" s="200">
        <v>107.95075347620438</v>
      </c>
      <c r="W170" s="200">
        <v>109.34501477834743</v>
      </c>
      <c r="X170" s="200">
        <v>110.76019000002266</v>
      </c>
      <c r="Y170" s="200">
        <v>112.19659285002298</v>
      </c>
      <c r="Z170" s="200">
        <v>113.65454174277329</v>
      </c>
      <c r="AA170" s="200">
        <v>115.13435986891487</v>
      </c>
      <c r="AB170" s="150">
        <v>15</v>
      </c>
      <c r="AC170" s="151">
        <v>4000</v>
      </c>
      <c r="AD170" s="188">
        <v>128.54740000000001</v>
      </c>
      <c r="AE170" s="189">
        <v>128.54740000000001</v>
      </c>
      <c r="AF170" s="178">
        <v>0</v>
      </c>
    </row>
    <row r="171" spans="1:32" x14ac:dyDescent="0.2">
      <c r="A171" s="169" t="s">
        <v>235</v>
      </c>
      <c r="B171" s="200">
        <v>57.215820215322282</v>
      </c>
      <c r="C171" s="200">
        <v>54.240643390504125</v>
      </c>
      <c r="D171" s="200">
        <v>58.221297390227342</v>
      </c>
      <c r="E171" s="200">
        <v>61.238972304792831</v>
      </c>
      <c r="F171" s="200">
        <v>65.254315841205681</v>
      </c>
      <c r="G171" s="200">
        <v>70.401388918739599</v>
      </c>
      <c r="H171" s="200">
        <v>76.126594682924463</v>
      </c>
      <c r="I171" s="200">
        <v>82.376990425035302</v>
      </c>
      <c r="J171" s="200">
        <v>88.012749728211858</v>
      </c>
      <c r="K171" s="200">
        <v>89.99257903215296</v>
      </c>
      <c r="L171" s="200">
        <v>91.873671139974164</v>
      </c>
      <c r="M171" s="200">
        <v>94.307817234383265</v>
      </c>
      <c r="N171" s="200">
        <v>95.412137605953177</v>
      </c>
      <c r="O171" s="200">
        <v>97.578124575601308</v>
      </c>
      <c r="P171" s="200">
        <v>100.00738588031625</v>
      </c>
      <c r="Q171" s="200">
        <v>101.28249666852089</v>
      </c>
      <c r="R171" s="200">
        <v>102.57673411854871</v>
      </c>
      <c r="S171" s="200">
        <v>103.89038513032695</v>
      </c>
      <c r="T171" s="200">
        <v>105.22374090728185</v>
      </c>
      <c r="U171" s="200">
        <v>106.57709702089103</v>
      </c>
      <c r="V171" s="200">
        <v>107.95075347620438</v>
      </c>
      <c r="W171" s="200">
        <v>109.34501477834743</v>
      </c>
      <c r="X171" s="200">
        <v>110.76019000002266</v>
      </c>
      <c r="Y171" s="200">
        <v>112.19659285002298</v>
      </c>
      <c r="Z171" s="200">
        <v>113.65454174277329</v>
      </c>
      <c r="AA171" s="200">
        <v>115.13435986891487</v>
      </c>
      <c r="AB171" s="150">
        <v>15</v>
      </c>
      <c r="AC171" s="151">
        <v>4000</v>
      </c>
      <c r="AD171" s="188">
        <v>162.1859</v>
      </c>
      <c r="AE171" s="189">
        <v>162.1859</v>
      </c>
      <c r="AF171" s="178">
        <v>0</v>
      </c>
    </row>
    <row r="172" spans="1:32" x14ac:dyDescent="0.2">
      <c r="A172" s="169" t="s">
        <v>236</v>
      </c>
      <c r="B172" s="200">
        <v>57.215820215322282</v>
      </c>
      <c r="C172" s="200">
        <v>54.240643390504125</v>
      </c>
      <c r="D172" s="200">
        <v>58.221297390227342</v>
      </c>
      <c r="E172" s="200">
        <v>61.238972304792831</v>
      </c>
      <c r="F172" s="200">
        <v>65.254315841205681</v>
      </c>
      <c r="G172" s="200">
        <v>70.401388918739599</v>
      </c>
      <c r="H172" s="200">
        <v>76.126594682924463</v>
      </c>
      <c r="I172" s="200">
        <v>82.376990425035302</v>
      </c>
      <c r="J172" s="200">
        <v>88.012749728211858</v>
      </c>
      <c r="K172" s="200">
        <v>89.99257903215296</v>
      </c>
      <c r="L172" s="200">
        <v>91.873671139974164</v>
      </c>
      <c r="M172" s="200">
        <v>94.307817234383265</v>
      </c>
      <c r="N172" s="200">
        <v>95.412137605953177</v>
      </c>
      <c r="O172" s="200">
        <v>97.578124575601308</v>
      </c>
      <c r="P172" s="200">
        <v>100.00738588031625</v>
      </c>
      <c r="Q172" s="200">
        <v>101.28249666852089</v>
      </c>
      <c r="R172" s="200">
        <v>102.57673411854871</v>
      </c>
      <c r="S172" s="200">
        <v>103.89038513032695</v>
      </c>
      <c r="T172" s="200">
        <v>105.22374090728185</v>
      </c>
      <c r="U172" s="200">
        <v>106.57709702089103</v>
      </c>
      <c r="V172" s="200">
        <v>107.95075347620438</v>
      </c>
      <c r="W172" s="200">
        <v>109.34501477834743</v>
      </c>
      <c r="X172" s="200">
        <v>110.76019000002266</v>
      </c>
      <c r="Y172" s="200">
        <v>112.19659285002298</v>
      </c>
      <c r="Z172" s="200">
        <v>113.65454174277329</v>
      </c>
      <c r="AA172" s="200">
        <v>115.13435986891487</v>
      </c>
      <c r="AB172" s="150">
        <v>15</v>
      </c>
      <c r="AC172" s="151">
        <v>4000</v>
      </c>
      <c r="AD172" s="188">
        <v>166.32669999999999</v>
      </c>
      <c r="AE172" s="189">
        <v>166.32669999999999</v>
      </c>
      <c r="AF172" s="178">
        <v>0</v>
      </c>
    </row>
    <row r="173" spans="1:32" x14ac:dyDescent="0.2">
      <c r="A173" s="169" t="s">
        <v>237</v>
      </c>
      <c r="B173" s="200">
        <v>57.215820215322282</v>
      </c>
      <c r="C173" s="200">
        <v>54.240643390504125</v>
      </c>
      <c r="D173" s="200">
        <v>58.221297390227342</v>
      </c>
      <c r="E173" s="200">
        <v>61.238972304792831</v>
      </c>
      <c r="F173" s="200">
        <v>65.254315841205681</v>
      </c>
      <c r="G173" s="200">
        <v>70.401388918739599</v>
      </c>
      <c r="H173" s="200">
        <v>76.126594682924463</v>
      </c>
      <c r="I173" s="200">
        <v>82.376990425035302</v>
      </c>
      <c r="J173" s="200">
        <v>88.012749728211858</v>
      </c>
      <c r="K173" s="200">
        <v>89.99257903215296</v>
      </c>
      <c r="L173" s="200">
        <v>91.873671139974164</v>
      </c>
      <c r="M173" s="200">
        <v>94.307817234383265</v>
      </c>
      <c r="N173" s="200">
        <v>95.412137605953177</v>
      </c>
      <c r="O173" s="200">
        <v>97.578124575601308</v>
      </c>
      <c r="P173" s="200">
        <v>100.00738588031625</v>
      </c>
      <c r="Q173" s="200">
        <v>101.28249666852089</v>
      </c>
      <c r="R173" s="200">
        <v>102.57673411854871</v>
      </c>
      <c r="S173" s="200">
        <v>103.89038513032695</v>
      </c>
      <c r="T173" s="200">
        <v>105.22374090728185</v>
      </c>
      <c r="U173" s="200">
        <v>106.57709702089103</v>
      </c>
      <c r="V173" s="200">
        <v>107.95075347620438</v>
      </c>
      <c r="W173" s="200">
        <v>109.34501477834743</v>
      </c>
      <c r="X173" s="200">
        <v>110.76019000002266</v>
      </c>
      <c r="Y173" s="200">
        <v>112.19659285002298</v>
      </c>
      <c r="Z173" s="200">
        <v>113.65454174277329</v>
      </c>
      <c r="AA173" s="200">
        <v>115.13435986891487</v>
      </c>
      <c r="AB173" s="150">
        <v>15</v>
      </c>
      <c r="AC173" s="151">
        <v>4000</v>
      </c>
      <c r="AD173" s="188">
        <v>180.27879999999999</v>
      </c>
      <c r="AE173" s="189">
        <v>180.27879999999999</v>
      </c>
      <c r="AF173" s="178">
        <v>0</v>
      </c>
    </row>
    <row r="174" spans="1:32" x14ac:dyDescent="0.2">
      <c r="A174" s="169" t="s">
        <v>238</v>
      </c>
      <c r="B174" s="200">
        <v>57.215820215322282</v>
      </c>
      <c r="C174" s="200">
        <v>54.240643390504125</v>
      </c>
      <c r="D174" s="200">
        <v>58.221297390227342</v>
      </c>
      <c r="E174" s="200">
        <v>61.238972304792831</v>
      </c>
      <c r="F174" s="200">
        <v>65.254315841205681</v>
      </c>
      <c r="G174" s="200">
        <v>70.401388918739599</v>
      </c>
      <c r="H174" s="200">
        <v>76.126594682924463</v>
      </c>
      <c r="I174" s="200">
        <v>82.376990425035302</v>
      </c>
      <c r="J174" s="200">
        <v>88.012749728211858</v>
      </c>
      <c r="K174" s="200">
        <v>89.99257903215296</v>
      </c>
      <c r="L174" s="200">
        <v>91.873671139974164</v>
      </c>
      <c r="M174" s="200">
        <v>94.307817234383265</v>
      </c>
      <c r="N174" s="200">
        <v>95.412137605953177</v>
      </c>
      <c r="O174" s="200">
        <v>97.578124575601308</v>
      </c>
      <c r="P174" s="200">
        <v>100.00738588031625</v>
      </c>
      <c r="Q174" s="200">
        <v>101.28249666852089</v>
      </c>
      <c r="R174" s="200">
        <v>102.57673411854871</v>
      </c>
      <c r="S174" s="200">
        <v>103.89038513032695</v>
      </c>
      <c r="T174" s="200">
        <v>105.22374090728185</v>
      </c>
      <c r="U174" s="200">
        <v>106.57709702089103</v>
      </c>
      <c r="V174" s="200">
        <v>107.95075347620438</v>
      </c>
      <c r="W174" s="200">
        <v>109.34501477834743</v>
      </c>
      <c r="X174" s="200">
        <v>110.76019000002266</v>
      </c>
      <c r="Y174" s="200">
        <v>112.19659285002298</v>
      </c>
      <c r="Z174" s="200">
        <v>113.65454174277329</v>
      </c>
      <c r="AA174" s="200">
        <v>115.13435986891487</v>
      </c>
      <c r="AB174" s="150">
        <v>15</v>
      </c>
      <c r="AC174" s="151">
        <v>4000</v>
      </c>
      <c r="AD174" s="188">
        <v>220.33959999999999</v>
      </c>
      <c r="AE174" s="189">
        <v>220.33959999999999</v>
      </c>
      <c r="AF174" s="178">
        <v>0</v>
      </c>
    </row>
    <row r="175" spans="1:32" x14ac:dyDescent="0.2">
      <c r="A175" s="169" t="s">
        <v>239</v>
      </c>
      <c r="B175" s="200">
        <v>42.215820215322282</v>
      </c>
      <c r="C175" s="200">
        <v>39.240643390504125</v>
      </c>
      <c r="D175" s="200">
        <v>43.221297390227342</v>
      </c>
      <c r="E175" s="200">
        <v>46.238972304792831</v>
      </c>
      <c r="F175" s="200">
        <v>50.254315841205674</v>
      </c>
      <c r="G175" s="200">
        <v>55.401388918739592</v>
      </c>
      <c r="H175" s="200">
        <v>61.126594682924456</v>
      </c>
      <c r="I175" s="200">
        <v>67.376990425035302</v>
      </c>
      <c r="J175" s="200">
        <v>73.012749728211858</v>
      </c>
      <c r="K175" s="200">
        <v>74.99257903215296</v>
      </c>
      <c r="L175" s="200">
        <v>76.873671139974164</v>
      </c>
      <c r="M175" s="200">
        <v>79.307817234383265</v>
      </c>
      <c r="N175" s="200">
        <v>80.412137605953177</v>
      </c>
      <c r="O175" s="200">
        <v>82.578124575601308</v>
      </c>
      <c r="P175" s="200">
        <v>85.007385880316249</v>
      </c>
      <c r="Q175" s="200">
        <v>86.282496668520892</v>
      </c>
      <c r="R175" s="200">
        <v>87.576734118548714</v>
      </c>
      <c r="S175" s="200">
        <v>88.890385130326948</v>
      </c>
      <c r="T175" s="200">
        <v>90.223740907281851</v>
      </c>
      <c r="U175" s="200">
        <v>91.577097020891031</v>
      </c>
      <c r="V175" s="200">
        <v>92.950753476204383</v>
      </c>
      <c r="W175" s="200">
        <v>94.345014778347434</v>
      </c>
      <c r="X175" s="200">
        <v>95.760190000022661</v>
      </c>
      <c r="Y175" s="200">
        <v>97.196592850022981</v>
      </c>
      <c r="Z175" s="200">
        <v>98.65454174277329</v>
      </c>
      <c r="AA175" s="200">
        <v>100.13435986891487</v>
      </c>
      <c r="AB175" s="150">
        <v>15</v>
      </c>
      <c r="AC175" s="151">
        <v>4000</v>
      </c>
      <c r="AD175" s="188">
        <v>112.8433</v>
      </c>
      <c r="AE175" s="189">
        <v>112.8433</v>
      </c>
      <c r="AF175" s="178">
        <v>0</v>
      </c>
    </row>
    <row r="176" spans="1:32" x14ac:dyDescent="0.2">
      <c r="A176" s="170" t="s">
        <v>240</v>
      </c>
      <c r="B176" s="202">
        <v>42.215820215322282</v>
      </c>
      <c r="C176" s="202">
        <v>39.240643390504125</v>
      </c>
      <c r="D176" s="202">
        <v>43.221297390227342</v>
      </c>
      <c r="E176" s="202">
        <v>46.238972304792831</v>
      </c>
      <c r="F176" s="202">
        <v>50.254315841205674</v>
      </c>
      <c r="G176" s="202">
        <v>55.401388918739592</v>
      </c>
      <c r="H176" s="202">
        <v>61.126594682924456</v>
      </c>
      <c r="I176" s="202">
        <v>67.376990425035302</v>
      </c>
      <c r="J176" s="202">
        <v>73.012749728211858</v>
      </c>
      <c r="K176" s="202">
        <v>74.99257903215296</v>
      </c>
      <c r="L176" s="202">
        <v>76.873671139974164</v>
      </c>
      <c r="M176" s="202">
        <v>79.307817234383265</v>
      </c>
      <c r="N176" s="202">
        <v>80.412137605953177</v>
      </c>
      <c r="O176" s="202">
        <v>82.578124575601308</v>
      </c>
      <c r="P176" s="202">
        <v>85.007385880316249</v>
      </c>
      <c r="Q176" s="202">
        <v>86.282496668520892</v>
      </c>
      <c r="R176" s="202">
        <v>87.576734118548714</v>
      </c>
      <c r="S176" s="202">
        <v>88.890385130326948</v>
      </c>
      <c r="T176" s="202">
        <v>90.223740907281851</v>
      </c>
      <c r="U176" s="202">
        <v>91.577097020891031</v>
      </c>
      <c r="V176" s="202">
        <v>92.950753476204383</v>
      </c>
      <c r="W176" s="202">
        <v>94.345014778347434</v>
      </c>
      <c r="X176" s="202">
        <v>95.760190000022661</v>
      </c>
      <c r="Y176" s="202">
        <v>97.196592850022981</v>
      </c>
      <c r="Z176" s="202">
        <v>98.65454174277329</v>
      </c>
      <c r="AA176" s="202">
        <v>100.13435986891487</v>
      </c>
      <c r="AB176" s="158">
        <v>15</v>
      </c>
      <c r="AC176" s="159">
        <v>4000</v>
      </c>
      <c r="AD176" s="196">
        <v>146.65029999999999</v>
      </c>
      <c r="AE176" s="197">
        <v>146.65029999999999</v>
      </c>
      <c r="AF176" s="178">
        <v>0</v>
      </c>
    </row>
  </sheetData>
  <sheetProtection algorithmName="SHA-512" hashValue="ea2Rp3oMcRqXi0Sc/6gXVw0YR3Lv7c7v8sEvi6+O1wQGQHpodA18igKxMzOXLuA06mf1bHFC51Ofzn7AoQoemg==" saltValue="dodrDU8z36Xf44IcPmpZyg==" spinCount="100000" sheet="1" objects="1" scenarios="1"/>
  <sortState xmlns:xlrd2="http://schemas.microsoft.com/office/spreadsheetml/2017/richdata2" ref="AH8:AJ170">
    <sortCondition ref="AI8:AI170"/>
  </sortState>
  <conditionalFormatting sqref="A7:AE176">
    <cfRule type="expression" dxfId="8" priority="1">
      <formula>MOD(ROW(),2)=0</formula>
    </cfRule>
  </conditionalFormatting>
  <pageMargins left="0.7" right="0.7" top="0.75" bottom="0.75" header="0.3" footer="0.3"/>
  <pageSetup paperSize="8" scale="65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973D-C915-4A36-A7B6-BA15441E62EC}">
  <dimension ref="A1:AD178"/>
  <sheetViews>
    <sheetView showGridLines="0" workbookViewId="0">
      <selection activeCell="A106" sqref="A106"/>
    </sheetView>
  </sheetViews>
  <sheetFormatPr defaultColWidth="9.140625" defaultRowHeight="15" x14ac:dyDescent="0.25"/>
  <cols>
    <col min="1" max="1" width="92.7109375" style="29" customWidth="1"/>
    <col min="2" max="2" width="10.7109375" style="29" customWidth="1"/>
    <col min="3" max="28" width="6.42578125" style="36" customWidth="1"/>
    <col min="29" max="29" width="16" style="36" customWidth="1"/>
    <col min="30" max="16384" width="9.140625" style="36"/>
  </cols>
  <sheetData>
    <row r="1" spans="1:30" s="87" customFormat="1" ht="21" x14ac:dyDescent="0.35">
      <c r="B1" s="86"/>
    </row>
    <row r="2" spans="1:30" ht="46.5" customHeight="1" x14ac:dyDescent="0.25">
      <c r="A2" s="91" t="s">
        <v>47</v>
      </c>
      <c r="B2" s="85"/>
      <c r="C2" s="85">
        <f t="shared" ref="C2:AC2" si="0">C7</f>
        <v>2022</v>
      </c>
      <c r="D2" s="85">
        <f t="shared" si="0"/>
        <v>2023</v>
      </c>
      <c r="E2" s="85">
        <f t="shared" si="0"/>
        <v>2024</v>
      </c>
      <c r="F2" s="85">
        <f t="shared" si="0"/>
        <v>2025</v>
      </c>
      <c r="G2" s="85">
        <f t="shared" si="0"/>
        <v>2026</v>
      </c>
      <c r="H2" s="85">
        <f t="shared" si="0"/>
        <v>2027</v>
      </c>
      <c r="I2" s="85">
        <f t="shared" si="0"/>
        <v>2028</v>
      </c>
      <c r="J2" s="85">
        <f t="shared" si="0"/>
        <v>2029</v>
      </c>
      <c r="K2" s="85">
        <f t="shared" si="0"/>
        <v>2030</v>
      </c>
      <c r="L2" s="85">
        <f t="shared" si="0"/>
        <v>2031</v>
      </c>
      <c r="M2" s="85">
        <f t="shared" si="0"/>
        <v>2032</v>
      </c>
      <c r="N2" s="85">
        <f t="shared" si="0"/>
        <v>2033</v>
      </c>
      <c r="O2" s="85">
        <f t="shared" si="0"/>
        <v>2034</v>
      </c>
      <c r="P2" s="85">
        <f t="shared" si="0"/>
        <v>2035</v>
      </c>
      <c r="Q2" s="85">
        <f t="shared" si="0"/>
        <v>2036</v>
      </c>
      <c r="R2" s="85">
        <f t="shared" si="0"/>
        <v>2037</v>
      </c>
      <c r="S2" s="85">
        <f t="shared" si="0"/>
        <v>2038</v>
      </c>
      <c r="T2" s="85">
        <f t="shared" si="0"/>
        <v>2039</v>
      </c>
      <c r="U2" s="85">
        <f t="shared" si="0"/>
        <v>2040</v>
      </c>
      <c r="V2" s="85">
        <f t="shared" si="0"/>
        <v>2041</v>
      </c>
      <c r="W2" s="85">
        <f t="shared" si="0"/>
        <v>2042</v>
      </c>
      <c r="X2" s="85">
        <f t="shared" si="0"/>
        <v>2043</v>
      </c>
      <c r="Y2" s="85">
        <f t="shared" si="0"/>
        <v>2044</v>
      </c>
      <c r="Z2" s="85">
        <f t="shared" si="0"/>
        <v>2045</v>
      </c>
      <c r="AA2" s="85">
        <f t="shared" si="0"/>
        <v>2046</v>
      </c>
      <c r="AB2" s="85">
        <v>2047</v>
      </c>
      <c r="AC2" s="99" t="str">
        <f t="shared" si="0"/>
        <v>gem. subsidietarief per jaar</v>
      </c>
    </row>
    <row r="3" spans="1:30" x14ac:dyDescent="0.25">
      <c r="A3" s="82" t="str">
        <f>+'SDE++ categorieën &amp; WOZ'!E5</f>
        <v>-- kies categorie --</v>
      </c>
      <c r="B3" s="64"/>
      <c r="C3" s="83">
        <f>LOOKUP($A$3,$A$8:$A$67,C8:C67)</f>
        <v>0</v>
      </c>
      <c r="D3" s="83">
        <f t="shared" ref="D3:AC3" si="1">LOOKUP($A$3,$A$8:$A$67,D8:D67)</f>
        <v>0</v>
      </c>
      <c r="E3" s="83">
        <f t="shared" si="1"/>
        <v>0</v>
      </c>
      <c r="F3" s="83">
        <f t="shared" si="1"/>
        <v>0</v>
      </c>
      <c r="G3" s="83">
        <f t="shared" si="1"/>
        <v>0</v>
      </c>
      <c r="H3" s="83">
        <f t="shared" si="1"/>
        <v>0</v>
      </c>
      <c r="I3" s="83">
        <f t="shared" si="1"/>
        <v>0</v>
      </c>
      <c r="J3" s="83">
        <f t="shared" si="1"/>
        <v>0</v>
      </c>
      <c r="K3" s="83">
        <f t="shared" si="1"/>
        <v>0</v>
      </c>
      <c r="L3" s="83">
        <f t="shared" si="1"/>
        <v>0</v>
      </c>
      <c r="M3" s="83">
        <f t="shared" si="1"/>
        <v>0</v>
      </c>
      <c r="N3" s="83">
        <f t="shared" si="1"/>
        <v>0</v>
      </c>
      <c r="O3" s="83">
        <f t="shared" si="1"/>
        <v>0</v>
      </c>
      <c r="P3" s="83">
        <f t="shared" si="1"/>
        <v>0</v>
      </c>
      <c r="Q3" s="83">
        <f t="shared" si="1"/>
        <v>0</v>
      </c>
      <c r="R3" s="83">
        <f t="shared" si="1"/>
        <v>0</v>
      </c>
      <c r="S3" s="83">
        <f t="shared" si="1"/>
        <v>0</v>
      </c>
      <c r="T3" s="83">
        <f t="shared" si="1"/>
        <v>0</v>
      </c>
      <c r="U3" s="83">
        <f t="shared" si="1"/>
        <v>0</v>
      </c>
      <c r="V3" s="83">
        <f t="shared" si="1"/>
        <v>0</v>
      </c>
      <c r="W3" s="83">
        <f t="shared" si="1"/>
        <v>0</v>
      </c>
      <c r="X3" s="83">
        <f t="shared" si="1"/>
        <v>0</v>
      </c>
      <c r="Y3" s="83">
        <f t="shared" si="1"/>
        <v>0</v>
      </c>
      <c r="Z3" s="83">
        <f t="shared" si="1"/>
        <v>0</v>
      </c>
      <c r="AA3" s="83">
        <f t="shared" si="1"/>
        <v>0</v>
      </c>
      <c r="AB3" s="83">
        <f t="shared" si="1"/>
        <v>0</v>
      </c>
      <c r="AC3" s="83">
        <f t="shared" si="1"/>
        <v>0</v>
      </c>
    </row>
    <row r="4" spans="1:30" x14ac:dyDescent="0.25">
      <c r="A4" s="1"/>
      <c r="B4" s="90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30"/>
    </row>
    <row r="5" spans="1:30" ht="21" x14ac:dyDescent="0.25">
      <c r="A5" s="88" t="s">
        <v>46</v>
      </c>
    </row>
    <row r="6" spans="1:30" ht="15" customHeight="1" x14ac:dyDescent="0.25">
      <c r="A6" s="298" t="s">
        <v>10</v>
      </c>
      <c r="B6" s="66"/>
      <c r="C6" s="300" t="s">
        <v>21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147"/>
      <c r="AC6" s="100"/>
    </row>
    <row r="7" spans="1:30" ht="51.75" customHeight="1" x14ac:dyDescent="0.25">
      <c r="A7" s="299"/>
      <c r="B7" s="119" t="s">
        <v>28</v>
      </c>
      <c r="C7" s="84">
        <v>2022</v>
      </c>
      <c r="D7" s="84">
        <f t="shared" ref="D7:AA7" si="2">C7+1</f>
        <v>2023</v>
      </c>
      <c r="E7" s="84">
        <f t="shared" si="2"/>
        <v>2024</v>
      </c>
      <c r="F7" s="84">
        <f t="shared" si="2"/>
        <v>2025</v>
      </c>
      <c r="G7" s="84">
        <f t="shared" si="2"/>
        <v>2026</v>
      </c>
      <c r="H7" s="84">
        <f t="shared" si="2"/>
        <v>2027</v>
      </c>
      <c r="I7" s="84">
        <f t="shared" si="2"/>
        <v>2028</v>
      </c>
      <c r="J7" s="84">
        <f t="shared" si="2"/>
        <v>2029</v>
      </c>
      <c r="K7" s="84">
        <f t="shared" si="2"/>
        <v>2030</v>
      </c>
      <c r="L7" s="84">
        <f t="shared" si="2"/>
        <v>2031</v>
      </c>
      <c r="M7" s="84">
        <f t="shared" si="2"/>
        <v>2032</v>
      </c>
      <c r="N7" s="84">
        <f t="shared" si="2"/>
        <v>2033</v>
      </c>
      <c r="O7" s="84">
        <f t="shared" si="2"/>
        <v>2034</v>
      </c>
      <c r="P7" s="84">
        <f t="shared" si="2"/>
        <v>2035</v>
      </c>
      <c r="Q7" s="84">
        <f t="shared" si="2"/>
        <v>2036</v>
      </c>
      <c r="R7" s="84">
        <f t="shared" si="2"/>
        <v>2037</v>
      </c>
      <c r="S7" s="84">
        <f t="shared" si="2"/>
        <v>2038</v>
      </c>
      <c r="T7" s="84">
        <f t="shared" si="2"/>
        <v>2039</v>
      </c>
      <c r="U7" s="84">
        <f t="shared" si="2"/>
        <v>2040</v>
      </c>
      <c r="V7" s="84">
        <f t="shared" si="2"/>
        <v>2041</v>
      </c>
      <c r="W7" s="84">
        <f t="shared" si="2"/>
        <v>2042</v>
      </c>
      <c r="X7" s="84">
        <f t="shared" si="2"/>
        <v>2043</v>
      </c>
      <c r="Y7" s="84">
        <f t="shared" si="2"/>
        <v>2044</v>
      </c>
      <c r="Z7" s="84">
        <f t="shared" si="2"/>
        <v>2045</v>
      </c>
      <c r="AA7" s="84">
        <f t="shared" si="2"/>
        <v>2046</v>
      </c>
      <c r="AB7" s="84">
        <v>2047</v>
      </c>
      <c r="AC7" s="119" t="s">
        <v>32</v>
      </c>
    </row>
    <row r="8" spans="1:30" x14ac:dyDescent="0.25">
      <c r="A8" s="168" t="str">
        <f>'SDE correctiebedragen 2022-2047'!A6</f>
        <v>-- kies categorie --</v>
      </c>
      <c r="B8" s="141">
        <f>MIN('SDE correctiebedragen 2022-2047'!AD6,'SDE correctiebedragen 2022-2047'!AE6)</f>
        <v>0</v>
      </c>
      <c r="C8" s="142">
        <f>IF($B8-'SDE correctiebedragen 2022-2047'!B6&lt;0,0,$B8-'SDE correctiebedragen 2022-2047'!B6)</f>
        <v>0</v>
      </c>
      <c r="D8" s="142">
        <f>IF($B8-'SDE correctiebedragen 2022-2047'!C6&lt;0,0,$B8-'SDE correctiebedragen 2022-2047'!C6)</f>
        <v>0</v>
      </c>
      <c r="E8" s="142">
        <f>IF($B8-'SDE correctiebedragen 2022-2047'!D6&lt;0,0,$B8-'SDE correctiebedragen 2022-2047'!D6)</f>
        <v>0</v>
      </c>
      <c r="F8" s="142">
        <f>IF($B8-'SDE correctiebedragen 2022-2047'!E6&lt;0,0,$B8-'SDE correctiebedragen 2022-2047'!E6)</f>
        <v>0</v>
      </c>
      <c r="G8" s="142">
        <f>IF($B8-'SDE correctiebedragen 2022-2047'!F6&lt;0,0,$B8-'SDE correctiebedragen 2022-2047'!F6)</f>
        <v>0</v>
      </c>
      <c r="H8" s="142">
        <f>IF($B8-'SDE correctiebedragen 2022-2047'!G6&lt;0,0,$B8-'SDE correctiebedragen 2022-2047'!G6)</f>
        <v>0</v>
      </c>
      <c r="I8" s="142">
        <f>IF($B8-'SDE correctiebedragen 2022-2047'!H6&lt;0,0,$B8-'SDE correctiebedragen 2022-2047'!H6)</f>
        <v>0</v>
      </c>
      <c r="J8" s="142">
        <f>IF($B8-'SDE correctiebedragen 2022-2047'!I6&lt;0,0,$B8-'SDE correctiebedragen 2022-2047'!I6)</f>
        <v>0</v>
      </c>
      <c r="K8" s="142">
        <f>IF($B8-'SDE correctiebedragen 2022-2047'!J6&lt;0,0,$B8-'SDE correctiebedragen 2022-2047'!J6)</f>
        <v>0</v>
      </c>
      <c r="L8" s="142">
        <f>IF($B8-'SDE correctiebedragen 2022-2047'!K6&lt;0,0,$B8-'SDE correctiebedragen 2022-2047'!K6)</f>
        <v>0</v>
      </c>
      <c r="M8" s="142">
        <f>IF($B8-'SDE correctiebedragen 2022-2047'!L6&lt;0,0,$B8-'SDE correctiebedragen 2022-2047'!L6)</f>
        <v>0</v>
      </c>
      <c r="N8" s="142">
        <f>IF($B8-'SDE correctiebedragen 2022-2047'!M6&lt;0,0,$B8-'SDE correctiebedragen 2022-2047'!M6)</f>
        <v>0</v>
      </c>
      <c r="O8" s="142">
        <f>IF($B8-'SDE correctiebedragen 2022-2047'!N6&lt;0,0,$B8-'SDE correctiebedragen 2022-2047'!N6)</f>
        <v>0</v>
      </c>
      <c r="P8" s="142">
        <f>IF($B8-'SDE correctiebedragen 2022-2047'!O6&lt;0,0,$B8-'SDE correctiebedragen 2022-2047'!O6)</f>
        <v>0</v>
      </c>
      <c r="Q8" s="142">
        <f>IF($B8-'SDE correctiebedragen 2022-2047'!P6&lt;0,0,$B8-'SDE correctiebedragen 2022-2047'!P6)</f>
        <v>0</v>
      </c>
      <c r="R8" s="142">
        <f>IF($B8-'SDE correctiebedragen 2022-2047'!Q6&lt;0,0,$B8-'SDE correctiebedragen 2022-2047'!Q6)</f>
        <v>0</v>
      </c>
      <c r="S8" s="142">
        <f>IF($B8-'SDE correctiebedragen 2022-2047'!R6&lt;0,0,$B8-'SDE correctiebedragen 2022-2047'!R6)</f>
        <v>0</v>
      </c>
      <c r="T8" s="142">
        <f>IF($B8-'SDE correctiebedragen 2022-2047'!S6&lt;0,0,$B8-'SDE correctiebedragen 2022-2047'!S6)</f>
        <v>0</v>
      </c>
      <c r="U8" s="142">
        <f>IF($B8-'SDE correctiebedragen 2022-2047'!T6&lt;0,0,$B8-'SDE correctiebedragen 2022-2047'!T6)</f>
        <v>0</v>
      </c>
      <c r="V8" s="142">
        <f>IF($B8-'SDE correctiebedragen 2022-2047'!U6&lt;0,0,$B8-'SDE correctiebedragen 2022-2047'!U6)</f>
        <v>0</v>
      </c>
      <c r="W8" s="142">
        <f>IF($B8-'SDE correctiebedragen 2022-2047'!V6&lt;0,0,$B8-'SDE correctiebedragen 2022-2047'!V6)</f>
        <v>0</v>
      </c>
      <c r="X8" s="142">
        <f>IF($B8-'SDE correctiebedragen 2022-2047'!W6&lt;0,0,$B8-'SDE correctiebedragen 2022-2047'!W6)</f>
        <v>0</v>
      </c>
      <c r="Y8" s="142">
        <f>IF($B8-'SDE correctiebedragen 2022-2047'!X6&lt;0,0,$B8-'SDE correctiebedragen 2022-2047'!X6)</f>
        <v>0</v>
      </c>
      <c r="Z8" s="142">
        <f>IF($B8-'SDE correctiebedragen 2022-2047'!Y6&lt;0,0,$B8-'SDE correctiebedragen 2022-2047'!Y6)</f>
        <v>0</v>
      </c>
      <c r="AA8" s="142">
        <f>IF($B8-'SDE correctiebedragen 2022-2047'!Z6&lt;0,0,$B8-'SDE correctiebedragen 2022-2047'!Z6)</f>
        <v>0</v>
      </c>
      <c r="AB8" s="142">
        <f>IF($B8-'SDE correctiebedragen 2022-2047'!AA6&lt;0,0,$B8-'SDE correctiebedragen 2022-2047'!AA6)</f>
        <v>0</v>
      </c>
      <c r="AC8" s="184">
        <f t="shared" ref="AC8:AC39" si="3">AVERAGE(C8:AB8)</f>
        <v>0</v>
      </c>
    </row>
    <row r="9" spans="1:30" s="140" customFormat="1" x14ac:dyDescent="0.25">
      <c r="A9" s="215" t="str">
        <f>'SDE correctiebedragen 2022-2047'!A7</f>
        <v>[n.v.t.] - Windenergie op zee</v>
      </c>
      <c r="B9" s="216">
        <f>MIN('SDE correctiebedragen 2022-2047'!AD7,'SDE correctiebedragen 2022-2047'!AE7)</f>
        <v>45.6</v>
      </c>
      <c r="C9" s="217">
        <f>IF($B9-'SDE correctiebedragen 2022-2047'!B7&lt;0,0,$B9-'SDE correctiebedragen 2022-2047'!B7)</f>
        <v>45.6</v>
      </c>
      <c r="D9" s="217">
        <f>IF($B9-'SDE correctiebedragen 2022-2047'!C7&lt;0,0,$B9-'SDE correctiebedragen 2022-2047'!C7)</f>
        <v>45.6</v>
      </c>
      <c r="E9" s="217">
        <f>IF($B9-'SDE correctiebedragen 2022-2047'!D7&lt;0,0,$B9-'SDE correctiebedragen 2022-2047'!D7)</f>
        <v>45.6</v>
      </c>
      <c r="F9" s="217">
        <f>IF($B9-'SDE correctiebedragen 2022-2047'!E7&lt;0,0,$B9-'SDE correctiebedragen 2022-2047'!E7)</f>
        <v>45.6</v>
      </c>
      <c r="G9" s="217">
        <f>IF($B9-'SDE correctiebedragen 2022-2047'!F7&lt;0,0,$B9-'SDE correctiebedragen 2022-2047'!F7)</f>
        <v>45.6</v>
      </c>
      <c r="H9" s="217">
        <f>IF($B9-'SDE correctiebedragen 2022-2047'!G7&lt;0,0,$B9-'SDE correctiebedragen 2022-2047'!G7)</f>
        <v>45.6</v>
      </c>
      <c r="I9" s="217">
        <f>IF($B9-'SDE correctiebedragen 2022-2047'!H7&lt;0,0,$B9-'SDE correctiebedragen 2022-2047'!H7)</f>
        <v>45.6</v>
      </c>
      <c r="J9" s="217">
        <f>IF($B9-'SDE correctiebedragen 2022-2047'!I7&lt;0,0,$B9-'SDE correctiebedragen 2022-2047'!I7)</f>
        <v>45.6</v>
      </c>
      <c r="K9" s="217">
        <f>IF($B9-'SDE correctiebedragen 2022-2047'!J7&lt;0,0,$B9-'SDE correctiebedragen 2022-2047'!J7)</f>
        <v>45.6</v>
      </c>
      <c r="L9" s="217">
        <f>IF($B9-'SDE correctiebedragen 2022-2047'!K7&lt;0,0,$B9-'SDE correctiebedragen 2022-2047'!K7)</f>
        <v>45.6</v>
      </c>
      <c r="M9" s="217">
        <f>IF($B9-'SDE correctiebedragen 2022-2047'!L7&lt;0,0,$B9-'SDE correctiebedragen 2022-2047'!L7)</f>
        <v>45.6</v>
      </c>
      <c r="N9" s="217">
        <f>IF($B9-'SDE correctiebedragen 2022-2047'!M7&lt;0,0,$B9-'SDE correctiebedragen 2022-2047'!M7)</f>
        <v>45.6</v>
      </c>
      <c r="O9" s="217">
        <f>IF($B9-'SDE correctiebedragen 2022-2047'!N7&lt;0,0,$B9-'SDE correctiebedragen 2022-2047'!N7)</f>
        <v>45.6</v>
      </c>
      <c r="P9" s="217">
        <f>IF($B9-'SDE correctiebedragen 2022-2047'!O7&lt;0,0,$B9-'SDE correctiebedragen 2022-2047'!O7)</f>
        <v>45.6</v>
      </c>
      <c r="Q9" s="217">
        <f>IF($B9-'SDE correctiebedragen 2022-2047'!P7&lt;0,0,$B9-'SDE correctiebedragen 2022-2047'!P7)</f>
        <v>45.6</v>
      </c>
      <c r="R9" s="217">
        <f>IF($B9-'SDE correctiebedragen 2022-2047'!Q7&lt;0,0,$B9-'SDE correctiebedragen 2022-2047'!Q7)</f>
        <v>45.6</v>
      </c>
      <c r="S9" s="217">
        <f>IF($B9-'SDE correctiebedragen 2022-2047'!R7&lt;0,0,$B9-'SDE correctiebedragen 2022-2047'!R7)</f>
        <v>45.6</v>
      </c>
      <c r="T9" s="217">
        <f>IF($B9-'SDE correctiebedragen 2022-2047'!S7&lt;0,0,$B9-'SDE correctiebedragen 2022-2047'!S7)</f>
        <v>45.6</v>
      </c>
      <c r="U9" s="217">
        <f>IF($B9-'SDE correctiebedragen 2022-2047'!T7&lt;0,0,$B9-'SDE correctiebedragen 2022-2047'!T7)</f>
        <v>45.6</v>
      </c>
      <c r="V9" s="217">
        <f>IF($B9-'SDE correctiebedragen 2022-2047'!U7&lt;0,0,$B9-'SDE correctiebedragen 2022-2047'!U7)</f>
        <v>45.6</v>
      </c>
      <c r="W9" s="217">
        <f>IF($B9-'SDE correctiebedragen 2022-2047'!V7&lt;0,0,$B9-'SDE correctiebedragen 2022-2047'!V7)</f>
        <v>45.6</v>
      </c>
      <c r="X9" s="217">
        <f>IF($B9-'SDE correctiebedragen 2022-2047'!W7&lt;0,0,$B9-'SDE correctiebedragen 2022-2047'!W7)</f>
        <v>45.6</v>
      </c>
      <c r="Y9" s="217">
        <f>IF($B9-'SDE correctiebedragen 2022-2047'!X7&lt;0,0,$B9-'SDE correctiebedragen 2022-2047'!X7)</f>
        <v>45.6</v>
      </c>
      <c r="Z9" s="217">
        <f>IF($B9-'SDE correctiebedragen 2022-2047'!Y7&lt;0,0,$B9-'SDE correctiebedragen 2022-2047'!Y7)</f>
        <v>45.6</v>
      </c>
      <c r="AA9" s="217">
        <f>IF($B9-'SDE correctiebedragen 2022-2047'!Z7&lt;0,0,$B9-'SDE correctiebedragen 2022-2047'!Z7)</f>
        <v>45.6</v>
      </c>
      <c r="AB9" s="217">
        <f>IF($B9-'SDE correctiebedragen 2022-2047'!AA7&lt;0,0,$B9-'SDE correctiebedragen 2022-2047'!AA7)</f>
        <v>45.6</v>
      </c>
      <c r="AC9" s="185">
        <f t="shared" si="3"/>
        <v>45.600000000000009</v>
      </c>
    </row>
    <row r="10" spans="1:30" s="37" customFormat="1" x14ac:dyDescent="0.25">
      <c r="A10" s="205" t="s">
        <v>72</v>
      </c>
      <c r="B10" s="218">
        <v>85.2</v>
      </c>
      <c r="C10" s="219">
        <f>B10</f>
        <v>85.2</v>
      </c>
      <c r="D10" s="219">
        <f t="shared" ref="D10:AB13" si="4">C10</f>
        <v>85.2</v>
      </c>
      <c r="E10" s="219">
        <f t="shared" si="4"/>
        <v>85.2</v>
      </c>
      <c r="F10" s="219">
        <f t="shared" si="4"/>
        <v>85.2</v>
      </c>
      <c r="G10" s="219">
        <f t="shared" si="4"/>
        <v>85.2</v>
      </c>
      <c r="H10" s="219">
        <f t="shared" si="4"/>
        <v>85.2</v>
      </c>
      <c r="I10" s="219">
        <f t="shared" si="4"/>
        <v>85.2</v>
      </c>
      <c r="J10" s="219">
        <f t="shared" si="4"/>
        <v>85.2</v>
      </c>
      <c r="K10" s="219">
        <f t="shared" si="4"/>
        <v>85.2</v>
      </c>
      <c r="L10" s="219">
        <f t="shared" si="4"/>
        <v>85.2</v>
      </c>
      <c r="M10" s="219">
        <f t="shared" si="4"/>
        <v>85.2</v>
      </c>
      <c r="N10" s="219">
        <f t="shared" si="4"/>
        <v>85.2</v>
      </c>
      <c r="O10" s="219">
        <f t="shared" si="4"/>
        <v>85.2</v>
      </c>
      <c r="P10" s="219">
        <f t="shared" si="4"/>
        <v>85.2</v>
      </c>
      <c r="Q10" s="219">
        <f t="shared" si="4"/>
        <v>85.2</v>
      </c>
      <c r="R10" s="219">
        <f t="shared" si="4"/>
        <v>85.2</v>
      </c>
      <c r="S10" s="219">
        <f t="shared" si="4"/>
        <v>85.2</v>
      </c>
      <c r="T10" s="219">
        <f t="shared" si="4"/>
        <v>85.2</v>
      </c>
      <c r="U10" s="219">
        <f t="shared" si="4"/>
        <v>85.2</v>
      </c>
      <c r="V10" s="219">
        <f t="shared" si="4"/>
        <v>85.2</v>
      </c>
      <c r="W10" s="219">
        <f t="shared" si="4"/>
        <v>85.2</v>
      </c>
      <c r="X10" s="219">
        <f t="shared" si="4"/>
        <v>85.2</v>
      </c>
      <c r="Y10" s="219">
        <f t="shared" si="4"/>
        <v>85.2</v>
      </c>
      <c r="Z10" s="219">
        <f t="shared" si="4"/>
        <v>85.2</v>
      </c>
      <c r="AA10" s="219">
        <f t="shared" si="4"/>
        <v>85.2</v>
      </c>
      <c r="AB10" s="219">
        <f t="shared" si="4"/>
        <v>85.2</v>
      </c>
      <c r="AC10" s="184">
        <f t="shared" si="3"/>
        <v>85.200000000000017</v>
      </c>
      <c r="AD10" s="102"/>
    </row>
    <row r="11" spans="1:30" s="37" customFormat="1" x14ac:dyDescent="0.25">
      <c r="A11" s="205" t="s">
        <v>73</v>
      </c>
      <c r="B11" s="218">
        <v>85.2</v>
      </c>
      <c r="C11" s="219">
        <f t="shared" ref="C11:R13" si="5">B11</f>
        <v>85.2</v>
      </c>
      <c r="D11" s="219">
        <f t="shared" si="5"/>
        <v>85.2</v>
      </c>
      <c r="E11" s="219">
        <f t="shared" si="5"/>
        <v>85.2</v>
      </c>
      <c r="F11" s="219">
        <f t="shared" si="5"/>
        <v>85.2</v>
      </c>
      <c r="G11" s="219">
        <f t="shared" si="5"/>
        <v>85.2</v>
      </c>
      <c r="H11" s="219">
        <f t="shared" si="5"/>
        <v>85.2</v>
      </c>
      <c r="I11" s="219">
        <f t="shared" si="5"/>
        <v>85.2</v>
      </c>
      <c r="J11" s="219">
        <f t="shared" si="5"/>
        <v>85.2</v>
      </c>
      <c r="K11" s="219">
        <f t="shared" si="5"/>
        <v>85.2</v>
      </c>
      <c r="L11" s="219">
        <f t="shared" si="5"/>
        <v>85.2</v>
      </c>
      <c r="M11" s="219">
        <f t="shared" si="5"/>
        <v>85.2</v>
      </c>
      <c r="N11" s="219">
        <f t="shared" si="5"/>
        <v>85.2</v>
      </c>
      <c r="O11" s="219">
        <f t="shared" si="5"/>
        <v>85.2</v>
      </c>
      <c r="P11" s="219">
        <f t="shared" si="5"/>
        <v>85.2</v>
      </c>
      <c r="Q11" s="219">
        <f t="shared" si="5"/>
        <v>85.2</v>
      </c>
      <c r="R11" s="219">
        <f t="shared" si="5"/>
        <v>85.2</v>
      </c>
      <c r="S11" s="219">
        <f t="shared" si="4"/>
        <v>85.2</v>
      </c>
      <c r="T11" s="219">
        <f t="shared" si="4"/>
        <v>85.2</v>
      </c>
      <c r="U11" s="219">
        <f t="shared" si="4"/>
        <v>85.2</v>
      </c>
      <c r="V11" s="219">
        <f t="shared" si="4"/>
        <v>85.2</v>
      </c>
      <c r="W11" s="219">
        <f t="shared" si="4"/>
        <v>85.2</v>
      </c>
      <c r="X11" s="219">
        <f t="shared" si="4"/>
        <v>85.2</v>
      </c>
      <c r="Y11" s="219">
        <f t="shared" si="4"/>
        <v>85.2</v>
      </c>
      <c r="Z11" s="219">
        <f t="shared" si="4"/>
        <v>85.2</v>
      </c>
      <c r="AA11" s="219">
        <f t="shared" si="4"/>
        <v>85.2</v>
      </c>
      <c r="AB11" s="219">
        <f t="shared" si="4"/>
        <v>85.2</v>
      </c>
      <c r="AC11" s="184">
        <f t="shared" si="3"/>
        <v>85.200000000000017</v>
      </c>
    </row>
    <row r="12" spans="1:30" s="37" customFormat="1" x14ac:dyDescent="0.25">
      <c r="A12" s="205" t="s">
        <v>74</v>
      </c>
      <c r="B12" s="218">
        <v>85.2</v>
      </c>
      <c r="C12" s="219">
        <f t="shared" si="5"/>
        <v>85.2</v>
      </c>
      <c r="D12" s="219">
        <f t="shared" si="4"/>
        <v>85.2</v>
      </c>
      <c r="E12" s="219">
        <f t="shared" si="4"/>
        <v>85.2</v>
      </c>
      <c r="F12" s="219">
        <f t="shared" si="4"/>
        <v>85.2</v>
      </c>
      <c r="G12" s="219">
        <f t="shared" si="4"/>
        <v>85.2</v>
      </c>
      <c r="H12" s="219">
        <f t="shared" si="4"/>
        <v>85.2</v>
      </c>
      <c r="I12" s="219">
        <f t="shared" si="4"/>
        <v>85.2</v>
      </c>
      <c r="J12" s="219">
        <f t="shared" si="4"/>
        <v>85.2</v>
      </c>
      <c r="K12" s="219">
        <f t="shared" si="4"/>
        <v>85.2</v>
      </c>
      <c r="L12" s="219">
        <f t="shared" si="4"/>
        <v>85.2</v>
      </c>
      <c r="M12" s="219">
        <f t="shared" si="4"/>
        <v>85.2</v>
      </c>
      <c r="N12" s="219">
        <f t="shared" si="4"/>
        <v>85.2</v>
      </c>
      <c r="O12" s="219">
        <f t="shared" si="4"/>
        <v>85.2</v>
      </c>
      <c r="P12" s="219">
        <f t="shared" si="4"/>
        <v>85.2</v>
      </c>
      <c r="Q12" s="219">
        <f t="shared" si="4"/>
        <v>85.2</v>
      </c>
      <c r="R12" s="219">
        <f t="shared" si="4"/>
        <v>85.2</v>
      </c>
      <c r="S12" s="219">
        <f t="shared" si="4"/>
        <v>85.2</v>
      </c>
      <c r="T12" s="219">
        <f t="shared" si="4"/>
        <v>85.2</v>
      </c>
      <c r="U12" s="219">
        <f t="shared" si="4"/>
        <v>85.2</v>
      </c>
      <c r="V12" s="219">
        <f t="shared" si="4"/>
        <v>85.2</v>
      </c>
      <c r="W12" s="219">
        <f t="shared" si="4"/>
        <v>85.2</v>
      </c>
      <c r="X12" s="219">
        <f t="shared" si="4"/>
        <v>85.2</v>
      </c>
      <c r="Y12" s="219">
        <f t="shared" si="4"/>
        <v>85.2</v>
      </c>
      <c r="Z12" s="219">
        <f t="shared" si="4"/>
        <v>85.2</v>
      </c>
      <c r="AA12" s="219">
        <f t="shared" si="4"/>
        <v>85.2</v>
      </c>
      <c r="AB12" s="219">
        <f t="shared" si="4"/>
        <v>85.2</v>
      </c>
      <c r="AC12" s="184">
        <f t="shared" si="3"/>
        <v>85.200000000000017</v>
      </c>
    </row>
    <row r="13" spans="1:30" s="37" customFormat="1" x14ac:dyDescent="0.25">
      <c r="A13" s="205" t="s">
        <v>75</v>
      </c>
      <c r="B13" s="218">
        <v>85.2</v>
      </c>
      <c r="C13" s="219">
        <f t="shared" si="5"/>
        <v>85.2</v>
      </c>
      <c r="D13" s="219">
        <f t="shared" si="4"/>
        <v>85.2</v>
      </c>
      <c r="E13" s="219">
        <f t="shared" si="4"/>
        <v>85.2</v>
      </c>
      <c r="F13" s="219">
        <f t="shared" si="4"/>
        <v>85.2</v>
      </c>
      <c r="G13" s="219">
        <f t="shared" si="4"/>
        <v>85.2</v>
      </c>
      <c r="H13" s="219">
        <f t="shared" si="4"/>
        <v>85.2</v>
      </c>
      <c r="I13" s="219">
        <f t="shared" si="4"/>
        <v>85.2</v>
      </c>
      <c r="J13" s="219">
        <f t="shared" si="4"/>
        <v>85.2</v>
      </c>
      <c r="K13" s="219">
        <f t="shared" si="4"/>
        <v>85.2</v>
      </c>
      <c r="L13" s="219">
        <f t="shared" si="4"/>
        <v>85.2</v>
      </c>
      <c r="M13" s="219">
        <f t="shared" si="4"/>
        <v>85.2</v>
      </c>
      <c r="N13" s="219">
        <f t="shared" si="4"/>
        <v>85.2</v>
      </c>
      <c r="O13" s="219">
        <f t="shared" si="4"/>
        <v>85.2</v>
      </c>
      <c r="P13" s="219">
        <f t="shared" si="4"/>
        <v>85.2</v>
      </c>
      <c r="Q13" s="219">
        <f t="shared" si="4"/>
        <v>85.2</v>
      </c>
      <c r="R13" s="219">
        <f t="shared" si="4"/>
        <v>85.2</v>
      </c>
      <c r="S13" s="219">
        <f t="shared" si="4"/>
        <v>85.2</v>
      </c>
      <c r="T13" s="219">
        <f t="shared" si="4"/>
        <v>85.2</v>
      </c>
      <c r="U13" s="219">
        <f t="shared" si="4"/>
        <v>85.2</v>
      </c>
      <c r="V13" s="219">
        <f t="shared" si="4"/>
        <v>85.2</v>
      </c>
      <c r="W13" s="219">
        <f t="shared" si="4"/>
        <v>85.2</v>
      </c>
      <c r="X13" s="219">
        <f t="shared" si="4"/>
        <v>85.2</v>
      </c>
      <c r="Y13" s="219">
        <f t="shared" si="4"/>
        <v>85.2</v>
      </c>
      <c r="Z13" s="219">
        <f t="shared" si="4"/>
        <v>85.2</v>
      </c>
      <c r="AA13" s="219">
        <f t="shared" si="4"/>
        <v>85.2</v>
      </c>
      <c r="AB13" s="219">
        <f t="shared" si="4"/>
        <v>85.2</v>
      </c>
      <c r="AC13" s="184">
        <f t="shared" si="3"/>
        <v>85.200000000000017</v>
      </c>
    </row>
    <row r="14" spans="1:30" s="37" customFormat="1" x14ac:dyDescent="0.25">
      <c r="A14" s="169" t="s">
        <v>76</v>
      </c>
      <c r="B14" s="164">
        <v>71.530000000000015</v>
      </c>
      <c r="C14" s="143">
        <f>IF($B14-'SDE correctiebedragen 2022-2047'!B12&lt;0,0,$B14-'SDE correctiebedragen 2022-2047'!B12)</f>
        <v>57.611082606278629</v>
      </c>
      <c r="D14" s="143">
        <f>IF($B14-'SDE correctiebedragen 2022-2047'!C12&lt;0,0,$B14-'SDE correctiebedragen 2022-2047'!C12)</f>
        <v>58.473584106265648</v>
      </c>
      <c r="E14" s="143">
        <f>IF($B14-'SDE correctiebedragen 2022-2047'!D12&lt;0,0,$B14-'SDE correctiebedragen 2022-2047'!D12)</f>
        <v>57.46798532815292</v>
      </c>
      <c r="F14" s="143">
        <f>IF($B14-'SDE correctiebedragen 2022-2047'!E12&lt;0,0,$B14-'SDE correctiebedragen 2022-2047'!E12)</f>
        <v>56.435156280272906</v>
      </c>
      <c r="G14" s="143">
        <f>IF($B14-'SDE correctiebedragen 2022-2047'!F12&lt;0,0,$B14-'SDE correctiebedragen 2022-2047'!F12)</f>
        <v>55.374506314257658</v>
      </c>
      <c r="H14" s="143">
        <f>IF($B14-'SDE correctiebedragen 2022-2047'!G12&lt;0,0,$B14-'SDE correctiebedragen 2022-2047'!G12)</f>
        <v>54.285433189098882</v>
      </c>
      <c r="I14" s="143">
        <f>IF($B14-'SDE correctiebedragen 2022-2047'!H12&lt;0,0,$B14-'SDE correctiebedragen 2022-2047'!H12)</f>
        <v>53.167322856264647</v>
      </c>
      <c r="J14" s="143">
        <f>IF($B14-'SDE correctiebedragen 2022-2047'!I12&lt;0,0,$B14-'SDE correctiebedragen 2022-2047'!I12)</f>
        <v>52.019549240977824</v>
      </c>
      <c r="K14" s="143">
        <f>IF($B14-'SDE correctiebedragen 2022-2047'!J12&lt;0,0,$B14-'SDE correctiebedragen 2022-2047'!J12)</f>
        <v>50.841474019589747</v>
      </c>
      <c r="L14" s="143">
        <f>IF($B14-'SDE correctiebedragen 2022-2047'!K12&lt;0,0,$B14-'SDE correctiebedragen 2022-2047'!K12)</f>
        <v>50.306973197684904</v>
      </c>
      <c r="M14" s="143">
        <f>IF($B14-'SDE correctiebedragen 2022-2047'!L12&lt;0,0,$B14-'SDE correctiebedragen 2022-2047'!L12)</f>
        <v>49.761092269468513</v>
      </c>
      <c r="N14" s="143">
        <f>IF($B14-'SDE correctiebedragen 2022-2047'!M12&lt;0,0,$B14-'SDE correctiebedragen 2022-2047'!M12)</f>
        <v>49.203610094436144</v>
      </c>
      <c r="O14" s="143">
        <f>IF($B14-'SDE correctiebedragen 2022-2047'!N12&lt;0,0,$B14-'SDE correctiebedragen 2022-2047'!N12)</f>
        <v>48.634301458392173</v>
      </c>
      <c r="P14" s="143">
        <f>IF($B14-'SDE correctiebedragen 2022-2047'!O12&lt;0,0,$B14-'SDE correctiebedragen 2022-2047'!O12)</f>
        <v>48.052937000995634</v>
      </c>
      <c r="Q14" s="143">
        <f>IF($B14-'SDE correctiebedragen 2022-2047'!P12&lt;0,0,$B14-'SDE correctiebedragen 2022-2047'!P12)</f>
        <v>47.45928314204906</v>
      </c>
      <c r="R14" s="143">
        <f>IF($B14-'SDE correctiebedragen 2022-2047'!Q12&lt;0,0,$B14-'SDE correctiebedragen 2022-2047'!Q12)</f>
        <v>47.098222389179824</v>
      </c>
      <c r="S14" s="143">
        <f>IF($B14-'SDE correctiebedragen 2022-2047'!R12&lt;0,0,$B14-'SDE correctiebedragen 2022-2047'!R12)</f>
        <v>46.731745725017518</v>
      </c>
      <c r="T14" s="143">
        <f>IF($B14-'SDE correctiebedragen 2022-2047'!S12&lt;0,0,$B14-'SDE correctiebedragen 2022-2047'!S12)</f>
        <v>46.359771910892789</v>
      </c>
      <c r="U14" s="143">
        <f>IF($B14-'SDE correctiebedragen 2022-2047'!T12&lt;0,0,$B14-'SDE correctiebedragen 2022-2047'!T12)</f>
        <v>45.982218489556175</v>
      </c>
      <c r="V14" s="143">
        <f>IF($B14-'SDE correctiebedragen 2022-2047'!U12&lt;0,0,$B14-'SDE correctiebedragen 2022-2047'!U12)</f>
        <v>45.599001766899526</v>
      </c>
      <c r="W14" s="143">
        <f>IF($B14-'SDE correctiebedragen 2022-2047'!V12&lt;0,0,$B14-'SDE correctiebedragen 2022-2047'!V12)</f>
        <v>45.21003679340302</v>
      </c>
      <c r="X14" s="143">
        <f>IF($B14-'SDE correctiebedragen 2022-2047'!W12&lt;0,0,$B14-'SDE correctiebedragen 2022-2047'!W12)</f>
        <v>44.81523734530407</v>
      </c>
      <c r="Y14" s="143">
        <f>IF($B14-'SDE correctiebedragen 2022-2047'!X12&lt;0,0,$B14-'SDE correctiebedragen 2022-2047'!X12)</f>
        <v>44.41451590548364</v>
      </c>
      <c r="Z14" s="143">
        <f>IF($B14-'SDE correctiebedragen 2022-2047'!Y12&lt;0,0,$B14-'SDE correctiebedragen 2022-2047'!Y12)</f>
        <v>44.007783644065896</v>
      </c>
      <c r="AA14" s="143">
        <f>IF($B14-'SDE correctiebedragen 2022-2047'!Z12&lt;0,0,$B14-'SDE correctiebedragen 2022-2047'!Z12)</f>
        <v>43.59495039872688</v>
      </c>
      <c r="AB14" s="143">
        <f>IF($B14-'SDE correctiebedragen 2022-2047'!AA12&lt;0,0,$B14-'SDE correctiebedragen 2022-2047'!AA12)</f>
        <v>43.175924654707799</v>
      </c>
      <c r="AC14" s="184">
        <f t="shared" si="3"/>
        <v>49.464757697208555</v>
      </c>
    </row>
    <row r="15" spans="1:30" s="37" customFormat="1" x14ac:dyDescent="0.25">
      <c r="A15" s="169" t="s">
        <v>77</v>
      </c>
      <c r="B15" s="164">
        <v>71.530000000000015</v>
      </c>
      <c r="C15" s="143">
        <f>IF($B15-'SDE correctiebedragen 2022-2047'!B13&lt;0,0,$B15-'SDE correctiebedragen 2022-2047'!B13)</f>
        <v>57.611082606278629</v>
      </c>
      <c r="D15" s="143">
        <f>IF($B15-'SDE correctiebedragen 2022-2047'!C13&lt;0,0,$B15-'SDE correctiebedragen 2022-2047'!C13)</f>
        <v>58.473584106265648</v>
      </c>
      <c r="E15" s="143">
        <f>IF($B15-'SDE correctiebedragen 2022-2047'!D13&lt;0,0,$B15-'SDE correctiebedragen 2022-2047'!D13)</f>
        <v>57.46798532815292</v>
      </c>
      <c r="F15" s="143">
        <f>IF($B15-'SDE correctiebedragen 2022-2047'!E13&lt;0,0,$B15-'SDE correctiebedragen 2022-2047'!E13)</f>
        <v>56.435156280272906</v>
      </c>
      <c r="G15" s="143">
        <f>IF($B15-'SDE correctiebedragen 2022-2047'!F13&lt;0,0,$B15-'SDE correctiebedragen 2022-2047'!F13)</f>
        <v>55.374506314257658</v>
      </c>
      <c r="H15" s="143">
        <f>IF($B15-'SDE correctiebedragen 2022-2047'!G13&lt;0,0,$B15-'SDE correctiebedragen 2022-2047'!G13)</f>
        <v>54.285433189098882</v>
      </c>
      <c r="I15" s="143">
        <f>IF($B15-'SDE correctiebedragen 2022-2047'!H13&lt;0,0,$B15-'SDE correctiebedragen 2022-2047'!H13)</f>
        <v>53.167322856264647</v>
      </c>
      <c r="J15" s="143">
        <f>IF($B15-'SDE correctiebedragen 2022-2047'!I13&lt;0,0,$B15-'SDE correctiebedragen 2022-2047'!I13)</f>
        <v>52.019549240977824</v>
      </c>
      <c r="K15" s="143">
        <f>IF($B15-'SDE correctiebedragen 2022-2047'!J13&lt;0,0,$B15-'SDE correctiebedragen 2022-2047'!J13)</f>
        <v>50.841474019589747</v>
      </c>
      <c r="L15" s="143">
        <f>IF($B15-'SDE correctiebedragen 2022-2047'!K13&lt;0,0,$B15-'SDE correctiebedragen 2022-2047'!K13)</f>
        <v>50.306973197684904</v>
      </c>
      <c r="M15" s="143">
        <f>IF($B15-'SDE correctiebedragen 2022-2047'!L13&lt;0,0,$B15-'SDE correctiebedragen 2022-2047'!L13)</f>
        <v>49.761092269468513</v>
      </c>
      <c r="N15" s="143">
        <f>IF($B15-'SDE correctiebedragen 2022-2047'!M13&lt;0,0,$B15-'SDE correctiebedragen 2022-2047'!M13)</f>
        <v>49.203610094436144</v>
      </c>
      <c r="O15" s="143">
        <f>IF($B15-'SDE correctiebedragen 2022-2047'!N13&lt;0,0,$B15-'SDE correctiebedragen 2022-2047'!N13)</f>
        <v>48.634301458392173</v>
      </c>
      <c r="P15" s="143">
        <f>IF($B15-'SDE correctiebedragen 2022-2047'!O13&lt;0,0,$B15-'SDE correctiebedragen 2022-2047'!O13)</f>
        <v>48.052937000995634</v>
      </c>
      <c r="Q15" s="143">
        <f>IF($B15-'SDE correctiebedragen 2022-2047'!P13&lt;0,0,$B15-'SDE correctiebedragen 2022-2047'!P13)</f>
        <v>47.45928314204906</v>
      </c>
      <c r="R15" s="143">
        <f>IF($B15-'SDE correctiebedragen 2022-2047'!Q13&lt;0,0,$B15-'SDE correctiebedragen 2022-2047'!Q13)</f>
        <v>47.098222389179824</v>
      </c>
      <c r="S15" s="143">
        <f>IF($B15-'SDE correctiebedragen 2022-2047'!R13&lt;0,0,$B15-'SDE correctiebedragen 2022-2047'!R13)</f>
        <v>46.731745725017518</v>
      </c>
      <c r="T15" s="143">
        <f>IF($B15-'SDE correctiebedragen 2022-2047'!S13&lt;0,0,$B15-'SDE correctiebedragen 2022-2047'!S13)</f>
        <v>46.359771910892789</v>
      </c>
      <c r="U15" s="143">
        <f>IF($B15-'SDE correctiebedragen 2022-2047'!T13&lt;0,0,$B15-'SDE correctiebedragen 2022-2047'!T13)</f>
        <v>45.982218489556175</v>
      </c>
      <c r="V15" s="143">
        <f>IF($B15-'SDE correctiebedragen 2022-2047'!U13&lt;0,0,$B15-'SDE correctiebedragen 2022-2047'!U13)</f>
        <v>45.599001766899526</v>
      </c>
      <c r="W15" s="143">
        <f>IF($B15-'SDE correctiebedragen 2022-2047'!V13&lt;0,0,$B15-'SDE correctiebedragen 2022-2047'!V13)</f>
        <v>45.21003679340302</v>
      </c>
      <c r="X15" s="143">
        <f>IF($B15-'SDE correctiebedragen 2022-2047'!W13&lt;0,0,$B15-'SDE correctiebedragen 2022-2047'!W13)</f>
        <v>44.81523734530407</v>
      </c>
      <c r="Y15" s="143">
        <f>IF($B15-'SDE correctiebedragen 2022-2047'!X13&lt;0,0,$B15-'SDE correctiebedragen 2022-2047'!X13)</f>
        <v>44.41451590548364</v>
      </c>
      <c r="Z15" s="143">
        <f>IF($B15-'SDE correctiebedragen 2022-2047'!Y13&lt;0,0,$B15-'SDE correctiebedragen 2022-2047'!Y13)</f>
        <v>44.007783644065896</v>
      </c>
      <c r="AA15" s="143">
        <f>IF($B15-'SDE correctiebedragen 2022-2047'!Z13&lt;0,0,$B15-'SDE correctiebedragen 2022-2047'!Z13)</f>
        <v>43.59495039872688</v>
      </c>
      <c r="AB15" s="143">
        <f>IF($B15-'SDE correctiebedragen 2022-2047'!AA13&lt;0,0,$B15-'SDE correctiebedragen 2022-2047'!AA13)</f>
        <v>43.175924654707799</v>
      </c>
      <c r="AC15" s="184">
        <f t="shared" si="3"/>
        <v>49.464757697208555</v>
      </c>
    </row>
    <row r="16" spans="1:30" s="37" customFormat="1" x14ac:dyDescent="0.25">
      <c r="A16" s="169" t="s">
        <v>78</v>
      </c>
      <c r="B16" s="164">
        <v>54.699999999999996</v>
      </c>
      <c r="C16" s="143">
        <f>IF($B16-'SDE correctiebedragen 2022-2047'!B14&lt;0,0,$B16-'SDE correctiebedragen 2022-2047'!B14)</f>
        <v>40.781082606278602</v>
      </c>
      <c r="D16" s="143">
        <f>IF($B16-'SDE correctiebedragen 2022-2047'!C14&lt;0,0,$B16-'SDE correctiebedragen 2022-2047'!C14)</f>
        <v>41.643584106265628</v>
      </c>
      <c r="E16" s="143">
        <f>IF($B16-'SDE correctiebedragen 2022-2047'!D14&lt;0,0,$B16-'SDE correctiebedragen 2022-2047'!D14)</f>
        <v>40.637985328152901</v>
      </c>
      <c r="F16" s="143">
        <f>IF($B16-'SDE correctiebedragen 2022-2047'!E14&lt;0,0,$B16-'SDE correctiebedragen 2022-2047'!E14)</f>
        <v>39.605156280272887</v>
      </c>
      <c r="G16" s="143">
        <f>IF($B16-'SDE correctiebedragen 2022-2047'!F14&lt;0,0,$B16-'SDE correctiebedragen 2022-2047'!F14)</f>
        <v>38.544506314257632</v>
      </c>
      <c r="H16" s="143">
        <f>IF($B16-'SDE correctiebedragen 2022-2047'!G14&lt;0,0,$B16-'SDE correctiebedragen 2022-2047'!G14)</f>
        <v>37.455433189098869</v>
      </c>
      <c r="I16" s="143">
        <f>IF($B16-'SDE correctiebedragen 2022-2047'!H14&lt;0,0,$B16-'SDE correctiebedragen 2022-2047'!H14)</f>
        <v>36.33732285626462</v>
      </c>
      <c r="J16" s="143">
        <f>IF($B16-'SDE correctiebedragen 2022-2047'!I14&lt;0,0,$B16-'SDE correctiebedragen 2022-2047'!I14)</f>
        <v>35.189549240977811</v>
      </c>
      <c r="K16" s="143">
        <f>IF($B16-'SDE correctiebedragen 2022-2047'!J14&lt;0,0,$B16-'SDE correctiebedragen 2022-2047'!J14)</f>
        <v>34.011474019589727</v>
      </c>
      <c r="L16" s="143">
        <f>IF($B16-'SDE correctiebedragen 2022-2047'!K14&lt;0,0,$B16-'SDE correctiebedragen 2022-2047'!K14)</f>
        <v>33.476973197684885</v>
      </c>
      <c r="M16" s="143">
        <f>IF($B16-'SDE correctiebedragen 2022-2047'!L14&lt;0,0,$B16-'SDE correctiebedragen 2022-2047'!L14)</f>
        <v>32.931092269468493</v>
      </c>
      <c r="N16" s="143">
        <f>IF($B16-'SDE correctiebedragen 2022-2047'!M14&lt;0,0,$B16-'SDE correctiebedragen 2022-2047'!M14)</f>
        <v>32.373610094436117</v>
      </c>
      <c r="O16" s="143">
        <f>IF($B16-'SDE correctiebedragen 2022-2047'!N14&lt;0,0,$B16-'SDE correctiebedragen 2022-2047'!N14)</f>
        <v>31.804301458392153</v>
      </c>
      <c r="P16" s="143">
        <f>IF($B16-'SDE correctiebedragen 2022-2047'!O14&lt;0,0,$B16-'SDE correctiebedragen 2022-2047'!O14)</f>
        <v>31.222937000995614</v>
      </c>
      <c r="Q16" s="143">
        <f>IF($B16-'SDE correctiebedragen 2022-2047'!P14&lt;0,0,$B16-'SDE correctiebedragen 2022-2047'!P14)</f>
        <v>30.629283142049044</v>
      </c>
      <c r="R16" s="143">
        <f>IF($B16-'SDE correctiebedragen 2022-2047'!Q14&lt;0,0,$B16-'SDE correctiebedragen 2022-2047'!Q14)</f>
        <v>30.268222389179801</v>
      </c>
      <c r="S16" s="143">
        <f>IF($B16-'SDE correctiebedragen 2022-2047'!R14&lt;0,0,$B16-'SDE correctiebedragen 2022-2047'!R14)</f>
        <v>29.901745725017499</v>
      </c>
      <c r="T16" s="143">
        <f>IF($B16-'SDE correctiebedragen 2022-2047'!S14&lt;0,0,$B16-'SDE correctiebedragen 2022-2047'!S14)</f>
        <v>29.529771910892766</v>
      </c>
      <c r="U16" s="143">
        <f>IF($B16-'SDE correctiebedragen 2022-2047'!T14&lt;0,0,$B16-'SDE correctiebedragen 2022-2047'!T14)</f>
        <v>29.152218489556155</v>
      </c>
      <c r="V16" s="143">
        <f>IF($B16-'SDE correctiebedragen 2022-2047'!U14&lt;0,0,$B16-'SDE correctiebedragen 2022-2047'!U14)</f>
        <v>28.769001766899507</v>
      </c>
      <c r="W16" s="143">
        <f>IF($B16-'SDE correctiebedragen 2022-2047'!V14&lt;0,0,$B16-'SDE correctiebedragen 2022-2047'!V14)</f>
        <v>28.380036793403004</v>
      </c>
      <c r="X16" s="143">
        <f>IF($B16-'SDE correctiebedragen 2022-2047'!W14&lt;0,0,$B16-'SDE correctiebedragen 2022-2047'!W14)</f>
        <v>27.985237345304053</v>
      </c>
      <c r="Y16" s="143">
        <f>IF($B16-'SDE correctiebedragen 2022-2047'!X14&lt;0,0,$B16-'SDE correctiebedragen 2022-2047'!X14)</f>
        <v>27.584515905483617</v>
      </c>
      <c r="Z16" s="143">
        <f>IF($B16-'SDE correctiebedragen 2022-2047'!Y14&lt;0,0,$B16-'SDE correctiebedragen 2022-2047'!Y14)</f>
        <v>27.177783644065876</v>
      </c>
      <c r="AA16" s="143">
        <f>IF($B16-'SDE correctiebedragen 2022-2047'!Z14&lt;0,0,$B16-'SDE correctiebedragen 2022-2047'!Z14)</f>
        <v>26.764950398726864</v>
      </c>
      <c r="AB16" s="143">
        <f>IF($B16-'SDE correctiebedragen 2022-2047'!AA14&lt;0,0,$B16-'SDE correctiebedragen 2022-2047'!AA14)</f>
        <v>26.345924654707776</v>
      </c>
      <c r="AC16" s="184">
        <f t="shared" si="3"/>
        <v>32.634757697208535</v>
      </c>
    </row>
    <row r="17" spans="1:29" s="37" customFormat="1" x14ac:dyDescent="0.25">
      <c r="A17" s="169" t="s">
        <v>79</v>
      </c>
      <c r="B17" s="164">
        <v>64.199999999999989</v>
      </c>
      <c r="C17" s="143">
        <f>IF($B17-'SDE correctiebedragen 2022-2047'!B15&lt;0,0,$B17-'SDE correctiebedragen 2022-2047'!B15)</f>
        <v>50.281082606278602</v>
      </c>
      <c r="D17" s="143">
        <f>IF($B17-'SDE correctiebedragen 2022-2047'!C15&lt;0,0,$B17-'SDE correctiebedragen 2022-2047'!C15)</f>
        <v>51.143584106265621</v>
      </c>
      <c r="E17" s="143">
        <f>IF($B17-'SDE correctiebedragen 2022-2047'!D15&lt;0,0,$B17-'SDE correctiebedragen 2022-2047'!D15)</f>
        <v>50.137985328152894</v>
      </c>
      <c r="F17" s="143">
        <f>IF($B17-'SDE correctiebedragen 2022-2047'!E15&lt;0,0,$B17-'SDE correctiebedragen 2022-2047'!E15)</f>
        <v>49.10515628027288</v>
      </c>
      <c r="G17" s="143">
        <f>IF($B17-'SDE correctiebedragen 2022-2047'!F15&lt;0,0,$B17-'SDE correctiebedragen 2022-2047'!F15)</f>
        <v>48.044506314257632</v>
      </c>
      <c r="H17" s="143">
        <f>IF($B17-'SDE correctiebedragen 2022-2047'!G15&lt;0,0,$B17-'SDE correctiebedragen 2022-2047'!G15)</f>
        <v>46.955433189098855</v>
      </c>
      <c r="I17" s="143">
        <f>IF($B17-'SDE correctiebedragen 2022-2047'!H15&lt;0,0,$B17-'SDE correctiebedragen 2022-2047'!H15)</f>
        <v>45.83732285626462</v>
      </c>
      <c r="J17" s="143">
        <f>IF($B17-'SDE correctiebedragen 2022-2047'!I15&lt;0,0,$B17-'SDE correctiebedragen 2022-2047'!I15)</f>
        <v>44.689549240977797</v>
      </c>
      <c r="K17" s="143">
        <f>IF($B17-'SDE correctiebedragen 2022-2047'!J15&lt;0,0,$B17-'SDE correctiebedragen 2022-2047'!J15)</f>
        <v>43.51147401958972</v>
      </c>
      <c r="L17" s="143">
        <f>IF($B17-'SDE correctiebedragen 2022-2047'!K15&lt;0,0,$B17-'SDE correctiebedragen 2022-2047'!K15)</f>
        <v>42.976973197684877</v>
      </c>
      <c r="M17" s="143">
        <f>IF($B17-'SDE correctiebedragen 2022-2047'!L15&lt;0,0,$B17-'SDE correctiebedragen 2022-2047'!L15)</f>
        <v>42.431092269468486</v>
      </c>
      <c r="N17" s="143">
        <f>IF($B17-'SDE correctiebedragen 2022-2047'!M15&lt;0,0,$B17-'SDE correctiebedragen 2022-2047'!M15)</f>
        <v>41.873610094436117</v>
      </c>
      <c r="O17" s="143">
        <f>IF($B17-'SDE correctiebedragen 2022-2047'!N15&lt;0,0,$B17-'SDE correctiebedragen 2022-2047'!N15)</f>
        <v>41.304301458392146</v>
      </c>
      <c r="P17" s="143">
        <f>IF($B17-'SDE correctiebedragen 2022-2047'!O15&lt;0,0,$B17-'SDE correctiebedragen 2022-2047'!O15)</f>
        <v>40.722937000995607</v>
      </c>
      <c r="Q17" s="143">
        <f>IF($B17-'SDE correctiebedragen 2022-2047'!P15&lt;0,0,$B17-'SDE correctiebedragen 2022-2047'!P15)</f>
        <v>40.129283142049033</v>
      </c>
      <c r="R17" s="143">
        <f>IF($B17-'SDE correctiebedragen 2022-2047'!Q15&lt;0,0,$B17-'SDE correctiebedragen 2022-2047'!Q15)</f>
        <v>39.768222389179797</v>
      </c>
      <c r="S17" s="143">
        <f>IF($B17-'SDE correctiebedragen 2022-2047'!R15&lt;0,0,$B17-'SDE correctiebedragen 2022-2047'!R15)</f>
        <v>39.401745725017491</v>
      </c>
      <c r="T17" s="143">
        <f>IF($B17-'SDE correctiebedragen 2022-2047'!S15&lt;0,0,$B17-'SDE correctiebedragen 2022-2047'!S15)</f>
        <v>39.029771910892762</v>
      </c>
      <c r="U17" s="143">
        <f>IF($B17-'SDE correctiebedragen 2022-2047'!T15&lt;0,0,$B17-'SDE correctiebedragen 2022-2047'!T15)</f>
        <v>38.652218489556148</v>
      </c>
      <c r="V17" s="143">
        <f>IF($B17-'SDE correctiebedragen 2022-2047'!U15&lt;0,0,$B17-'SDE correctiebedragen 2022-2047'!U15)</f>
        <v>38.2690017668995</v>
      </c>
      <c r="W17" s="143">
        <f>IF($B17-'SDE correctiebedragen 2022-2047'!V15&lt;0,0,$B17-'SDE correctiebedragen 2022-2047'!V15)</f>
        <v>37.880036793402994</v>
      </c>
      <c r="X17" s="143">
        <f>IF($B17-'SDE correctiebedragen 2022-2047'!W15&lt;0,0,$B17-'SDE correctiebedragen 2022-2047'!W15)</f>
        <v>37.485237345304043</v>
      </c>
      <c r="Y17" s="143">
        <f>IF($B17-'SDE correctiebedragen 2022-2047'!X15&lt;0,0,$B17-'SDE correctiebedragen 2022-2047'!X15)</f>
        <v>37.084515905483613</v>
      </c>
      <c r="Z17" s="143">
        <f>IF($B17-'SDE correctiebedragen 2022-2047'!Y15&lt;0,0,$B17-'SDE correctiebedragen 2022-2047'!Y15)</f>
        <v>36.677783644065869</v>
      </c>
      <c r="AA17" s="143">
        <f>IF($B17-'SDE correctiebedragen 2022-2047'!Z15&lt;0,0,$B17-'SDE correctiebedragen 2022-2047'!Z15)</f>
        <v>36.264950398726853</v>
      </c>
      <c r="AB17" s="143">
        <f>IF($B17-'SDE correctiebedragen 2022-2047'!AA15&lt;0,0,$B17-'SDE correctiebedragen 2022-2047'!AA15)</f>
        <v>35.845924654707773</v>
      </c>
      <c r="AC17" s="184">
        <f t="shared" si="3"/>
        <v>42.134757697208521</v>
      </c>
    </row>
    <row r="18" spans="1:29" s="37" customFormat="1" x14ac:dyDescent="0.25">
      <c r="A18" s="170" t="s">
        <v>80</v>
      </c>
      <c r="B18" s="165">
        <v>73.06</v>
      </c>
      <c r="C18" s="163">
        <f>IF($B18-'SDE correctiebedragen 2022-2047'!B16&lt;0,0,$B18-'SDE correctiebedragen 2022-2047'!B16)</f>
        <v>59.141082606278616</v>
      </c>
      <c r="D18" s="163">
        <f>IF($B18-'SDE correctiebedragen 2022-2047'!C16&lt;0,0,$B18-'SDE correctiebedragen 2022-2047'!C16)</f>
        <v>60.003584106265635</v>
      </c>
      <c r="E18" s="163">
        <f>IF($B18-'SDE correctiebedragen 2022-2047'!D16&lt;0,0,$B18-'SDE correctiebedragen 2022-2047'!D16)</f>
        <v>58.997985328152907</v>
      </c>
      <c r="F18" s="163">
        <f>IF($B18-'SDE correctiebedragen 2022-2047'!E16&lt;0,0,$B18-'SDE correctiebedragen 2022-2047'!E16)</f>
        <v>57.965156280272893</v>
      </c>
      <c r="G18" s="163">
        <f>IF($B18-'SDE correctiebedragen 2022-2047'!F16&lt;0,0,$B18-'SDE correctiebedragen 2022-2047'!F16)</f>
        <v>56.904506314257645</v>
      </c>
      <c r="H18" s="163">
        <f>IF($B18-'SDE correctiebedragen 2022-2047'!G16&lt;0,0,$B18-'SDE correctiebedragen 2022-2047'!G16)</f>
        <v>55.815433189098869</v>
      </c>
      <c r="I18" s="163">
        <f>IF($B18-'SDE correctiebedragen 2022-2047'!H16&lt;0,0,$B18-'SDE correctiebedragen 2022-2047'!H16)</f>
        <v>54.697322856264634</v>
      </c>
      <c r="J18" s="163">
        <f>IF($B18-'SDE correctiebedragen 2022-2047'!I16&lt;0,0,$B18-'SDE correctiebedragen 2022-2047'!I16)</f>
        <v>53.549549240977811</v>
      </c>
      <c r="K18" s="163">
        <f>IF($B18-'SDE correctiebedragen 2022-2047'!J16&lt;0,0,$B18-'SDE correctiebedragen 2022-2047'!J16)</f>
        <v>52.371474019589733</v>
      </c>
      <c r="L18" s="163">
        <f>IF($B18-'SDE correctiebedragen 2022-2047'!K16&lt;0,0,$B18-'SDE correctiebedragen 2022-2047'!K16)</f>
        <v>51.836973197684891</v>
      </c>
      <c r="M18" s="163">
        <f>IF($B18-'SDE correctiebedragen 2022-2047'!L16&lt;0,0,$B18-'SDE correctiebedragen 2022-2047'!L16)</f>
        <v>51.2910922694685</v>
      </c>
      <c r="N18" s="163">
        <f>IF($B18-'SDE correctiebedragen 2022-2047'!M16&lt;0,0,$B18-'SDE correctiebedragen 2022-2047'!M16)</f>
        <v>50.733610094436131</v>
      </c>
      <c r="O18" s="163">
        <f>IF($B18-'SDE correctiebedragen 2022-2047'!N16&lt;0,0,$B18-'SDE correctiebedragen 2022-2047'!N16)</f>
        <v>50.16430145839216</v>
      </c>
      <c r="P18" s="163">
        <f>IF($B18-'SDE correctiebedragen 2022-2047'!O16&lt;0,0,$B18-'SDE correctiebedragen 2022-2047'!O16)</f>
        <v>49.582937000995621</v>
      </c>
      <c r="Q18" s="163">
        <f>IF($B18-'SDE correctiebedragen 2022-2047'!P16&lt;0,0,$B18-'SDE correctiebedragen 2022-2047'!P16)</f>
        <v>48.989283142049047</v>
      </c>
      <c r="R18" s="163">
        <f>IF($B18-'SDE correctiebedragen 2022-2047'!Q16&lt;0,0,$B18-'SDE correctiebedragen 2022-2047'!Q16)</f>
        <v>48.628222389179811</v>
      </c>
      <c r="S18" s="163">
        <f>IF($B18-'SDE correctiebedragen 2022-2047'!R16&lt;0,0,$B18-'SDE correctiebedragen 2022-2047'!R16)</f>
        <v>48.261745725017505</v>
      </c>
      <c r="T18" s="163">
        <f>IF($B18-'SDE correctiebedragen 2022-2047'!S16&lt;0,0,$B18-'SDE correctiebedragen 2022-2047'!S16)</f>
        <v>47.889771910892776</v>
      </c>
      <c r="U18" s="163">
        <f>IF($B18-'SDE correctiebedragen 2022-2047'!T16&lt;0,0,$B18-'SDE correctiebedragen 2022-2047'!T16)</f>
        <v>47.512218489556162</v>
      </c>
      <c r="V18" s="163">
        <f>IF($B18-'SDE correctiebedragen 2022-2047'!U16&lt;0,0,$B18-'SDE correctiebedragen 2022-2047'!U16)</f>
        <v>47.129001766899513</v>
      </c>
      <c r="W18" s="163">
        <f>IF($B18-'SDE correctiebedragen 2022-2047'!V16&lt;0,0,$B18-'SDE correctiebedragen 2022-2047'!V16)</f>
        <v>46.740036793403007</v>
      </c>
      <c r="X18" s="163">
        <f>IF($B18-'SDE correctiebedragen 2022-2047'!W16&lt;0,0,$B18-'SDE correctiebedragen 2022-2047'!W16)</f>
        <v>46.345237345304056</v>
      </c>
      <c r="Y18" s="163">
        <f>IF($B18-'SDE correctiebedragen 2022-2047'!X16&lt;0,0,$B18-'SDE correctiebedragen 2022-2047'!X16)</f>
        <v>45.944515905483627</v>
      </c>
      <c r="Z18" s="163">
        <f>IF($B18-'SDE correctiebedragen 2022-2047'!Y16&lt;0,0,$B18-'SDE correctiebedragen 2022-2047'!Y16)</f>
        <v>45.537783644065883</v>
      </c>
      <c r="AA18" s="163">
        <f>IF($B18-'SDE correctiebedragen 2022-2047'!Z16&lt;0,0,$B18-'SDE correctiebedragen 2022-2047'!Z16)</f>
        <v>45.124950398726867</v>
      </c>
      <c r="AB18" s="163">
        <f>IF($B18-'SDE correctiebedragen 2022-2047'!AA16&lt;0,0,$B18-'SDE correctiebedragen 2022-2047'!AA16)</f>
        <v>44.705924654707786</v>
      </c>
      <c r="AC18" s="186">
        <f t="shared" si="3"/>
        <v>50.994757697208541</v>
      </c>
    </row>
    <row r="19" spans="1:29" s="37" customFormat="1" x14ac:dyDescent="0.25">
      <c r="A19" s="207" t="s">
        <v>81</v>
      </c>
      <c r="B19" s="220">
        <v>70.5</v>
      </c>
      <c r="C19" s="221">
        <f>B19</f>
        <v>70.5</v>
      </c>
      <c r="D19" s="221">
        <f t="shared" ref="D19:AB19" si="6">C19</f>
        <v>70.5</v>
      </c>
      <c r="E19" s="221">
        <f t="shared" si="6"/>
        <v>70.5</v>
      </c>
      <c r="F19" s="221">
        <f t="shared" si="6"/>
        <v>70.5</v>
      </c>
      <c r="G19" s="221">
        <f t="shared" si="6"/>
        <v>70.5</v>
      </c>
      <c r="H19" s="221">
        <f t="shared" si="6"/>
        <v>70.5</v>
      </c>
      <c r="I19" s="221">
        <f t="shared" si="6"/>
        <v>70.5</v>
      </c>
      <c r="J19" s="221">
        <f t="shared" si="6"/>
        <v>70.5</v>
      </c>
      <c r="K19" s="221">
        <f t="shared" si="6"/>
        <v>70.5</v>
      </c>
      <c r="L19" s="221">
        <f t="shared" si="6"/>
        <v>70.5</v>
      </c>
      <c r="M19" s="221">
        <f t="shared" si="6"/>
        <v>70.5</v>
      </c>
      <c r="N19" s="221">
        <f t="shared" si="6"/>
        <v>70.5</v>
      </c>
      <c r="O19" s="221">
        <f t="shared" si="6"/>
        <v>70.5</v>
      </c>
      <c r="P19" s="221">
        <f t="shared" si="6"/>
        <v>70.5</v>
      </c>
      <c r="Q19" s="221">
        <f t="shared" si="6"/>
        <v>70.5</v>
      </c>
      <c r="R19" s="221">
        <f t="shared" si="6"/>
        <v>70.5</v>
      </c>
      <c r="S19" s="221">
        <f t="shared" si="6"/>
        <v>70.5</v>
      </c>
      <c r="T19" s="221">
        <f t="shared" si="6"/>
        <v>70.5</v>
      </c>
      <c r="U19" s="221">
        <f t="shared" si="6"/>
        <v>70.5</v>
      </c>
      <c r="V19" s="221">
        <f t="shared" si="6"/>
        <v>70.5</v>
      </c>
      <c r="W19" s="221">
        <f t="shared" si="6"/>
        <v>70.5</v>
      </c>
      <c r="X19" s="221">
        <f t="shared" si="6"/>
        <v>70.5</v>
      </c>
      <c r="Y19" s="221">
        <f t="shared" si="6"/>
        <v>70.5</v>
      </c>
      <c r="Z19" s="221">
        <f t="shared" si="6"/>
        <v>70.5</v>
      </c>
      <c r="AA19" s="221">
        <f t="shared" si="6"/>
        <v>70.5</v>
      </c>
      <c r="AB19" s="221">
        <f t="shared" si="6"/>
        <v>70.5</v>
      </c>
      <c r="AC19" s="187">
        <f t="shared" si="3"/>
        <v>70.5</v>
      </c>
    </row>
    <row r="20" spans="1:29" s="37" customFormat="1" x14ac:dyDescent="0.25">
      <c r="A20" s="205" t="s">
        <v>82</v>
      </c>
      <c r="B20" s="222">
        <v>67.7</v>
      </c>
      <c r="C20" s="219">
        <f>B20</f>
        <v>67.7</v>
      </c>
      <c r="D20" s="219">
        <f t="shared" ref="D20:AB29" si="7">C20</f>
        <v>67.7</v>
      </c>
      <c r="E20" s="219">
        <f t="shared" si="7"/>
        <v>67.7</v>
      </c>
      <c r="F20" s="219">
        <f t="shared" si="7"/>
        <v>67.7</v>
      </c>
      <c r="G20" s="219">
        <f t="shared" si="7"/>
        <v>67.7</v>
      </c>
      <c r="H20" s="219">
        <f t="shared" si="7"/>
        <v>67.7</v>
      </c>
      <c r="I20" s="219">
        <f t="shared" si="7"/>
        <v>67.7</v>
      </c>
      <c r="J20" s="219">
        <f t="shared" si="7"/>
        <v>67.7</v>
      </c>
      <c r="K20" s="219">
        <f t="shared" si="7"/>
        <v>67.7</v>
      </c>
      <c r="L20" s="219">
        <f t="shared" si="7"/>
        <v>67.7</v>
      </c>
      <c r="M20" s="219">
        <f t="shared" si="7"/>
        <v>67.7</v>
      </c>
      <c r="N20" s="219">
        <f t="shared" si="7"/>
        <v>67.7</v>
      </c>
      <c r="O20" s="219">
        <f t="shared" si="7"/>
        <v>67.7</v>
      </c>
      <c r="P20" s="219">
        <f t="shared" si="7"/>
        <v>67.7</v>
      </c>
      <c r="Q20" s="219">
        <f t="shared" si="7"/>
        <v>67.7</v>
      </c>
      <c r="R20" s="219">
        <f t="shared" si="7"/>
        <v>67.7</v>
      </c>
      <c r="S20" s="219">
        <f t="shared" si="7"/>
        <v>67.7</v>
      </c>
      <c r="T20" s="219">
        <f t="shared" si="7"/>
        <v>67.7</v>
      </c>
      <c r="U20" s="219">
        <f t="shared" si="7"/>
        <v>67.7</v>
      </c>
      <c r="V20" s="219">
        <f t="shared" si="7"/>
        <v>67.7</v>
      </c>
      <c r="W20" s="219">
        <f t="shared" si="7"/>
        <v>67.7</v>
      </c>
      <c r="X20" s="219">
        <f t="shared" si="7"/>
        <v>67.7</v>
      </c>
      <c r="Y20" s="219">
        <f t="shared" si="7"/>
        <v>67.7</v>
      </c>
      <c r="Z20" s="219">
        <f t="shared" si="7"/>
        <v>67.7</v>
      </c>
      <c r="AA20" s="219">
        <f t="shared" si="7"/>
        <v>67.7</v>
      </c>
      <c r="AB20" s="219">
        <f t="shared" si="7"/>
        <v>67.7</v>
      </c>
      <c r="AC20" s="184">
        <f t="shared" si="3"/>
        <v>67.700000000000031</v>
      </c>
    </row>
    <row r="21" spans="1:29" s="37" customFormat="1" x14ac:dyDescent="0.25">
      <c r="A21" s="205" t="s">
        <v>83</v>
      </c>
      <c r="B21" s="222">
        <v>78.399999999999991</v>
      </c>
      <c r="C21" s="219">
        <f t="shared" ref="C21:R29" si="8">B21</f>
        <v>78.399999999999991</v>
      </c>
      <c r="D21" s="219">
        <f t="shared" si="8"/>
        <v>78.399999999999991</v>
      </c>
      <c r="E21" s="219">
        <f t="shared" si="8"/>
        <v>78.399999999999991</v>
      </c>
      <c r="F21" s="219">
        <f t="shared" si="8"/>
        <v>78.399999999999991</v>
      </c>
      <c r="G21" s="219">
        <f t="shared" si="8"/>
        <v>78.399999999999991</v>
      </c>
      <c r="H21" s="219">
        <f t="shared" si="8"/>
        <v>78.399999999999991</v>
      </c>
      <c r="I21" s="219">
        <f t="shared" si="8"/>
        <v>78.399999999999991</v>
      </c>
      <c r="J21" s="219">
        <f t="shared" si="8"/>
        <v>78.399999999999991</v>
      </c>
      <c r="K21" s="219">
        <f t="shared" si="8"/>
        <v>78.399999999999991</v>
      </c>
      <c r="L21" s="219">
        <f t="shared" si="8"/>
        <v>78.399999999999991</v>
      </c>
      <c r="M21" s="219">
        <f t="shared" si="8"/>
        <v>78.399999999999991</v>
      </c>
      <c r="N21" s="219">
        <f t="shared" si="8"/>
        <v>78.399999999999991</v>
      </c>
      <c r="O21" s="219">
        <f t="shared" si="8"/>
        <v>78.399999999999991</v>
      </c>
      <c r="P21" s="219">
        <f t="shared" si="8"/>
        <v>78.399999999999991</v>
      </c>
      <c r="Q21" s="219">
        <f t="shared" si="8"/>
        <v>78.399999999999991</v>
      </c>
      <c r="R21" s="219">
        <f t="shared" si="8"/>
        <v>78.399999999999991</v>
      </c>
      <c r="S21" s="219">
        <f t="shared" si="7"/>
        <v>78.399999999999991</v>
      </c>
      <c r="T21" s="219">
        <f t="shared" si="7"/>
        <v>78.399999999999991</v>
      </c>
      <c r="U21" s="219">
        <f t="shared" si="7"/>
        <v>78.399999999999991</v>
      </c>
      <c r="V21" s="219">
        <f t="shared" si="7"/>
        <v>78.399999999999991</v>
      </c>
      <c r="W21" s="219">
        <f t="shared" si="7"/>
        <v>78.399999999999991</v>
      </c>
      <c r="X21" s="219">
        <f t="shared" si="7"/>
        <v>78.399999999999991</v>
      </c>
      <c r="Y21" s="219">
        <f t="shared" si="7"/>
        <v>78.399999999999991</v>
      </c>
      <c r="Z21" s="219">
        <f t="shared" si="7"/>
        <v>78.399999999999991</v>
      </c>
      <c r="AA21" s="219">
        <f t="shared" si="7"/>
        <v>78.399999999999991</v>
      </c>
      <c r="AB21" s="219">
        <f t="shared" si="7"/>
        <v>78.399999999999991</v>
      </c>
      <c r="AC21" s="184">
        <f t="shared" si="3"/>
        <v>78.400000000000034</v>
      </c>
    </row>
    <row r="22" spans="1:29" s="37" customFormat="1" x14ac:dyDescent="0.25">
      <c r="A22" s="205" t="s">
        <v>84</v>
      </c>
      <c r="B22" s="222">
        <v>64.5</v>
      </c>
      <c r="C22" s="219">
        <f t="shared" si="8"/>
        <v>64.5</v>
      </c>
      <c r="D22" s="219">
        <f t="shared" si="7"/>
        <v>64.5</v>
      </c>
      <c r="E22" s="219">
        <f t="shared" si="7"/>
        <v>64.5</v>
      </c>
      <c r="F22" s="219">
        <f t="shared" si="7"/>
        <v>64.5</v>
      </c>
      <c r="G22" s="219">
        <f t="shared" si="7"/>
        <v>64.5</v>
      </c>
      <c r="H22" s="219">
        <f t="shared" si="7"/>
        <v>64.5</v>
      </c>
      <c r="I22" s="219">
        <f t="shared" si="7"/>
        <v>64.5</v>
      </c>
      <c r="J22" s="219">
        <f t="shared" si="7"/>
        <v>64.5</v>
      </c>
      <c r="K22" s="219">
        <f t="shared" si="7"/>
        <v>64.5</v>
      </c>
      <c r="L22" s="219">
        <f t="shared" si="7"/>
        <v>64.5</v>
      </c>
      <c r="M22" s="219">
        <f t="shared" si="7"/>
        <v>64.5</v>
      </c>
      <c r="N22" s="219">
        <f t="shared" si="7"/>
        <v>64.5</v>
      </c>
      <c r="O22" s="219">
        <f t="shared" si="7"/>
        <v>64.5</v>
      </c>
      <c r="P22" s="219">
        <f t="shared" si="7"/>
        <v>64.5</v>
      </c>
      <c r="Q22" s="219">
        <f t="shared" si="7"/>
        <v>64.5</v>
      </c>
      <c r="R22" s="219">
        <f t="shared" si="7"/>
        <v>64.5</v>
      </c>
      <c r="S22" s="219">
        <f t="shared" si="7"/>
        <v>64.5</v>
      </c>
      <c r="T22" s="219">
        <f t="shared" si="7"/>
        <v>64.5</v>
      </c>
      <c r="U22" s="219">
        <f t="shared" si="7"/>
        <v>64.5</v>
      </c>
      <c r="V22" s="219">
        <f t="shared" si="7"/>
        <v>64.5</v>
      </c>
      <c r="W22" s="219">
        <f t="shared" si="7"/>
        <v>64.5</v>
      </c>
      <c r="X22" s="219">
        <f t="shared" si="7"/>
        <v>64.5</v>
      </c>
      <c r="Y22" s="219">
        <f t="shared" si="7"/>
        <v>64.5</v>
      </c>
      <c r="Z22" s="219">
        <f t="shared" si="7"/>
        <v>64.5</v>
      </c>
      <c r="AA22" s="219">
        <f t="shared" si="7"/>
        <v>64.5</v>
      </c>
      <c r="AB22" s="219">
        <f t="shared" si="7"/>
        <v>64.5</v>
      </c>
      <c r="AC22" s="184">
        <f t="shared" si="3"/>
        <v>64.5</v>
      </c>
    </row>
    <row r="23" spans="1:29" s="37" customFormat="1" x14ac:dyDescent="0.25">
      <c r="A23" s="205" t="s">
        <v>85</v>
      </c>
      <c r="B23" s="222">
        <v>55.1</v>
      </c>
      <c r="C23" s="219">
        <f t="shared" si="8"/>
        <v>55.1</v>
      </c>
      <c r="D23" s="219">
        <f t="shared" si="7"/>
        <v>55.1</v>
      </c>
      <c r="E23" s="219">
        <f t="shared" si="7"/>
        <v>55.1</v>
      </c>
      <c r="F23" s="219">
        <f t="shared" si="7"/>
        <v>55.1</v>
      </c>
      <c r="G23" s="219">
        <f t="shared" si="7"/>
        <v>55.1</v>
      </c>
      <c r="H23" s="219">
        <f t="shared" si="7"/>
        <v>55.1</v>
      </c>
      <c r="I23" s="219">
        <f t="shared" si="7"/>
        <v>55.1</v>
      </c>
      <c r="J23" s="219">
        <f t="shared" si="7"/>
        <v>55.1</v>
      </c>
      <c r="K23" s="219">
        <f t="shared" si="7"/>
        <v>55.1</v>
      </c>
      <c r="L23" s="219">
        <f t="shared" si="7"/>
        <v>55.1</v>
      </c>
      <c r="M23" s="219">
        <f t="shared" si="7"/>
        <v>55.1</v>
      </c>
      <c r="N23" s="219">
        <f t="shared" si="7"/>
        <v>55.1</v>
      </c>
      <c r="O23" s="219">
        <f t="shared" si="7"/>
        <v>55.1</v>
      </c>
      <c r="P23" s="219">
        <f t="shared" si="7"/>
        <v>55.1</v>
      </c>
      <c r="Q23" s="219">
        <f t="shared" si="7"/>
        <v>55.1</v>
      </c>
      <c r="R23" s="219">
        <f t="shared" si="7"/>
        <v>55.1</v>
      </c>
      <c r="S23" s="219">
        <f t="shared" si="7"/>
        <v>55.1</v>
      </c>
      <c r="T23" s="219">
        <f t="shared" si="7"/>
        <v>55.1</v>
      </c>
      <c r="U23" s="219">
        <f t="shared" si="7"/>
        <v>55.1</v>
      </c>
      <c r="V23" s="219">
        <f t="shared" si="7"/>
        <v>55.1</v>
      </c>
      <c r="W23" s="219">
        <f t="shared" si="7"/>
        <v>55.1</v>
      </c>
      <c r="X23" s="219">
        <f t="shared" si="7"/>
        <v>55.1</v>
      </c>
      <c r="Y23" s="219">
        <f t="shared" si="7"/>
        <v>55.1</v>
      </c>
      <c r="Z23" s="219">
        <f t="shared" si="7"/>
        <v>55.1</v>
      </c>
      <c r="AA23" s="219">
        <f t="shared" si="7"/>
        <v>55.1</v>
      </c>
      <c r="AB23" s="219">
        <f t="shared" si="7"/>
        <v>55.1</v>
      </c>
      <c r="AC23" s="184">
        <f t="shared" si="3"/>
        <v>55.099999999999987</v>
      </c>
    </row>
    <row r="24" spans="1:29" s="37" customFormat="1" x14ac:dyDescent="0.25">
      <c r="A24" s="205" t="s">
        <v>86</v>
      </c>
      <c r="B24" s="222">
        <v>52.400000000000006</v>
      </c>
      <c r="C24" s="219">
        <f t="shared" si="8"/>
        <v>52.400000000000006</v>
      </c>
      <c r="D24" s="219">
        <f t="shared" si="7"/>
        <v>52.400000000000006</v>
      </c>
      <c r="E24" s="219">
        <f t="shared" si="7"/>
        <v>52.400000000000006</v>
      </c>
      <c r="F24" s="219">
        <f t="shared" si="7"/>
        <v>52.400000000000006</v>
      </c>
      <c r="G24" s="219">
        <f t="shared" si="7"/>
        <v>52.400000000000006</v>
      </c>
      <c r="H24" s="219">
        <f t="shared" si="7"/>
        <v>52.400000000000006</v>
      </c>
      <c r="I24" s="219">
        <f t="shared" si="7"/>
        <v>52.400000000000006</v>
      </c>
      <c r="J24" s="219">
        <f t="shared" si="7"/>
        <v>52.400000000000006</v>
      </c>
      <c r="K24" s="219">
        <f t="shared" si="7"/>
        <v>52.400000000000006</v>
      </c>
      <c r="L24" s="219">
        <f t="shared" si="7"/>
        <v>52.400000000000006</v>
      </c>
      <c r="M24" s="219">
        <f t="shared" si="7"/>
        <v>52.400000000000006</v>
      </c>
      <c r="N24" s="219">
        <f t="shared" si="7"/>
        <v>52.400000000000006</v>
      </c>
      <c r="O24" s="219">
        <f t="shared" si="7"/>
        <v>52.400000000000006</v>
      </c>
      <c r="P24" s="219">
        <f t="shared" si="7"/>
        <v>52.400000000000006</v>
      </c>
      <c r="Q24" s="219">
        <f t="shared" si="7"/>
        <v>52.400000000000006</v>
      </c>
      <c r="R24" s="219">
        <f t="shared" si="7"/>
        <v>52.400000000000006</v>
      </c>
      <c r="S24" s="219">
        <f t="shared" si="7"/>
        <v>52.400000000000006</v>
      </c>
      <c r="T24" s="219">
        <f t="shared" si="7"/>
        <v>52.400000000000006</v>
      </c>
      <c r="U24" s="219">
        <f t="shared" si="7"/>
        <v>52.400000000000006</v>
      </c>
      <c r="V24" s="219">
        <f t="shared" si="7"/>
        <v>52.400000000000006</v>
      </c>
      <c r="W24" s="219">
        <f t="shared" si="7"/>
        <v>52.400000000000006</v>
      </c>
      <c r="X24" s="219">
        <f t="shared" si="7"/>
        <v>52.400000000000006</v>
      </c>
      <c r="Y24" s="219">
        <f t="shared" si="7"/>
        <v>52.400000000000006</v>
      </c>
      <c r="Z24" s="219">
        <f t="shared" si="7"/>
        <v>52.400000000000006</v>
      </c>
      <c r="AA24" s="219">
        <f t="shared" si="7"/>
        <v>52.400000000000006</v>
      </c>
      <c r="AB24" s="219">
        <f t="shared" si="7"/>
        <v>52.400000000000006</v>
      </c>
      <c r="AC24" s="184">
        <f t="shared" si="3"/>
        <v>52.400000000000013</v>
      </c>
    </row>
    <row r="25" spans="1:29" s="37" customFormat="1" x14ac:dyDescent="0.25">
      <c r="A25" s="205" t="s">
        <v>87</v>
      </c>
      <c r="B25" s="218">
        <v>64.600000000000009</v>
      </c>
      <c r="C25" s="219">
        <f t="shared" si="8"/>
        <v>64.600000000000009</v>
      </c>
      <c r="D25" s="219">
        <f t="shared" si="7"/>
        <v>64.600000000000009</v>
      </c>
      <c r="E25" s="219">
        <f t="shared" si="7"/>
        <v>64.600000000000009</v>
      </c>
      <c r="F25" s="219">
        <f t="shared" si="7"/>
        <v>64.600000000000009</v>
      </c>
      <c r="G25" s="219">
        <f t="shared" si="7"/>
        <v>64.600000000000009</v>
      </c>
      <c r="H25" s="219">
        <f t="shared" si="7"/>
        <v>64.600000000000009</v>
      </c>
      <c r="I25" s="219">
        <f t="shared" si="7"/>
        <v>64.600000000000009</v>
      </c>
      <c r="J25" s="219">
        <f t="shared" si="7"/>
        <v>64.600000000000009</v>
      </c>
      <c r="K25" s="219">
        <f t="shared" si="7"/>
        <v>64.600000000000009</v>
      </c>
      <c r="L25" s="219">
        <f t="shared" si="7"/>
        <v>64.600000000000009</v>
      </c>
      <c r="M25" s="219">
        <f t="shared" si="7"/>
        <v>64.600000000000009</v>
      </c>
      <c r="N25" s="219">
        <f t="shared" si="7"/>
        <v>64.600000000000009</v>
      </c>
      <c r="O25" s="219">
        <f t="shared" si="7"/>
        <v>64.600000000000009</v>
      </c>
      <c r="P25" s="219">
        <f t="shared" si="7"/>
        <v>64.600000000000009</v>
      </c>
      <c r="Q25" s="219">
        <f t="shared" si="7"/>
        <v>64.600000000000009</v>
      </c>
      <c r="R25" s="219">
        <f t="shared" si="7"/>
        <v>64.600000000000009</v>
      </c>
      <c r="S25" s="219">
        <f t="shared" si="7"/>
        <v>64.600000000000009</v>
      </c>
      <c r="T25" s="219">
        <f t="shared" si="7"/>
        <v>64.600000000000009</v>
      </c>
      <c r="U25" s="219">
        <f t="shared" si="7"/>
        <v>64.600000000000009</v>
      </c>
      <c r="V25" s="219">
        <f t="shared" si="7"/>
        <v>64.600000000000009</v>
      </c>
      <c r="W25" s="219">
        <f t="shared" si="7"/>
        <v>64.600000000000009</v>
      </c>
      <c r="X25" s="219">
        <f t="shared" si="7"/>
        <v>64.600000000000009</v>
      </c>
      <c r="Y25" s="219">
        <f t="shared" si="7"/>
        <v>64.600000000000009</v>
      </c>
      <c r="Z25" s="219">
        <f t="shared" si="7"/>
        <v>64.600000000000009</v>
      </c>
      <c r="AA25" s="219">
        <f t="shared" si="7"/>
        <v>64.600000000000009</v>
      </c>
      <c r="AB25" s="219">
        <f t="shared" si="7"/>
        <v>64.600000000000009</v>
      </c>
      <c r="AC25" s="184">
        <f t="shared" si="3"/>
        <v>64.599999999999966</v>
      </c>
    </row>
    <row r="26" spans="1:29" s="37" customFormat="1" x14ac:dyDescent="0.25">
      <c r="A26" s="205" t="s">
        <v>88</v>
      </c>
      <c r="B26" s="218">
        <v>55.1</v>
      </c>
      <c r="C26" s="219">
        <f t="shared" si="8"/>
        <v>55.1</v>
      </c>
      <c r="D26" s="219">
        <f t="shared" si="7"/>
        <v>55.1</v>
      </c>
      <c r="E26" s="219">
        <f t="shared" si="7"/>
        <v>55.1</v>
      </c>
      <c r="F26" s="219">
        <f t="shared" si="7"/>
        <v>55.1</v>
      </c>
      <c r="G26" s="219">
        <f t="shared" si="7"/>
        <v>55.1</v>
      </c>
      <c r="H26" s="219">
        <f t="shared" si="7"/>
        <v>55.1</v>
      </c>
      <c r="I26" s="219">
        <f t="shared" si="7"/>
        <v>55.1</v>
      </c>
      <c r="J26" s="219">
        <f t="shared" si="7"/>
        <v>55.1</v>
      </c>
      <c r="K26" s="219">
        <f t="shared" si="7"/>
        <v>55.1</v>
      </c>
      <c r="L26" s="219">
        <f t="shared" si="7"/>
        <v>55.1</v>
      </c>
      <c r="M26" s="219">
        <f t="shared" si="7"/>
        <v>55.1</v>
      </c>
      <c r="N26" s="219">
        <f t="shared" si="7"/>
        <v>55.1</v>
      </c>
      <c r="O26" s="219">
        <f t="shared" si="7"/>
        <v>55.1</v>
      </c>
      <c r="P26" s="219">
        <f t="shared" si="7"/>
        <v>55.1</v>
      </c>
      <c r="Q26" s="219">
        <f t="shared" si="7"/>
        <v>55.1</v>
      </c>
      <c r="R26" s="219">
        <f t="shared" si="7"/>
        <v>55.1</v>
      </c>
      <c r="S26" s="219">
        <f t="shared" si="7"/>
        <v>55.1</v>
      </c>
      <c r="T26" s="219">
        <f t="shared" si="7"/>
        <v>55.1</v>
      </c>
      <c r="U26" s="219">
        <f t="shared" si="7"/>
        <v>55.1</v>
      </c>
      <c r="V26" s="219">
        <f t="shared" si="7"/>
        <v>55.1</v>
      </c>
      <c r="W26" s="219">
        <f t="shared" si="7"/>
        <v>55.1</v>
      </c>
      <c r="X26" s="219">
        <f t="shared" si="7"/>
        <v>55.1</v>
      </c>
      <c r="Y26" s="219">
        <f t="shared" si="7"/>
        <v>55.1</v>
      </c>
      <c r="Z26" s="219">
        <f t="shared" si="7"/>
        <v>55.1</v>
      </c>
      <c r="AA26" s="219">
        <f t="shared" si="7"/>
        <v>55.1</v>
      </c>
      <c r="AB26" s="219">
        <f t="shared" si="7"/>
        <v>55.1</v>
      </c>
      <c r="AC26" s="184">
        <f t="shared" si="3"/>
        <v>55.099999999999987</v>
      </c>
    </row>
    <row r="27" spans="1:29" s="37" customFormat="1" x14ac:dyDescent="0.25">
      <c r="A27" s="205" t="s">
        <v>89</v>
      </c>
      <c r="B27" s="218">
        <v>52.400000000000006</v>
      </c>
      <c r="C27" s="219">
        <f t="shared" si="8"/>
        <v>52.400000000000006</v>
      </c>
      <c r="D27" s="219">
        <f t="shared" si="7"/>
        <v>52.400000000000006</v>
      </c>
      <c r="E27" s="219">
        <f t="shared" si="7"/>
        <v>52.400000000000006</v>
      </c>
      <c r="F27" s="219">
        <f t="shared" si="7"/>
        <v>52.400000000000006</v>
      </c>
      <c r="G27" s="219">
        <f t="shared" si="7"/>
        <v>52.400000000000006</v>
      </c>
      <c r="H27" s="219">
        <f t="shared" si="7"/>
        <v>52.400000000000006</v>
      </c>
      <c r="I27" s="219">
        <f t="shared" si="7"/>
        <v>52.400000000000006</v>
      </c>
      <c r="J27" s="219">
        <f t="shared" si="7"/>
        <v>52.400000000000006</v>
      </c>
      <c r="K27" s="219">
        <f t="shared" si="7"/>
        <v>52.400000000000006</v>
      </c>
      <c r="L27" s="219">
        <f t="shared" si="7"/>
        <v>52.400000000000006</v>
      </c>
      <c r="M27" s="219">
        <f t="shared" si="7"/>
        <v>52.400000000000006</v>
      </c>
      <c r="N27" s="219">
        <f t="shared" si="7"/>
        <v>52.400000000000006</v>
      </c>
      <c r="O27" s="219">
        <f t="shared" si="7"/>
        <v>52.400000000000006</v>
      </c>
      <c r="P27" s="219">
        <f t="shared" si="7"/>
        <v>52.400000000000006</v>
      </c>
      <c r="Q27" s="219">
        <f t="shared" si="7"/>
        <v>52.400000000000006</v>
      </c>
      <c r="R27" s="219">
        <f t="shared" si="7"/>
        <v>52.400000000000006</v>
      </c>
      <c r="S27" s="219">
        <f t="shared" si="7"/>
        <v>52.400000000000006</v>
      </c>
      <c r="T27" s="219">
        <f t="shared" si="7"/>
        <v>52.400000000000006</v>
      </c>
      <c r="U27" s="219">
        <f t="shared" si="7"/>
        <v>52.400000000000006</v>
      </c>
      <c r="V27" s="219">
        <f t="shared" si="7"/>
        <v>52.400000000000006</v>
      </c>
      <c r="W27" s="219">
        <f t="shared" si="7"/>
        <v>52.400000000000006</v>
      </c>
      <c r="X27" s="219">
        <f t="shared" si="7"/>
        <v>52.400000000000006</v>
      </c>
      <c r="Y27" s="219">
        <f t="shared" si="7"/>
        <v>52.400000000000006</v>
      </c>
      <c r="Z27" s="219">
        <f t="shared" si="7"/>
        <v>52.400000000000006</v>
      </c>
      <c r="AA27" s="219">
        <f t="shared" si="7"/>
        <v>52.400000000000006</v>
      </c>
      <c r="AB27" s="219">
        <f t="shared" si="7"/>
        <v>52.400000000000006</v>
      </c>
      <c r="AC27" s="184">
        <f t="shared" si="3"/>
        <v>52.400000000000013</v>
      </c>
    </row>
    <row r="28" spans="1:29" s="37" customFormat="1" x14ac:dyDescent="0.25">
      <c r="A28" s="205" t="s">
        <v>90</v>
      </c>
      <c r="B28" s="218">
        <v>64.600000000000009</v>
      </c>
      <c r="C28" s="219">
        <f t="shared" si="8"/>
        <v>64.600000000000009</v>
      </c>
      <c r="D28" s="219">
        <f t="shared" si="7"/>
        <v>64.600000000000009</v>
      </c>
      <c r="E28" s="219">
        <f t="shared" si="7"/>
        <v>64.600000000000009</v>
      </c>
      <c r="F28" s="219">
        <f t="shared" si="7"/>
        <v>64.600000000000009</v>
      </c>
      <c r="G28" s="219">
        <f t="shared" si="7"/>
        <v>64.600000000000009</v>
      </c>
      <c r="H28" s="219">
        <f t="shared" si="7"/>
        <v>64.600000000000009</v>
      </c>
      <c r="I28" s="219">
        <f t="shared" si="7"/>
        <v>64.600000000000009</v>
      </c>
      <c r="J28" s="219">
        <f t="shared" si="7"/>
        <v>64.600000000000009</v>
      </c>
      <c r="K28" s="219">
        <f t="shared" si="7"/>
        <v>64.600000000000009</v>
      </c>
      <c r="L28" s="219">
        <f t="shared" si="7"/>
        <v>64.600000000000009</v>
      </c>
      <c r="M28" s="219">
        <f t="shared" si="7"/>
        <v>64.600000000000009</v>
      </c>
      <c r="N28" s="219">
        <f t="shared" si="7"/>
        <v>64.600000000000009</v>
      </c>
      <c r="O28" s="219">
        <f t="shared" si="7"/>
        <v>64.600000000000009</v>
      </c>
      <c r="P28" s="219">
        <f t="shared" si="7"/>
        <v>64.600000000000009</v>
      </c>
      <c r="Q28" s="219">
        <f t="shared" si="7"/>
        <v>64.600000000000009</v>
      </c>
      <c r="R28" s="219">
        <f t="shared" si="7"/>
        <v>64.600000000000009</v>
      </c>
      <c r="S28" s="219">
        <f t="shared" si="7"/>
        <v>64.600000000000009</v>
      </c>
      <c r="T28" s="219">
        <f t="shared" si="7"/>
        <v>64.600000000000009</v>
      </c>
      <c r="U28" s="219">
        <f t="shared" si="7"/>
        <v>64.600000000000009</v>
      </c>
      <c r="V28" s="219">
        <f t="shared" si="7"/>
        <v>64.600000000000009</v>
      </c>
      <c r="W28" s="219">
        <f t="shared" si="7"/>
        <v>64.600000000000009</v>
      </c>
      <c r="X28" s="219">
        <f t="shared" si="7"/>
        <v>64.600000000000009</v>
      </c>
      <c r="Y28" s="219">
        <f t="shared" si="7"/>
        <v>64.600000000000009</v>
      </c>
      <c r="Z28" s="219">
        <f t="shared" si="7"/>
        <v>64.600000000000009</v>
      </c>
      <c r="AA28" s="219">
        <f t="shared" si="7"/>
        <v>64.600000000000009</v>
      </c>
      <c r="AB28" s="219">
        <f t="shared" si="7"/>
        <v>64.600000000000009</v>
      </c>
      <c r="AC28" s="184">
        <f t="shared" si="3"/>
        <v>64.599999999999966</v>
      </c>
    </row>
    <row r="29" spans="1:29" s="37" customFormat="1" x14ac:dyDescent="0.25">
      <c r="A29" s="169" t="s">
        <v>91</v>
      </c>
      <c r="B29" s="164">
        <v>94.899999999999991</v>
      </c>
      <c r="C29" s="143">
        <f t="shared" si="8"/>
        <v>94.899999999999991</v>
      </c>
      <c r="D29" s="143">
        <f t="shared" si="7"/>
        <v>94.899999999999991</v>
      </c>
      <c r="E29" s="143">
        <f t="shared" si="7"/>
        <v>94.899999999999991</v>
      </c>
      <c r="F29" s="143">
        <f t="shared" si="7"/>
        <v>94.899999999999991</v>
      </c>
      <c r="G29" s="143">
        <f t="shared" si="7"/>
        <v>94.899999999999991</v>
      </c>
      <c r="H29" s="143">
        <f t="shared" si="7"/>
        <v>94.899999999999991</v>
      </c>
      <c r="I29" s="143">
        <f t="shared" si="7"/>
        <v>94.899999999999991</v>
      </c>
      <c r="J29" s="143">
        <f t="shared" si="7"/>
        <v>94.899999999999991</v>
      </c>
      <c r="K29" s="143">
        <f t="shared" si="7"/>
        <v>94.899999999999991</v>
      </c>
      <c r="L29" s="143">
        <f t="shared" si="7"/>
        <v>94.899999999999991</v>
      </c>
      <c r="M29" s="143">
        <f t="shared" si="7"/>
        <v>94.899999999999991</v>
      </c>
      <c r="N29" s="143">
        <f t="shared" si="7"/>
        <v>94.899999999999991</v>
      </c>
      <c r="O29" s="143">
        <f t="shared" si="7"/>
        <v>94.899999999999991</v>
      </c>
      <c r="P29" s="143">
        <f t="shared" si="7"/>
        <v>94.899999999999991</v>
      </c>
      <c r="Q29" s="143">
        <f t="shared" si="7"/>
        <v>94.899999999999991</v>
      </c>
      <c r="R29" s="143">
        <f t="shared" si="7"/>
        <v>94.899999999999991</v>
      </c>
      <c r="S29" s="143">
        <f t="shared" si="7"/>
        <v>94.899999999999991</v>
      </c>
      <c r="T29" s="143">
        <f t="shared" si="7"/>
        <v>94.899999999999991</v>
      </c>
      <c r="U29" s="143">
        <f t="shared" si="7"/>
        <v>94.899999999999991</v>
      </c>
      <c r="V29" s="143">
        <f t="shared" si="7"/>
        <v>94.899999999999991</v>
      </c>
      <c r="W29" s="143">
        <f t="shared" si="7"/>
        <v>94.899999999999991</v>
      </c>
      <c r="X29" s="143">
        <f t="shared" si="7"/>
        <v>94.899999999999991</v>
      </c>
      <c r="Y29" s="143">
        <f t="shared" si="7"/>
        <v>94.899999999999991</v>
      </c>
      <c r="Z29" s="143">
        <f t="shared" si="7"/>
        <v>94.899999999999991</v>
      </c>
      <c r="AA29" s="143">
        <f t="shared" si="7"/>
        <v>94.899999999999991</v>
      </c>
      <c r="AB29" s="143">
        <f t="shared" si="7"/>
        <v>94.899999999999991</v>
      </c>
      <c r="AC29" s="184">
        <f t="shared" si="3"/>
        <v>94.900000000000034</v>
      </c>
    </row>
    <row r="30" spans="1:29" s="37" customFormat="1" x14ac:dyDescent="0.25">
      <c r="A30" s="169" t="s">
        <v>92</v>
      </c>
      <c r="B30" s="164">
        <v>80.8</v>
      </c>
      <c r="C30" s="143">
        <f>IF($B30-'SDE correctiebedragen 2022-2047'!B28&lt;0,0,$B30-'SDE correctiebedragen 2022-2047'!B28)</f>
        <v>52.669174798200451</v>
      </c>
      <c r="D30" s="143">
        <f>IF($B30-'SDE correctiebedragen 2022-2047'!C28&lt;0,0,$B30-'SDE correctiebedragen 2022-2047'!C28)</f>
        <v>53.815369295540236</v>
      </c>
      <c r="E30" s="143">
        <f>IF($B30-'SDE correctiebedragen 2022-2047'!D28&lt;0,0,$B30-'SDE correctiebedragen 2022-2047'!D28)</f>
        <v>51.921145780586755</v>
      </c>
      <c r="F30" s="143">
        <f>IF($B30-'SDE correctiebedragen 2022-2047'!E28&lt;0,0,$B30-'SDE correctiebedragen 2022-2047'!E28)</f>
        <v>50.074071005538642</v>
      </c>
      <c r="G30" s="143">
        <f>IF($B30-'SDE correctiebedragen 2022-2047'!F28&lt;0,0,$B30-'SDE correctiebedragen 2022-2047'!F28)</f>
        <v>48.564258350491635</v>
      </c>
      <c r="H30" s="143">
        <f>IF($B30-'SDE correctiebedragen 2022-2047'!G28&lt;0,0,$B30-'SDE correctiebedragen 2022-2047'!G28)</f>
        <v>46.78423304736954</v>
      </c>
      <c r="I30" s="143">
        <f>IF($B30-'SDE correctiebedragen 2022-2047'!H28&lt;0,0,$B30-'SDE correctiebedragen 2022-2047'!H28)</f>
        <v>44.920239505492319</v>
      </c>
      <c r="J30" s="143">
        <f>IF($B30-'SDE correctiebedragen 2022-2047'!I28&lt;0,0,$B30-'SDE correctiebedragen 2022-2047'!I28)</f>
        <v>42.768501379073832</v>
      </c>
      <c r="K30" s="143">
        <f>IF($B30-'SDE correctiebedragen 2022-2047'!J28&lt;0,0,$B30-'SDE correctiebedragen 2022-2047'!J28)</f>
        <v>40.623803369638615</v>
      </c>
      <c r="L30" s="143">
        <f>IF($B30-'SDE correctiebedragen 2022-2047'!K28&lt;0,0,$B30-'SDE correctiebedragen 2022-2047'!K28)</f>
        <v>39.665330369074169</v>
      </c>
      <c r="M30" s="143">
        <f>IF($B30-'SDE correctiebedragen 2022-2047'!L28&lt;0,0,$B30-'SDE correctiebedragen 2022-2047'!L28)</f>
        <v>38.687142822734629</v>
      </c>
      <c r="N30" s="143">
        <f>IF($B30-'SDE correctiebedragen 2022-2047'!M28&lt;0,0,$B30-'SDE correctiebedragen 2022-2047'!M28)</f>
        <v>37.688864950671835</v>
      </c>
      <c r="O30" s="143">
        <f>IF($B30-'SDE correctiebedragen 2022-2047'!N28&lt;0,0,$B30-'SDE correctiebedragen 2022-2047'!N28)</f>
        <v>36.670114135312062</v>
      </c>
      <c r="P30" s="143">
        <f>IF($B30-'SDE correctiebedragen 2022-2047'!O28&lt;0,0,$B30-'SDE correctiebedragen 2022-2047'!O28)</f>
        <v>35.630500800877584</v>
      </c>
      <c r="Q30" s="143">
        <f>IF($B30-'SDE correctiebedragen 2022-2047'!P28&lt;0,0,$B30-'SDE correctiebedragen 2022-2047'!P28)</f>
        <v>34.569628290729632</v>
      </c>
      <c r="R30" s="143">
        <f>IF($B30-'SDE correctiebedragen 2022-2047'!Q28&lt;0,0,$B30-'SDE correctiebedragen 2022-2047'!Q28)</f>
        <v>33.876172715090611</v>
      </c>
      <c r="S30" s="143">
        <f>IF($B30-'SDE correctiebedragen 2022-2047'!R28&lt;0,0,$B30-'SDE correctiebedragen 2022-2047'!R28)</f>
        <v>33.172315305816973</v>
      </c>
      <c r="T30" s="143">
        <f>IF($B30-'SDE correctiebedragen 2022-2047'!S28&lt;0,0,$B30-'SDE correctiebedragen 2022-2047'!S28)</f>
        <v>32.457900035404236</v>
      </c>
      <c r="U30" s="143">
        <f>IF($B30-'SDE correctiebedragen 2022-2047'!T28&lt;0,0,$B30-'SDE correctiebedragen 2022-2047'!T28)</f>
        <v>31.732768535935293</v>
      </c>
      <c r="V30" s="143">
        <f>IF($B30-'SDE correctiebedragen 2022-2047'!U28&lt;0,0,$B30-'SDE correctiebedragen 2022-2047'!U28)</f>
        <v>30.996760063974342</v>
      </c>
      <c r="W30" s="143">
        <f>IF($B30-'SDE correctiebedragen 2022-2047'!V28&lt;0,0,$B30-'SDE correctiebedragen 2022-2047'!V28)</f>
        <v>30.249711464933966</v>
      </c>
      <c r="X30" s="143">
        <f>IF($B30-'SDE correctiebedragen 2022-2047'!W28&lt;0,0,$B30-'SDE correctiebedragen 2022-2047'!W28)</f>
        <v>29.491457136907975</v>
      </c>
      <c r="Y30" s="143">
        <f>IF($B30-'SDE correctiebedragen 2022-2047'!X28&lt;0,0,$B30-'SDE correctiebedragen 2022-2047'!X28)</f>
        <v>28.721828993961601</v>
      </c>
      <c r="Z30" s="143">
        <f>IF($B30-'SDE correctiebedragen 2022-2047'!Y28&lt;0,0,$B30-'SDE correctiebedragen 2022-2047'!Y28)</f>
        <v>27.940656428871037</v>
      </c>
      <c r="AA30" s="143">
        <f>IF($B30-'SDE correctiebedragen 2022-2047'!Z28&lt;0,0,$B30-'SDE correctiebedragen 2022-2047'!Z28)</f>
        <v>27.1477662753041</v>
      </c>
      <c r="AB30" s="143">
        <f>IF($B30-'SDE correctiebedragen 2022-2047'!AA28&lt;0,0,$B30-'SDE correctiebedragen 2022-2047'!AA28)</f>
        <v>26.342982769433675</v>
      </c>
      <c r="AC30" s="184">
        <f t="shared" si="3"/>
        <v>37.968565293344838</v>
      </c>
    </row>
    <row r="31" spans="1:29" s="37" customFormat="1" x14ac:dyDescent="0.25">
      <c r="A31" s="169" t="s">
        <v>93</v>
      </c>
      <c r="B31" s="164">
        <v>44.1</v>
      </c>
      <c r="C31" s="143">
        <f>IF($B31-'SDE correctiebedragen 2022-2047'!B29&lt;0,0,$B31-'SDE correctiebedragen 2022-2047'!B29)</f>
        <v>10.60412835270283</v>
      </c>
      <c r="D31" s="143">
        <f>IF($B31-'SDE correctiebedragen 2022-2047'!C29&lt;0,0,$B31-'SDE correctiebedragen 2022-2047'!C29)</f>
        <v>11.641723920386191</v>
      </c>
      <c r="E31" s="143">
        <f>IF($B31-'SDE correctiebedragen 2022-2047'!D29&lt;0,0,$B31-'SDE correctiebedragen 2022-2047'!D29)</f>
        <v>9.657406752289269</v>
      </c>
      <c r="F31" s="143">
        <f>IF($B31-'SDE correctiebedragen 2022-2047'!E29&lt;0,0,$B31-'SDE correctiebedragen 2022-2047'!E29)</f>
        <v>7.709045487531526</v>
      </c>
      <c r="G31" s="143">
        <f>IF($B31-'SDE correctiebedragen 2022-2047'!F29&lt;0,0,$B31-'SDE correctiebedragen 2022-2047'!F29)</f>
        <v>6.0898612532033098</v>
      </c>
      <c r="H31" s="143">
        <f>IF($B31-'SDE correctiebedragen 2022-2047'!G29&lt;0,0,$B31-'SDE correctiebedragen 2022-2047'!G29)</f>
        <v>4.1953713667968842</v>
      </c>
      <c r="I31" s="143">
        <f>IF($B31-'SDE correctiebedragen 2022-2047'!H29&lt;0,0,$B31-'SDE correctiebedragen 2022-2047'!H29)</f>
        <v>2.2141555091620546</v>
      </c>
      <c r="J31" s="143">
        <f>IF($B31-'SDE correctiebedragen 2022-2047'!I29&lt;0,0,$B31-'SDE correctiebedragen 2022-2047'!I29)</f>
        <v>0</v>
      </c>
      <c r="K31" s="143">
        <f>IF($B31-'SDE correctiebedragen 2022-2047'!J29&lt;0,0,$B31-'SDE correctiebedragen 2022-2047'!J29)</f>
        <v>0</v>
      </c>
      <c r="L31" s="143">
        <f>IF($B31-'SDE correctiebedragen 2022-2047'!K29&lt;0,0,$B31-'SDE correctiebedragen 2022-2047'!K29)</f>
        <v>0</v>
      </c>
      <c r="M31" s="143">
        <f>IF($B31-'SDE correctiebedragen 2022-2047'!L29&lt;0,0,$B31-'SDE correctiebedragen 2022-2047'!L29)</f>
        <v>0</v>
      </c>
      <c r="N31" s="143">
        <f>IF($B31-'SDE correctiebedragen 2022-2047'!M29&lt;0,0,$B31-'SDE correctiebedragen 2022-2047'!M29)</f>
        <v>0</v>
      </c>
      <c r="O31" s="143">
        <f>IF($B31-'SDE correctiebedragen 2022-2047'!N29&lt;0,0,$B31-'SDE correctiebedragen 2022-2047'!N29)</f>
        <v>0</v>
      </c>
      <c r="P31" s="143">
        <f>IF($B31-'SDE correctiebedragen 2022-2047'!O29&lt;0,0,$B31-'SDE correctiebedragen 2022-2047'!O29)</f>
        <v>0</v>
      </c>
      <c r="Q31" s="143">
        <f>IF($B31-'SDE correctiebedragen 2022-2047'!P29&lt;0,0,$B31-'SDE correctiebedragen 2022-2047'!P29)</f>
        <v>0</v>
      </c>
      <c r="R31" s="143">
        <f>IF($B31-'SDE correctiebedragen 2022-2047'!Q29&lt;0,0,$B31-'SDE correctiebedragen 2022-2047'!Q29)</f>
        <v>0</v>
      </c>
      <c r="S31" s="143">
        <f>IF($B31-'SDE correctiebedragen 2022-2047'!R29&lt;0,0,$B31-'SDE correctiebedragen 2022-2047'!R29)</f>
        <v>0</v>
      </c>
      <c r="T31" s="143">
        <f>IF($B31-'SDE correctiebedragen 2022-2047'!S29&lt;0,0,$B31-'SDE correctiebedragen 2022-2047'!S29)</f>
        <v>0</v>
      </c>
      <c r="U31" s="143">
        <f>IF($B31-'SDE correctiebedragen 2022-2047'!T29&lt;0,0,$B31-'SDE correctiebedragen 2022-2047'!T29)</f>
        <v>0</v>
      </c>
      <c r="V31" s="143">
        <f>IF($B31-'SDE correctiebedragen 2022-2047'!U29&lt;0,0,$B31-'SDE correctiebedragen 2022-2047'!U29)</f>
        <v>0</v>
      </c>
      <c r="W31" s="143">
        <f>IF($B31-'SDE correctiebedragen 2022-2047'!V29&lt;0,0,$B31-'SDE correctiebedragen 2022-2047'!V29)</f>
        <v>0</v>
      </c>
      <c r="X31" s="143">
        <f>IF($B31-'SDE correctiebedragen 2022-2047'!W29&lt;0,0,$B31-'SDE correctiebedragen 2022-2047'!W29)</f>
        <v>0</v>
      </c>
      <c r="Y31" s="143">
        <f>IF($B31-'SDE correctiebedragen 2022-2047'!X29&lt;0,0,$B31-'SDE correctiebedragen 2022-2047'!X29)</f>
        <v>0</v>
      </c>
      <c r="Z31" s="143">
        <f>IF($B31-'SDE correctiebedragen 2022-2047'!Y29&lt;0,0,$B31-'SDE correctiebedragen 2022-2047'!Y29)</f>
        <v>0</v>
      </c>
      <c r="AA31" s="143">
        <f>IF($B31-'SDE correctiebedragen 2022-2047'!Z29&lt;0,0,$B31-'SDE correctiebedragen 2022-2047'!Z29)</f>
        <v>0</v>
      </c>
      <c r="AB31" s="143">
        <f>IF($B31-'SDE correctiebedragen 2022-2047'!AA29&lt;0,0,$B31-'SDE correctiebedragen 2022-2047'!AA29)</f>
        <v>0</v>
      </c>
      <c r="AC31" s="184">
        <f t="shared" si="3"/>
        <v>2.0042958708489254</v>
      </c>
    </row>
    <row r="32" spans="1:29" s="37" customFormat="1" x14ac:dyDescent="0.25">
      <c r="A32" s="169" t="s">
        <v>94</v>
      </c>
      <c r="B32" s="164">
        <v>77.100000000000009</v>
      </c>
      <c r="C32" s="143">
        <f>IF($B32-'SDE correctiebedragen 2022-2047'!B30&lt;0,0,$B32-'SDE correctiebedragen 2022-2047'!B30)</f>
        <v>59.204249065215365</v>
      </c>
      <c r="D32" s="143">
        <f>IF($B32-'SDE correctiebedragen 2022-2047'!C30&lt;0,0,$B32-'SDE correctiebedragen 2022-2047'!C30)</f>
        <v>60.313179565198674</v>
      </c>
      <c r="E32" s="143">
        <f>IF($B32-'SDE correctiebedragen 2022-2047'!D30&lt;0,0,$B32-'SDE correctiebedragen 2022-2047'!D30)</f>
        <v>59.020266850482315</v>
      </c>
      <c r="F32" s="143">
        <f>IF($B32-'SDE correctiebedragen 2022-2047'!E30&lt;0,0,$B32-'SDE correctiebedragen 2022-2047'!E30)</f>
        <v>57.692343788922294</v>
      </c>
      <c r="G32" s="143">
        <f>IF($B32-'SDE correctiebedragen 2022-2047'!F30&lt;0,0,$B32-'SDE correctiebedragen 2022-2047'!F30)</f>
        <v>56.328650975474112</v>
      </c>
      <c r="H32" s="143">
        <f>IF($B32-'SDE correctiebedragen 2022-2047'!G30&lt;0,0,$B32-'SDE correctiebedragen 2022-2047'!G30)</f>
        <v>54.928414100269983</v>
      </c>
      <c r="I32" s="143">
        <f>IF($B32-'SDE correctiebedragen 2022-2047'!H30&lt;0,0,$B32-'SDE correctiebedragen 2022-2047'!H30)</f>
        <v>53.49084367234024</v>
      </c>
      <c r="J32" s="143">
        <f>IF($B32-'SDE correctiebedragen 2022-2047'!I30&lt;0,0,$B32-'SDE correctiebedragen 2022-2047'!I30)</f>
        <v>52.01513473840005</v>
      </c>
      <c r="K32" s="143">
        <f>IF($B32-'SDE correctiebedragen 2022-2047'!J30&lt;0,0,$B32-'SDE correctiebedragen 2022-2047'!J30)</f>
        <v>50.500466596615368</v>
      </c>
      <c r="L32" s="143">
        <f>IF($B32-'SDE correctiebedragen 2022-2047'!K30&lt;0,0,$B32-'SDE correctiebedragen 2022-2047'!K30)</f>
        <v>49.813251254166289</v>
      </c>
      <c r="M32" s="143">
        <f>IF($B32-'SDE correctiebedragen 2022-2047'!L30&lt;0,0,$B32-'SDE correctiebedragen 2022-2047'!L30)</f>
        <v>49.111404346459501</v>
      </c>
      <c r="N32" s="143">
        <f>IF($B32-'SDE correctiebedragen 2022-2047'!M30&lt;0,0,$B32-'SDE correctiebedragen 2022-2047'!M30)</f>
        <v>48.394641549989302</v>
      </c>
      <c r="O32" s="143">
        <f>IF($B32-'SDE correctiebedragen 2022-2047'!N30&lt;0,0,$B32-'SDE correctiebedragen 2022-2047'!N30)</f>
        <v>47.662673303647068</v>
      </c>
      <c r="P32" s="143">
        <f>IF($B32-'SDE correctiebedragen 2022-2047'!O30&lt;0,0,$B32-'SDE correctiebedragen 2022-2047'!O30)</f>
        <v>46.9152047155658</v>
      </c>
      <c r="Q32" s="143">
        <f>IF($B32-'SDE correctiebedragen 2022-2047'!P30&lt;0,0,$B32-'SDE correctiebedragen 2022-2047'!P30)</f>
        <v>46.151935468348782</v>
      </c>
      <c r="R32" s="143">
        <f>IF($B32-'SDE correctiebedragen 2022-2047'!Q30&lt;0,0,$B32-'SDE correctiebedragen 2022-2047'!Q30)</f>
        <v>45.687714500374042</v>
      </c>
      <c r="S32" s="143">
        <f>IF($B32-'SDE correctiebedragen 2022-2047'!R30&lt;0,0,$B32-'SDE correctiebedragen 2022-2047'!R30)</f>
        <v>45.216530217879651</v>
      </c>
      <c r="T32" s="143">
        <f>IF($B32-'SDE correctiebedragen 2022-2047'!S30&lt;0,0,$B32-'SDE correctiebedragen 2022-2047'!S30)</f>
        <v>44.738278171147854</v>
      </c>
      <c r="U32" s="143">
        <f>IF($B32-'SDE correctiebedragen 2022-2047'!T30&lt;0,0,$B32-'SDE correctiebedragen 2022-2047'!T30)</f>
        <v>44.252852343715062</v>
      </c>
      <c r="V32" s="143">
        <f>IF($B32-'SDE correctiebedragen 2022-2047'!U30&lt;0,0,$B32-'SDE correctiebedragen 2022-2047'!U30)</f>
        <v>43.760145128870803</v>
      </c>
      <c r="W32" s="143">
        <f>IF($B32-'SDE correctiebedragen 2022-2047'!V30&lt;0,0,$B32-'SDE correctiebedragen 2022-2047'!V30)</f>
        <v>43.260047305803873</v>
      </c>
      <c r="X32" s="143">
        <f>IF($B32-'SDE correctiebedragen 2022-2047'!W30&lt;0,0,$B32-'SDE correctiebedragen 2022-2047'!W30)</f>
        <v>42.752448015390939</v>
      </c>
      <c r="Y32" s="143">
        <f>IF($B32-'SDE correctiebedragen 2022-2047'!X30&lt;0,0,$B32-'SDE correctiebedragen 2022-2047'!X30)</f>
        <v>42.237234735621804</v>
      </c>
      <c r="Z32" s="143">
        <f>IF($B32-'SDE correctiebedragen 2022-2047'!Y30&lt;0,0,$B32-'SDE correctiebedragen 2022-2047'!Y30)</f>
        <v>41.714293256656134</v>
      </c>
      <c r="AA32" s="143">
        <f>IF($B32-'SDE correctiebedragen 2022-2047'!Z30&lt;0,0,$B32-'SDE correctiebedragen 2022-2047'!Z30)</f>
        <v>41.183507655505977</v>
      </c>
      <c r="AB32" s="143">
        <f>IF($B32-'SDE correctiebedragen 2022-2047'!AA30&lt;0,0,$B32-'SDE correctiebedragen 2022-2047'!AA30)</f>
        <v>40.64476027033858</v>
      </c>
      <c r="AC32" s="184">
        <f t="shared" si="3"/>
        <v>48.730402753553832</v>
      </c>
    </row>
    <row r="33" spans="1:30" s="37" customFormat="1" x14ac:dyDescent="0.25">
      <c r="A33" s="169" t="s">
        <v>95</v>
      </c>
      <c r="B33" s="164">
        <v>95.2</v>
      </c>
      <c r="C33" s="143">
        <f>IF($B33-'SDE correctiebedragen 2022-2047'!B31&lt;0,0,$B33-'SDE correctiebedragen 2022-2047'!B31)</f>
        <v>67.069174798200464</v>
      </c>
      <c r="D33" s="143">
        <f>IF($B33-'SDE correctiebedragen 2022-2047'!C31&lt;0,0,$B33-'SDE correctiebedragen 2022-2047'!C31)</f>
        <v>68.215369295540242</v>
      </c>
      <c r="E33" s="143">
        <f>IF($B33-'SDE correctiebedragen 2022-2047'!D31&lt;0,0,$B33-'SDE correctiebedragen 2022-2047'!D31)</f>
        <v>66.321145780586761</v>
      </c>
      <c r="F33" s="143">
        <f>IF($B33-'SDE correctiebedragen 2022-2047'!E31&lt;0,0,$B33-'SDE correctiebedragen 2022-2047'!E31)</f>
        <v>64.474071005538647</v>
      </c>
      <c r="G33" s="143">
        <f>IF($B33-'SDE correctiebedragen 2022-2047'!F31&lt;0,0,$B33-'SDE correctiebedragen 2022-2047'!F31)</f>
        <v>62.96425835049164</v>
      </c>
      <c r="H33" s="143">
        <f>IF($B33-'SDE correctiebedragen 2022-2047'!G31&lt;0,0,$B33-'SDE correctiebedragen 2022-2047'!G31)</f>
        <v>61.184233047369545</v>
      </c>
      <c r="I33" s="143">
        <f>IF($B33-'SDE correctiebedragen 2022-2047'!H31&lt;0,0,$B33-'SDE correctiebedragen 2022-2047'!H31)</f>
        <v>59.320239505492324</v>
      </c>
      <c r="J33" s="143">
        <f>IF($B33-'SDE correctiebedragen 2022-2047'!I31&lt;0,0,$B33-'SDE correctiebedragen 2022-2047'!I31)</f>
        <v>57.168501379073838</v>
      </c>
      <c r="K33" s="143">
        <f>IF($B33-'SDE correctiebedragen 2022-2047'!J31&lt;0,0,$B33-'SDE correctiebedragen 2022-2047'!J31)</f>
        <v>55.023803369638621</v>
      </c>
      <c r="L33" s="143">
        <f>IF($B33-'SDE correctiebedragen 2022-2047'!K31&lt;0,0,$B33-'SDE correctiebedragen 2022-2047'!K31)</f>
        <v>54.065330369074175</v>
      </c>
      <c r="M33" s="143">
        <f>IF($B33-'SDE correctiebedragen 2022-2047'!L31&lt;0,0,$B33-'SDE correctiebedragen 2022-2047'!L31)</f>
        <v>53.087142822734634</v>
      </c>
      <c r="N33" s="143">
        <f>IF($B33-'SDE correctiebedragen 2022-2047'!M31&lt;0,0,$B33-'SDE correctiebedragen 2022-2047'!M31)</f>
        <v>52.088864950671841</v>
      </c>
      <c r="O33" s="143">
        <f>IF($B33-'SDE correctiebedragen 2022-2047'!N31&lt;0,0,$B33-'SDE correctiebedragen 2022-2047'!N31)</f>
        <v>51.070114135312068</v>
      </c>
      <c r="P33" s="143">
        <f>IF($B33-'SDE correctiebedragen 2022-2047'!O31&lt;0,0,$B33-'SDE correctiebedragen 2022-2047'!O31)</f>
        <v>50.03050080087759</v>
      </c>
      <c r="Q33" s="143">
        <f>IF($B33-'SDE correctiebedragen 2022-2047'!P31&lt;0,0,$B33-'SDE correctiebedragen 2022-2047'!P31)</f>
        <v>48.969628290729638</v>
      </c>
      <c r="R33" s="143">
        <f>IF($B33-'SDE correctiebedragen 2022-2047'!Q31&lt;0,0,$B33-'SDE correctiebedragen 2022-2047'!Q31)</f>
        <v>48.276172715090617</v>
      </c>
      <c r="S33" s="143">
        <f>IF($B33-'SDE correctiebedragen 2022-2047'!R31&lt;0,0,$B33-'SDE correctiebedragen 2022-2047'!R31)</f>
        <v>47.572315305816979</v>
      </c>
      <c r="T33" s="143">
        <f>IF($B33-'SDE correctiebedragen 2022-2047'!S31&lt;0,0,$B33-'SDE correctiebedragen 2022-2047'!S31)</f>
        <v>46.857900035404242</v>
      </c>
      <c r="U33" s="143">
        <f>IF($B33-'SDE correctiebedragen 2022-2047'!T31&lt;0,0,$B33-'SDE correctiebedragen 2022-2047'!T31)</f>
        <v>46.132768535935298</v>
      </c>
      <c r="V33" s="143">
        <f>IF($B33-'SDE correctiebedragen 2022-2047'!U31&lt;0,0,$B33-'SDE correctiebedragen 2022-2047'!U31)</f>
        <v>45.396760063974348</v>
      </c>
      <c r="W33" s="143">
        <f>IF($B33-'SDE correctiebedragen 2022-2047'!V31&lt;0,0,$B33-'SDE correctiebedragen 2022-2047'!V31)</f>
        <v>44.649711464933972</v>
      </c>
      <c r="X33" s="143">
        <f>IF($B33-'SDE correctiebedragen 2022-2047'!W31&lt;0,0,$B33-'SDE correctiebedragen 2022-2047'!W31)</f>
        <v>43.891457136907981</v>
      </c>
      <c r="Y33" s="143">
        <f>IF($B33-'SDE correctiebedragen 2022-2047'!X31&lt;0,0,$B33-'SDE correctiebedragen 2022-2047'!X31)</f>
        <v>43.121828993961607</v>
      </c>
      <c r="Z33" s="143">
        <f>IF($B33-'SDE correctiebedragen 2022-2047'!Y31&lt;0,0,$B33-'SDE correctiebedragen 2022-2047'!Y31)</f>
        <v>42.340656428871043</v>
      </c>
      <c r="AA33" s="143">
        <f>IF($B33-'SDE correctiebedragen 2022-2047'!Z31&lt;0,0,$B33-'SDE correctiebedragen 2022-2047'!Z31)</f>
        <v>41.547766275304106</v>
      </c>
      <c r="AB33" s="143">
        <f>IF($B33-'SDE correctiebedragen 2022-2047'!AA31&lt;0,0,$B33-'SDE correctiebedragen 2022-2047'!AA31)</f>
        <v>40.742982769433681</v>
      </c>
      <c r="AC33" s="184">
        <f t="shared" si="3"/>
        <v>52.368565293344844</v>
      </c>
    </row>
    <row r="34" spans="1:30" s="37" customFormat="1" x14ac:dyDescent="0.25">
      <c r="A34" s="169" t="s">
        <v>96</v>
      </c>
      <c r="B34" s="164">
        <v>81.900000000000006</v>
      </c>
      <c r="C34" s="143">
        <f>IF($B34-'SDE correctiebedragen 2022-2047'!B32&lt;0,0,$B34-'SDE correctiebedragen 2022-2047'!B32)</f>
        <v>53.76917479820046</v>
      </c>
      <c r="D34" s="143">
        <f>IF($B34-'SDE correctiebedragen 2022-2047'!C32&lt;0,0,$B34-'SDE correctiebedragen 2022-2047'!C32)</f>
        <v>54.915369295540245</v>
      </c>
      <c r="E34" s="143">
        <f>IF($B34-'SDE correctiebedragen 2022-2047'!D32&lt;0,0,$B34-'SDE correctiebedragen 2022-2047'!D32)</f>
        <v>53.021145780586764</v>
      </c>
      <c r="F34" s="143">
        <f>IF($B34-'SDE correctiebedragen 2022-2047'!E32&lt;0,0,$B34-'SDE correctiebedragen 2022-2047'!E32)</f>
        <v>51.17407100553865</v>
      </c>
      <c r="G34" s="143">
        <f>IF($B34-'SDE correctiebedragen 2022-2047'!F32&lt;0,0,$B34-'SDE correctiebedragen 2022-2047'!F32)</f>
        <v>49.664258350491643</v>
      </c>
      <c r="H34" s="143">
        <f>IF($B34-'SDE correctiebedragen 2022-2047'!G32&lt;0,0,$B34-'SDE correctiebedragen 2022-2047'!G32)</f>
        <v>47.884233047369548</v>
      </c>
      <c r="I34" s="143">
        <f>IF($B34-'SDE correctiebedragen 2022-2047'!H32&lt;0,0,$B34-'SDE correctiebedragen 2022-2047'!H32)</f>
        <v>46.020239505492327</v>
      </c>
      <c r="J34" s="143">
        <f>IF($B34-'SDE correctiebedragen 2022-2047'!I32&lt;0,0,$B34-'SDE correctiebedragen 2022-2047'!I32)</f>
        <v>43.868501379073841</v>
      </c>
      <c r="K34" s="143">
        <f>IF($B34-'SDE correctiebedragen 2022-2047'!J32&lt;0,0,$B34-'SDE correctiebedragen 2022-2047'!J32)</f>
        <v>41.723803369638624</v>
      </c>
      <c r="L34" s="143">
        <f>IF($B34-'SDE correctiebedragen 2022-2047'!K32&lt;0,0,$B34-'SDE correctiebedragen 2022-2047'!K32)</f>
        <v>40.765330369074178</v>
      </c>
      <c r="M34" s="143">
        <f>IF($B34-'SDE correctiebedragen 2022-2047'!L32&lt;0,0,$B34-'SDE correctiebedragen 2022-2047'!L32)</f>
        <v>39.787142822734637</v>
      </c>
      <c r="N34" s="143">
        <f>IF($B34-'SDE correctiebedragen 2022-2047'!M32&lt;0,0,$B34-'SDE correctiebedragen 2022-2047'!M32)</f>
        <v>38.788864950671844</v>
      </c>
      <c r="O34" s="143">
        <f>IF($B34-'SDE correctiebedragen 2022-2047'!N32&lt;0,0,$B34-'SDE correctiebedragen 2022-2047'!N32)</f>
        <v>37.77011413531207</v>
      </c>
      <c r="P34" s="143">
        <f>IF($B34-'SDE correctiebedragen 2022-2047'!O32&lt;0,0,$B34-'SDE correctiebedragen 2022-2047'!O32)</f>
        <v>36.730500800877593</v>
      </c>
      <c r="Q34" s="143">
        <f>IF($B34-'SDE correctiebedragen 2022-2047'!P32&lt;0,0,$B34-'SDE correctiebedragen 2022-2047'!P32)</f>
        <v>35.669628290729641</v>
      </c>
      <c r="R34" s="143">
        <f>IF($B34-'SDE correctiebedragen 2022-2047'!Q32&lt;0,0,$B34-'SDE correctiebedragen 2022-2047'!Q32)</f>
        <v>34.97617271509062</v>
      </c>
      <c r="S34" s="143">
        <f>IF($B34-'SDE correctiebedragen 2022-2047'!R32&lt;0,0,$B34-'SDE correctiebedragen 2022-2047'!R32)</f>
        <v>34.272315305816981</v>
      </c>
      <c r="T34" s="143">
        <f>IF($B34-'SDE correctiebedragen 2022-2047'!S32&lt;0,0,$B34-'SDE correctiebedragen 2022-2047'!S32)</f>
        <v>33.557900035404245</v>
      </c>
      <c r="U34" s="143">
        <f>IF($B34-'SDE correctiebedragen 2022-2047'!T32&lt;0,0,$B34-'SDE correctiebedragen 2022-2047'!T32)</f>
        <v>32.832768535935301</v>
      </c>
      <c r="V34" s="143">
        <f>IF($B34-'SDE correctiebedragen 2022-2047'!U32&lt;0,0,$B34-'SDE correctiebedragen 2022-2047'!U32)</f>
        <v>32.096760063974351</v>
      </c>
      <c r="W34" s="143">
        <f>IF($B34-'SDE correctiebedragen 2022-2047'!V32&lt;0,0,$B34-'SDE correctiebedragen 2022-2047'!V32)</f>
        <v>31.349711464933975</v>
      </c>
      <c r="X34" s="143">
        <f>IF($B34-'SDE correctiebedragen 2022-2047'!W32&lt;0,0,$B34-'SDE correctiebedragen 2022-2047'!W32)</f>
        <v>30.591457136907984</v>
      </c>
      <c r="Y34" s="143">
        <f>IF($B34-'SDE correctiebedragen 2022-2047'!X32&lt;0,0,$B34-'SDE correctiebedragen 2022-2047'!X32)</f>
        <v>29.82182899396161</v>
      </c>
      <c r="Z34" s="143">
        <f>IF($B34-'SDE correctiebedragen 2022-2047'!Y32&lt;0,0,$B34-'SDE correctiebedragen 2022-2047'!Y32)</f>
        <v>29.040656428871046</v>
      </c>
      <c r="AA34" s="143">
        <f>IF($B34-'SDE correctiebedragen 2022-2047'!Z32&lt;0,0,$B34-'SDE correctiebedragen 2022-2047'!Z32)</f>
        <v>28.247766275304109</v>
      </c>
      <c r="AB34" s="143">
        <f>IF($B34-'SDE correctiebedragen 2022-2047'!AA32&lt;0,0,$B34-'SDE correctiebedragen 2022-2047'!AA32)</f>
        <v>27.442982769433684</v>
      </c>
      <c r="AC34" s="184">
        <f t="shared" si="3"/>
        <v>39.06856529334484</v>
      </c>
    </row>
    <row r="35" spans="1:30" s="37" customFormat="1" x14ac:dyDescent="0.25">
      <c r="A35" s="169" t="s">
        <v>97</v>
      </c>
      <c r="B35" s="164">
        <v>100.1</v>
      </c>
      <c r="C35" s="143">
        <f>IF($B35-'SDE correctiebedragen 2022-2047'!B33&lt;0,0,$B35-'SDE correctiebedragen 2022-2047'!B33)</f>
        <v>71.969174798200442</v>
      </c>
      <c r="D35" s="143">
        <f>IF($B35-'SDE correctiebedragen 2022-2047'!C33&lt;0,0,$B35-'SDE correctiebedragen 2022-2047'!C33)</f>
        <v>73.115369295540233</v>
      </c>
      <c r="E35" s="143">
        <f>IF($B35-'SDE correctiebedragen 2022-2047'!D33&lt;0,0,$B35-'SDE correctiebedragen 2022-2047'!D33)</f>
        <v>71.221145780586752</v>
      </c>
      <c r="F35" s="143">
        <f>IF($B35-'SDE correctiebedragen 2022-2047'!E33&lt;0,0,$B35-'SDE correctiebedragen 2022-2047'!E33)</f>
        <v>69.374071005538639</v>
      </c>
      <c r="G35" s="143">
        <f>IF($B35-'SDE correctiebedragen 2022-2047'!F33&lt;0,0,$B35-'SDE correctiebedragen 2022-2047'!F33)</f>
        <v>67.864258350491639</v>
      </c>
      <c r="H35" s="143">
        <f>IF($B35-'SDE correctiebedragen 2022-2047'!G33&lt;0,0,$B35-'SDE correctiebedragen 2022-2047'!G33)</f>
        <v>66.084233047369537</v>
      </c>
      <c r="I35" s="143">
        <f>IF($B35-'SDE correctiebedragen 2022-2047'!H33&lt;0,0,$B35-'SDE correctiebedragen 2022-2047'!H33)</f>
        <v>64.220239505492316</v>
      </c>
      <c r="J35" s="143">
        <f>IF($B35-'SDE correctiebedragen 2022-2047'!I33&lt;0,0,$B35-'SDE correctiebedragen 2022-2047'!I33)</f>
        <v>62.06850137907383</v>
      </c>
      <c r="K35" s="143">
        <f>IF($B35-'SDE correctiebedragen 2022-2047'!J33&lt;0,0,$B35-'SDE correctiebedragen 2022-2047'!J33)</f>
        <v>59.923803369638613</v>
      </c>
      <c r="L35" s="143">
        <f>IF($B35-'SDE correctiebedragen 2022-2047'!K33&lt;0,0,$B35-'SDE correctiebedragen 2022-2047'!K33)</f>
        <v>58.965330369074167</v>
      </c>
      <c r="M35" s="143">
        <f>IF($B35-'SDE correctiebedragen 2022-2047'!L33&lt;0,0,$B35-'SDE correctiebedragen 2022-2047'!L33)</f>
        <v>57.987142822734626</v>
      </c>
      <c r="N35" s="143">
        <f>IF($B35-'SDE correctiebedragen 2022-2047'!M33&lt;0,0,$B35-'SDE correctiebedragen 2022-2047'!M33)</f>
        <v>56.988864950671832</v>
      </c>
      <c r="O35" s="143">
        <f>IF($B35-'SDE correctiebedragen 2022-2047'!N33&lt;0,0,$B35-'SDE correctiebedragen 2022-2047'!N33)</f>
        <v>55.970114135312059</v>
      </c>
      <c r="P35" s="143">
        <f>IF($B35-'SDE correctiebedragen 2022-2047'!O33&lt;0,0,$B35-'SDE correctiebedragen 2022-2047'!O33)</f>
        <v>54.930500800877581</v>
      </c>
      <c r="Q35" s="143">
        <f>IF($B35-'SDE correctiebedragen 2022-2047'!P33&lt;0,0,$B35-'SDE correctiebedragen 2022-2047'!P33)</f>
        <v>53.869628290729629</v>
      </c>
      <c r="R35" s="143">
        <f>IF($B35-'SDE correctiebedragen 2022-2047'!Q33&lt;0,0,$B35-'SDE correctiebedragen 2022-2047'!Q33)</f>
        <v>53.176172715090608</v>
      </c>
      <c r="S35" s="143">
        <f>IF($B35-'SDE correctiebedragen 2022-2047'!R33&lt;0,0,$B35-'SDE correctiebedragen 2022-2047'!R33)</f>
        <v>52.47231530581697</v>
      </c>
      <c r="T35" s="143">
        <f>IF($B35-'SDE correctiebedragen 2022-2047'!S33&lt;0,0,$B35-'SDE correctiebedragen 2022-2047'!S33)</f>
        <v>51.757900035404234</v>
      </c>
      <c r="U35" s="143">
        <f>IF($B35-'SDE correctiebedragen 2022-2047'!T33&lt;0,0,$B35-'SDE correctiebedragen 2022-2047'!T33)</f>
        <v>51.03276853593529</v>
      </c>
      <c r="V35" s="143">
        <f>IF($B35-'SDE correctiebedragen 2022-2047'!U33&lt;0,0,$B35-'SDE correctiebedragen 2022-2047'!U33)</f>
        <v>50.29676006397434</v>
      </c>
      <c r="W35" s="143">
        <f>IF($B35-'SDE correctiebedragen 2022-2047'!V33&lt;0,0,$B35-'SDE correctiebedragen 2022-2047'!V33)</f>
        <v>49.549711464933964</v>
      </c>
      <c r="X35" s="143">
        <f>IF($B35-'SDE correctiebedragen 2022-2047'!W33&lt;0,0,$B35-'SDE correctiebedragen 2022-2047'!W33)</f>
        <v>48.791457136907972</v>
      </c>
      <c r="Y35" s="143">
        <f>IF($B35-'SDE correctiebedragen 2022-2047'!X33&lt;0,0,$B35-'SDE correctiebedragen 2022-2047'!X33)</f>
        <v>48.021828993961599</v>
      </c>
      <c r="Z35" s="143">
        <f>IF($B35-'SDE correctiebedragen 2022-2047'!Y33&lt;0,0,$B35-'SDE correctiebedragen 2022-2047'!Y33)</f>
        <v>47.240656428871034</v>
      </c>
      <c r="AA35" s="143">
        <f>IF($B35-'SDE correctiebedragen 2022-2047'!Z33&lt;0,0,$B35-'SDE correctiebedragen 2022-2047'!Z33)</f>
        <v>46.447766275304097</v>
      </c>
      <c r="AB35" s="143">
        <f>IF($B35-'SDE correctiebedragen 2022-2047'!AA33&lt;0,0,$B35-'SDE correctiebedragen 2022-2047'!AA33)</f>
        <v>45.642982769433672</v>
      </c>
      <c r="AC35" s="184">
        <f t="shared" si="3"/>
        <v>57.268565293344828</v>
      </c>
    </row>
    <row r="36" spans="1:30" s="37" customFormat="1" x14ac:dyDescent="0.25">
      <c r="A36" s="170" t="s">
        <v>98</v>
      </c>
      <c r="B36" s="166">
        <v>92.5</v>
      </c>
      <c r="C36" s="163">
        <f>IF($B36-'SDE correctiebedragen 2022-2047'!B34&lt;0,0,$B36-'SDE correctiebedragen 2022-2047'!B34)</f>
        <v>64.369174798200447</v>
      </c>
      <c r="D36" s="163">
        <f>IF($B36-'SDE correctiebedragen 2022-2047'!C34&lt;0,0,$B36-'SDE correctiebedragen 2022-2047'!C34)</f>
        <v>65.515369295540239</v>
      </c>
      <c r="E36" s="163">
        <f>IF($B36-'SDE correctiebedragen 2022-2047'!D34&lt;0,0,$B36-'SDE correctiebedragen 2022-2047'!D34)</f>
        <v>63.621145780586758</v>
      </c>
      <c r="F36" s="163">
        <f>IF($B36-'SDE correctiebedragen 2022-2047'!E34&lt;0,0,$B36-'SDE correctiebedragen 2022-2047'!E34)</f>
        <v>61.774071005538644</v>
      </c>
      <c r="G36" s="163">
        <f>IF($B36-'SDE correctiebedragen 2022-2047'!F34&lt;0,0,$B36-'SDE correctiebedragen 2022-2047'!F34)</f>
        <v>60.264258350491637</v>
      </c>
      <c r="H36" s="163">
        <f>IF($B36-'SDE correctiebedragen 2022-2047'!G34&lt;0,0,$B36-'SDE correctiebedragen 2022-2047'!G34)</f>
        <v>58.484233047369543</v>
      </c>
      <c r="I36" s="163">
        <f>IF($B36-'SDE correctiebedragen 2022-2047'!H34&lt;0,0,$B36-'SDE correctiebedragen 2022-2047'!H34)</f>
        <v>56.620239505492322</v>
      </c>
      <c r="J36" s="163">
        <f>IF($B36-'SDE correctiebedragen 2022-2047'!I34&lt;0,0,$B36-'SDE correctiebedragen 2022-2047'!I34)</f>
        <v>54.468501379073835</v>
      </c>
      <c r="K36" s="163">
        <f>IF($B36-'SDE correctiebedragen 2022-2047'!J34&lt;0,0,$B36-'SDE correctiebedragen 2022-2047'!J34)</f>
        <v>52.323803369638618</v>
      </c>
      <c r="L36" s="163">
        <f>IF($B36-'SDE correctiebedragen 2022-2047'!K34&lt;0,0,$B36-'SDE correctiebedragen 2022-2047'!K34)</f>
        <v>51.365330369074172</v>
      </c>
      <c r="M36" s="163">
        <f>IF($B36-'SDE correctiebedragen 2022-2047'!L34&lt;0,0,$B36-'SDE correctiebedragen 2022-2047'!L34)</f>
        <v>50.387142822734631</v>
      </c>
      <c r="N36" s="163">
        <f>IF($B36-'SDE correctiebedragen 2022-2047'!M34&lt;0,0,$B36-'SDE correctiebedragen 2022-2047'!M34)</f>
        <v>49.388864950671838</v>
      </c>
      <c r="O36" s="163">
        <f>IF($B36-'SDE correctiebedragen 2022-2047'!N34&lt;0,0,$B36-'SDE correctiebedragen 2022-2047'!N34)</f>
        <v>48.370114135312065</v>
      </c>
      <c r="P36" s="163">
        <f>IF($B36-'SDE correctiebedragen 2022-2047'!O34&lt;0,0,$B36-'SDE correctiebedragen 2022-2047'!O34)</f>
        <v>47.330500800877587</v>
      </c>
      <c r="Q36" s="163">
        <f>IF($B36-'SDE correctiebedragen 2022-2047'!P34&lt;0,0,$B36-'SDE correctiebedragen 2022-2047'!P34)</f>
        <v>46.269628290729635</v>
      </c>
      <c r="R36" s="163">
        <f>IF($B36-'SDE correctiebedragen 2022-2047'!Q34&lt;0,0,$B36-'SDE correctiebedragen 2022-2047'!Q34)</f>
        <v>45.576172715090614</v>
      </c>
      <c r="S36" s="163">
        <f>IF($B36-'SDE correctiebedragen 2022-2047'!R34&lt;0,0,$B36-'SDE correctiebedragen 2022-2047'!R34)</f>
        <v>44.872315305816976</v>
      </c>
      <c r="T36" s="163">
        <f>IF($B36-'SDE correctiebedragen 2022-2047'!S34&lt;0,0,$B36-'SDE correctiebedragen 2022-2047'!S34)</f>
        <v>44.157900035404239</v>
      </c>
      <c r="U36" s="163">
        <f>IF($B36-'SDE correctiebedragen 2022-2047'!T34&lt;0,0,$B36-'SDE correctiebedragen 2022-2047'!T34)</f>
        <v>43.432768535935296</v>
      </c>
      <c r="V36" s="163">
        <f>IF($B36-'SDE correctiebedragen 2022-2047'!U34&lt;0,0,$B36-'SDE correctiebedragen 2022-2047'!U34)</f>
        <v>42.696760063974345</v>
      </c>
      <c r="W36" s="163">
        <f>IF($B36-'SDE correctiebedragen 2022-2047'!V34&lt;0,0,$B36-'SDE correctiebedragen 2022-2047'!V34)</f>
        <v>41.949711464933969</v>
      </c>
      <c r="X36" s="163">
        <f>IF($B36-'SDE correctiebedragen 2022-2047'!W34&lt;0,0,$B36-'SDE correctiebedragen 2022-2047'!W34)</f>
        <v>41.191457136907978</v>
      </c>
      <c r="Y36" s="163">
        <f>IF($B36-'SDE correctiebedragen 2022-2047'!X34&lt;0,0,$B36-'SDE correctiebedragen 2022-2047'!X34)</f>
        <v>40.421828993961604</v>
      </c>
      <c r="Z36" s="163">
        <f>IF($B36-'SDE correctiebedragen 2022-2047'!Y34&lt;0,0,$B36-'SDE correctiebedragen 2022-2047'!Y34)</f>
        <v>39.64065642887104</v>
      </c>
      <c r="AA36" s="163">
        <f>IF($B36-'SDE correctiebedragen 2022-2047'!Z34&lt;0,0,$B36-'SDE correctiebedragen 2022-2047'!Z34)</f>
        <v>38.847766275304103</v>
      </c>
      <c r="AB36" s="163">
        <f>IF($B36-'SDE correctiebedragen 2022-2047'!AA34&lt;0,0,$B36-'SDE correctiebedragen 2022-2047'!AA34)</f>
        <v>38.042982769433678</v>
      </c>
      <c r="AC36" s="186">
        <f t="shared" si="3"/>
        <v>49.668565293344841</v>
      </c>
    </row>
    <row r="37" spans="1:30" s="37" customFormat="1" x14ac:dyDescent="0.25">
      <c r="A37" s="207" t="s">
        <v>99</v>
      </c>
      <c r="B37" s="223">
        <v>39.300000000000004</v>
      </c>
      <c r="C37" s="221">
        <f>B37</f>
        <v>39.300000000000004</v>
      </c>
      <c r="D37" s="221">
        <f t="shared" ref="D37:AB37" si="9">C37</f>
        <v>39.300000000000004</v>
      </c>
      <c r="E37" s="221">
        <f t="shared" si="9"/>
        <v>39.300000000000004</v>
      </c>
      <c r="F37" s="221">
        <f t="shared" si="9"/>
        <v>39.300000000000004</v>
      </c>
      <c r="G37" s="221">
        <f t="shared" si="9"/>
        <v>39.300000000000004</v>
      </c>
      <c r="H37" s="221">
        <f t="shared" si="9"/>
        <v>39.300000000000004</v>
      </c>
      <c r="I37" s="221">
        <f t="shared" si="9"/>
        <v>39.300000000000004</v>
      </c>
      <c r="J37" s="221">
        <f t="shared" si="9"/>
        <v>39.300000000000004</v>
      </c>
      <c r="K37" s="221">
        <f t="shared" si="9"/>
        <v>39.300000000000004</v>
      </c>
      <c r="L37" s="221">
        <f t="shared" si="9"/>
        <v>39.300000000000004</v>
      </c>
      <c r="M37" s="221">
        <f t="shared" si="9"/>
        <v>39.300000000000004</v>
      </c>
      <c r="N37" s="221">
        <f t="shared" si="9"/>
        <v>39.300000000000004</v>
      </c>
      <c r="O37" s="221">
        <f t="shared" si="9"/>
        <v>39.300000000000004</v>
      </c>
      <c r="P37" s="221">
        <f t="shared" si="9"/>
        <v>39.300000000000004</v>
      </c>
      <c r="Q37" s="221">
        <f t="shared" si="9"/>
        <v>39.300000000000004</v>
      </c>
      <c r="R37" s="221">
        <f t="shared" si="9"/>
        <v>39.300000000000004</v>
      </c>
      <c r="S37" s="221">
        <f t="shared" si="9"/>
        <v>39.300000000000004</v>
      </c>
      <c r="T37" s="221">
        <f t="shared" si="9"/>
        <v>39.300000000000004</v>
      </c>
      <c r="U37" s="221">
        <f t="shared" si="9"/>
        <v>39.300000000000004</v>
      </c>
      <c r="V37" s="221">
        <f t="shared" si="9"/>
        <v>39.300000000000004</v>
      </c>
      <c r="W37" s="221">
        <f t="shared" si="9"/>
        <v>39.300000000000004</v>
      </c>
      <c r="X37" s="221">
        <f t="shared" si="9"/>
        <v>39.300000000000004</v>
      </c>
      <c r="Y37" s="221">
        <f t="shared" si="9"/>
        <v>39.300000000000004</v>
      </c>
      <c r="Z37" s="221">
        <f t="shared" si="9"/>
        <v>39.300000000000004</v>
      </c>
      <c r="AA37" s="221">
        <f t="shared" si="9"/>
        <v>39.300000000000004</v>
      </c>
      <c r="AB37" s="221">
        <f t="shared" si="9"/>
        <v>39.300000000000004</v>
      </c>
      <c r="AC37" s="187">
        <f t="shared" si="3"/>
        <v>39.299999999999983</v>
      </c>
    </row>
    <row r="38" spans="1:30" s="37" customFormat="1" x14ac:dyDescent="0.25">
      <c r="A38" s="205" t="s">
        <v>100</v>
      </c>
      <c r="B38" s="218">
        <v>41</v>
      </c>
      <c r="C38" s="219">
        <f>B38</f>
        <v>41</v>
      </c>
      <c r="D38" s="219">
        <f t="shared" ref="D38:AB48" si="10">C38</f>
        <v>41</v>
      </c>
      <c r="E38" s="219">
        <f t="shared" si="10"/>
        <v>41</v>
      </c>
      <c r="F38" s="219">
        <f t="shared" si="10"/>
        <v>41</v>
      </c>
      <c r="G38" s="219">
        <f t="shared" si="10"/>
        <v>41</v>
      </c>
      <c r="H38" s="219">
        <f t="shared" si="10"/>
        <v>41</v>
      </c>
      <c r="I38" s="219">
        <f t="shared" si="10"/>
        <v>41</v>
      </c>
      <c r="J38" s="219">
        <f t="shared" si="10"/>
        <v>41</v>
      </c>
      <c r="K38" s="219">
        <f t="shared" si="10"/>
        <v>41</v>
      </c>
      <c r="L38" s="219">
        <f t="shared" si="10"/>
        <v>41</v>
      </c>
      <c r="M38" s="219">
        <f t="shared" si="10"/>
        <v>41</v>
      </c>
      <c r="N38" s="219">
        <f t="shared" si="10"/>
        <v>41</v>
      </c>
      <c r="O38" s="219">
        <f t="shared" si="10"/>
        <v>41</v>
      </c>
      <c r="P38" s="219">
        <f t="shared" si="10"/>
        <v>41</v>
      </c>
      <c r="Q38" s="219">
        <f t="shared" si="10"/>
        <v>41</v>
      </c>
      <c r="R38" s="219">
        <f t="shared" si="10"/>
        <v>41</v>
      </c>
      <c r="S38" s="219">
        <f t="shared" si="10"/>
        <v>41</v>
      </c>
      <c r="T38" s="219">
        <f t="shared" si="10"/>
        <v>41</v>
      </c>
      <c r="U38" s="219">
        <f t="shared" si="10"/>
        <v>41</v>
      </c>
      <c r="V38" s="219">
        <f t="shared" si="10"/>
        <v>41</v>
      </c>
      <c r="W38" s="219">
        <f t="shared" si="10"/>
        <v>41</v>
      </c>
      <c r="X38" s="219">
        <f t="shared" si="10"/>
        <v>41</v>
      </c>
      <c r="Y38" s="219">
        <f t="shared" si="10"/>
        <v>41</v>
      </c>
      <c r="Z38" s="219">
        <f t="shared" si="10"/>
        <v>41</v>
      </c>
      <c r="AA38" s="219">
        <f t="shared" si="10"/>
        <v>41</v>
      </c>
      <c r="AB38" s="219">
        <f t="shared" si="10"/>
        <v>41</v>
      </c>
      <c r="AC38" s="184">
        <f t="shared" si="3"/>
        <v>41</v>
      </c>
    </row>
    <row r="39" spans="1:30" s="37" customFormat="1" x14ac:dyDescent="0.25">
      <c r="A39" s="205" t="s">
        <v>101</v>
      </c>
      <c r="B39" s="218">
        <v>44.1</v>
      </c>
      <c r="C39" s="219">
        <f t="shared" ref="C39:R54" si="11">B39</f>
        <v>44.1</v>
      </c>
      <c r="D39" s="219">
        <f t="shared" si="11"/>
        <v>44.1</v>
      </c>
      <c r="E39" s="219">
        <f t="shared" si="11"/>
        <v>44.1</v>
      </c>
      <c r="F39" s="219">
        <f t="shared" si="11"/>
        <v>44.1</v>
      </c>
      <c r="G39" s="219">
        <f t="shared" si="11"/>
        <v>44.1</v>
      </c>
      <c r="H39" s="219">
        <f t="shared" si="11"/>
        <v>44.1</v>
      </c>
      <c r="I39" s="219">
        <f t="shared" si="11"/>
        <v>44.1</v>
      </c>
      <c r="J39" s="219">
        <f t="shared" si="11"/>
        <v>44.1</v>
      </c>
      <c r="K39" s="219">
        <f t="shared" si="11"/>
        <v>44.1</v>
      </c>
      <c r="L39" s="219">
        <f t="shared" si="11"/>
        <v>44.1</v>
      </c>
      <c r="M39" s="219">
        <f t="shared" si="11"/>
        <v>44.1</v>
      </c>
      <c r="N39" s="219">
        <f t="shared" si="11"/>
        <v>44.1</v>
      </c>
      <c r="O39" s="219">
        <f t="shared" si="11"/>
        <v>44.1</v>
      </c>
      <c r="P39" s="219">
        <f t="shared" si="11"/>
        <v>44.1</v>
      </c>
      <c r="Q39" s="219">
        <f t="shared" si="11"/>
        <v>44.1</v>
      </c>
      <c r="R39" s="219">
        <f t="shared" si="11"/>
        <v>44.1</v>
      </c>
      <c r="S39" s="219">
        <f t="shared" si="10"/>
        <v>44.1</v>
      </c>
      <c r="T39" s="219">
        <f t="shared" si="10"/>
        <v>44.1</v>
      </c>
      <c r="U39" s="219">
        <f t="shared" si="10"/>
        <v>44.1</v>
      </c>
      <c r="V39" s="219">
        <f t="shared" si="10"/>
        <v>44.1</v>
      </c>
      <c r="W39" s="219">
        <f t="shared" si="10"/>
        <v>44.1</v>
      </c>
      <c r="X39" s="219">
        <f t="shared" si="10"/>
        <v>44.1</v>
      </c>
      <c r="Y39" s="219">
        <f t="shared" si="10"/>
        <v>44.1</v>
      </c>
      <c r="Z39" s="219">
        <f t="shared" si="10"/>
        <v>44.1</v>
      </c>
      <c r="AA39" s="219">
        <f t="shared" si="10"/>
        <v>44.1</v>
      </c>
      <c r="AB39" s="219">
        <f t="shared" si="10"/>
        <v>44.1</v>
      </c>
      <c r="AC39" s="184">
        <f t="shared" si="3"/>
        <v>44.100000000000009</v>
      </c>
    </row>
    <row r="40" spans="1:30" s="37" customFormat="1" x14ac:dyDescent="0.25">
      <c r="A40" s="205" t="s">
        <v>102</v>
      </c>
      <c r="B40" s="218">
        <v>48.2</v>
      </c>
      <c r="C40" s="219">
        <f t="shared" si="11"/>
        <v>48.2</v>
      </c>
      <c r="D40" s="219">
        <f t="shared" si="10"/>
        <v>48.2</v>
      </c>
      <c r="E40" s="219">
        <f t="shared" si="10"/>
        <v>48.2</v>
      </c>
      <c r="F40" s="219">
        <f t="shared" si="10"/>
        <v>48.2</v>
      </c>
      <c r="G40" s="219">
        <f t="shared" si="10"/>
        <v>48.2</v>
      </c>
      <c r="H40" s="219">
        <f t="shared" si="10"/>
        <v>48.2</v>
      </c>
      <c r="I40" s="219">
        <f t="shared" si="10"/>
        <v>48.2</v>
      </c>
      <c r="J40" s="219">
        <f t="shared" si="10"/>
        <v>48.2</v>
      </c>
      <c r="K40" s="219">
        <f t="shared" si="10"/>
        <v>48.2</v>
      </c>
      <c r="L40" s="219">
        <f t="shared" si="10"/>
        <v>48.2</v>
      </c>
      <c r="M40" s="219">
        <f t="shared" si="10"/>
        <v>48.2</v>
      </c>
      <c r="N40" s="219">
        <f t="shared" si="10"/>
        <v>48.2</v>
      </c>
      <c r="O40" s="219">
        <f t="shared" si="10"/>
        <v>48.2</v>
      </c>
      <c r="P40" s="219">
        <f t="shared" si="10"/>
        <v>48.2</v>
      </c>
      <c r="Q40" s="219">
        <f t="shared" si="10"/>
        <v>48.2</v>
      </c>
      <c r="R40" s="219">
        <f t="shared" si="10"/>
        <v>48.2</v>
      </c>
      <c r="S40" s="219">
        <f t="shared" si="10"/>
        <v>48.2</v>
      </c>
      <c r="T40" s="219">
        <f t="shared" si="10"/>
        <v>48.2</v>
      </c>
      <c r="U40" s="219">
        <f t="shared" si="10"/>
        <v>48.2</v>
      </c>
      <c r="V40" s="219">
        <f t="shared" si="10"/>
        <v>48.2</v>
      </c>
      <c r="W40" s="219">
        <f t="shared" si="10"/>
        <v>48.2</v>
      </c>
      <c r="X40" s="219">
        <f t="shared" si="10"/>
        <v>48.2</v>
      </c>
      <c r="Y40" s="219">
        <f t="shared" si="10"/>
        <v>48.2</v>
      </c>
      <c r="Z40" s="219">
        <f t="shared" si="10"/>
        <v>48.2</v>
      </c>
      <c r="AA40" s="219">
        <f t="shared" si="10"/>
        <v>48.2</v>
      </c>
      <c r="AB40" s="219">
        <f t="shared" si="10"/>
        <v>48.2</v>
      </c>
      <c r="AC40" s="184">
        <f t="shared" ref="AC40:AC71" si="12">AVERAGE(C40:AB40)</f>
        <v>48.200000000000017</v>
      </c>
    </row>
    <row r="41" spans="1:30" s="37" customFormat="1" x14ac:dyDescent="0.25">
      <c r="A41" s="205" t="s">
        <v>103</v>
      </c>
      <c r="B41" s="218">
        <v>50.9</v>
      </c>
      <c r="C41" s="219">
        <f t="shared" si="11"/>
        <v>50.9</v>
      </c>
      <c r="D41" s="219">
        <f t="shared" si="10"/>
        <v>50.9</v>
      </c>
      <c r="E41" s="219">
        <f t="shared" si="10"/>
        <v>50.9</v>
      </c>
      <c r="F41" s="219">
        <f t="shared" si="10"/>
        <v>50.9</v>
      </c>
      <c r="G41" s="219">
        <f t="shared" si="10"/>
        <v>50.9</v>
      </c>
      <c r="H41" s="219">
        <f t="shared" si="10"/>
        <v>50.9</v>
      </c>
      <c r="I41" s="219">
        <f t="shared" si="10"/>
        <v>50.9</v>
      </c>
      <c r="J41" s="219">
        <f t="shared" si="10"/>
        <v>50.9</v>
      </c>
      <c r="K41" s="219">
        <f t="shared" si="10"/>
        <v>50.9</v>
      </c>
      <c r="L41" s="219">
        <f t="shared" si="10"/>
        <v>50.9</v>
      </c>
      <c r="M41" s="219">
        <f t="shared" si="10"/>
        <v>50.9</v>
      </c>
      <c r="N41" s="219">
        <f t="shared" si="10"/>
        <v>50.9</v>
      </c>
      <c r="O41" s="219">
        <f t="shared" si="10"/>
        <v>50.9</v>
      </c>
      <c r="P41" s="219">
        <f t="shared" si="10"/>
        <v>50.9</v>
      </c>
      <c r="Q41" s="219">
        <f t="shared" si="10"/>
        <v>50.9</v>
      </c>
      <c r="R41" s="219">
        <f t="shared" si="10"/>
        <v>50.9</v>
      </c>
      <c r="S41" s="219">
        <f t="shared" si="10"/>
        <v>50.9</v>
      </c>
      <c r="T41" s="219">
        <f t="shared" si="10"/>
        <v>50.9</v>
      </c>
      <c r="U41" s="219">
        <f t="shared" si="10"/>
        <v>50.9</v>
      </c>
      <c r="V41" s="219">
        <f t="shared" si="10"/>
        <v>50.9</v>
      </c>
      <c r="W41" s="219">
        <f t="shared" si="10"/>
        <v>50.9</v>
      </c>
      <c r="X41" s="219">
        <f t="shared" si="10"/>
        <v>50.9</v>
      </c>
      <c r="Y41" s="219">
        <f t="shared" si="10"/>
        <v>50.9</v>
      </c>
      <c r="Z41" s="219">
        <f t="shared" si="10"/>
        <v>50.9</v>
      </c>
      <c r="AA41" s="219">
        <f t="shared" si="10"/>
        <v>50.9</v>
      </c>
      <c r="AB41" s="219">
        <f t="shared" si="10"/>
        <v>50.9</v>
      </c>
      <c r="AC41" s="184">
        <f t="shared" si="12"/>
        <v>50.900000000000006</v>
      </c>
    </row>
    <row r="42" spans="1:30" s="37" customFormat="1" x14ac:dyDescent="0.25">
      <c r="A42" s="205" t="s">
        <v>104</v>
      </c>
      <c r="B42" s="218">
        <v>55.4</v>
      </c>
      <c r="C42" s="219">
        <f t="shared" si="11"/>
        <v>55.4</v>
      </c>
      <c r="D42" s="219">
        <f t="shared" si="10"/>
        <v>55.4</v>
      </c>
      <c r="E42" s="219">
        <f t="shared" si="10"/>
        <v>55.4</v>
      </c>
      <c r="F42" s="219">
        <f t="shared" si="10"/>
        <v>55.4</v>
      </c>
      <c r="G42" s="219">
        <f t="shared" si="10"/>
        <v>55.4</v>
      </c>
      <c r="H42" s="219">
        <f t="shared" si="10"/>
        <v>55.4</v>
      </c>
      <c r="I42" s="219">
        <f t="shared" si="10"/>
        <v>55.4</v>
      </c>
      <c r="J42" s="219">
        <f t="shared" si="10"/>
        <v>55.4</v>
      </c>
      <c r="K42" s="219">
        <f t="shared" si="10"/>
        <v>55.4</v>
      </c>
      <c r="L42" s="219">
        <f t="shared" si="10"/>
        <v>55.4</v>
      </c>
      <c r="M42" s="219">
        <f t="shared" si="10"/>
        <v>55.4</v>
      </c>
      <c r="N42" s="219">
        <f t="shared" si="10"/>
        <v>55.4</v>
      </c>
      <c r="O42" s="219">
        <f t="shared" si="10"/>
        <v>55.4</v>
      </c>
      <c r="P42" s="219">
        <f t="shared" si="10"/>
        <v>55.4</v>
      </c>
      <c r="Q42" s="219">
        <f t="shared" si="10"/>
        <v>55.4</v>
      </c>
      <c r="R42" s="219">
        <f t="shared" si="10"/>
        <v>55.4</v>
      </c>
      <c r="S42" s="219">
        <f t="shared" si="10"/>
        <v>55.4</v>
      </c>
      <c r="T42" s="219">
        <f t="shared" si="10"/>
        <v>55.4</v>
      </c>
      <c r="U42" s="219">
        <f t="shared" si="10"/>
        <v>55.4</v>
      </c>
      <c r="V42" s="219">
        <f t="shared" si="10"/>
        <v>55.4</v>
      </c>
      <c r="W42" s="219">
        <f t="shared" si="10"/>
        <v>55.4</v>
      </c>
      <c r="X42" s="219">
        <f t="shared" si="10"/>
        <v>55.4</v>
      </c>
      <c r="Y42" s="219">
        <f t="shared" si="10"/>
        <v>55.4</v>
      </c>
      <c r="Z42" s="219">
        <f t="shared" si="10"/>
        <v>55.4</v>
      </c>
      <c r="AA42" s="219">
        <f t="shared" si="10"/>
        <v>55.4</v>
      </c>
      <c r="AB42" s="219">
        <f t="shared" si="10"/>
        <v>55.4</v>
      </c>
      <c r="AC42" s="184">
        <f t="shared" si="12"/>
        <v>55.400000000000013</v>
      </c>
    </row>
    <row r="43" spans="1:30" s="37" customFormat="1" x14ac:dyDescent="0.25">
      <c r="A43" s="205" t="s">
        <v>105</v>
      </c>
      <c r="B43" s="218">
        <v>45.5</v>
      </c>
      <c r="C43" s="219">
        <f t="shared" si="11"/>
        <v>45.5</v>
      </c>
      <c r="D43" s="219">
        <f t="shared" si="10"/>
        <v>45.5</v>
      </c>
      <c r="E43" s="219">
        <f t="shared" si="10"/>
        <v>45.5</v>
      </c>
      <c r="F43" s="219">
        <f t="shared" si="10"/>
        <v>45.5</v>
      </c>
      <c r="G43" s="219">
        <f t="shared" si="10"/>
        <v>45.5</v>
      </c>
      <c r="H43" s="219">
        <f t="shared" si="10"/>
        <v>45.5</v>
      </c>
      <c r="I43" s="219">
        <f t="shared" si="10"/>
        <v>45.5</v>
      </c>
      <c r="J43" s="219">
        <f t="shared" si="10"/>
        <v>45.5</v>
      </c>
      <c r="K43" s="219">
        <f t="shared" si="10"/>
        <v>45.5</v>
      </c>
      <c r="L43" s="219">
        <f t="shared" si="10"/>
        <v>45.5</v>
      </c>
      <c r="M43" s="219">
        <f t="shared" si="10"/>
        <v>45.5</v>
      </c>
      <c r="N43" s="219">
        <f t="shared" si="10"/>
        <v>45.5</v>
      </c>
      <c r="O43" s="219">
        <f t="shared" si="10"/>
        <v>45.5</v>
      </c>
      <c r="P43" s="219">
        <f t="shared" si="10"/>
        <v>45.5</v>
      </c>
      <c r="Q43" s="219">
        <f t="shared" si="10"/>
        <v>45.5</v>
      </c>
      <c r="R43" s="219">
        <f t="shared" si="10"/>
        <v>45.5</v>
      </c>
      <c r="S43" s="219">
        <f t="shared" si="10"/>
        <v>45.5</v>
      </c>
      <c r="T43" s="219">
        <f t="shared" si="10"/>
        <v>45.5</v>
      </c>
      <c r="U43" s="219">
        <f t="shared" si="10"/>
        <v>45.5</v>
      </c>
      <c r="V43" s="219">
        <f t="shared" si="10"/>
        <v>45.5</v>
      </c>
      <c r="W43" s="219">
        <f t="shared" si="10"/>
        <v>45.5</v>
      </c>
      <c r="X43" s="219">
        <f t="shared" si="10"/>
        <v>45.5</v>
      </c>
      <c r="Y43" s="219">
        <f t="shared" si="10"/>
        <v>45.5</v>
      </c>
      <c r="Z43" s="219">
        <f t="shared" si="10"/>
        <v>45.5</v>
      </c>
      <c r="AA43" s="219">
        <f t="shared" si="10"/>
        <v>45.5</v>
      </c>
      <c r="AB43" s="219">
        <f t="shared" si="10"/>
        <v>45.5</v>
      </c>
      <c r="AC43" s="184">
        <f t="shared" si="12"/>
        <v>45.5</v>
      </c>
    </row>
    <row r="44" spans="1:30" s="37" customFormat="1" x14ac:dyDescent="0.25">
      <c r="A44" s="205" t="s">
        <v>106</v>
      </c>
      <c r="B44" s="218">
        <v>48.099999999999994</v>
      </c>
      <c r="C44" s="219">
        <f t="shared" si="11"/>
        <v>48.099999999999994</v>
      </c>
      <c r="D44" s="219">
        <f t="shared" si="10"/>
        <v>48.099999999999994</v>
      </c>
      <c r="E44" s="219">
        <f t="shared" si="10"/>
        <v>48.099999999999994</v>
      </c>
      <c r="F44" s="219">
        <f t="shared" si="10"/>
        <v>48.099999999999994</v>
      </c>
      <c r="G44" s="219">
        <f t="shared" si="10"/>
        <v>48.099999999999994</v>
      </c>
      <c r="H44" s="219">
        <f t="shared" si="10"/>
        <v>48.099999999999994</v>
      </c>
      <c r="I44" s="219">
        <f t="shared" si="10"/>
        <v>48.099999999999994</v>
      </c>
      <c r="J44" s="219">
        <f t="shared" si="10"/>
        <v>48.099999999999994</v>
      </c>
      <c r="K44" s="219">
        <f t="shared" si="10"/>
        <v>48.099999999999994</v>
      </c>
      <c r="L44" s="219">
        <f t="shared" si="10"/>
        <v>48.099999999999994</v>
      </c>
      <c r="M44" s="219">
        <f t="shared" si="10"/>
        <v>48.099999999999994</v>
      </c>
      <c r="N44" s="219">
        <f t="shared" si="10"/>
        <v>48.099999999999994</v>
      </c>
      <c r="O44" s="219">
        <f t="shared" si="10"/>
        <v>48.099999999999994</v>
      </c>
      <c r="P44" s="219">
        <f t="shared" si="10"/>
        <v>48.099999999999994</v>
      </c>
      <c r="Q44" s="219">
        <f t="shared" si="10"/>
        <v>48.099999999999994</v>
      </c>
      <c r="R44" s="219">
        <f t="shared" si="10"/>
        <v>48.099999999999994</v>
      </c>
      <c r="S44" s="219">
        <f t="shared" si="10"/>
        <v>48.099999999999994</v>
      </c>
      <c r="T44" s="219">
        <f t="shared" si="10"/>
        <v>48.099999999999994</v>
      </c>
      <c r="U44" s="219">
        <f t="shared" si="10"/>
        <v>48.099999999999994</v>
      </c>
      <c r="V44" s="219">
        <f t="shared" si="10"/>
        <v>48.099999999999994</v>
      </c>
      <c r="W44" s="219">
        <f t="shared" si="10"/>
        <v>48.099999999999994</v>
      </c>
      <c r="X44" s="219">
        <f t="shared" si="10"/>
        <v>48.099999999999994</v>
      </c>
      <c r="Y44" s="219">
        <f t="shared" si="10"/>
        <v>48.099999999999994</v>
      </c>
      <c r="Z44" s="219">
        <f t="shared" si="10"/>
        <v>48.099999999999994</v>
      </c>
      <c r="AA44" s="219">
        <f t="shared" si="10"/>
        <v>48.099999999999994</v>
      </c>
      <c r="AB44" s="219">
        <f t="shared" si="10"/>
        <v>48.099999999999994</v>
      </c>
      <c r="AC44" s="184">
        <f t="shared" si="12"/>
        <v>48.099999999999994</v>
      </c>
      <c r="AD44" s="67"/>
    </row>
    <row r="45" spans="1:30" s="37" customFormat="1" x14ac:dyDescent="0.25">
      <c r="A45" s="205" t="s">
        <v>107</v>
      </c>
      <c r="B45" s="218">
        <v>52.3</v>
      </c>
      <c r="C45" s="219">
        <f t="shared" si="11"/>
        <v>52.3</v>
      </c>
      <c r="D45" s="219">
        <f t="shared" si="10"/>
        <v>52.3</v>
      </c>
      <c r="E45" s="219">
        <f t="shared" si="10"/>
        <v>52.3</v>
      </c>
      <c r="F45" s="219">
        <f t="shared" si="10"/>
        <v>52.3</v>
      </c>
      <c r="G45" s="219">
        <f t="shared" si="10"/>
        <v>52.3</v>
      </c>
      <c r="H45" s="219">
        <f t="shared" si="10"/>
        <v>52.3</v>
      </c>
      <c r="I45" s="219">
        <f t="shared" si="10"/>
        <v>52.3</v>
      </c>
      <c r="J45" s="219">
        <f t="shared" si="10"/>
        <v>52.3</v>
      </c>
      <c r="K45" s="219">
        <f t="shared" si="10"/>
        <v>52.3</v>
      </c>
      <c r="L45" s="219">
        <f t="shared" si="10"/>
        <v>52.3</v>
      </c>
      <c r="M45" s="219">
        <f t="shared" si="10"/>
        <v>52.3</v>
      </c>
      <c r="N45" s="219">
        <f t="shared" si="10"/>
        <v>52.3</v>
      </c>
      <c r="O45" s="219">
        <f t="shared" si="10"/>
        <v>52.3</v>
      </c>
      <c r="P45" s="219">
        <f t="shared" si="10"/>
        <v>52.3</v>
      </c>
      <c r="Q45" s="219">
        <f t="shared" si="10"/>
        <v>52.3</v>
      </c>
      <c r="R45" s="219">
        <f t="shared" si="10"/>
        <v>52.3</v>
      </c>
      <c r="S45" s="219">
        <f t="shared" si="10"/>
        <v>52.3</v>
      </c>
      <c r="T45" s="219">
        <f t="shared" si="10"/>
        <v>52.3</v>
      </c>
      <c r="U45" s="219">
        <f t="shared" si="10"/>
        <v>52.3</v>
      </c>
      <c r="V45" s="219">
        <f t="shared" si="10"/>
        <v>52.3</v>
      </c>
      <c r="W45" s="219">
        <f t="shared" si="10"/>
        <v>52.3</v>
      </c>
      <c r="X45" s="219">
        <f t="shared" si="10"/>
        <v>52.3</v>
      </c>
      <c r="Y45" s="219">
        <f t="shared" si="10"/>
        <v>52.3</v>
      </c>
      <c r="Z45" s="219">
        <f t="shared" si="10"/>
        <v>52.3</v>
      </c>
      <c r="AA45" s="219">
        <f t="shared" si="10"/>
        <v>52.3</v>
      </c>
      <c r="AB45" s="219">
        <f t="shared" si="10"/>
        <v>52.3</v>
      </c>
      <c r="AC45" s="184">
        <f t="shared" si="12"/>
        <v>52.299999999999969</v>
      </c>
    </row>
    <row r="46" spans="1:30" s="37" customFormat="1" x14ac:dyDescent="0.25">
      <c r="A46" s="205" t="s">
        <v>108</v>
      </c>
      <c r="B46" s="218">
        <v>57.4</v>
      </c>
      <c r="C46" s="219">
        <f t="shared" si="11"/>
        <v>57.4</v>
      </c>
      <c r="D46" s="219">
        <f t="shared" si="10"/>
        <v>57.4</v>
      </c>
      <c r="E46" s="219">
        <f t="shared" si="10"/>
        <v>57.4</v>
      </c>
      <c r="F46" s="219">
        <f t="shared" si="10"/>
        <v>57.4</v>
      </c>
      <c r="G46" s="219">
        <f t="shared" si="10"/>
        <v>57.4</v>
      </c>
      <c r="H46" s="219">
        <f t="shared" si="10"/>
        <v>57.4</v>
      </c>
      <c r="I46" s="219">
        <f t="shared" si="10"/>
        <v>57.4</v>
      </c>
      <c r="J46" s="219">
        <f t="shared" si="10"/>
        <v>57.4</v>
      </c>
      <c r="K46" s="219">
        <f t="shared" si="10"/>
        <v>57.4</v>
      </c>
      <c r="L46" s="219">
        <f t="shared" si="10"/>
        <v>57.4</v>
      </c>
      <c r="M46" s="219">
        <f t="shared" si="10"/>
        <v>57.4</v>
      </c>
      <c r="N46" s="219">
        <f t="shared" si="10"/>
        <v>57.4</v>
      </c>
      <c r="O46" s="219">
        <f t="shared" si="10"/>
        <v>57.4</v>
      </c>
      <c r="P46" s="219">
        <f t="shared" si="10"/>
        <v>57.4</v>
      </c>
      <c r="Q46" s="219">
        <f t="shared" si="10"/>
        <v>57.4</v>
      </c>
      <c r="R46" s="219">
        <f t="shared" si="10"/>
        <v>57.4</v>
      </c>
      <c r="S46" s="219">
        <f t="shared" si="10"/>
        <v>57.4</v>
      </c>
      <c r="T46" s="219">
        <f t="shared" si="10"/>
        <v>57.4</v>
      </c>
      <c r="U46" s="219">
        <f t="shared" si="10"/>
        <v>57.4</v>
      </c>
      <c r="V46" s="219">
        <f t="shared" si="10"/>
        <v>57.4</v>
      </c>
      <c r="W46" s="219">
        <f t="shared" si="10"/>
        <v>57.4</v>
      </c>
      <c r="X46" s="219">
        <f t="shared" si="10"/>
        <v>57.4</v>
      </c>
      <c r="Y46" s="219">
        <f t="shared" si="10"/>
        <v>57.4</v>
      </c>
      <c r="Z46" s="219">
        <f t="shared" si="10"/>
        <v>57.4</v>
      </c>
      <c r="AA46" s="219">
        <f t="shared" si="10"/>
        <v>57.4</v>
      </c>
      <c r="AB46" s="219">
        <f t="shared" si="10"/>
        <v>57.4</v>
      </c>
      <c r="AC46" s="184">
        <f t="shared" si="12"/>
        <v>57.40000000000002</v>
      </c>
    </row>
    <row r="47" spans="1:30" x14ac:dyDescent="0.25">
      <c r="A47" s="205" t="s">
        <v>109</v>
      </c>
      <c r="B47" s="218">
        <v>61</v>
      </c>
      <c r="C47" s="219">
        <f t="shared" si="11"/>
        <v>61</v>
      </c>
      <c r="D47" s="219">
        <f t="shared" si="10"/>
        <v>61</v>
      </c>
      <c r="E47" s="219">
        <f t="shared" si="10"/>
        <v>61</v>
      </c>
      <c r="F47" s="219">
        <f t="shared" si="10"/>
        <v>61</v>
      </c>
      <c r="G47" s="219">
        <f t="shared" si="10"/>
        <v>61</v>
      </c>
      <c r="H47" s="219">
        <f t="shared" si="10"/>
        <v>61</v>
      </c>
      <c r="I47" s="219">
        <f t="shared" si="10"/>
        <v>61</v>
      </c>
      <c r="J47" s="219">
        <f t="shared" si="10"/>
        <v>61</v>
      </c>
      <c r="K47" s="219">
        <f t="shared" si="10"/>
        <v>61</v>
      </c>
      <c r="L47" s="219">
        <f t="shared" si="10"/>
        <v>61</v>
      </c>
      <c r="M47" s="219">
        <f t="shared" si="10"/>
        <v>61</v>
      </c>
      <c r="N47" s="219">
        <f t="shared" si="10"/>
        <v>61</v>
      </c>
      <c r="O47" s="219">
        <f t="shared" si="10"/>
        <v>61</v>
      </c>
      <c r="P47" s="219">
        <f t="shared" si="10"/>
        <v>61</v>
      </c>
      <c r="Q47" s="219">
        <f t="shared" si="10"/>
        <v>61</v>
      </c>
      <c r="R47" s="219">
        <f t="shared" si="10"/>
        <v>61</v>
      </c>
      <c r="S47" s="219">
        <f t="shared" si="10"/>
        <v>61</v>
      </c>
      <c r="T47" s="219">
        <f t="shared" si="10"/>
        <v>61</v>
      </c>
      <c r="U47" s="219">
        <f t="shared" si="10"/>
        <v>61</v>
      </c>
      <c r="V47" s="219">
        <f t="shared" si="10"/>
        <v>61</v>
      </c>
      <c r="W47" s="219">
        <f t="shared" si="10"/>
        <v>61</v>
      </c>
      <c r="X47" s="219">
        <f t="shared" si="10"/>
        <v>61</v>
      </c>
      <c r="Y47" s="219">
        <f t="shared" si="10"/>
        <v>61</v>
      </c>
      <c r="Z47" s="219">
        <f t="shared" si="10"/>
        <v>61</v>
      </c>
      <c r="AA47" s="219">
        <f t="shared" si="10"/>
        <v>61</v>
      </c>
      <c r="AB47" s="219">
        <f t="shared" si="10"/>
        <v>61</v>
      </c>
      <c r="AC47" s="184">
        <f t="shared" si="12"/>
        <v>61</v>
      </c>
    </row>
    <row r="48" spans="1:30" x14ac:dyDescent="0.25">
      <c r="A48" s="205" t="s">
        <v>110</v>
      </c>
      <c r="B48" s="218">
        <v>64.91</v>
      </c>
      <c r="C48" s="219">
        <f t="shared" si="11"/>
        <v>64.91</v>
      </c>
      <c r="D48" s="219">
        <f t="shared" si="10"/>
        <v>64.91</v>
      </c>
      <c r="E48" s="219">
        <f t="shared" si="10"/>
        <v>64.91</v>
      </c>
      <c r="F48" s="219">
        <f t="shared" si="10"/>
        <v>64.91</v>
      </c>
      <c r="G48" s="219">
        <f t="shared" si="10"/>
        <v>64.91</v>
      </c>
      <c r="H48" s="219">
        <f t="shared" si="10"/>
        <v>64.91</v>
      </c>
      <c r="I48" s="219">
        <f t="shared" si="10"/>
        <v>64.91</v>
      </c>
      <c r="J48" s="219">
        <f t="shared" si="10"/>
        <v>64.91</v>
      </c>
      <c r="K48" s="219">
        <f t="shared" si="10"/>
        <v>64.91</v>
      </c>
      <c r="L48" s="219">
        <f t="shared" si="10"/>
        <v>64.91</v>
      </c>
      <c r="M48" s="219">
        <f t="shared" si="10"/>
        <v>64.91</v>
      </c>
      <c r="N48" s="219">
        <f t="shared" si="10"/>
        <v>64.91</v>
      </c>
      <c r="O48" s="219">
        <f t="shared" si="10"/>
        <v>64.91</v>
      </c>
      <c r="P48" s="219">
        <f t="shared" si="10"/>
        <v>64.91</v>
      </c>
      <c r="Q48" s="219">
        <f t="shared" si="10"/>
        <v>64.91</v>
      </c>
      <c r="R48" s="219">
        <f t="shared" si="10"/>
        <v>64.91</v>
      </c>
      <c r="S48" s="219">
        <f t="shared" si="10"/>
        <v>64.91</v>
      </c>
      <c r="T48" s="219">
        <f t="shared" si="10"/>
        <v>64.91</v>
      </c>
      <c r="U48" s="219">
        <f t="shared" si="10"/>
        <v>64.91</v>
      </c>
      <c r="V48" s="219">
        <f t="shared" si="10"/>
        <v>64.91</v>
      </c>
      <c r="W48" s="219">
        <f t="shared" si="10"/>
        <v>64.91</v>
      </c>
      <c r="X48" s="219">
        <f t="shared" ref="D48:AB54" si="13">W48</f>
        <v>64.91</v>
      </c>
      <c r="Y48" s="219">
        <f t="shared" si="13"/>
        <v>64.91</v>
      </c>
      <c r="Z48" s="219">
        <f t="shared" si="13"/>
        <v>64.91</v>
      </c>
      <c r="AA48" s="219">
        <f t="shared" si="13"/>
        <v>64.91</v>
      </c>
      <c r="AB48" s="219">
        <f t="shared" si="13"/>
        <v>64.91</v>
      </c>
      <c r="AC48" s="184">
        <f t="shared" si="12"/>
        <v>64.910000000000025</v>
      </c>
    </row>
    <row r="49" spans="1:30" x14ac:dyDescent="0.25">
      <c r="A49" s="205" t="s">
        <v>111</v>
      </c>
      <c r="B49" s="218">
        <v>42.5</v>
      </c>
      <c r="C49" s="219">
        <f t="shared" si="11"/>
        <v>42.5</v>
      </c>
      <c r="D49" s="219">
        <f t="shared" si="13"/>
        <v>42.5</v>
      </c>
      <c r="E49" s="219">
        <f t="shared" si="13"/>
        <v>42.5</v>
      </c>
      <c r="F49" s="219">
        <f t="shared" si="13"/>
        <v>42.5</v>
      </c>
      <c r="G49" s="219">
        <f t="shared" si="13"/>
        <v>42.5</v>
      </c>
      <c r="H49" s="219">
        <f t="shared" si="13"/>
        <v>42.5</v>
      </c>
      <c r="I49" s="219">
        <f t="shared" si="13"/>
        <v>42.5</v>
      </c>
      <c r="J49" s="219">
        <f t="shared" si="13"/>
        <v>42.5</v>
      </c>
      <c r="K49" s="219">
        <f t="shared" si="13"/>
        <v>42.5</v>
      </c>
      <c r="L49" s="219">
        <f t="shared" si="13"/>
        <v>42.5</v>
      </c>
      <c r="M49" s="219">
        <f t="shared" si="13"/>
        <v>42.5</v>
      </c>
      <c r="N49" s="219">
        <f t="shared" si="13"/>
        <v>42.5</v>
      </c>
      <c r="O49" s="219">
        <f t="shared" si="13"/>
        <v>42.5</v>
      </c>
      <c r="P49" s="219">
        <f t="shared" si="13"/>
        <v>42.5</v>
      </c>
      <c r="Q49" s="219">
        <f t="shared" si="13"/>
        <v>42.5</v>
      </c>
      <c r="R49" s="219">
        <f t="shared" si="13"/>
        <v>42.5</v>
      </c>
      <c r="S49" s="219">
        <f t="shared" si="13"/>
        <v>42.5</v>
      </c>
      <c r="T49" s="219">
        <f t="shared" si="13"/>
        <v>42.5</v>
      </c>
      <c r="U49" s="219">
        <f t="shared" si="13"/>
        <v>42.5</v>
      </c>
      <c r="V49" s="219">
        <f t="shared" si="13"/>
        <v>42.5</v>
      </c>
      <c r="W49" s="219">
        <f t="shared" si="13"/>
        <v>42.5</v>
      </c>
      <c r="X49" s="219">
        <f t="shared" si="13"/>
        <v>42.5</v>
      </c>
      <c r="Y49" s="219">
        <f t="shared" si="13"/>
        <v>42.5</v>
      </c>
      <c r="Z49" s="219">
        <f t="shared" si="13"/>
        <v>42.5</v>
      </c>
      <c r="AA49" s="219">
        <f t="shared" si="13"/>
        <v>42.5</v>
      </c>
      <c r="AB49" s="219">
        <f t="shared" si="13"/>
        <v>42.5</v>
      </c>
      <c r="AC49" s="184">
        <f t="shared" si="12"/>
        <v>42.5</v>
      </c>
    </row>
    <row r="50" spans="1:30" x14ac:dyDescent="0.25">
      <c r="A50" s="205" t="s">
        <v>112</v>
      </c>
      <c r="B50" s="218">
        <v>44.4</v>
      </c>
      <c r="C50" s="219">
        <f t="shared" si="11"/>
        <v>44.4</v>
      </c>
      <c r="D50" s="219">
        <f t="shared" si="13"/>
        <v>44.4</v>
      </c>
      <c r="E50" s="219">
        <f t="shared" si="13"/>
        <v>44.4</v>
      </c>
      <c r="F50" s="219">
        <f t="shared" si="13"/>
        <v>44.4</v>
      </c>
      <c r="G50" s="219">
        <f t="shared" si="13"/>
        <v>44.4</v>
      </c>
      <c r="H50" s="219">
        <f t="shared" si="13"/>
        <v>44.4</v>
      </c>
      <c r="I50" s="219">
        <f t="shared" si="13"/>
        <v>44.4</v>
      </c>
      <c r="J50" s="219">
        <f t="shared" si="13"/>
        <v>44.4</v>
      </c>
      <c r="K50" s="219">
        <f t="shared" si="13"/>
        <v>44.4</v>
      </c>
      <c r="L50" s="219">
        <f t="shared" si="13"/>
        <v>44.4</v>
      </c>
      <c r="M50" s="219">
        <f t="shared" si="13"/>
        <v>44.4</v>
      </c>
      <c r="N50" s="219">
        <f t="shared" si="13"/>
        <v>44.4</v>
      </c>
      <c r="O50" s="219">
        <f t="shared" si="13"/>
        <v>44.4</v>
      </c>
      <c r="P50" s="219">
        <f t="shared" si="13"/>
        <v>44.4</v>
      </c>
      <c r="Q50" s="219">
        <f t="shared" si="13"/>
        <v>44.4</v>
      </c>
      <c r="R50" s="219">
        <f t="shared" si="13"/>
        <v>44.4</v>
      </c>
      <c r="S50" s="219">
        <f t="shared" si="13"/>
        <v>44.4</v>
      </c>
      <c r="T50" s="219">
        <f t="shared" si="13"/>
        <v>44.4</v>
      </c>
      <c r="U50" s="219">
        <f t="shared" si="13"/>
        <v>44.4</v>
      </c>
      <c r="V50" s="219">
        <f t="shared" si="13"/>
        <v>44.4</v>
      </c>
      <c r="W50" s="219">
        <f t="shared" si="13"/>
        <v>44.4</v>
      </c>
      <c r="X50" s="219">
        <f t="shared" si="13"/>
        <v>44.4</v>
      </c>
      <c r="Y50" s="219">
        <f t="shared" si="13"/>
        <v>44.4</v>
      </c>
      <c r="Z50" s="219">
        <f t="shared" si="13"/>
        <v>44.4</v>
      </c>
      <c r="AA50" s="219">
        <f t="shared" si="13"/>
        <v>44.4</v>
      </c>
      <c r="AB50" s="219">
        <f t="shared" si="13"/>
        <v>44.4</v>
      </c>
      <c r="AC50" s="184">
        <f t="shared" si="12"/>
        <v>44.399999999999991</v>
      </c>
      <c r="AD50" s="67"/>
    </row>
    <row r="51" spans="1:30" x14ac:dyDescent="0.25">
      <c r="A51" s="205" t="s">
        <v>113</v>
      </c>
      <c r="B51" s="218">
        <v>47.5</v>
      </c>
      <c r="C51" s="219">
        <f t="shared" si="11"/>
        <v>47.5</v>
      </c>
      <c r="D51" s="219">
        <f t="shared" si="13"/>
        <v>47.5</v>
      </c>
      <c r="E51" s="219">
        <f t="shared" si="13"/>
        <v>47.5</v>
      </c>
      <c r="F51" s="219">
        <f t="shared" si="13"/>
        <v>47.5</v>
      </c>
      <c r="G51" s="219">
        <f t="shared" si="13"/>
        <v>47.5</v>
      </c>
      <c r="H51" s="219">
        <f t="shared" si="13"/>
        <v>47.5</v>
      </c>
      <c r="I51" s="219">
        <f t="shared" si="13"/>
        <v>47.5</v>
      </c>
      <c r="J51" s="219">
        <f t="shared" si="13"/>
        <v>47.5</v>
      </c>
      <c r="K51" s="219">
        <f t="shared" si="13"/>
        <v>47.5</v>
      </c>
      <c r="L51" s="219">
        <f t="shared" si="13"/>
        <v>47.5</v>
      </c>
      <c r="M51" s="219">
        <f t="shared" si="13"/>
        <v>47.5</v>
      </c>
      <c r="N51" s="219">
        <f t="shared" si="13"/>
        <v>47.5</v>
      </c>
      <c r="O51" s="219">
        <f t="shared" si="13"/>
        <v>47.5</v>
      </c>
      <c r="P51" s="219">
        <f t="shared" si="13"/>
        <v>47.5</v>
      </c>
      <c r="Q51" s="219">
        <f t="shared" si="13"/>
        <v>47.5</v>
      </c>
      <c r="R51" s="219">
        <f t="shared" si="13"/>
        <v>47.5</v>
      </c>
      <c r="S51" s="219">
        <f t="shared" si="13"/>
        <v>47.5</v>
      </c>
      <c r="T51" s="219">
        <f t="shared" si="13"/>
        <v>47.5</v>
      </c>
      <c r="U51" s="219">
        <f t="shared" si="13"/>
        <v>47.5</v>
      </c>
      <c r="V51" s="219">
        <f t="shared" si="13"/>
        <v>47.5</v>
      </c>
      <c r="W51" s="219">
        <f t="shared" si="13"/>
        <v>47.5</v>
      </c>
      <c r="X51" s="219">
        <f t="shared" si="13"/>
        <v>47.5</v>
      </c>
      <c r="Y51" s="219">
        <f t="shared" si="13"/>
        <v>47.5</v>
      </c>
      <c r="Z51" s="219">
        <f t="shared" si="13"/>
        <v>47.5</v>
      </c>
      <c r="AA51" s="219">
        <f t="shared" si="13"/>
        <v>47.5</v>
      </c>
      <c r="AB51" s="219">
        <f t="shared" si="13"/>
        <v>47.5</v>
      </c>
      <c r="AC51" s="184">
        <f t="shared" si="12"/>
        <v>47.5</v>
      </c>
      <c r="AD51" s="67"/>
    </row>
    <row r="52" spans="1:30" x14ac:dyDescent="0.25">
      <c r="A52" s="205" t="s">
        <v>114</v>
      </c>
      <c r="B52" s="218">
        <v>51.8</v>
      </c>
      <c r="C52" s="219">
        <f t="shared" si="11"/>
        <v>51.8</v>
      </c>
      <c r="D52" s="219">
        <f t="shared" si="13"/>
        <v>51.8</v>
      </c>
      <c r="E52" s="219">
        <f t="shared" si="13"/>
        <v>51.8</v>
      </c>
      <c r="F52" s="219">
        <f t="shared" si="13"/>
        <v>51.8</v>
      </c>
      <c r="G52" s="219">
        <f t="shared" si="13"/>
        <v>51.8</v>
      </c>
      <c r="H52" s="219">
        <f t="shared" si="13"/>
        <v>51.8</v>
      </c>
      <c r="I52" s="219">
        <f t="shared" si="13"/>
        <v>51.8</v>
      </c>
      <c r="J52" s="219">
        <f t="shared" si="13"/>
        <v>51.8</v>
      </c>
      <c r="K52" s="219">
        <f t="shared" si="13"/>
        <v>51.8</v>
      </c>
      <c r="L52" s="219">
        <f t="shared" si="13"/>
        <v>51.8</v>
      </c>
      <c r="M52" s="219">
        <f t="shared" si="13"/>
        <v>51.8</v>
      </c>
      <c r="N52" s="219">
        <f t="shared" si="13"/>
        <v>51.8</v>
      </c>
      <c r="O52" s="219">
        <f t="shared" si="13"/>
        <v>51.8</v>
      </c>
      <c r="P52" s="219">
        <f t="shared" si="13"/>
        <v>51.8</v>
      </c>
      <c r="Q52" s="219">
        <f t="shared" si="13"/>
        <v>51.8</v>
      </c>
      <c r="R52" s="219">
        <f t="shared" si="13"/>
        <v>51.8</v>
      </c>
      <c r="S52" s="219">
        <f t="shared" si="13"/>
        <v>51.8</v>
      </c>
      <c r="T52" s="219">
        <f t="shared" si="13"/>
        <v>51.8</v>
      </c>
      <c r="U52" s="219">
        <f t="shared" si="13"/>
        <v>51.8</v>
      </c>
      <c r="V52" s="219">
        <f t="shared" si="13"/>
        <v>51.8</v>
      </c>
      <c r="W52" s="219">
        <f t="shared" si="13"/>
        <v>51.8</v>
      </c>
      <c r="X52" s="219">
        <f t="shared" si="13"/>
        <v>51.8</v>
      </c>
      <c r="Y52" s="219">
        <f t="shared" si="13"/>
        <v>51.8</v>
      </c>
      <c r="Z52" s="219">
        <f t="shared" si="13"/>
        <v>51.8</v>
      </c>
      <c r="AA52" s="219">
        <f t="shared" si="13"/>
        <v>51.8</v>
      </c>
      <c r="AB52" s="219">
        <f t="shared" si="13"/>
        <v>51.8</v>
      </c>
      <c r="AC52" s="184">
        <f t="shared" si="12"/>
        <v>51.799999999999969</v>
      </c>
    </row>
    <row r="53" spans="1:30" x14ac:dyDescent="0.25">
      <c r="A53" s="205" t="s">
        <v>115</v>
      </c>
      <c r="B53" s="218">
        <v>55.4</v>
      </c>
      <c r="C53" s="219">
        <f t="shared" si="11"/>
        <v>55.4</v>
      </c>
      <c r="D53" s="219">
        <f t="shared" si="13"/>
        <v>55.4</v>
      </c>
      <c r="E53" s="219">
        <f t="shared" si="13"/>
        <v>55.4</v>
      </c>
      <c r="F53" s="219">
        <f t="shared" si="13"/>
        <v>55.4</v>
      </c>
      <c r="G53" s="219">
        <f t="shared" si="13"/>
        <v>55.4</v>
      </c>
      <c r="H53" s="219">
        <f t="shared" si="13"/>
        <v>55.4</v>
      </c>
      <c r="I53" s="219">
        <f t="shared" si="13"/>
        <v>55.4</v>
      </c>
      <c r="J53" s="219">
        <f t="shared" si="13"/>
        <v>55.4</v>
      </c>
      <c r="K53" s="219">
        <f t="shared" si="13"/>
        <v>55.4</v>
      </c>
      <c r="L53" s="219">
        <f t="shared" si="13"/>
        <v>55.4</v>
      </c>
      <c r="M53" s="219">
        <f t="shared" si="13"/>
        <v>55.4</v>
      </c>
      <c r="N53" s="219">
        <f t="shared" si="13"/>
        <v>55.4</v>
      </c>
      <c r="O53" s="219">
        <f t="shared" si="13"/>
        <v>55.4</v>
      </c>
      <c r="P53" s="219">
        <f t="shared" si="13"/>
        <v>55.4</v>
      </c>
      <c r="Q53" s="219">
        <f t="shared" si="13"/>
        <v>55.4</v>
      </c>
      <c r="R53" s="219">
        <f t="shared" si="13"/>
        <v>55.4</v>
      </c>
      <c r="S53" s="219">
        <f t="shared" si="13"/>
        <v>55.4</v>
      </c>
      <c r="T53" s="219">
        <f t="shared" si="13"/>
        <v>55.4</v>
      </c>
      <c r="U53" s="219">
        <f t="shared" si="13"/>
        <v>55.4</v>
      </c>
      <c r="V53" s="219">
        <f t="shared" si="13"/>
        <v>55.4</v>
      </c>
      <c r="W53" s="219">
        <f t="shared" si="13"/>
        <v>55.4</v>
      </c>
      <c r="X53" s="219">
        <f t="shared" si="13"/>
        <v>55.4</v>
      </c>
      <c r="Y53" s="219">
        <f t="shared" si="13"/>
        <v>55.4</v>
      </c>
      <c r="Z53" s="219">
        <f t="shared" si="13"/>
        <v>55.4</v>
      </c>
      <c r="AA53" s="219">
        <f t="shared" si="13"/>
        <v>55.4</v>
      </c>
      <c r="AB53" s="219">
        <f t="shared" si="13"/>
        <v>55.4</v>
      </c>
      <c r="AC53" s="184">
        <f t="shared" si="12"/>
        <v>55.400000000000013</v>
      </c>
    </row>
    <row r="54" spans="1:30" x14ac:dyDescent="0.25">
      <c r="A54" s="205" t="s">
        <v>116</v>
      </c>
      <c r="B54" s="218">
        <v>59.9</v>
      </c>
      <c r="C54" s="219">
        <f t="shared" si="11"/>
        <v>59.9</v>
      </c>
      <c r="D54" s="219">
        <f t="shared" si="13"/>
        <v>59.9</v>
      </c>
      <c r="E54" s="219">
        <f t="shared" si="13"/>
        <v>59.9</v>
      </c>
      <c r="F54" s="219">
        <f t="shared" si="13"/>
        <v>59.9</v>
      </c>
      <c r="G54" s="219">
        <f t="shared" si="13"/>
        <v>59.9</v>
      </c>
      <c r="H54" s="219">
        <f t="shared" si="13"/>
        <v>59.9</v>
      </c>
      <c r="I54" s="219">
        <f t="shared" si="13"/>
        <v>59.9</v>
      </c>
      <c r="J54" s="219">
        <f t="shared" si="13"/>
        <v>59.9</v>
      </c>
      <c r="K54" s="219">
        <f t="shared" si="13"/>
        <v>59.9</v>
      </c>
      <c r="L54" s="219">
        <f t="shared" si="13"/>
        <v>59.9</v>
      </c>
      <c r="M54" s="219">
        <f t="shared" si="13"/>
        <v>59.9</v>
      </c>
      <c r="N54" s="219">
        <f t="shared" si="13"/>
        <v>59.9</v>
      </c>
      <c r="O54" s="219">
        <f t="shared" si="13"/>
        <v>59.9</v>
      </c>
      <c r="P54" s="219">
        <f t="shared" si="13"/>
        <v>59.9</v>
      </c>
      <c r="Q54" s="219">
        <f t="shared" si="13"/>
        <v>59.9</v>
      </c>
      <c r="R54" s="219">
        <f t="shared" si="13"/>
        <v>59.9</v>
      </c>
      <c r="S54" s="219">
        <f t="shared" si="13"/>
        <v>59.9</v>
      </c>
      <c r="T54" s="219">
        <f t="shared" si="13"/>
        <v>59.9</v>
      </c>
      <c r="U54" s="219">
        <f t="shared" si="13"/>
        <v>59.9</v>
      </c>
      <c r="V54" s="219">
        <f t="shared" si="13"/>
        <v>59.9</v>
      </c>
      <c r="W54" s="219">
        <f t="shared" si="13"/>
        <v>59.9</v>
      </c>
      <c r="X54" s="219">
        <f t="shared" si="13"/>
        <v>59.9</v>
      </c>
      <c r="Y54" s="219">
        <f t="shared" si="13"/>
        <v>59.9</v>
      </c>
      <c r="Z54" s="219">
        <f t="shared" si="13"/>
        <v>59.9</v>
      </c>
      <c r="AA54" s="219">
        <f t="shared" si="13"/>
        <v>59.9</v>
      </c>
      <c r="AB54" s="219">
        <f t="shared" si="13"/>
        <v>59.9</v>
      </c>
      <c r="AC54" s="184">
        <f t="shared" si="12"/>
        <v>59.90000000000002</v>
      </c>
    </row>
    <row r="55" spans="1:30" x14ac:dyDescent="0.25">
      <c r="A55" s="210" t="s">
        <v>117</v>
      </c>
      <c r="B55" s="224">
        <v>59.2</v>
      </c>
      <c r="C55" s="225">
        <f>B55</f>
        <v>59.2</v>
      </c>
      <c r="D55" s="225">
        <f t="shared" ref="D55:AB55" si="14">C55</f>
        <v>59.2</v>
      </c>
      <c r="E55" s="225">
        <f t="shared" si="14"/>
        <v>59.2</v>
      </c>
      <c r="F55" s="225">
        <f t="shared" si="14"/>
        <v>59.2</v>
      </c>
      <c r="G55" s="225">
        <f t="shared" si="14"/>
        <v>59.2</v>
      </c>
      <c r="H55" s="225">
        <f t="shared" si="14"/>
        <v>59.2</v>
      </c>
      <c r="I55" s="225">
        <f t="shared" si="14"/>
        <v>59.2</v>
      </c>
      <c r="J55" s="225">
        <f t="shared" si="14"/>
        <v>59.2</v>
      </c>
      <c r="K55" s="225">
        <f t="shared" si="14"/>
        <v>59.2</v>
      </c>
      <c r="L55" s="225">
        <f t="shared" si="14"/>
        <v>59.2</v>
      </c>
      <c r="M55" s="225">
        <f t="shared" si="14"/>
        <v>59.2</v>
      </c>
      <c r="N55" s="225">
        <f t="shared" si="14"/>
        <v>59.2</v>
      </c>
      <c r="O55" s="225">
        <f t="shared" si="14"/>
        <v>59.2</v>
      </c>
      <c r="P55" s="225">
        <f t="shared" si="14"/>
        <v>59.2</v>
      </c>
      <c r="Q55" s="225">
        <f t="shared" si="14"/>
        <v>59.2</v>
      </c>
      <c r="R55" s="225">
        <f t="shared" si="14"/>
        <v>59.2</v>
      </c>
      <c r="S55" s="225">
        <f t="shared" si="14"/>
        <v>59.2</v>
      </c>
      <c r="T55" s="225">
        <f t="shared" si="14"/>
        <v>59.2</v>
      </c>
      <c r="U55" s="225">
        <f t="shared" si="14"/>
        <v>59.2</v>
      </c>
      <c r="V55" s="225">
        <f t="shared" si="14"/>
        <v>59.2</v>
      </c>
      <c r="W55" s="225">
        <f t="shared" si="14"/>
        <v>59.2</v>
      </c>
      <c r="X55" s="225">
        <f t="shared" si="14"/>
        <v>59.2</v>
      </c>
      <c r="Y55" s="225">
        <f t="shared" si="14"/>
        <v>59.2</v>
      </c>
      <c r="Z55" s="225">
        <f t="shared" si="14"/>
        <v>59.2</v>
      </c>
      <c r="AA55" s="225">
        <f t="shared" si="14"/>
        <v>59.2</v>
      </c>
      <c r="AB55" s="225">
        <f t="shared" si="14"/>
        <v>59.2</v>
      </c>
      <c r="AC55" s="186">
        <f t="shared" si="12"/>
        <v>59.200000000000031</v>
      </c>
    </row>
    <row r="56" spans="1:30" x14ac:dyDescent="0.25">
      <c r="A56" s="171" t="s">
        <v>118</v>
      </c>
      <c r="B56" s="167">
        <v>116</v>
      </c>
      <c r="C56" s="162">
        <f>IF($B56-'SDE correctiebedragen 2022-2047'!B54&lt;0,0,$B56-'SDE correctiebedragen 2022-2047'!B54)</f>
        <v>102.08108260627861</v>
      </c>
      <c r="D56" s="162">
        <f>IF($B56-'SDE correctiebedragen 2022-2047'!C54&lt;0,0,$B56-'SDE correctiebedragen 2022-2047'!C54)</f>
        <v>102.94358410626563</v>
      </c>
      <c r="E56" s="162">
        <f>IF($B56-'SDE correctiebedragen 2022-2047'!D54&lt;0,0,$B56-'SDE correctiebedragen 2022-2047'!D54)</f>
        <v>101.93798532815291</v>
      </c>
      <c r="F56" s="162">
        <f>IF($B56-'SDE correctiebedragen 2022-2047'!E54&lt;0,0,$B56-'SDE correctiebedragen 2022-2047'!E54)</f>
        <v>100.90515628027289</v>
      </c>
      <c r="G56" s="162">
        <f>IF($B56-'SDE correctiebedragen 2022-2047'!F54&lt;0,0,$B56-'SDE correctiebedragen 2022-2047'!F54)</f>
        <v>99.844506314257643</v>
      </c>
      <c r="H56" s="162">
        <f>IF($B56-'SDE correctiebedragen 2022-2047'!G54&lt;0,0,$B56-'SDE correctiebedragen 2022-2047'!G54)</f>
        <v>98.755433189098866</v>
      </c>
      <c r="I56" s="162">
        <f>IF($B56-'SDE correctiebedragen 2022-2047'!H54&lt;0,0,$B56-'SDE correctiebedragen 2022-2047'!H54)</f>
        <v>97.637322856264632</v>
      </c>
      <c r="J56" s="162">
        <f>IF($B56-'SDE correctiebedragen 2022-2047'!I54&lt;0,0,$B56-'SDE correctiebedragen 2022-2047'!I54)</f>
        <v>96.489549240977809</v>
      </c>
      <c r="K56" s="162">
        <f>IF($B56-'SDE correctiebedragen 2022-2047'!J54&lt;0,0,$B56-'SDE correctiebedragen 2022-2047'!J54)</f>
        <v>95.311474019589724</v>
      </c>
      <c r="L56" s="162">
        <f>IF($B56-'SDE correctiebedragen 2022-2047'!K54&lt;0,0,$B56-'SDE correctiebedragen 2022-2047'!K54)</f>
        <v>94.776973197684896</v>
      </c>
      <c r="M56" s="162">
        <f>IF($B56-'SDE correctiebedragen 2022-2047'!L54&lt;0,0,$B56-'SDE correctiebedragen 2022-2047'!L54)</f>
        <v>94.23109226946849</v>
      </c>
      <c r="N56" s="162">
        <f>IF($B56-'SDE correctiebedragen 2022-2047'!M54&lt;0,0,$B56-'SDE correctiebedragen 2022-2047'!M54)</f>
        <v>93.673610094436128</v>
      </c>
      <c r="O56" s="162">
        <f>IF($B56-'SDE correctiebedragen 2022-2047'!N54&lt;0,0,$B56-'SDE correctiebedragen 2022-2047'!N54)</f>
        <v>93.104301458392158</v>
      </c>
      <c r="P56" s="162">
        <f>IF($B56-'SDE correctiebedragen 2022-2047'!O54&lt;0,0,$B56-'SDE correctiebedragen 2022-2047'!O54)</f>
        <v>92.522937000995626</v>
      </c>
      <c r="Q56" s="162">
        <f>IF($B56-'SDE correctiebedragen 2022-2047'!P54&lt;0,0,$B56-'SDE correctiebedragen 2022-2047'!P54)</f>
        <v>91.929283142049044</v>
      </c>
      <c r="R56" s="162">
        <f>IF($B56-'SDE correctiebedragen 2022-2047'!Q54&lt;0,0,$B56-'SDE correctiebedragen 2022-2047'!Q54)</f>
        <v>91.568222389179809</v>
      </c>
      <c r="S56" s="162">
        <f>IF($B56-'SDE correctiebedragen 2022-2047'!R54&lt;0,0,$B56-'SDE correctiebedragen 2022-2047'!R54)</f>
        <v>91.201745725017503</v>
      </c>
      <c r="T56" s="162">
        <f>IF($B56-'SDE correctiebedragen 2022-2047'!S54&lt;0,0,$B56-'SDE correctiebedragen 2022-2047'!S54)</f>
        <v>90.829771910892774</v>
      </c>
      <c r="U56" s="162">
        <f>IF($B56-'SDE correctiebedragen 2022-2047'!T54&lt;0,0,$B56-'SDE correctiebedragen 2022-2047'!T54)</f>
        <v>90.452218489556159</v>
      </c>
      <c r="V56" s="162">
        <f>IF($B56-'SDE correctiebedragen 2022-2047'!U54&lt;0,0,$B56-'SDE correctiebedragen 2022-2047'!U54)</f>
        <v>90.069001766899504</v>
      </c>
      <c r="W56" s="162">
        <f>IF($B56-'SDE correctiebedragen 2022-2047'!V54&lt;0,0,$B56-'SDE correctiebedragen 2022-2047'!V54)</f>
        <v>89.680036793403005</v>
      </c>
      <c r="X56" s="162">
        <f>IF($B56-'SDE correctiebedragen 2022-2047'!W54&lt;0,0,$B56-'SDE correctiebedragen 2022-2047'!W54)</f>
        <v>89.285237345304054</v>
      </c>
      <c r="Y56" s="162">
        <f>IF($B56-'SDE correctiebedragen 2022-2047'!X54&lt;0,0,$B56-'SDE correctiebedragen 2022-2047'!X54)</f>
        <v>88.884515905483624</v>
      </c>
      <c r="Z56" s="162">
        <f>IF($B56-'SDE correctiebedragen 2022-2047'!Y54&lt;0,0,$B56-'SDE correctiebedragen 2022-2047'!Y54)</f>
        <v>88.47778364406588</v>
      </c>
      <c r="AA56" s="162">
        <f>IF($B56-'SDE correctiebedragen 2022-2047'!Z54&lt;0,0,$B56-'SDE correctiebedragen 2022-2047'!Z54)</f>
        <v>88.064950398726864</v>
      </c>
      <c r="AB56" s="162">
        <f>IF($B56-'SDE correctiebedragen 2022-2047'!AA54&lt;0,0,$B56-'SDE correctiebedragen 2022-2047'!AA54)</f>
        <v>87.645924654707784</v>
      </c>
      <c r="AC56" s="187">
        <f t="shared" si="12"/>
        <v>93.934757697208539</v>
      </c>
    </row>
    <row r="57" spans="1:30" x14ac:dyDescent="0.25">
      <c r="A57" s="169" t="s">
        <v>119</v>
      </c>
      <c r="B57" s="164">
        <v>76.8</v>
      </c>
      <c r="C57" s="143">
        <f>IF($B57-'SDE correctiebedragen 2022-2047'!B55&lt;0,0,$B57-'SDE correctiebedragen 2022-2047'!B55)</f>
        <v>62.881082606278611</v>
      </c>
      <c r="D57" s="143">
        <f>IF($B57-'SDE correctiebedragen 2022-2047'!C55&lt;0,0,$B57-'SDE correctiebedragen 2022-2047'!C55)</f>
        <v>63.743584106265629</v>
      </c>
      <c r="E57" s="143">
        <f>IF($B57-'SDE correctiebedragen 2022-2047'!D55&lt;0,0,$B57-'SDE correctiebedragen 2022-2047'!D55)</f>
        <v>62.737985328152902</v>
      </c>
      <c r="F57" s="143">
        <f>IF($B57-'SDE correctiebedragen 2022-2047'!E55&lt;0,0,$B57-'SDE correctiebedragen 2022-2047'!E55)</f>
        <v>61.705156280272888</v>
      </c>
      <c r="G57" s="143">
        <f>IF($B57-'SDE correctiebedragen 2022-2047'!F55&lt;0,0,$B57-'SDE correctiebedragen 2022-2047'!F55)</f>
        <v>60.64450631425764</v>
      </c>
      <c r="H57" s="143">
        <f>IF($B57-'SDE correctiebedragen 2022-2047'!G55&lt;0,0,$B57-'SDE correctiebedragen 2022-2047'!G55)</f>
        <v>59.555433189098864</v>
      </c>
      <c r="I57" s="143">
        <f>IF($B57-'SDE correctiebedragen 2022-2047'!H55&lt;0,0,$B57-'SDE correctiebedragen 2022-2047'!H55)</f>
        <v>58.437322856264629</v>
      </c>
      <c r="J57" s="143">
        <f>IF($B57-'SDE correctiebedragen 2022-2047'!I55&lt;0,0,$B57-'SDE correctiebedragen 2022-2047'!I55)</f>
        <v>57.289549240977806</v>
      </c>
      <c r="K57" s="143">
        <f>IF($B57-'SDE correctiebedragen 2022-2047'!J55&lt;0,0,$B57-'SDE correctiebedragen 2022-2047'!J55)</f>
        <v>56.111474019589728</v>
      </c>
      <c r="L57" s="143">
        <f>IF($B57-'SDE correctiebedragen 2022-2047'!K55&lt;0,0,$B57-'SDE correctiebedragen 2022-2047'!K55)</f>
        <v>55.576973197684886</v>
      </c>
      <c r="M57" s="143">
        <f>IF($B57-'SDE correctiebedragen 2022-2047'!L55&lt;0,0,$B57-'SDE correctiebedragen 2022-2047'!L55)</f>
        <v>55.031092269468495</v>
      </c>
      <c r="N57" s="143">
        <f>IF($B57-'SDE correctiebedragen 2022-2047'!M55&lt;0,0,$B57-'SDE correctiebedragen 2022-2047'!M55)</f>
        <v>54.473610094436125</v>
      </c>
      <c r="O57" s="143">
        <f>IF($B57-'SDE correctiebedragen 2022-2047'!N55&lt;0,0,$B57-'SDE correctiebedragen 2022-2047'!N55)</f>
        <v>53.904301458392155</v>
      </c>
      <c r="P57" s="143">
        <f>IF($B57-'SDE correctiebedragen 2022-2047'!O55&lt;0,0,$B57-'SDE correctiebedragen 2022-2047'!O55)</f>
        <v>53.322937000995616</v>
      </c>
      <c r="Q57" s="143">
        <f>IF($B57-'SDE correctiebedragen 2022-2047'!P55&lt;0,0,$B57-'SDE correctiebedragen 2022-2047'!P55)</f>
        <v>52.729283142049042</v>
      </c>
      <c r="R57" s="143">
        <f>IF($B57-'SDE correctiebedragen 2022-2047'!Q55&lt;0,0,$B57-'SDE correctiebedragen 2022-2047'!Q55)</f>
        <v>52.368222389179806</v>
      </c>
      <c r="S57" s="143">
        <f>IF($B57-'SDE correctiebedragen 2022-2047'!R55&lt;0,0,$B57-'SDE correctiebedragen 2022-2047'!R55)</f>
        <v>52.0017457250175</v>
      </c>
      <c r="T57" s="143">
        <f>IF($B57-'SDE correctiebedragen 2022-2047'!S55&lt;0,0,$B57-'SDE correctiebedragen 2022-2047'!S55)</f>
        <v>51.629771910892771</v>
      </c>
      <c r="U57" s="143">
        <f>IF($B57-'SDE correctiebedragen 2022-2047'!T55&lt;0,0,$B57-'SDE correctiebedragen 2022-2047'!T55)</f>
        <v>51.252218489556157</v>
      </c>
      <c r="V57" s="143">
        <f>IF($B57-'SDE correctiebedragen 2022-2047'!U55&lt;0,0,$B57-'SDE correctiebedragen 2022-2047'!U55)</f>
        <v>50.869001766899508</v>
      </c>
      <c r="W57" s="143">
        <f>IF($B57-'SDE correctiebedragen 2022-2047'!V55&lt;0,0,$B57-'SDE correctiebedragen 2022-2047'!V55)</f>
        <v>50.480036793403002</v>
      </c>
      <c r="X57" s="143">
        <f>IF($B57-'SDE correctiebedragen 2022-2047'!W55&lt;0,0,$B57-'SDE correctiebedragen 2022-2047'!W55)</f>
        <v>50.085237345304051</v>
      </c>
      <c r="Y57" s="143">
        <f>IF($B57-'SDE correctiebedragen 2022-2047'!X55&lt;0,0,$B57-'SDE correctiebedragen 2022-2047'!X55)</f>
        <v>49.684515905483622</v>
      </c>
      <c r="Z57" s="143">
        <f>IF($B57-'SDE correctiebedragen 2022-2047'!Y55&lt;0,0,$B57-'SDE correctiebedragen 2022-2047'!Y55)</f>
        <v>49.277783644065877</v>
      </c>
      <c r="AA57" s="143">
        <f>IF($B57-'SDE correctiebedragen 2022-2047'!Z55&lt;0,0,$B57-'SDE correctiebedragen 2022-2047'!Z55)</f>
        <v>48.864950398726862</v>
      </c>
      <c r="AB57" s="143">
        <f>IF($B57-'SDE correctiebedragen 2022-2047'!AA55&lt;0,0,$B57-'SDE correctiebedragen 2022-2047'!AA55)</f>
        <v>48.445924654707781</v>
      </c>
      <c r="AC57" s="184">
        <f t="shared" si="12"/>
        <v>54.734757697208536</v>
      </c>
    </row>
    <row r="58" spans="1:30" x14ac:dyDescent="0.25">
      <c r="A58" s="169" t="s">
        <v>120</v>
      </c>
      <c r="B58" s="164">
        <v>62</v>
      </c>
      <c r="C58" s="143">
        <f>IF($B58-'SDE correctiebedragen 2022-2047'!B56&lt;0,0,$B58-'SDE correctiebedragen 2022-2047'!B56)</f>
        <v>48.081082606278613</v>
      </c>
      <c r="D58" s="143">
        <f>IF($B58-'SDE correctiebedragen 2022-2047'!C56&lt;0,0,$B58-'SDE correctiebedragen 2022-2047'!C56)</f>
        <v>48.943584106265632</v>
      </c>
      <c r="E58" s="143">
        <f>IF($B58-'SDE correctiebedragen 2022-2047'!D56&lt;0,0,$B58-'SDE correctiebedragen 2022-2047'!D56)</f>
        <v>47.937985328152905</v>
      </c>
      <c r="F58" s="143">
        <f>IF($B58-'SDE correctiebedragen 2022-2047'!E56&lt;0,0,$B58-'SDE correctiebedragen 2022-2047'!E56)</f>
        <v>46.905156280272891</v>
      </c>
      <c r="G58" s="143">
        <f>IF($B58-'SDE correctiebedragen 2022-2047'!F56&lt;0,0,$B58-'SDE correctiebedragen 2022-2047'!F56)</f>
        <v>45.844506314257643</v>
      </c>
      <c r="H58" s="143">
        <f>IF($B58-'SDE correctiebedragen 2022-2047'!G56&lt;0,0,$B58-'SDE correctiebedragen 2022-2047'!G56)</f>
        <v>44.755433189098866</v>
      </c>
      <c r="I58" s="143">
        <f>IF($B58-'SDE correctiebedragen 2022-2047'!H56&lt;0,0,$B58-'SDE correctiebedragen 2022-2047'!H56)</f>
        <v>43.637322856264632</v>
      </c>
      <c r="J58" s="143">
        <f>IF($B58-'SDE correctiebedragen 2022-2047'!I56&lt;0,0,$B58-'SDE correctiebedragen 2022-2047'!I56)</f>
        <v>42.489549240977809</v>
      </c>
      <c r="K58" s="143">
        <f>IF($B58-'SDE correctiebedragen 2022-2047'!J56&lt;0,0,$B58-'SDE correctiebedragen 2022-2047'!J56)</f>
        <v>41.311474019589731</v>
      </c>
      <c r="L58" s="143">
        <f>IF($B58-'SDE correctiebedragen 2022-2047'!K56&lt;0,0,$B58-'SDE correctiebedragen 2022-2047'!K56)</f>
        <v>40.776973197684889</v>
      </c>
      <c r="M58" s="143">
        <f>IF($B58-'SDE correctiebedragen 2022-2047'!L56&lt;0,0,$B58-'SDE correctiebedragen 2022-2047'!L56)</f>
        <v>40.231092269468498</v>
      </c>
      <c r="N58" s="143">
        <f>IF($B58-'SDE correctiebedragen 2022-2047'!M56&lt;0,0,$B58-'SDE correctiebedragen 2022-2047'!M56)</f>
        <v>39.673610094436128</v>
      </c>
      <c r="O58" s="143">
        <f>IF($B58-'SDE correctiebedragen 2022-2047'!N56&lt;0,0,$B58-'SDE correctiebedragen 2022-2047'!N56)</f>
        <v>39.104301458392158</v>
      </c>
      <c r="P58" s="143">
        <f>IF($B58-'SDE correctiebedragen 2022-2047'!O56&lt;0,0,$B58-'SDE correctiebedragen 2022-2047'!O56)</f>
        <v>38.522937000995618</v>
      </c>
      <c r="Q58" s="143">
        <f>IF($B58-'SDE correctiebedragen 2022-2047'!P56&lt;0,0,$B58-'SDE correctiebedragen 2022-2047'!P56)</f>
        <v>37.929283142049044</v>
      </c>
      <c r="R58" s="143">
        <f>IF($B58-'SDE correctiebedragen 2022-2047'!Q56&lt;0,0,$B58-'SDE correctiebedragen 2022-2047'!Q56)</f>
        <v>37.568222389179809</v>
      </c>
      <c r="S58" s="143">
        <f>IF($B58-'SDE correctiebedragen 2022-2047'!R56&lt;0,0,$B58-'SDE correctiebedragen 2022-2047'!R56)</f>
        <v>37.201745725017503</v>
      </c>
      <c r="T58" s="143">
        <f>IF($B58-'SDE correctiebedragen 2022-2047'!S56&lt;0,0,$B58-'SDE correctiebedragen 2022-2047'!S56)</f>
        <v>36.829771910892774</v>
      </c>
      <c r="U58" s="143">
        <f>IF($B58-'SDE correctiebedragen 2022-2047'!T56&lt;0,0,$B58-'SDE correctiebedragen 2022-2047'!T56)</f>
        <v>36.452218489556159</v>
      </c>
      <c r="V58" s="143">
        <f>IF($B58-'SDE correctiebedragen 2022-2047'!U56&lt;0,0,$B58-'SDE correctiebedragen 2022-2047'!U56)</f>
        <v>36.069001766899511</v>
      </c>
      <c r="W58" s="143">
        <f>IF($B58-'SDE correctiebedragen 2022-2047'!V56&lt;0,0,$B58-'SDE correctiebedragen 2022-2047'!V56)</f>
        <v>35.680036793403005</v>
      </c>
      <c r="X58" s="143">
        <f>IF($B58-'SDE correctiebedragen 2022-2047'!W56&lt;0,0,$B58-'SDE correctiebedragen 2022-2047'!W56)</f>
        <v>35.285237345304054</v>
      </c>
      <c r="Y58" s="143">
        <f>IF($B58-'SDE correctiebedragen 2022-2047'!X56&lt;0,0,$B58-'SDE correctiebedragen 2022-2047'!X56)</f>
        <v>34.884515905483624</v>
      </c>
      <c r="Z58" s="143">
        <f>IF($B58-'SDE correctiebedragen 2022-2047'!Y56&lt;0,0,$B58-'SDE correctiebedragen 2022-2047'!Y56)</f>
        <v>34.47778364406588</v>
      </c>
      <c r="AA58" s="143">
        <f>IF($B58-'SDE correctiebedragen 2022-2047'!Z56&lt;0,0,$B58-'SDE correctiebedragen 2022-2047'!Z56)</f>
        <v>34.064950398726864</v>
      </c>
      <c r="AB58" s="143">
        <f>IF($B58-'SDE correctiebedragen 2022-2047'!AA56&lt;0,0,$B58-'SDE correctiebedragen 2022-2047'!AA56)</f>
        <v>33.645924654707784</v>
      </c>
      <c r="AC58" s="184">
        <f t="shared" si="12"/>
        <v>39.934757697208539</v>
      </c>
    </row>
    <row r="59" spans="1:30" x14ac:dyDescent="0.25">
      <c r="A59" s="169" t="s">
        <v>121</v>
      </c>
      <c r="B59" s="164">
        <v>43.7</v>
      </c>
      <c r="C59" s="143">
        <f>IF($B59-'SDE correctiebedragen 2022-2047'!B57&lt;0,0,$B59-'SDE correctiebedragen 2022-2047'!B57)</f>
        <v>29.781082606278613</v>
      </c>
      <c r="D59" s="143">
        <f>IF($B59-'SDE correctiebedragen 2022-2047'!C57&lt;0,0,$B59-'SDE correctiebedragen 2022-2047'!C57)</f>
        <v>30.643584106265635</v>
      </c>
      <c r="E59" s="143">
        <f>IF($B59-'SDE correctiebedragen 2022-2047'!D57&lt;0,0,$B59-'SDE correctiebedragen 2022-2047'!D57)</f>
        <v>29.637985328152908</v>
      </c>
      <c r="F59" s="143">
        <f>IF($B59-'SDE correctiebedragen 2022-2047'!E57&lt;0,0,$B59-'SDE correctiebedragen 2022-2047'!E57)</f>
        <v>28.605156280272894</v>
      </c>
      <c r="G59" s="143">
        <f>IF($B59-'SDE correctiebedragen 2022-2047'!F57&lt;0,0,$B59-'SDE correctiebedragen 2022-2047'!F57)</f>
        <v>27.544506314257642</v>
      </c>
      <c r="H59" s="143">
        <f>IF($B59-'SDE correctiebedragen 2022-2047'!G57&lt;0,0,$B59-'SDE correctiebedragen 2022-2047'!G57)</f>
        <v>26.455433189098873</v>
      </c>
      <c r="I59" s="143">
        <f>IF($B59-'SDE correctiebedragen 2022-2047'!H57&lt;0,0,$B59-'SDE correctiebedragen 2022-2047'!H57)</f>
        <v>25.337322856264631</v>
      </c>
      <c r="J59" s="143">
        <f>IF($B59-'SDE correctiebedragen 2022-2047'!I57&lt;0,0,$B59-'SDE correctiebedragen 2022-2047'!I57)</f>
        <v>24.189549240977815</v>
      </c>
      <c r="K59" s="143">
        <f>IF($B59-'SDE correctiebedragen 2022-2047'!J57&lt;0,0,$B59-'SDE correctiebedragen 2022-2047'!J57)</f>
        <v>23.011474019589734</v>
      </c>
      <c r="L59" s="143">
        <f>IF($B59-'SDE correctiebedragen 2022-2047'!K57&lt;0,0,$B59-'SDE correctiebedragen 2022-2047'!K57)</f>
        <v>22.476973197684892</v>
      </c>
      <c r="M59" s="143">
        <f>IF($B59-'SDE correctiebedragen 2022-2047'!L57&lt;0,0,$B59-'SDE correctiebedragen 2022-2047'!L57)</f>
        <v>21.9310922694685</v>
      </c>
      <c r="N59" s="143">
        <f>IF($B59-'SDE correctiebedragen 2022-2047'!M57&lt;0,0,$B59-'SDE correctiebedragen 2022-2047'!M57)</f>
        <v>21.373610094436128</v>
      </c>
      <c r="O59" s="143">
        <f>IF($B59-'SDE correctiebedragen 2022-2047'!N57&lt;0,0,$B59-'SDE correctiebedragen 2022-2047'!N57)</f>
        <v>20.80430145839216</v>
      </c>
      <c r="P59" s="143">
        <f>IF($B59-'SDE correctiebedragen 2022-2047'!O57&lt;0,0,$B59-'SDE correctiebedragen 2022-2047'!O57)</f>
        <v>20.222937000995621</v>
      </c>
      <c r="Q59" s="143">
        <f>IF($B59-'SDE correctiebedragen 2022-2047'!P57&lt;0,0,$B59-'SDE correctiebedragen 2022-2047'!P57)</f>
        <v>19.629283142049051</v>
      </c>
      <c r="R59" s="143">
        <f>IF($B59-'SDE correctiebedragen 2022-2047'!Q57&lt;0,0,$B59-'SDE correctiebedragen 2022-2047'!Q57)</f>
        <v>19.268222389179808</v>
      </c>
      <c r="S59" s="143">
        <f>IF($B59-'SDE correctiebedragen 2022-2047'!R57&lt;0,0,$B59-'SDE correctiebedragen 2022-2047'!R57)</f>
        <v>18.901745725017506</v>
      </c>
      <c r="T59" s="143">
        <f>IF($B59-'SDE correctiebedragen 2022-2047'!S57&lt;0,0,$B59-'SDE correctiebedragen 2022-2047'!S57)</f>
        <v>18.529771910892773</v>
      </c>
      <c r="U59" s="143">
        <f>IF($B59-'SDE correctiebedragen 2022-2047'!T57&lt;0,0,$B59-'SDE correctiebedragen 2022-2047'!T57)</f>
        <v>18.152218489556162</v>
      </c>
      <c r="V59" s="143">
        <f>IF($B59-'SDE correctiebedragen 2022-2047'!U57&lt;0,0,$B59-'SDE correctiebedragen 2022-2047'!U57)</f>
        <v>17.769001766899514</v>
      </c>
      <c r="W59" s="143">
        <f>IF($B59-'SDE correctiebedragen 2022-2047'!V57&lt;0,0,$B59-'SDE correctiebedragen 2022-2047'!V57)</f>
        <v>17.380036793403011</v>
      </c>
      <c r="X59" s="143">
        <f>IF($B59-'SDE correctiebedragen 2022-2047'!W57&lt;0,0,$B59-'SDE correctiebedragen 2022-2047'!W57)</f>
        <v>16.985237345304061</v>
      </c>
      <c r="Y59" s="143">
        <f>IF($B59-'SDE correctiebedragen 2022-2047'!X57&lt;0,0,$B59-'SDE correctiebedragen 2022-2047'!X57)</f>
        <v>16.584515905483624</v>
      </c>
      <c r="Z59" s="143">
        <f>IF($B59-'SDE correctiebedragen 2022-2047'!Y57&lt;0,0,$B59-'SDE correctiebedragen 2022-2047'!Y57)</f>
        <v>16.177783644065883</v>
      </c>
      <c r="AA59" s="143">
        <f>IF($B59-'SDE correctiebedragen 2022-2047'!Z57&lt;0,0,$B59-'SDE correctiebedragen 2022-2047'!Z57)</f>
        <v>15.764950398726871</v>
      </c>
      <c r="AB59" s="143">
        <f>IF($B59-'SDE correctiebedragen 2022-2047'!AA57&lt;0,0,$B59-'SDE correctiebedragen 2022-2047'!AA57)</f>
        <v>15.345924654707783</v>
      </c>
      <c r="AC59" s="184">
        <f t="shared" si="12"/>
        <v>21.634757697208549</v>
      </c>
    </row>
    <row r="60" spans="1:30" x14ac:dyDescent="0.25">
      <c r="A60" s="169" t="s">
        <v>122</v>
      </c>
      <c r="B60" s="164">
        <v>41.7</v>
      </c>
      <c r="C60" s="143">
        <f>IF($B60-'SDE correctiebedragen 2022-2047'!B58&lt;0,0,$B60-'SDE correctiebedragen 2022-2047'!B58)</f>
        <v>27.781082606278613</v>
      </c>
      <c r="D60" s="143">
        <f>IF($B60-'SDE correctiebedragen 2022-2047'!C58&lt;0,0,$B60-'SDE correctiebedragen 2022-2047'!C58)</f>
        <v>28.643584106265635</v>
      </c>
      <c r="E60" s="143">
        <f>IF($B60-'SDE correctiebedragen 2022-2047'!D58&lt;0,0,$B60-'SDE correctiebedragen 2022-2047'!D58)</f>
        <v>27.637985328152908</v>
      </c>
      <c r="F60" s="143">
        <f>IF($B60-'SDE correctiebedragen 2022-2047'!E58&lt;0,0,$B60-'SDE correctiebedragen 2022-2047'!E58)</f>
        <v>26.605156280272894</v>
      </c>
      <c r="G60" s="143">
        <f>IF($B60-'SDE correctiebedragen 2022-2047'!F58&lt;0,0,$B60-'SDE correctiebedragen 2022-2047'!F58)</f>
        <v>25.544506314257642</v>
      </c>
      <c r="H60" s="143">
        <f>IF($B60-'SDE correctiebedragen 2022-2047'!G58&lt;0,0,$B60-'SDE correctiebedragen 2022-2047'!G58)</f>
        <v>24.455433189098873</v>
      </c>
      <c r="I60" s="143">
        <f>IF($B60-'SDE correctiebedragen 2022-2047'!H58&lt;0,0,$B60-'SDE correctiebedragen 2022-2047'!H58)</f>
        <v>23.337322856264631</v>
      </c>
      <c r="J60" s="143">
        <f>IF($B60-'SDE correctiebedragen 2022-2047'!I58&lt;0,0,$B60-'SDE correctiebedragen 2022-2047'!I58)</f>
        <v>22.189549240977815</v>
      </c>
      <c r="K60" s="143">
        <f>IF($B60-'SDE correctiebedragen 2022-2047'!J58&lt;0,0,$B60-'SDE correctiebedragen 2022-2047'!J58)</f>
        <v>21.011474019589734</v>
      </c>
      <c r="L60" s="143">
        <f>IF($B60-'SDE correctiebedragen 2022-2047'!K58&lt;0,0,$B60-'SDE correctiebedragen 2022-2047'!K58)</f>
        <v>20.476973197684892</v>
      </c>
      <c r="M60" s="143">
        <f>IF($B60-'SDE correctiebedragen 2022-2047'!L58&lt;0,0,$B60-'SDE correctiebedragen 2022-2047'!L58)</f>
        <v>19.9310922694685</v>
      </c>
      <c r="N60" s="143">
        <f>IF($B60-'SDE correctiebedragen 2022-2047'!M58&lt;0,0,$B60-'SDE correctiebedragen 2022-2047'!M58)</f>
        <v>19.373610094436128</v>
      </c>
      <c r="O60" s="143">
        <f>IF($B60-'SDE correctiebedragen 2022-2047'!N58&lt;0,0,$B60-'SDE correctiebedragen 2022-2047'!N58)</f>
        <v>18.80430145839216</v>
      </c>
      <c r="P60" s="143">
        <f>IF($B60-'SDE correctiebedragen 2022-2047'!O58&lt;0,0,$B60-'SDE correctiebedragen 2022-2047'!O58)</f>
        <v>18.222937000995621</v>
      </c>
      <c r="Q60" s="143">
        <f>IF($B60-'SDE correctiebedragen 2022-2047'!P58&lt;0,0,$B60-'SDE correctiebedragen 2022-2047'!P58)</f>
        <v>17.629283142049051</v>
      </c>
      <c r="R60" s="143">
        <f>IF($B60-'SDE correctiebedragen 2022-2047'!Q58&lt;0,0,$B60-'SDE correctiebedragen 2022-2047'!Q58)</f>
        <v>17.268222389179808</v>
      </c>
      <c r="S60" s="143">
        <f>IF($B60-'SDE correctiebedragen 2022-2047'!R58&lt;0,0,$B60-'SDE correctiebedragen 2022-2047'!R58)</f>
        <v>16.901745725017506</v>
      </c>
      <c r="T60" s="143">
        <f>IF($B60-'SDE correctiebedragen 2022-2047'!S58&lt;0,0,$B60-'SDE correctiebedragen 2022-2047'!S58)</f>
        <v>16.529771910892773</v>
      </c>
      <c r="U60" s="143">
        <f>IF($B60-'SDE correctiebedragen 2022-2047'!T58&lt;0,0,$B60-'SDE correctiebedragen 2022-2047'!T58)</f>
        <v>16.152218489556162</v>
      </c>
      <c r="V60" s="143">
        <f>IF($B60-'SDE correctiebedragen 2022-2047'!U58&lt;0,0,$B60-'SDE correctiebedragen 2022-2047'!U58)</f>
        <v>15.769001766899514</v>
      </c>
      <c r="W60" s="143">
        <f>IF($B60-'SDE correctiebedragen 2022-2047'!V58&lt;0,0,$B60-'SDE correctiebedragen 2022-2047'!V58)</f>
        <v>15.380036793403011</v>
      </c>
      <c r="X60" s="143">
        <f>IF($B60-'SDE correctiebedragen 2022-2047'!W58&lt;0,0,$B60-'SDE correctiebedragen 2022-2047'!W58)</f>
        <v>14.985237345304061</v>
      </c>
      <c r="Y60" s="143">
        <f>IF($B60-'SDE correctiebedragen 2022-2047'!X58&lt;0,0,$B60-'SDE correctiebedragen 2022-2047'!X58)</f>
        <v>14.584515905483624</v>
      </c>
      <c r="Z60" s="143">
        <f>IF($B60-'SDE correctiebedragen 2022-2047'!Y58&lt;0,0,$B60-'SDE correctiebedragen 2022-2047'!Y58)</f>
        <v>14.177783644065883</v>
      </c>
      <c r="AA60" s="143">
        <f>IF($B60-'SDE correctiebedragen 2022-2047'!Z58&lt;0,0,$B60-'SDE correctiebedragen 2022-2047'!Z58)</f>
        <v>13.764950398726871</v>
      </c>
      <c r="AB60" s="143">
        <f>IF($B60-'SDE correctiebedragen 2022-2047'!AA58&lt;0,0,$B60-'SDE correctiebedragen 2022-2047'!AA58)</f>
        <v>13.345924654707783</v>
      </c>
      <c r="AC60" s="184">
        <f t="shared" si="12"/>
        <v>19.634757697208542</v>
      </c>
    </row>
    <row r="61" spans="1:30" x14ac:dyDescent="0.25">
      <c r="A61" s="169" t="s">
        <v>123</v>
      </c>
      <c r="B61" s="164">
        <v>97.8</v>
      </c>
      <c r="C61" s="143">
        <f>IF($B61-'SDE correctiebedragen 2022-2047'!B59&lt;0,0,$B61-'SDE correctiebedragen 2022-2047'!B59)</f>
        <v>83.881082606278611</v>
      </c>
      <c r="D61" s="143">
        <f>IF($B61-'SDE correctiebedragen 2022-2047'!C59&lt;0,0,$B61-'SDE correctiebedragen 2022-2047'!C59)</f>
        <v>84.743584106265629</v>
      </c>
      <c r="E61" s="143">
        <f>IF($B61-'SDE correctiebedragen 2022-2047'!D59&lt;0,0,$B61-'SDE correctiebedragen 2022-2047'!D59)</f>
        <v>83.737985328152902</v>
      </c>
      <c r="F61" s="143">
        <f>IF($B61-'SDE correctiebedragen 2022-2047'!E59&lt;0,0,$B61-'SDE correctiebedragen 2022-2047'!E59)</f>
        <v>82.705156280272888</v>
      </c>
      <c r="G61" s="143">
        <f>IF($B61-'SDE correctiebedragen 2022-2047'!F59&lt;0,0,$B61-'SDE correctiebedragen 2022-2047'!F59)</f>
        <v>81.64450631425764</v>
      </c>
      <c r="H61" s="143">
        <f>IF($B61-'SDE correctiebedragen 2022-2047'!G59&lt;0,0,$B61-'SDE correctiebedragen 2022-2047'!G59)</f>
        <v>80.555433189098864</v>
      </c>
      <c r="I61" s="143">
        <f>IF($B61-'SDE correctiebedragen 2022-2047'!H59&lt;0,0,$B61-'SDE correctiebedragen 2022-2047'!H59)</f>
        <v>79.437322856264629</v>
      </c>
      <c r="J61" s="143">
        <f>IF($B61-'SDE correctiebedragen 2022-2047'!I59&lt;0,0,$B61-'SDE correctiebedragen 2022-2047'!I59)</f>
        <v>78.289549240977806</v>
      </c>
      <c r="K61" s="143">
        <f>IF($B61-'SDE correctiebedragen 2022-2047'!J59&lt;0,0,$B61-'SDE correctiebedragen 2022-2047'!J59)</f>
        <v>77.111474019589735</v>
      </c>
      <c r="L61" s="143">
        <f>IF($B61-'SDE correctiebedragen 2022-2047'!K59&lt;0,0,$B61-'SDE correctiebedragen 2022-2047'!K59)</f>
        <v>76.576973197684879</v>
      </c>
      <c r="M61" s="143">
        <f>IF($B61-'SDE correctiebedragen 2022-2047'!L59&lt;0,0,$B61-'SDE correctiebedragen 2022-2047'!L59)</f>
        <v>76.031092269468502</v>
      </c>
      <c r="N61" s="143">
        <f>IF($B61-'SDE correctiebedragen 2022-2047'!M59&lt;0,0,$B61-'SDE correctiebedragen 2022-2047'!M59)</f>
        <v>75.473610094436125</v>
      </c>
      <c r="O61" s="143">
        <f>IF($B61-'SDE correctiebedragen 2022-2047'!N59&lt;0,0,$B61-'SDE correctiebedragen 2022-2047'!N59)</f>
        <v>74.904301458392155</v>
      </c>
      <c r="P61" s="143">
        <f>IF($B61-'SDE correctiebedragen 2022-2047'!O59&lt;0,0,$B61-'SDE correctiebedragen 2022-2047'!O59)</f>
        <v>74.322937000995609</v>
      </c>
      <c r="Q61" s="143">
        <f>IF($B61-'SDE correctiebedragen 2022-2047'!P59&lt;0,0,$B61-'SDE correctiebedragen 2022-2047'!P59)</f>
        <v>73.729283142049042</v>
      </c>
      <c r="R61" s="143">
        <f>IF($B61-'SDE correctiebedragen 2022-2047'!Q59&lt;0,0,$B61-'SDE correctiebedragen 2022-2047'!Q59)</f>
        <v>73.368222389179806</v>
      </c>
      <c r="S61" s="143">
        <f>IF($B61-'SDE correctiebedragen 2022-2047'!R59&lt;0,0,$B61-'SDE correctiebedragen 2022-2047'!R59)</f>
        <v>73.0017457250175</v>
      </c>
      <c r="T61" s="143">
        <f>IF($B61-'SDE correctiebedragen 2022-2047'!S59&lt;0,0,$B61-'SDE correctiebedragen 2022-2047'!S59)</f>
        <v>72.629771910892771</v>
      </c>
      <c r="U61" s="143">
        <f>IF($B61-'SDE correctiebedragen 2022-2047'!T59&lt;0,0,$B61-'SDE correctiebedragen 2022-2047'!T59)</f>
        <v>72.252218489556157</v>
      </c>
      <c r="V61" s="143">
        <f>IF($B61-'SDE correctiebedragen 2022-2047'!U59&lt;0,0,$B61-'SDE correctiebedragen 2022-2047'!U59)</f>
        <v>71.869001766899515</v>
      </c>
      <c r="W61" s="143">
        <f>IF($B61-'SDE correctiebedragen 2022-2047'!V59&lt;0,0,$B61-'SDE correctiebedragen 2022-2047'!V59)</f>
        <v>71.480036793403002</v>
      </c>
      <c r="X61" s="143">
        <f>IF($B61-'SDE correctiebedragen 2022-2047'!W59&lt;0,0,$B61-'SDE correctiebedragen 2022-2047'!W59)</f>
        <v>71.085237345304051</v>
      </c>
      <c r="Y61" s="143">
        <f>IF($B61-'SDE correctiebedragen 2022-2047'!X59&lt;0,0,$B61-'SDE correctiebedragen 2022-2047'!X59)</f>
        <v>70.684515905483622</v>
      </c>
      <c r="Z61" s="143">
        <f>IF($B61-'SDE correctiebedragen 2022-2047'!Y59&lt;0,0,$B61-'SDE correctiebedragen 2022-2047'!Y59)</f>
        <v>70.277783644065877</v>
      </c>
      <c r="AA61" s="143">
        <f>IF($B61-'SDE correctiebedragen 2022-2047'!Z59&lt;0,0,$B61-'SDE correctiebedragen 2022-2047'!Z59)</f>
        <v>69.864950398726862</v>
      </c>
      <c r="AB61" s="143">
        <f>IF($B61-'SDE correctiebedragen 2022-2047'!AA59&lt;0,0,$B61-'SDE correctiebedragen 2022-2047'!AA59)</f>
        <v>69.445924654707781</v>
      </c>
      <c r="AC61" s="184">
        <f t="shared" si="12"/>
        <v>75.734757697208551</v>
      </c>
    </row>
    <row r="62" spans="1:30" x14ac:dyDescent="0.25">
      <c r="A62" s="169" t="s">
        <v>124</v>
      </c>
      <c r="B62" s="164">
        <v>88.9</v>
      </c>
      <c r="C62" s="143">
        <f>IF($B62-'SDE correctiebedragen 2022-2047'!B60&lt;0,0,$B62-'SDE correctiebedragen 2022-2047'!B60)</f>
        <v>74.981082606278619</v>
      </c>
      <c r="D62" s="143">
        <f>IF($B62-'SDE correctiebedragen 2022-2047'!C60&lt;0,0,$B62-'SDE correctiebedragen 2022-2047'!C60)</f>
        <v>75.843584106265638</v>
      </c>
      <c r="E62" s="143">
        <f>IF($B62-'SDE correctiebedragen 2022-2047'!D60&lt;0,0,$B62-'SDE correctiebedragen 2022-2047'!D60)</f>
        <v>74.837985328152911</v>
      </c>
      <c r="F62" s="143">
        <f>IF($B62-'SDE correctiebedragen 2022-2047'!E60&lt;0,0,$B62-'SDE correctiebedragen 2022-2047'!E60)</f>
        <v>73.805156280272897</v>
      </c>
      <c r="G62" s="143">
        <f>IF($B62-'SDE correctiebedragen 2022-2047'!F60&lt;0,0,$B62-'SDE correctiebedragen 2022-2047'!F60)</f>
        <v>72.744506314257649</v>
      </c>
      <c r="H62" s="143">
        <f>IF($B62-'SDE correctiebedragen 2022-2047'!G60&lt;0,0,$B62-'SDE correctiebedragen 2022-2047'!G60)</f>
        <v>71.655433189098872</v>
      </c>
      <c r="I62" s="143">
        <f>IF($B62-'SDE correctiebedragen 2022-2047'!H60&lt;0,0,$B62-'SDE correctiebedragen 2022-2047'!H60)</f>
        <v>70.537322856264637</v>
      </c>
      <c r="J62" s="143">
        <f>IF($B62-'SDE correctiebedragen 2022-2047'!I60&lt;0,0,$B62-'SDE correctiebedragen 2022-2047'!I60)</f>
        <v>69.389549240977814</v>
      </c>
      <c r="K62" s="143">
        <f>IF($B62-'SDE correctiebedragen 2022-2047'!J60&lt;0,0,$B62-'SDE correctiebedragen 2022-2047'!J60)</f>
        <v>68.21147401958973</v>
      </c>
      <c r="L62" s="143">
        <f>IF($B62-'SDE correctiebedragen 2022-2047'!K60&lt;0,0,$B62-'SDE correctiebedragen 2022-2047'!K60)</f>
        <v>67.676973197684902</v>
      </c>
      <c r="M62" s="143">
        <f>IF($B62-'SDE correctiebedragen 2022-2047'!L60&lt;0,0,$B62-'SDE correctiebedragen 2022-2047'!L60)</f>
        <v>67.131092269468496</v>
      </c>
      <c r="N62" s="143">
        <f>IF($B62-'SDE correctiebedragen 2022-2047'!M60&lt;0,0,$B62-'SDE correctiebedragen 2022-2047'!M60)</f>
        <v>66.573610094436134</v>
      </c>
      <c r="O62" s="143">
        <f>IF($B62-'SDE correctiebedragen 2022-2047'!N60&lt;0,0,$B62-'SDE correctiebedragen 2022-2047'!N60)</f>
        <v>66.004301458392163</v>
      </c>
      <c r="P62" s="143">
        <f>IF($B62-'SDE correctiebedragen 2022-2047'!O60&lt;0,0,$B62-'SDE correctiebedragen 2022-2047'!O60)</f>
        <v>65.422937000995631</v>
      </c>
      <c r="Q62" s="143">
        <f>IF($B62-'SDE correctiebedragen 2022-2047'!P60&lt;0,0,$B62-'SDE correctiebedragen 2022-2047'!P60)</f>
        <v>64.82928314204905</v>
      </c>
      <c r="R62" s="143">
        <f>IF($B62-'SDE correctiebedragen 2022-2047'!Q60&lt;0,0,$B62-'SDE correctiebedragen 2022-2047'!Q60)</f>
        <v>64.468222389179815</v>
      </c>
      <c r="S62" s="143">
        <f>IF($B62-'SDE correctiebedragen 2022-2047'!R60&lt;0,0,$B62-'SDE correctiebedragen 2022-2047'!R60)</f>
        <v>64.101745725017508</v>
      </c>
      <c r="T62" s="143">
        <f>IF($B62-'SDE correctiebedragen 2022-2047'!S60&lt;0,0,$B62-'SDE correctiebedragen 2022-2047'!S60)</f>
        <v>63.729771910892779</v>
      </c>
      <c r="U62" s="143">
        <f>IF($B62-'SDE correctiebedragen 2022-2047'!T60&lt;0,0,$B62-'SDE correctiebedragen 2022-2047'!T60)</f>
        <v>63.352218489556165</v>
      </c>
      <c r="V62" s="143">
        <f>IF($B62-'SDE correctiebedragen 2022-2047'!U60&lt;0,0,$B62-'SDE correctiebedragen 2022-2047'!U60)</f>
        <v>62.969001766899517</v>
      </c>
      <c r="W62" s="143">
        <f>IF($B62-'SDE correctiebedragen 2022-2047'!V60&lt;0,0,$B62-'SDE correctiebedragen 2022-2047'!V60)</f>
        <v>62.580036793403011</v>
      </c>
      <c r="X62" s="143">
        <f>IF($B62-'SDE correctiebedragen 2022-2047'!W60&lt;0,0,$B62-'SDE correctiebedragen 2022-2047'!W60)</f>
        <v>62.18523734530406</v>
      </c>
      <c r="Y62" s="143">
        <f>IF($B62-'SDE correctiebedragen 2022-2047'!X60&lt;0,0,$B62-'SDE correctiebedragen 2022-2047'!X60)</f>
        <v>61.78451590548363</v>
      </c>
      <c r="Z62" s="143">
        <f>IF($B62-'SDE correctiebedragen 2022-2047'!Y60&lt;0,0,$B62-'SDE correctiebedragen 2022-2047'!Y60)</f>
        <v>61.377783644065886</v>
      </c>
      <c r="AA62" s="143">
        <f>IF($B62-'SDE correctiebedragen 2022-2047'!Z60&lt;0,0,$B62-'SDE correctiebedragen 2022-2047'!Z60)</f>
        <v>60.96495039872687</v>
      </c>
      <c r="AB62" s="143">
        <f>IF($B62-'SDE correctiebedragen 2022-2047'!AA60&lt;0,0,$B62-'SDE correctiebedragen 2022-2047'!AA60)</f>
        <v>60.54592465470779</v>
      </c>
      <c r="AC62" s="184">
        <f t="shared" si="12"/>
        <v>66.834757697208545</v>
      </c>
    </row>
    <row r="63" spans="1:30" x14ac:dyDescent="0.25">
      <c r="A63" s="169" t="s">
        <v>125</v>
      </c>
      <c r="B63" s="164">
        <v>107.2</v>
      </c>
      <c r="C63" s="143">
        <f>IF($B63-'SDE correctiebedragen 2022-2047'!B61&lt;0,0,$B63-'SDE correctiebedragen 2022-2047'!B61)</f>
        <v>93.281082606278616</v>
      </c>
      <c r="D63" s="143">
        <f>IF($B63-'SDE correctiebedragen 2022-2047'!C61&lt;0,0,$B63-'SDE correctiebedragen 2022-2047'!C61)</f>
        <v>94.143584106265635</v>
      </c>
      <c r="E63" s="143">
        <f>IF($B63-'SDE correctiebedragen 2022-2047'!D61&lt;0,0,$B63-'SDE correctiebedragen 2022-2047'!D61)</f>
        <v>93.137985328152908</v>
      </c>
      <c r="F63" s="143">
        <f>IF($B63-'SDE correctiebedragen 2022-2047'!E61&lt;0,0,$B63-'SDE correctiebedragen 2022-2047'!E61)</f>
        <v>92.105156280272894</v>
      </c>
      <c r="G63" s="143">
        <f>IF($B63-'SDE correctiebedragen 2022-2047'!F61&lt;0,0,$B63-'SDE correctiebedragen 2022-2047'!F61)</f>
        <v>91.044506314257646</v>
      </c>
      <c r="H63" s="143">
        <f>IF($B63-'SDE correctiebedragen 2022-2047'!G61&lt;0,0,$B63-'SDE correctiebedragen 2022-2047'!G61)</f>
        <v>89.955433189098869</v>
      </c>
      <c r="I63" s="143">
        <f>IF($B63-'SDE correctiebedragen 2022-2047'!H61&lt;0,0,$B63-'SDE correctiebedragen 2022-2047'!H61)</f>
        <v>88.837322856264635</v>
      </c>
      <c r="J63" s="143">
        <f>IF($B63-'SDE correctiebedragen 2022-2047'!I61&lt;0,0,$B63-'SDE correctiebedragen 2022-2047'!I61)</f>
        <v>87.689549240977811</v>
      </c>
      <c r="K63" s="143">
        <f>IF($B63-'SDE correctiebedragen 2022-2047'!J61&lt;0,0,$B63-'SDE correctiebedragen 2022-2047'!J61)</f>
        <v>86.511474019589741</v>
      </c>
      <c r="L63" s="143">
        <f>IF($B63-'SDE correctiebedragen 2022-2047'!K61&lt;0,0,$B63-'SDE correctiebedragen 2022-2047'!K61)</f>
        <v>85.976973197684885</v>
      </c>
      <c r="M63" s="143">
        <f>IF($B63-'SDE correctiebedragen 2022-2047'!L61&lt;0,0,$B63-'SDE correctiebedragen 2022-2047'!L61)</f>
        <v>85.431092269468508</v>
      </c>
      <c r="N63" s="143">
        <f>IF($B63-'SDE correctiebedragen 2022-2047'!M61&lt;0,0,$B63-'SDE correctiebedragen 2022-2047'!M61)</f>
        <v>84.873610094436131</v>
      </c>
      <c r="O63" s="143">
        <f>IF($B63-'SDE correctiebedragen 2022-2047'!N61&lt;0,0,$B63-'SDE correctiebedragen 2022-2047'!N61)</f>
        <v>84.30430145839216</v>
      </c>
      <c r="P63" s="143">
        <f>IF($B63-'SDE correctiebedragen 2022-2047'!O61&lt;0,0,$B63-'SDE correctiebedragen 2022-2047'!O61)</f>
        <v>83.722937000995614</v>
      </c>
      <c r="Q63" s="143">
        <f>IF($B63-'SDE correctiebedragen 2022-2047'!P61&lt;0,0,$B63-'SDE correctiebedragen 2022-2047'!P61)</f>
        <v>83.129283142049047</v>
      </c>
      <c r="R63" s="143">
        <f>IF($B63-'SDE correctiebedragen 2022-2047'!Q61&lt;0,0,$B63-'SDE correctiebedragen 2022-2047'!Q61)</f>
        <v>82.768222389179812</v>
      </c>
      <c r="S63" s="143">
        <f>IF($B63-'SDE correctiebedragen 2022-2047'!R61&lt;0,0,$B63-'SDE correctiebedragen 2022-2047'!R61)</f>
        <v>82.401745725017506</v>
      </c>
      <c r="T63" s="143">
        <f>IF($B63-'SDE correctiebedragen 2022-2047'!S61&lt;0,0,$B63-'SDE correctiebedragen 2022-2047'!S61)</f>
        <v>82.029771910892777</v>
      </c>
      <c r="U63" s="143">
        <f>IF($B63-'SDE correctiebedragen 2022-2047'!T61&lt;0,0,$B63-'SDE correctiebedragen 2022-2047'!T61)</f>
        <v>81.652218489556162</v>
      </c>
      <c r="V63" s="143">
        <f>IF($B63-'SDE correctiebedragen 2022-2047'!U61&lt;0,0,$B63-'SDE correctiebedragen 2022-2047'!U61)</f>
        <v>81.269001766899521</v>
      </c>
      <c r="W63" s="143">
        <f>IF($B63-'SDE correctiebedragen 2022-2047'!V61&lt;0,0,$B63-'SDE correctiebedragen 2022-2047'!V61)</f>
        <v>80.880036793403008</v>
      </c>
      <c r="X63" s="143">
        <f>IF($B63-'SDE correctiebedragen 2022-2047'!W61&lt;0,0,$B63-'SDE correctiebedragen 2022-2047'!W61)</f>
        <v>80.485237345304057</v>
      </c>
      <c r="Y63" s="143">
        <f>IF($B63-'SDE correctiebedragen 2022-2047'!X61&lt;0,0,$B63-'SDE correctiebedragen 2022-2047'!X61)</f>
        <v>80.084515905483627</v>
      </c>
      <c r="Z63" s="143">
        <f>IF($B63-'SDE correctiebedragen 2022-2047'!Y61&lt;0,0,$B63-'SDE correctiebedragen 2022-2047'!Y61)</f>
        <v>79.677783644065883</v>
      </c>
      <c r="AA63" s="143">
        <f>IF($B63-'SDE correctiebedragen 2022-2047'!Z61&lt;0,0,$B63-'SDE correctiebedragen 2022-2047'!Z61)</f>
        <v>79.264950398726867</v>
      </c>
      <c r="AB63" s="143">
        <f>IF($B63-'SDE correctiebedragen 2022-2047'!AA61&lt;0,0,$B63-'SDE correctiebedragen 2022-2047'!AA61)</f>
        <v>78.845924654707787</v>
      </c>
      <c r="AC63" s="184">
        <f t="shared" si="12"/>
        <v>85.134757697208542</v>
      </c>
    </row>
    <row r="64" spans="1:30" x14ac:dyDescent="0.25">
      <c r="A64" s="169" t="s">
        <v>126</v>
      </c>
      <c r="B64" s="164">
        <v>31</v>
      </c>
      <c r="C64" s="143">
        <f>IF($B64-'SDE correctiebedragen 2022-2047'!B62&lt;0,0,$B64-'SDE correctiebedragen 2022-2047'!B62)</f>
        <v>17.08108260627861</v>
      </c>
      <c r="D64" s="143">
        <f>IF($B64-'SDE correctiebedragen 2022-2047'!C62&lt;0,0,$B64-'SDE correctiebedragen 2022-2047'!C62)</f>
        <v>17.943584106265632</v>
      </c>
      <c r="E64" s="143">
        <f>IF($B64-'SDE correctiebedragen 2022-2047'!D62&lt;0,0,$B64-'SDE correctiebedragen 2022-2047'!D62)</f>
        <v>16.937985328152905</v>
      </c>
      <c r="F64" s="143">
        <f>IF($B64-'SDE correctiebedragen 2022-2047'!E62&lt;0,0,$B64-'SDE correctiebedragen 2022-2047'!E62)</f>
        <v>15.905156280272893</v>
      </c>
      <c r="G64" s="143">
        <f>IF($B64-'SDE correctiebedragen 2022-2047'!F62&lt;0,0,$B64-'SDE correctiebedragen 2022-2047'!F62)</f>
        <v>14.844506314257639</v>
      </c>
      <c r="H64" s="143">
        <f>IF($B64-'SDE correctiebedragen 2022-2047'!G62&lt;0,0,$B64-'SDE correctiebedragen 2022-2047'!G62)</f>
        <v>13.75543318909887</v>
      </c>
      <c r="I64" s="143">
        <f>IF($B64-'SDE correctiebedragen 2022-2047'!H62&lt;0,0,$B64-'SDE correctiebedragen 2022-2047'!H62)</f>
        <v>12.637322856264628</v>
      </c>
      <c r="J64" s="143">
        <f>IF($B64-'SDE correctiebedragen 2022-2047'!I62&lt;0,0,$B64-'SDE correctiebedragen 2022-2047'!I62)</f>
        <v>11.489549240977812</v>
      </c>
      <c r="K64" s="143">
        <f>IF($B64-'SDE correctiebedragen 2022-2047'!J62&lt;0,0,$B64-'SDE correctiebedragen 2022-2047'!J62)</f>
        <v>10.311474019589731</v>
      </c>
      <c r="L64" s="143">
        <f>IF($B64-'SDE correctiebedragen 2022-2047'!K62&lt;0,0,$B64-'SDE correctiebedragen 2022-2047'!K62)</f>
        <v>9.7769731976848888</v>
      </c>
      <c r="M64" s="143">
        <f>IF($B64-'SDE correctiebedragen 2022-2047'!L62&lt;0,0,$B64-'SDE correctiebedragen 2022-2047'!L62)</f>
        <v>9.2310922694684976</v>
      </c>
      <c r="N64" s="143">
        <f>IF($B64-'SDE correctiebedragen 2022-2047'!M62&lt;0,0,$B64-'SDE correctiebedragen 2022-2047'!M62)</f>
        <v>8.6736100944361247</v>
      </c>
      <c r="O64" s="143">
        <f>IF($B64-'SDE correctiebedragen 2022-2047'!N62&lt;0,0,$B64-'SDE correctiebedragen 2022-2047'!N62)</f>
        <v>8.1043014583921575</v>
      </c>
      <c r="P64" s="143">
        <f>IF($B64-'SDE correctiebedragen 2022-2047'!O62&lt;0,0,$B64-'SDE correctiebedragen 2022-2047'!O62)</f>
        <v>7.5229370009956185</v>
      </c>
      <c r="Q64" s="143">
        <f>IF($B64-'SDE correctiebedragen 2022-2047'!P62&lt;0,0,$B64-'SDE correctiebedragen 2022-2047'!P62)</f>
        <v>6.9292831420490479</v>
      </c>
      <c r="R64" s="143">
        <f>IF($B64-'SDE correctiebedragen 2022-2047'!Q62&lt;0,0,$B64-'SDE correctiebedragen 2022-2047'!Q62)</f>
        <v>6.5682223891798053</v>
      </c>
      <c r="S64" s="143">
        <f>IF($B64-'SDE correctiebedragen 2022-2047'!R62&lt;0,0,$B64-'SDE correctiebedragen 2022-2047'!R62)</f>
        <v>6.2017457250175028</v>
      </c>
      <c r="T64" s="143">
        <f>IF($B64-'SDE correctiebedragen 2022-2047'!S62&lt;0,0,$B64-'SDE correctiebedragen 2022-2047'!S62)</f>
        <v>5.8297719108927701</v>
      </c>
      <c r="U64" s="143">
        <f>IF($B64-'SDE correctiebedragen 2022-2047'!T62&lt;0,0,$B64-'SDE correctiebedragen 2022-2047'!T62)</f>
        <v>5.4522184895561594</v>
      </c>
      <c r="V64" s="143">
        <f>IF($B64-'SDE correctiebedragen 2022-2047'!U62&lt;0,0,$B64-'SDE correctiebedragen 2022-2047'!U62)</f>
        <v>5.0690017668995111</v>
      </c>
      <c r="W64" s="143">
        <f>IF($B64-'SDE correctiebedragen 2022-2047'!V62&lt;0,0,$B64-'SDE correctiebedragen 2022-2047'!V62)</f>
        <v>4.6800367934030085</v>
      </c>
      <c r="X64" s="143">
        <f>IF($B64-'SDE correctiebedragen 2022-2047'!W62&lt;0,0,$B64-'SDE correctiebedragen 2022-2047'!W62)</f>
        <v>4.2852373453040578</v>
      </c>
      <c r="Y64" s="143">
        <f>IF($B64-'SDE correctiebedragen 2022-2047'!X62&lt;0,0,$B64-'SDE correctiebedragen 2022-2047'!X62)</f>
        <v>3.8845159054836209</v>
      </c>
      <c r="Z64" s="143">
        <f>IF($B64-'SDE correctiebedragen 2022-2047'!Y62&lt;0,0,$B64-'SDE correctiebedragen 2022-2047'!Y62)</f>
        <v>3.4777836440658803</v>
      </c>
      <c r="AA64" s="143">
        <f>IF($B64-'SDE correctiebedragen 2022-2047'!Z62&lt;0,0,$B64-'SDE correctiebedragen 2022-2047'!Z62)</f>
        <v>3.064950398726868</v>
      </c>
      <c r="AB64" s="143">
        <f>IF($B64-'SDE correctiebedragen 2022-2047'!AA62&lt;0,0,$B64-'SDE correctiebedragen 2022-2047'!AA62)</f>
        <v>2.6459246547077804</v>
      </c>
      <c r="AC64" s="184">
        <f t="shared" si="12"/>
        <v>8.934757697208541</v>
      </c>
    </row>
    <row r="65" spans="1:29" x14ac:dyDescent="0.25">
      <c r="A65" s="170" t="s">
        <v>127</v>
      </c>
      <c r="B65" s="166">
        <v>68.099999999999994</v>
      </c>
      <c r="C65" s="163">
        <f>IF($B65-'SDE correctiebedragen 2022-2047'!B63&lt;0,0,$B65-'SDE correctiebedragen 2022-2047'!B63)</f>
        <v>54.181082606278608</v>
      </c>
      <c r="D65" s="163">
        <f>IF($B65-'SDE correctiebedragen 2022-2047'!C63&lt;0,0,$B65-'SDE correctiebedragen 2022-2047'!C63)</f>
        <v>55.043584106265627</v>
      </c>
      <c r="E65" s="163">
        <f>IF($B65-'SDE correctiebedragen 2022-2047'!D63&lt;0,0,$B65-'SDE correctiebedragen 2022-2047'!D63)</f>
        <v>54.037985328152899</v>
      </c>
      <c r="F65" s="163">
        <f>IF($B65-'SDE correctiebedragen 2022-2047'!E63&lt;0,0,$B65-'SDE correctiebedragen 2022-2047'!E63)</f>
        <v>53.005156280272885</v>
      </c>
      <c r="G65" s="163">
        <f>IF($B65-'SDE correctiebedragen 2022-2047'!F63&lt;0,0,$B65-'SDE correctiebedragen 2022-2047'!F63)</f>
        <v>51.944506314257637</v>
      </c>
      <c r="H65" s="163">
        <f>IF($B65-'SDE correctiebedragen 2022-2047'!G63&lt;0,0,$B65-'SDE correctiebedragen 2022-2047'!G63)</f>
        <v>50.855433189098861</v>
      </c>
      <c r="I65" s="163">
        <f>IF($B65-'SDE correctiebedragen 2022-2047'!H63&lt;0,0,$B65-'SDE correctiebedragen 2022-2047'!H63)</f>
        <v>49.737322856264626</v>
      </c>
      <c r="J65" s="163">
        <f>IF($B65-'SDE correctiebedragen 2022-2047'!I63&lt;0,0,$B65-'SDE correctiebedragen 2022-2047'!I63)</f>
        <v>48.589549240977803</v>
      </c>
      <c r="K65" s="163">
        <f>IF($B65-'SDE correctiebedragen 2022-2047'!J63&lt;0,0,$B65-'SDE correctiebedragen 2022-2047'!J63)</f>
        <v>47.411474019589726</v>
      </c>
      <c r="L65" s="163">
        <f>IF($B65-'SDE correctiebedragen 2022-2047'!K63&lt;0,0,$B65-'SDE correctiebedragen 2022-2047'!K63)</f>
        <v>46.876973197684883</v>
      </c>
      <c r="M65" s="163">
        <f>IF($B65-'SDE correctiebedragen 2022-2047'!L63&lt;0,0,$B65-'SDE correctiebedragen 2022-2047'!L63)</f>
        <v>46.331092269468492</v>
      </c>
      <c r="N65" s="163">
        <f>IF($B65-'SDE correctiebedragen 2022-2047'!M63&lt;0,0,$B65-'SDE correctiebedragen 2022-2047'!M63)</f>
        <v>45.773610094436123</v>
      </c>
      <c r="O65" s="163">
        <f>IF($B65-'SDE correctiebedragen 2022-2047'!N63&lt;0,0,$B65-'SDE correctiebedragen 2022-2047'!N63)</f>
        <v>45.204301458392152</v>
      </c>
      <c r="P65" s="163">
        <f>IF($B65-'SDE correctiebedragen 2022-2047'!O63&lt;0,0,$B65-'SDE correctiebedragen 2022-2047'!O63)</f>
        <v>44.622937000995613</v>
      </c>
      <c r="Q65" s="163">
        <f>IF($B65-'SDE correctiebedragen 2022-2047'!P63&lt;0,0,$B65-'SDE correctiebedragen 2022-2047'!P63)</f>
        <v>44.029283142049039</v>
      </c>
      <c r="R65" s="163">
        <f>IF($B65-'SDE correctiebedragen 2022-2047'!Q63&lt;0,0,$B65-'SDE correctiebedragen 2022-2047'!Q63)</f>
        <v>43.668222389179803</v>
      </c>
      <c r="S65" s="163">
        <f>IF($B65-'SDE correctiebedragen 2022-2047'!R63&lt;0,0,$B65-'SDE correctiebedragen 2022-2047'!R63)</f>
        <v>43.301745725017497</v>
      </c>
      <c r="T65" s="163">
        <f>IF($B65-'SDE correctiebedragen 2022-2047'!S63&lt;0,0,$B65-'SDE correctiebedragen 2022-2047'!S63)</f>
        <v>42.929771910892768</v>
      </c>
      <c r="U65" s="163">
        <f>IF($B65-'SDE correctiebedragen 2022-2047'!T63&lt;0,0,$B65-'SDE correctiebedragen 2022-2047'!T63)</f>
        <v>42.552218489556154</v>
      </c>
      <c r="V65" s="163">
        <f>IF($B65-'SDE correctiebedragen 2022-2047'!U63&lt;0,0,$B65-'SDE correctiebedragen 2022-2047'!U63)</f>
        <v>42.169001766899505</v>
      </c>
      <c r="W65" s="163">
        <f>IF($B65-'SDE correctiebedragen 2022-2047'!V63&lt;0,0,$B65-'SDE correctiebedragen 2022-2047'!V63)</f>
        <v>41.780036793402999</v>
      </c>
      <c r="X65" s="163">
        <f>IF($B65-'SDE correctiebedragen 2022-2047'!W63&lt;0,0,$B65-'SDE correctiebedragen 2022-2047'!W63)</f>
        <v>41.385237345304049</v>
      </c>
      <c r="Y65" s="163">
        <f>IF($B65-'SDE correctiebedragen 2022-2047'!X63&lt;0,0,$B65-'SDE correctiebedragen 2022-2047'!X63)</f>
        <v>40.984515905483619</v>
      </c>
      <c r="Z65" s="163">
        <f>IF($B65-'SDE correctiebedragen 2022-2047'!Y63&lt;0,0,$B65-'SDE correctiebedragen 2022-2047'!Y63)</f>
        <v>40.577783644065875</v>
      </c>
      <c r="AA65" s="163">
        <f>IF($B65-'SDE correctiebedragen 2022-2047'!Z63&lt;0,0,$B65-'SDE correctiebedragen 2022-2047'!Z63)</f>
        <v>40.164950398726859</v>
      </c>
      <c r="AB65" s="163">
        <f>IF($B65-'SDE correctiebedragen 2022-2047'!AA63&lt;0,0,$B65-'SDE correctiebedragen 2022-2047'!AA63)</f>
        <v>39.745924654707778</v>
      </c>
      <c r="AC65" s="186">
        <f t="shared" si="12"/>
        <v>46.034757697208541</v>
      </c>
    </row>
    <row r="66" spans="1:29" x14ac:dyDescent="0.25">
      <c r="A66" s="171" t="s">
        <v>128</v>
      </c>
      <c r="B66" s="167">
        <v>76.3</v>
      </c>
      <c r="C66" s="162">
        <f>IF($B66-'SDE correctiebedragen 2022-2047'!B64&lt;0,0,$B66-'SDE correctiebedragen 2022-2047'!B64)</f>
        <v>58.405945184155243</v>
      </c>
      <c r="D66" s="162">
        <f>IF($B66-'SDE correctiebedragen 2022-2047'!C64&lt;0,0,$B66-'SDE correctiebedragen 2022-2047'!C64)</f>
        <v>59.514770582205088</v>
      </c>
      <c r="E66" s="162">
        <f>IF($B66-'SDE correctiebedragen 2022-2047'!D64&lt;0,0,$B66-'SDE correctiebedragen 2022-2047'!D64)</f>
        <v>58.221980406841844</v>
      </c>
      <c r="F66" s="162">
        <f>IF($B66-'SDE correctiebedragen 2022-2047'!E64&lt;0,0,$B66-'SDE correctiebedragen 2022-2047'!E64)</f>
        <v>56.894183202836714</v>
      </c>
      <c r="G66" s="162">
        <f>IF($B66-'SDE correctiebedragen 2022-2047'!F64&lt;0,0,$B66-'SDE correctiebedragen 2022-2047'!F64)</f>
        <v>55.530619637119877</v>
      </c>
      <c r="H66" s="162">
        <f>IF($B66-'SDE correctiebedragen 2022-2047'!G64&lt;0,0,$B66-'SDE correctiebedragen 2022-2047'!G64)</f>
        <v>54.130515473210899</v>
      </c>
      <c r="I66" s="162">
        <f>IF($B66-'SDE correctiebedragen 2022-2047'!H64&lt;0,0,$B66-'SDE correctiebedragen 2022-2047'!H64)</f>
        <v>52.693081294966305</v>
      </c>
      <c r="J66" s="162">
        <f>IF($B66-'SDE correctiebedragen 2022-2047'!I64&lt;0,0,$B66-'SDE correctiebedragen 2022-2047'!I64)</f>
        <v>51.217512225392895</v>
      </c>
      <c r="K66" s="162">
        <f>IF($B66-'SDE correctiebedragen 2022-2047'!J64&lt;0,0,$B66-'SDE correctiebedragen 2022-2047'!J64)</f>
        <v>49.702987640440917</v>
      </c>
      <c r="L66" s="162">
        <f>IF($B66-'SDE correctiebedragen 2022-2047'!K64&lt;0,0,$B66-'SDE correctiebedragen 2022-2047'!K64)</f>
        <v>49.015837430713134</v>
      </c>
      <c r="M66" s="162">
        <f>IF($B66-'SDE correctiebedragen 2022-2047'!L64&lt;0,0,$B66-'SDE correctiebedragen 2022-2047'!L64)</f>
        <v>48.314057042474424</v>
      </c>
      <c r="N66" s="162">
        <f>IF($B66-'SDE correctiebedragen 2022-2047'!M64&lt;0,0,$B66-'SDE correctiebedragen 2022-2047'!M64)</f>
        <v>47.59736217916663</v>
      </c>
      <c r="O66" s="162">
        <f>IF($B66-'SDE correctiebedragen 2022-2047'!N64&lt;0,0,$B66-'SDE correctiebedragen 2022-2047'!N64)</f>
        <v>46.865463307125054</v>
      </c>
      <c r="P66" s="162">
        <f>IF($B66-'SDE correctiebedragen 2022-2047'!O64&lt;0,0,$B66-'SDE correctiebedragen 2022-2047'!O64)</f>
        <v>46.118065562431916</v>
      </c>
      <c r="Q66" s="162">
        <f>IF($B66-'SDE correctiebedragen 2022-2047'!P64&lt;0,0,$B66-'SDE correctiebedragen 2022-2047'!P64)</f>
        <v>45.354868656153883</v>
      </c>
      <c r="R66" s="162">
        <f>IF($B66-'SDE correctiebedragen 2022-2047'!Q64&lt;0,0,$B66-'SDE correctiebedragen 2022-2047'!Q64)</f>
        <v>44.890691685996217</v>
      </c>
      <c r="S66" s="162">
        <f>IF($B66-'SDE correctiebedragen 2022-2047'!R64&lt;0,0,$B66-'SDE correctiebedragen 2022-2047'!R64)</f>
        <v>44.419552061286161</v>
      </c>
      <c r="T66" s="162">
        <f>IF($B66-'SDE correctiebedragen 2022-2047'!S64&lt;0,0,$B66-'SDE correctiebedragen 2022-2047'!S64)</f>
        <v>43.941345342205459</v>
      </c>
      <c r="U66" s="162">
        <f>IF($B66-'SDE correctiebedragen 2022-2047'!T64&lt;0,0,$B66-'SDE correctiebedragen 2022-2047'!T64)</f>
        <v>43.455965522338538</v>
      </c>
      <c r="V66" s="162">
        <f>IF($B66-'SDE correctiebedragen 2022-2047'!U64&lt;0,0,$B66-'SDE correctiebedragen 2022-2047'!U64)</f>
        <v>42.96330500517363</v>
      </c>
      <c r="W66" s="162">
        <f>IF($B66-'SDE correctiebedragen 2022-2047'!V64&lt;0,0,$B66-'SDE correctiebedragen 2022-2047'!V64)</f>
        <v>42.463254580251238</v>
      </c>
      <c r="X66" s="162">
        <f>IF($B66-'SDE correctiebedragen 2022-2047'!W64&lt;0,0,$B66-'SDE correctiebedragen 2022-2047'!W64)</f>
        <v>41.955703398955009</v>
      </c>
      <c r="Y66" s="162">
        <f>IF($B66-'SDE correctiebedragen 2022-2047'!X64&lt;0,0,$B66-'SDE correctiebedragen 2022-2047'!X64)</f>
        <v>41.440538949939338</v>
      </c>
      <c r="Z66" s="162">
        <f>IF($B66-'SDE correctiebedragen 2022-2047'!Y64&lt;0,0,$B66-'SDE correctiebedragen 2022-2047'!Y64)</f>
        <v>40.917647034188434</v>
      </c>
      <c r="AA66" s="162">
        <f>IF($B66-'SDE correctiebedragen 2022-2047'!Z64&lt;0,0,$B66-'SDE correctiebedragen 2022-2047'!Z64)</f>
        <v>40.386911739701262</v>
      </c>
      <c r="AB66" s="162">
        <f>IF($B66-'SDE correctiebedragen 2022-2047'!AA64&lt;0,0,$B66-'SDE correctiebedragen 2022-2047'!AA64)</f>
        <v>39.848215415796787</v>
      </c>
      <c r="AC66" s="187">
        <f t="shared" si="12"/>
        <v>47.933091560041028</v>
      </c>
    </row>
    <row r="67" spans="1:29" x14ac:dyDescent="0.25">
      <c r="A67" s="169" t="s">
        <v>129</v>
      </c>
      <c r="B67" s="164">
        <v>68.3</v>
      </c>
      <c r="C67" s="143">
        <f>IF($B67-'SDE correctiebedragen 2022-2047'!B65&lt;0,0,$B67-'SDE correctiebedragen 2022-2047'!B65)</f>
        <v>50.405945184155243</v>
      </c>
      <c r="D67" s="143">
        <f>IF($B67-'SDE correctiebedragen 2022-2047'!C65&lt;0,0,$B67-'SDE correctiebedragen 2022-2047'!C65)</f>
        <v>51.514770582205088</v>
      </c>
      <c r="E67" s="143">
        <f>IF($B67-'SDE correctiebedragen 2022-2047'!D65&lt;0,0,$B67-'SDE correctiebedragen 2022-2047'!D65)</f>
        <v>50.221980406841844</v>
      </c>
      <c r="F67" s="143">
        <f>IF($B67-'SDE correctiebedragen 2022-2047'!E65&lt;0,0,$B67-'SDE correctiebedragen 2022-2047'!E65)</f>
        <v>48.894183202836714</v>
      </c>
      <c r="G67" s="143">
        <f>IF($B67-'SDE correctiebedragen 2022-2047'!F65&lt;0,0,$B67-'SDE correctiebedragen 2022-2047'!F65)</f>
        <v>47.530619637119877</v>
      </c>
      <c r="H67" s="143">
        <f>IF($B67-'SDE correctiebedragen 2022-2047'!G65&lt;0,0,$B67-'SDE correctiebedragen 2022-2047'!G65)</f>
        <v>46.130515473210899</v>
      </c>
      <c r="I67" s="143">
        <f>IF($B67-'SDE correctiebedragen 2022-2047'!H65&lt;0,0,$B67-'SDE correctiebedragen 2022-2047'!H65)</f>
        <v>44.693081294966305</v>
      </c>
      <c r="J67" s="143">
        <f>IF($B67-'SDE correctiebedragen 2022-2047'!I65&lt;0,0,$B67-'SDE correctiebedragen 2022-2047'!I65)</f>
        <v>43.217512225392895</v>
      </c>
      <c r="K67" s="143">
        <f>IF($B67-'SDE correctiebedragen 2022-2047'!J65&lt;0,0,$B67-'SDE correctiebedragen 2022-2047'!J65)</f>
        <v>41.702987640440917</v>
      </c>
      <c r="L67" s="143">
        <f>IF($B67-'SDE correctiebedragen 2022-2047'!K65&lt;0,0,$B67-'SDE correctiebedragen 2022-2047'!K65)</f>
        <v>41.015837430713134</v>
      </c>
      <c r="M67" s="143">
        <f>IF($B67-'SDE correctiebedragen 2022-2047'!L65&lt;0,0,$B67-'SDE correctiebedragen 2022-2047'!L65)</f>
        <v>40.314057042474424</v>
      </c>
      <c r="N67" s="143">
        <f>IF($B67-'SDE correctiebedragen 2022-2047'!M65&lt;0,0,$B67-'SDE correctiebedragen 2022-2047'!M65)</f>
        <v>39.59736217916663</v>
      </c>
      <c r="O67" s="143">
        <f>IF($B67-'SDE correctiebedragen 2022-2047'!N65&lt;0,0,$B67-'SDE correctiebedragen 2022-2047'!N65)</f>
        <v>38.865463307125054</v>
      </c>
      <c r="P67" s="143">
        <f>IF($B67-'SDE correctiebedragen 2022-2047'!O65&lt;0,0,$B67-'SDE correctiebedragen 2022-2047'!O65)</f>
        <v>38.118065562431916</v>
      </c>
      <c r="Q67" s="143">
        <f>IF($B67-'SDE correctiebedragen 2022-2047'!P65&lt;0,0,$B67-'SDE correctiebedragen 2022-2047'!P65)</f>
        <v>37.354868656153883</v>
      </c>
      <c r="R67" s="143">
        <f>IF($B67-'SDE correctiebedragen 2022-2047'!Q65&lt;0,0,$B67-'SDE correctiebedragen 2022-2047'!Q65)</f>
        <v>36.890691685996217</v>
      </c>
      <c r="S67" s="143">
        <f>IF($B67-'SDE correctiebedragen 2022-2047'!R65&lt;0,0,$B67-'SDE correctiebedragen 2022-2047'!R65)</f>
        <v>36.419552061286161</v>
      </c>
      <c r="T67" s="143">
        <f>IF($B67-'SDE correctiebedragen 2022-2047'!S65&lt;0,0,$B67-'SDE correctiebedragen 2022-2047'!S65)</f>
        <v>35.941345342205459</v>
      </c>
      <c r="U67" s="143">
        <f>IF($B67-'SDE correctiebedragen 2022-2047'!T65&lt;0,0,$B67-'SDE correctiebedragen 2022-2047'!T65)</f>
        <v>35.455965522338538</v>
      </c>
      <c r="V67" s="143">
        <f>IF($B67-'SDE correctiebedragen 2022-2047'!U65&lt;0,0,$B67-'SDE correctiebedragen 2022-2047'!U65)</f>
        <v>34.96330500517363</v>
      </c>
      <c r="W67" s="143">
        <f>IF($B67-'SDE correctiebedragen 2022-2047'!V65&lt;0,0,$B67-'SDE correctiebedragen 2022-2047'!V65)</f>
        <v>34.463254580251238</v>
      </c>
      <c r="X67" s="143">
        <f>IF($B67-'SDE correctiebedragen 2022-2047'!W65&lt;0,0,$B67-'SDE correctiebedragen 2022-2047'!W65)</f>
        <v>33.955703398955009</v>
      </c>
      <c r="Y67" s="143">
        <f>IF($B67-'SDE correctiebedragen 2022-2047'!X65&lt;0,0,$B67-'SDE correctiebedragen 2022-2047'!X65)</f>
        <v>33.440538949939338</v>
      </c>
      <c r="Z67" s="143">
        <f>IF($B67-'SDE correctiebedragen 2022-2047'!Y65&lt;0,0,$B67-'SDE correctiebedragen 2022-2047'!Y65)</f>
        <v>32.917647034188434</v>
      </c>
      <c r="AA67" s="143">
        <f>IF($B67-'SDE correctiebedragen 2022-2047'!Z65&lt;0,0,$B67-'SDE correctiebedragen 2022-2047'!Z65)</f>
        <v>32.386911739701262</v>
      </c>
      <c r="AB67" s="143">
        <f>IF($B67-'SDE correctiebedragen 2022-2047'!AA65&lt;0,0,$B67-'SDE correctiebedragen 2022-2047'!AA65)</f>
        <v>31.848215415796787</v>
      </c>
      <c r="AC67" s="184">
        <f t="shared" si="12"/>
        <v>39.933091560041035</v>
      </c>
    </row>
    <row r="68" spans="1:29" x14ac:dyDescent="0.25">
      <c r="A68" s="169" t="s">
        <v>130</v>
      </c>
      <c r="B68" s="164">
        <v>37.299999999999997</v>
      </c>
      <c r="C68" s="143">
        <f>IF($B68-'SDE correctiebedragen 2022-2047'!B66&lt;0,0,$B68-'SDE correctiebedragen 2022-2047'!B66)</f>
        <v>7.6253131745576539</v>
      </c>
      <c r="D68" s="143">
        <f>IF($B68-'SDE correctiebedragen 2022-2047'!C66&lt;0,0,$B68-'SDE correctiebedragen 2022-2047'!C66)</f>
        <v>9.0071149167866125</v>
      </c>
      <c r="E68" s="143">
        <f>IF($B68-'SDE correctiebedragen 2022-2047'!D66&lt;0,0,$B68-'SDE correctiebedragen 2022-2047'!D66)</f>
        <v>7.3960590014051526</v>
      </c>
      <c r="F68" s="143">
        <f>IF($B68-'SDE correctiebedragen 2022-2047'!E66&lt;0,0,$B68-'SDE correctiebedragen 2022-2047'!E66)</f>
        <v>5.7413778468717993</v>
      </c>
      <c r="G68" s="143">
        <f>IF($B68-'SDE correctiebedragen 2022-2047'!F66&lt;0,0,$B68-'SDE correctiebedragen 2022-2047'!F66)</f>
        <v>4.0421251835929226</v>
      </c>
      <c r="H68" s="143">
        <f>IF($B68-'SDE correctiebedragen 2022-2047'!G66&lt;0,0,$B68-'SDE correctiebedragen 2022-2047'!G66)</f>
        <v>2.2973361695659733</v>
      </c>
      <c r="I68" s="143">
        <f>IF($B68-'SDE correctiebedragen 2022-2047'!H66&lt;0,0,$B68-'SDE correctiebedragen 2022-2047'!H66)</f>
        <v>0.50602704611772253</v>
      </c>
      <c r="J68" s="143">
        <f>IF($B68-'SDE correctiebedragen 2022-2047'!I66&lt;0,0,$B68-'SDE correctiebedragen 2022-2047'!I66)</f>
        <v>0</v>
      </c>
      <c r="K68" s="143">
        <f>IF($B68-'SDE correctiebedragen 2022-2047'!J66&lt;0,0,$B68-'SDE correctiebedragen 2022-2047'!J66)</f>
        <v>0</v>
      </c>
      <c r="L68" s="143">
        <f>IF($B68-'SDE correctiebedragen 2022-2047'!K66&lt;0,0,$B68-'SDE correctiebedragen 2022-2047'!K66)</f>
        <v>0</v>
      </c>
      <c r="M68" s="143">
        <f>IF($B68-'SDE correctiebedragen 2022-2047'!L66&lt;0,0,$B68-'SDE correctiebedragen 2022-2047'!L66)</f>
        <v>0</v>
      </c>
      <c r="N68" s="143">
        <f>IF($B68-'SDE correctiebedragen 2022-2047'!M66&lt;0,0,$B68-'SDE correctiebedragen 2022-2047'!M66)</f>
        <v>0</v>
      </c>
      <c r="O68" s="143">
        <f>IF($B68-'SDE correctiebedragen 2022-2047'!N66&lt;0,0,$B68-'SDE correctiebedragen 2022-2047'!N66)</f>
        <v>0</v>
      </c>
      <c r="P68" s="143">
        <f>IF($B68-'SDE correctiebedragen 2022-2047'!O66&lt;0,0,$B68-'SDE correctiebedragen 2022-2047'!O66)</f>
        <v>0</v>
      </c>
      <c r="Q68" s="143">
        <f>IF($B68-'SDE correctiebedragen 2022-2047'!P66&lt;0,0,$B68-'SDE correctiebedragen 2022-2047'!P66)</f>
        <v>0</v>
      </c>
      <c r="R68" s="143">
        <f>IF($B68-'SDE correctiebedragen 2022-2047'!Q66&lt;0,0,$B68-'SDE correctiebedragen 2022-2047'!Q66)</f>
        <v>0</v>
      </c>
      <c r="S68" s="143">
        <f>IF($B68-'SDE correctiebedragen 2022-2047'!R66&lt;0,0,$B68-'SDE correctiebedragen 2022-2047'!R66)</f>
        <v>0</v>
      </c>
      <c r="T68" s="143">
        <f>IF($B68-'SDE correctiebedragen 2022-2047'!S66&lt;0,0,$B68-'SDE correctiebedragen 2022-2047'!S66)</f>
        <v>0</v>
      </c>
      <c r="U68" s="143">
        <f>IF($B68-'SDE correctiebedragen 2022-2047'!T66&lt;0,0,$B68-'SDE correctiebedragen 2022-2047'!T66)</f>
        <v>0</v>
      </c>
      <c r="V68" s="143">
        <f>IF($B68-'SDE correctiebedragen 2022-2047'!U66&lt;0,0,$B68-'SDE correctiebedragen 2022-2047'!U66)</f>
        <v>0</v>
      </c>
      <c r="W68" s="143">
        <f>IF($B68-'SDE correctiebedragen 2022-2047'!V66&lt;0,0,$B68-'SDE correctiebedragen 2022-2047'!V66)</f>
        <v>0</v>
      </c>
      <c r="X68" s="143">
        <f>IF($B68-'SDE correctiebedragen 2022-2047'!W66&lt;0,0,$B68-'SDE correctiebedragen 2022-2047'!W66)</f>
        <v>0</v>
      </c>
      <c r="Y68" s="143">
        <f>IF($B68-'SDE correctiebedragen 2022-2047'!X66&lt;0,0,$B68-'SDE correctiebedragen 2022-2047'!X66)</f>
        <v>0</v>
      </c>
      <c r="Z68" s="143">
        <f>IF($B68-'SDE correctiebedragen 2022-2047'!Y66&lt;0,0,$B68-'SDE correctiebedragen 2022-2047'!Y66)</f>
        <v>0</v>
      </c>
      <c r="AA68" s="143">
        <f>IF($B68-'SDE correctiebedragen 2022-2047'!Z66&lt;0,0,$B68-'SDE correctiebedragen 2022-2047'!Z66)</f>
        <v>0</v>
      </c>
      <c r="AB68" s="143">
        <f>IF($B68-'SDE correctiebedragen 2022-2047'!AA66&lt;0,0,$B68-'SDE correctiebedragen 2022-2047'!AA66)</f>
        <v>0</v>
      </c>
      <c r="AC68" s="184">
        <f t="shared" si="12"/>
        <v>1.4082828207268401</v>
      </c>
    </row>
    <row r="69" spans="1:29" x14ac:dyDescent="0.25">
      <c r="A69" s="169" t="s">
        <v>131</v>
      </c>
      <c r="B69" s="164">
        <v>61.800000000000004</v>
      </c>
      <c r="C69" s="143">
        <f>IF($B69-'SDE correctiebedragen 2022-2047'!B67&lt;0,0,$B69-'SDE correctiebedragen 2022-2047'!B67)</f>
        <v>33.669174798200459</v>
      </c>
      <c r="D69" s="143">
        <f>IF($B69-'SDE correctiebedragen 2022-2047'!C67&lt;0,0,$B69-'SDE correctiebedragen 2022-2047'!C67)</f>
        <v>34.815369295540236</v>
      </c>
      <c r="E69" s="143">
        <f>IF($B69-'SDE correctiebedragen 2022-2047'!D67&lt;0,0,$B69-'SDE correctiebedragen 2022-2047'!D67)</f>
        <v>32.921145780586755</v>
      </c>
      <c r="F69" s="143">
        <f>IF($B69-'SDE correctiebedragen 2022-2047'!E67&lt;0,0,$B69-'SDE correctiebedragen 2022-2047'!E67)</f>
        <v>31.074071005538645</v>
      </c>
      <c r="G69" s="143">
        <f>IF($B69-'SDE correctiebedragen 2022-2047'!F67&lt;0,0,$B69-'SDE correctiebedragen 2022-2047'!F67)</f>
        <v>29.564258350491642</v>
      </c>
      <c r="H69" s="143">
        <f>IF($B69-'SDE correctiebedragen 2022-2047'!G67&lt;0,0,$B69-'SDE correctiebedragen 2022-2047'!G67)</f>
        <v>27.784233047369547</v>
      </c>
      <c r="I69" s="143">
        <f>IF($B69-'SDE correctiebedragen 2022-2047'!H67&lt;0,0,$B69-'SDE correctiebedragen 2022-2047'!H67)</f>
        <v>25.920239505492326</v>
      </c>
      <c r="J69" s="143">
        <f>IF($B69-'SDE correctiebedragen 2022-2047'!I67&lt;0,0,$B69-'SDE correctiebedragen 2022-2047'!I67)</f>
        <v>23.76850137907384</v>
      </c>
      <c r="K69" s="143">
        <f>IF($B69-'SDE correctiebedragen 2022-2047'!J67&lt;0,0,$B69-'SDE correctiebedragen 2022-2047'!J67)</f>
        <v>21.623803369638622</v>
      </c>
      <c r="L69" s="143">
        <f>IF($B69-'SDE correctiebedragen 2022-2047'!K67&lt;0,0,$B69-'SDE correctiebedragen 2022-2047'!K67)</f>
        <v>20.665330369074177</v>
      </c>
      <c r="M69" s="143">
        <f>IF($B69-'SDE correctiebedragen 2022-2047'!L67&lt;0,0,$B69-'SDE correctiebedragen 2022-2047'!L67)</f>
        <v>19.687142822734636</v>
      </c>
      <c r="N69" s="143">
        <f>IF($B69-'SDE correctiebedragen 2022-2047'!M67&lt;0,0,$B69-'SDE correctiebedragen 2022-2047'!M67)</f>
        <v>18.688864950671842</v>
      </c>
      <c r="O69" s="143">
        <f>IF($B69-'SDE correctiebedragen 2022-2047'!N67&lt;0,0,$B69-'SDE correctiebedragen 2022-2047'!N67)</f>
        <v>17.670114135312069</v>
      </c>
      <c r="P69" s="143">
        <f>IF($B69-'SDE correctiebedragen 2022-2047'!O67&lt;0,0,$B69-'SDE correctiebedragen 2022-2047'!O67)</f>
        <v>16.630500800877591</v>
      </c>
      <c r="Q69" s="143">
        <f>IF($B69-'SDE correctiebedragen 2022-2047'!P67&lt;0,0,$B69-'SDE correctiebedragen 2022-2047'!P67)</f>
        <v>15.569628290729639</v>
      </c>
      <c r="R69" s="143">
        <f>IF($B69-'SDE correctiebedragen 2022-2047'!Q67&lt;0,0,$B69-'SDE correctiebedragen 2022-2047'!Q67)</f>
        <v>14.876172715090618</v>
      </c>
      <c r="S69" s="143">
        <f>IF($B69-'SDE correctiebedragen 2022-2047'!R67&lt;0,0,$B69-'SDE correctiebedragen 2022-2047'!R67)</f>
        <v>14.17231530581698</v>
      </c>
      <c r="T69" s="143">
        <f>IF($B69-'SDE correctiebedragen 2022-2047'!S67&lt;0,0,$B69-'SDE correctiebedragen 2022-2047'!S67)</f>
        <v>13.457900035404244</v>
      </c>
      <c r="U69" s="143">
        <f>IF($B69-'SDE correctiebedragen 2022-2047'!T67&lt;0,0,$B69-'SDE correctiebedragen 2022-2047'!T67)</f>
        <v>12.7327685359353</v>
      </c>
      <c r="V69" s="143">
        <f>IF($B69-'SDE correctiebedragen 2022-2047'!U67&lt;0,0,$B69-'SDE correctiebedragen 2022-2047'!U67)</f>
        <v>11.996760063974349</v>
      </c>
      <c r="W69" s="143">
        <f>IF($B69-'SDE correctiebedragen 2022-2047'!V67&lt;0,0,$B69-'SDE correctiebedragen 2022-2047'!V67)</f>
        <v>11.249711464933974</v>
      </c>
      <c r="X69" s="143">
        <f>IF($B69-'SDE correctiebedragen 2022-2047'!W67&lt;0,0,$B69-'SDE correctiebedragen 2022-2047'!W67)</f>
        <v>10.491457136907982</v>
      </c>
      <c r="Y69" s="143">
        <f>IF($B69-'SDE correctiebedragen 2022-2047'!X67&lt;0,0,$B69-'SDE correctiebedragen 2022-2047'!X67)</f>
        <v>9.7218289939616085</v>
      </c>
      <c r="Z69" s="143">
        <f>IF($B69-'SDE correctiebedragen 2022-2047'!Y67&lt;0,0,$B69-'SDE correctiebedragen 2022-2047'!Y67)</f>
        <v>8.9406564288710442</v>
      </c>
      <c r="AA69" s="143">
        <f>IF($B69-'SDE correctiebedragen 2022-2047'!Z67&lt;0,0,$B69-'SDE correctiebedragen 2022-2047'!Z67)</f>
        <v>8.1477662753041074</v>
      </c>
      <c r="AB69" s="143">
        <f>IF($B69-'SDE correctiebedragen 2022-2047'!AA67&lt;0,0,$B69-'SDE correctiebedragen 2022-2047'!AA67)</f>
        <v>7.3429827694336822</v>
      </c>
      <c r="AC69" s="184">
        <f t="shared" si="12"/>
        <v>18.968565293344842</v>
      </c>
    </row>
    <row r="70" spans="1:29" x14ac:dyDescent="0.25">
      <c r="A70" s="169" t="s">
        <v>132</v>
      </c>
      <c r="B70" s="164">
        <v>48</v>
      </c>
      <c r="C70" s="143">
        <f>IF($B70-'SDE correctiebedragen 2022-2047'!B68&lt;0,0,$B70-'SDE correctiebedragen 2022-2047'!B68)</f>
        <v>30.104249065215356</v>
      </c>
      <c r="D70" s="143">
        <f>IF($B70-'SDE correctiebedragen 2022-2047'!C68&lt;0,0,$B70-'SDE correctiebedragen 2022-2047'!C68)</f>
        <v>31.213179565198665</v>
      </c>
      <c r="E70" s="143">
        <f>IF($B70-'SDE correctiebedragen 2022-2047'!D68&lt;0,0,$B70-'SDE correctiebedragen 2022-2047'!D68)</f>
        <v>29.920266850482307</v>
      </c>
      <c r="F70" s="143">
        <f>IF($B70-'SDE correctiebedragen 2022-2047'!E68&lt;0,0,$B70-'SDE correctiebedragen 2022-2047'!E68)</f>
        <v>28.592343788922285</v>
      </c>
      <c r="G70" s="143">
        <f>IF($B70-'SDE correctiebedragen 2022-2047'!F68&lt;0,0,$B70-'SDE correctiebedragen 2022-2047'!F68)</f>
        <v>27.228650975474103</v>
      </c>
      <c r="H70" s="143">
        <f>IF($B70-'SDE correctiebedragen 2022-2047'!G68&lt;0,0,$B70-'SDE correctiebedragen 2022-2047'!G68)</f>
        <v>25.828414100269974</v>
      </c>
      <c r="I70" s="143">
        <f>IF($B70-'SDE correctiebedragen 2022-2047'!H68&lt;0,0,$B70-'SDE correctiebedragen 2022-2047'!H68)</f>
        <v>24.390843672340232</v>
      </c>
      <c r="J70" s="143">
        <f>IF($B70-'SDE correctiebedragen 2022-2047'!I68&lt;0,0,$B70-'SDE correctiebedragen 2022-2047'!I68)</f>
        <v>22.915134738400042</v>
      </c>
      <c r="K70" s="143">
        <f>IF($B70-'SDE correctiebedragen 2022-2047'!J68&lt;0,0,$B70-'SDE correctiebedragen 2022-2047'!J68)</f>
        <v>21.400466596615363</v>
      </c>
      <c r="L70" s="143">
        <f>IF($B70-'SDE correctiebedragen 2022-2047'!K68&lt;0,0,$B70-'SDE correctiebedragen 2022-2047'!K68)</f>
        <v>20.713251254166284</v>
      </c>
      <c r="M70" s="143">
        <f>IF($B70-'SDE correctiebedragen 2022-2047'!L68&lt;0,0,$B70-'SDE correctiebedragen 2022-2047'!L68)</f>
        <v>20.011404346459493</v>
      </c>
      <c r="N70" s="143">
        <f>IF($B70-'SDE correctiebedragen 2022-2047'!M68&lt;0,0,$B70-'SDE correctiebedragen 2022-2047'!M68)</f>
        <v>19.294641549989297</v>
      </c>
      <c r="O70" s="143">
        <f>IF($B70-'SDE correctiebedragen 2022-2047'!N68&lt;0,0,$B70-'SDE correctiebedragen 2022-2047'!N68)</f>
        <v>18.56267330364706</v>
      </c>
      <c r="P70" s="143">
        <f>IF($B70-'SDE correctiebedragen 2022-2047'!O68&lt;0,0,$B70-'SDE correctiebedragen 2022-2047'!O68)</f>
        <v>17.815204715565791</v>
      </c>
      <c r="Q70" s="143">
        <f>IF($B70-'SDE correctiebedragen 2022-2047'!P68&lt;0,0,$B70-'SDE correctiebedragen 2022-2047'!P68)</f>
        <v>17.051935468348773</v>
      </c>
      <c r="R70" s="143">
        <f>IF($B70-'SDE correctiebedragen 2022-2047'!Q68&lt;0,0,$B70-'SDE correctiebedragen 2022-2047'!Q68)</f>
        <v>16.58771450037403</v>
      </c>
      <c r="S70" s="143">
        <f>IF($B70-'SDE correctiebedragen 2022-2047'!R68&lt;0,0,$B70-'SDE correctiebedragen 2022-2047'!R68)</f>
        <v>16.116530217879642</v>
      </c>
      <c r="T70" s="143">
        <f>IF($B70-'SDE correctiebedragen 2022-2047'!S68&lt;0,0,$B70-'SDE correctiebedragen 2022-2047'!S68)</f>
        <v>15.638278171147846</v>
      </c>
      <c r="U70" s="143">
        <f>IF($B70-'SDE correctiebedragen 2022-2047'!T68&lt;0,0,$B70-'SDE correctiebedragen 2022-2047'!T68)</f>
        <v>15.152852343715054</v>
      </c>
      <c r="V70" s="143">
        <f>IF($B70-'SDE correctiebedragen 2022-2047'!U68&lt;0,0,$B70-'SDE correctiebedragen 2022-2047'!U68)</f>
        <v>14.660145128870795</v>
      </c>
      <c r="W70" s="143">
        <f>IF($B70-'SDE correctiebedragen 2022-2047'!V68&lt;0,0,$B70-'SDE correctiebedragen 2022-2047'!V68)</f>
        <v>14.160047305803865</v>
      </c>
      <c r="X70" s="143">
        <f>IF($B70-'SDE correctiebedragen 2022-2047'!W68&lt;0,0,$B70-'SDE correctiebedragen 2022-2047'!W68)</f>
        <v>13.652448015390931</v>
      </c>
      <c r="Y70" s="143">
        <f>IF($B70-'SDE correctiebedragen 2022-2047'!X68&lt;0,0,$B70-'SDE correctiebedragen 2022-2047'!X68)</f>
        <v>13.137234735621796</v>
      </c>
      <c r="Z70" s="143">
        <f>IF($B70-'SDE correctiebedragen 2022-2047'!Y68&lt;0,0,$B70-'SDE correctiebedragen 2022-2047'!Y68)</f>
        <v>12.614293256656126</v>
      </c>
      <c r="AA70" s="143">
        <f>IF($B70-'SDE correctiebedragen 2022-2047'!Z68&lt;0,0,$B70-'SDE correctiebedragen 2022-2047'!Z68)</f>
        <v>12.083507655505969</v>
      </c>
      <c r="AB70" s="143">
        <f>IF($B70-'SDE correctiebedragen 2022-2047'!AA68&lt;0,0,$B70-'SDE correctiebedragen 2022-2047'!AA68)</f>
        <v>11.544760270338571</v>
      </c>
      <c r="AC70" s="184">
        <f t="shared" si="12"/>
        <v>19.630402753553827</v>
      </c>
    </row>
    <row r="71" spans="1:29" x14ac:dyDescent="0.25">
      <c r="A71" s="169" t="s">
        <v>133</v>
      </c>
      <c r="B71" s="164">
        <v>48.5</v>
      </c>
      <c r="C71" s="143">
        <f>IF($B71-'SDE correctiebedragen 2022-2047'!B69&lt;0,0,$B71-'SDE correctiebedragen 2022-2047'!B69)</f>
        <v>30.604249065215356</v>
      </c>
      <c r="D71" s="143">
        <f>IF($B71-'SDE correctiebedragen 2022-2047'!C69&lt;0,0,$B71-'SDE correctiebedragen 2022-2047'!C69)</f>
        <v>31.713179565198665</v>
      </c>
      <c r="E71" s="143">
        <f>IF($B71-'SDE correctiebedragen 2022-2047'!D69&lt;0,0,$B71-'SDE correctiebedragen 2022-2047'!D69)</f>
        <v>30.420266850482307</v>
      </c>
      <c r="F71" s="143">
        <f>IF($B71-'SDE correctiebedragen 2022-2047'!E69&lt;0,0,$B71-'SDE correctiebedragen 2022-2047'!E69)</f>
        <v>29.092343788922285</v>
      </c>
      <c r="G71" s="143">
        <f>IF($B71-'SDE correctiebedragen 2022-2047'!F69&lt;0,0,$B71-'SDE correctiebedragen 2022-2047'!F69)</f>
        <v>27.728650975474103</v>
      </c>
      <c r="H71" s="143">
        <f>IF($B71-'SDE correctiebedragen 2022-2047'!G69&lt;0,0,$B71-'SDE correctiebedragen 2022-2047'!G69)</f>
        <v>26.328414100269974</v>
      </c>
      <c r="I71" s="143">
        <f>IF($B71-'SDE correctiebedragen 2022-2047'!H69&lt;0,0,$B71-'SDE correctiebedragen 2022-2047'!H69)</f>
        <v>24.890843672340232</v>
      </c>
      <c r="J71" s="143">
        <f>IF($B71-'SDE correctiebedragen 2022-2047'!I69&lt;0,0,$B71-'SDE correctiebedragen 2022-2047'!I69)</f>
        <v>23.415134738400042</v>
      </c>
      <c r="K71" s="143">
        <f>IF($B71-'SDE correctiebedragen 2022-2047'!J69&lt;0,0,$B71-'SDE correctiebedragen 2022-2047'!J69)</f>
        <v>21.900466596615363</v>
      </c>
      <c r="L71" s="143">
        <f>IF($B71-'SDE correctiebedragen 2022-2047'!K69&lt;0,0,$B71-'SDE correctiebedragen 2022-2047'!K69)</f>
        <v>21.213251254166284</v>
      </c>
      <c r="M71" s="143">
        <f>IF($B71-'SDE correctiebedragen 2022-2047'!L69&lt;0,0,$B71-'SDE correctiebedragen 2022-2047'!L69)</f>
        <v>20.511404346459493</v>
      </c>
      <c r="N71" s="143">
        <f>IF($B71-'SDE correctiebedragen 2022-2047'!M69&lt;0,0,$B71-'SDE correctiebedragen 2022-2047'!M69)</f>
        <v>19.794641549989297</v>
      </c>
      <c r="O71" s="143">
        <f>IF($B71-'SDE correctiebedragen 2022-2047'!N69&lt;0,0,$B71-'SDE correctiebedragen 2022-2047'!N69)</f>
        <v>19.06267330364706</v>
      </c>
      <c r="P71" s="143">
        <f>IF($B71-'SDE correctiebedragen 2022-2047'!O69&lt;0,0,$B71-'SDE correctiebedragen 2022-2047'!O69)</f>
        <v>18.315204715565791</v>
      </c>
      <c r="Q71" s="143">
        <f>IF($B71-'SDE correctiebedragen 2022-2047'!P69&lt;0,0,$B71-'SDE correctiebedragen 2022-2047'!P69)</f>
        <v>17.551935468348773</v>
      </c>
      <c r="R71" s="143">
        <f>IF($B71-'SDE correctiebedragen 2022-2047'!Q69&lt;0,0,$B71-'SDE correctiebedragen 2022-2047'!Q69)</f>
        <v>17.08771450037403</v>
      </c>
      <c r="S71" s="143">
        <f>IF($B71-'SDE correctiebedragen 2022-2047'!R69&lt;0,0,$B71-'SDE correctiebedragen 2022-2047'!R69)</f>
        <v>16.616530217879642</v>
      </c>
      <c r="T71" s="143">
        <f>IF($B71-'SDE correctiebedragen 2022-2047'!S69&lt;0,0,$B71-'SDE correctiebedragen 2022-2047'!S69)</f>
        <v>16.138278171147846</v>
      </c>
      <c r="U71" s="143">
        <f>IF($B71-'SDE correctiebedragen 2022-2047'!T69&lt;0,0,$B71-'SDE correctiebedragen 2022-2047'!T69)</f>
        <v>15.652852343715054</v>
      </c>
      <c r="V71" s="143">
        <f>IF($B71-'SDE correctiebedragen 2022-2047'!U69&lt;0,0,$B71-'SDE correctiebedragen 2022-2047'!U69)</f>
        <v>15.160145128870795</v>
      </c>
      <c r="W71" s="143">
        <f>IF($B71-'SDE correctiebedragen 2022-2047'!V69&lt;0,0,$B71-'SDE correctiebedragen 2022-2047'!V69)</f>
        <v>14.660047305803865</v>
      </c>
      <c r="X71" s="143">
        <f>IF($B71-'SDE correctiebedragen 2022-2047'!W69&lt;0,0,$B71-'SDE correctiebedragen 2022-2047'!W69)</f>
        <v>14.152448015390931</v>
      </c>
      <c r="Y71" s="143">
        <f>IF($B71-'SDE correctiebedragen 2022-2047'!X69&lt;0,0,$B71-'SDE correctiebedragen 2022-2047'!X69)</f>
        <v>13.637234735621796</v>
      </c>
      <c r="Z71" s="143">
        <f>IF($B71-'SDE correctiebedragen 2022-2047'!Y69&lt;0,0,$B71-'SDE correctiebedragen 2022-2047'!Y69)</f>
        <v>13.114293256656126</v>
      </c>
      <c r="AA71" s="143">
        <f>IF($B71-'SDE correctiebedragen 2022-2047'!Z69&lt;0,0,$B71-'SDE correctiebedragen 2022-2047'!Z69)</f>
        <v>12.583507655505969</v>
      </c>
      <c r="AB71" s="143">
        <f>IF($B71-'SDE correctiebedragen 2022-2047'!AA69&lt;0,0,$B71-'SDE correctiebedragen 2022-2047'!AA69)</f>
        <v>12.044760270338571</v>
      </c>
      <c r="AC71" s="184">
        <f t="shared" si="12"/>
        <v>20.130402753553827</v>
      </c>
    </row>
    <row r="72" spans="1:29" x14ac:dyDescent="0.25">
      <c r="A72" s="169" t="s">
        <v>134</v>
      </c>
      <c r="B72" s="164">
        <v>48.9</v>
      </c>
      <c r="C72" s="143">
        <f>IF($B72-'SDE correctiebedragen 2022-2047'!B70&lt;0,0,$B72-'SDE correctiebedragen 2022-2047'!B70)</f>
        <v>31.004249065215355</v>
      </c>
      <c r="D72" s="143">
        <f>IF($B72-'SDE correctiebedragen 2022-2047'!C70&lt;0,0,$B72-'SDE correctiebedragen 2022-2047'!C70)</f>
        <v>32.113179565198664</v>
      </c>
      <c r="E72" s="143">
        <f>IF($B72-'SDE correctiebedragen 2022-2047'!D70&lt;0,0,$B72-'SDE correctiebedragen 2022-2047'!D70)</f>
        <v>30.820266850482305</v>
      </c>
      <c r="F72" s="143">
        <f>IF($B72-'SDE correctiebedragen 2022-2047'!E70&lt;0,0,$B72-'SDE correctiebedragen 2022-2047'!E70)</f>
        <v>29.492343788922284</v>
      </c>
      <c r="G72" s="143">
        <f>IF($B72-'SDE correctiebedragen 2022-2047'!F70&lt;0,0,$B72-'SDE correctiebedragen 2022-2047'!F70)</f>
        <v>28.128650975474102</v>
      </c>
      <c r="H72" s="143">
        <f>IF($B72-'SDE correctiebedragen 2022-2047'!G70&lt;0,0,$B72-'SDE correctiebedragen 2022-2047'!G70)</f>
        <v>26.728414100269973</v>
      </c>
      <c r="I72" s="143">
        <f>IF($B72-'SDE correctiebedragen 2022-2047'!H70&lt;0,0,$B72-'SDE correctiebedragen 2022-2047'!H70)</f>
        <v>25.29084367234023</v>
      </c>
      <c r="J72" s="143">
        <f>IF($B72-'SDE correctiebedragen 2022-2047'!I70&lt;0,0,$B72-'SDE correctiebedragen 2022-2047'!I70)</f>
        <v>23.81513473840004</v>
      </c>
      <c r="K72" s="143">
        <f>IF($B72-'SDE correctiebedragen 2022-2047'!J70&lt;0,0,$B72-'SDE correctiebedragen 2022-2047'!J70)</f>
        <v>22.300466596615362</v>
      </c>
      <c r="L72" s="143">
        <f>IF($B72-'SDE correctiebedragen 2022-2047'!K70&lt;0,0,$B72-'SDE correctiebedragen 2022-2047'!K70)</f>
        <v>21.613251254166283</v>
      </c>
      <c r="M72" s="143">
        <f>IF($B72-'SDE correctiebedragen 2022-2047'!L70&lt;0,0,$B72-'SDE correctiebedragen 2022-2047'!L70)</f>
        <v>20.911404346459491</v>
      </c>
      <c r="N72" s="143">
        <f>IF($B72-'SDE correctiebedragen 2022-2047'!M70&lt;0,0,$B72-'SDE correctiebedragen 2022-2047'!M70)</f>
        <v>20.194641549989296</v>
      </c>
      <c r="O72" s="143">
        <f>IF($B72-'SDE correctiebedragen 2022-2047'!N70&lt;0,0,$B72-'SDE correctiebedragen 2022-2047'!N70)</f>
        <v>19.462673303647058</v>
      </c>
      <c r="P72" s="143">
        <f>IF($B72-'SDE correctiebedragen 2022-2047'!O70&lt;0,0,$B72-'SDE correctiebedragen 2022-2047'!O70)</f>
        <v>18.71520471556579</v>
      </c>
      <c r="Q72" s="143">
        <f>IF($B72-'SDE correctiebedragen 2022-2047'!P70&lt;0,0,$B72-'SDE correctiebedragen 2022-2047'!P70)</f>
        <v>17.951935468348772</v>
      </c>
      <c r="R72" s="143">
        <f>IF($B72-'SDE correctiebedragen 2022-2047'!Q70&lt;0,0,$B72-'SDE correctiebedragen 2022-2047'!Q70)</f>
        <v>17.487714500374029</v>
      </c>
      <c r="S72" s="143">
        <f>IF($B72-'SDE correctiebedragen 2022-2047'!R70&lt;0,0,$B72-'SDE correctiebedragen 2022-2047'!R70)</f>
        <v>17.016530217879641</v>
      </c>
      <c r="T72" s="143">
        <f>IF($B72-'SDE correctiebedragen 2022-2047'!S70&lt;0,0,$B72-'SDE correctiebedragen 2022-2047'!S70)</f>
        <v>16.538278171147844</v>
      </c>
      <c r="U72" s="143">
        <f>IF($B72-'SDE correctiebedragen 2022-2047'!T70&lt;0,0,$B72-'SDE correctiebedragen 2022-2047'!T70)</f>
        <v>16.052852343715053</v>
      </c>
      <c r="V72" s="143">
        <f>IF($B72-'SDE correctiebedragen 2022-2047'!U70&lt;0,0,$B72-'SDE correctiebedragen 2022-2047'!U70)</f>
        <v>15.560145128870793</v>
      </c>
      <c r="W72" s="143">
        <f>IF($B72-'SDE correctiebedragen 2022-2047'!V70&lt;0,0,$B72-'SDE correctiebedragen 2022-2047'!V70)</f>
        <v>15.060047305803863</v>
      </c>
      <c r="X72" s="143">
        <f>IF($B72-'SDE correctiebedragen 2022-2047'!W70&lt;0,0,$B72-'SDE correctiebedragen 2022-2047'!W70)</f>
        <v>14.552448015390929</v>
      </c>
      <c r="Y72" s="143">
        <f>IF($B72-'SDE correctiebedragen 2022-2047'!X70&lt;0,0,$B72-'SDE correctiebedragen 2022-2047'!X70)</f>
        <v>14.037234735621794</v>
      </c>
      <c r="Z72" s="143">
        <f>IF($B72-'SDE correctiebedragen 2022-2047'!Y70&lt;0,0,$B72-'SDE correctiebedragen 2022-2047'!Y70)</f>
        <v>13.514293256656124</v>
      </c>
      <c r="AA72" s="143">
        <f>IF($B72-'SDE correctiebedragen 2022-2047'!Z70&lt;0,0,$B72-'SDE correctiebedragen 2022-2047'!Z70)</f>
        <v>12.983507655505967</v>
      </c>
      <c r="AB72" s="143">
        <f>IF($B72-'SDE correctiebedragen 2022-2047'!AA70&lt;0,0,$B72-'SDE correctiebedragen 2022-2047'!AA70)</f>
        <v>12.44476027033857</v>
      </c>
      <c r="AC72" s="184">
        <f t="shared" ref="AC72:AC87" si="15">AVERAGE(C72:AB72)</f>
        <v>20.530402753553826</v>
      </c>
    </row>
    <row r="73" spans="1:29" x14ac:dyDescent="0.25">
      <c r="A73" s="169" t="s">
        <v>135</v>
      </c>
      <c r="B73" s="164">
        <v>49.3</v>
      </c>
      <c r="C73" s="143">
        <f>IF($B73-'SDE correctiebedragen 2022-2047'!B71&lt;0,0,$B73-'SDE correctiebedragen 2022-2047'!B71)</f>
        <v>31.404249065215353</v>
      </c>
      <c r="D73" s="143">
        <f>IF($B73-'SDE correctiebedragen 2022-2047'!C71&lt;0,0,$B73-'SDE correctiebedragen 2022-2047'!C71)</f>
        <v>32.513179565198662</v>
      </c>
      <c r="E73" s="143">
        <f>IF($B73-'SDE correctiebedragen 2022-2047'!D71&lt;0,0,$B73-'SDE correctiebedragen 2022-2047'!D71)</f>
        <v>31.220266850482304</v>
      </c>
      <c r="F73" s="143">
        <f>IF($B73-'SDE correctiebedragen 2022-2047'!E71&lt;0,0,$B73-'SDE correctiebedragen 2022-2047'!E71)</f>
        <v>29.892343788922282</v>
      </c>
      <c r="G73" s="143">
        <f>IF($B73-'SDE correctiebedragen 2022-2047'!F71&lt;0,0,$B73-'SDE correctiebedragen 2022-2047'!F71)</f>
        <v>28.5286509754741</v>
      </c>
      <c r="H73" s="143">
        <f>IF($B73-'SDE correctiebedragen 2022-2047'!G71&lt;0,0,$B73-'SDE correctiebedragen 2022-2047'!G71)</f>
        <v>27.128414100269971</v>
      </c>
      <c r="I73" s="143">
        <f>IF($B73-'SDE correctiebedragen 2022-2047'!H71&lt;0,0,$B73-'SDE correctiebedragen 2022-2047'!H71)</f>
        <v>25.690843672340229</v>
      </c>
      <c r="J73" s="143">
        <f>IF($B73-'SDE correctiebedragen 2022-2047'!I71&lt;0,0,$B73-'SDE correctiebedragen 2022-2047'!I71)</f>
        <v>24.215134738400039</v>
      </c>
      <c r="K73" s="143">
        <f>IF($B73-'SDE correctiebedragen 2022-2047'!J71&lt;0,0,$B73-'SDE correctiebedragen 2022-2047'!J71)</f>
        <v>22.70046659661536</v>
      </c>
      <c r="L73" s="143">
        <f>IF($B73-'SDE correctiebedragen 2022-2047'!K71&lt;0,0,$B73-'SDE correctiebedragen 2022-2047'!K71)</f>
        <v>22.013251254166281</v>
      </c>
      <c r="M73" s="143">
        <f>IF($B73-'SDE correctiebedragen 2022-2047'!L71&lt;0,0,$B73-'SDE correctiebedragen 2022-2047'!L71)</f>
        <v>21.31140434645949</v>
      </c>
      <c r="N73" s="143">
        <f>IF($B73-'SDE correctiebedragen 2022-2047'!M71&lt;0,0,$B73-'SDE correctiebedragen 2022-2047'!M71)</f>
        <v>20.594641549989294</v>
      </c>
      <c r="O73" s="143">
        <f>IF($B73-'SDE correctiebedragen 2022-2047'!N71&lt;0,0,$B73-'SDE correctiebedragen 2022-2047'!N71)</f>
        <v>19.862673303647057</v>
      </c>
      <c r="P73" s="143">
        <f>IF($B73-'SDE correctiebedragen 2022-2047'!O71&lt;0,0,$B73-'SDE correctiebedragen 2022-2047'!O71)</f>
        <v>19.115204715565788</v>
      </c>
      <c r="Q73" s="143">
        <f>IF($B73-'SDE correctiebedragen 2022-2047'!P71&lt;0,0,$B73-'SDE correctiebedragen 2022-2047'!P71)</f>
        <v>18.351935468348771</v>
      </c>
      <c r="R73" s="143">
        <f>IF($B73-'SDE correctiebedragen 2022-2047'!Q71&lt;0,0,$B73-'SDE correctiebedragen 2022-2047'!Q71)</f>
        <v>17.887714500374027</v>
      </c>
      <c r="S73" s="143">
        <f>IF($B73-'SDE correctiebedragen 2022-2047'!R71&lt;0,0,$B73-'SDE correctiebedragen 2022-2047'!R71)</f>
        <v>17.41653021787964</v>
      </c>
      <c r="T73" s="143">
        <f>IF($B73-'SDE correctiebedragen 2022-2047'!S71&lt;0,0,$B73-'SDE correctiebedragen 2022-2047'!S71)</f>
        <v>16.938278171147843</v>
      </c>
      <c r="U73" s="143">
        <f>IF($B73-'SDE correctiebedragen 2022-2047'!T71&lt;0,0,$B73-'SDE correctiebedragen 2022-2047'!T71)</f>
        <v>16.452852343715051</v>
      </c>
      <c r="V73" s="143">
        <f>IF($B73-'SDE correctiebedragen 2022-2047'!U71&lt;0,0,$B73-'SDE correctiebedragen 2022-2047'!U71)</f>
        <v>15.960145128870792</v>
      </c>
      <c r="W73" s="143">
        <f>IF($B73-'SDE correctiebedragen 2022-2047'!V71&lt;0,0,$B73-'SDE correctiebedragen 2022-2047'!V71)</f>
        <v>15.460047305803862</v>
      </c>
      <c r="X73" s="143">
        <f>IF($B73-'SDE correctiebedragen 2022-2047'!W71&lt;0,0,$B73-'SDE correctiebedragen 2022-2047'!W71)</f>
        <v>14.952448015390928</v>
      </c>
      <c r="Y73" s="143">
        <f>IF($B73-'SDE correctiebedragen 2022-2047'!X71&lt;0,0,$B73-'SDE correctiebedragen 2022-2047'!X71)</f>
        <v>14.437234735621793</v>
      </c>
      <c r="Z73" s="143">
        <f>IF($B73-'SDE correctiebedragen 2022-2047'!Y71&lt;0,0,$B73-'SDE correctiebedragen 2022-2047'!Y71)</f>
        <v>13.914293256656123</v>
      </c>
      <c r="AA73" s="143">
        <f>IF($B73-'SDE correctiebedragen 2022-2047'!Z71&lt;0,0,$B73-'SDE correctiebedragen 2022-2047'!Z71)</f>
        <v>13.383507655505966</v>
      </c>
      <c r="AB73" s="143">
        <f>IF($B73-'SDE correctiebedragen 2022-2047'!AA71&lt;0,0,$B73-'SDE correctiebedragen 2022-2047'!AA71)</f>
        <v>12.844760270338568</v>
      </c>
      <c r="AC73" s="184">
        <f t="shared" si="15"/>
        <v>20.930402753553835</v>
      </c>
    </row>
    <row r="74" spans="1:29" x14ac:dyDescent="0.25">
      <c r="A74" s="169" t="s">
        <v>136</v>
      </c>
      <c r="B74" s="164">
        <v>49.6</v>
      </c>
      <c r="C74" s="143">
        <f>IF($B74-'SDE correctiebedragen 2022-2047'!B72&lt;0,0,$B74-'SDE correctiebedragen 2022-2047'!B72)</f>
        <v>31.704249065215357</v>
      </c>
      <c r="D74" s="143">
        <f>IF($B74-'SDE correctiebedragen 2022-2047'!C72&lt;0,0,$B74-'SDE correctiebedragen 2022-2047'!C72)</f>
        <v>32.813179565198666</v>
      </c>
      <c r="E74" s="143">
        <f>IF($B74-'SDE correctiebedragen 2022-2047'!D72&lt;0,0,$B74-'SDE correctiebedragen 2022-2047'!D72)</f>
        <v>31.520266850482308</v>
      </c>
      <c r="F74" s="143">
        <f>IF($B74-'SDE correctiebedragen 2022-2047'!E72&lt;0,0,$B74-'SDE correctiebedragen 2022-2047'!E72)</f>
        <v>30.192343788922287</v>
      </c>
      <c r="G74" s="143">
        <f>IF($B74-'SDE correctiebedragen 2022-2047'!F72&lt;0,0,$B74-'SDE correctiebedragen 2022-2047'!F72)</f>
        <v>28.828650975474105</v>
      </c>
      <c r="H74" s="143">
        <f>IF($B74-'SDE correctiebedragen 2022-2047'!G72&lt;0,0,$B74-'SDE correctiebedragen 2022-2047'!G72)</f>
        <v>27.428414100269976</v>
      </c>
      <c r="I74" s="143">
        <f>IF($B74-'SDE correctiebedragen 2022-2047'!H72&lt;0,0,$B74-'SDE correctiebedragen 2022-2047'!H72)</f>
        <v>25.990843672340233</v>
      </c>
      <c r="J74" s="143">
        <f>IF($B74-'SDE correctiebedragen 2022-2047'!I72&lt;0,0,$B74-'SDE correctiebedragen 2022-2047'!I72)</f>
        <v>24.515134738400043</v>
      </c>
      <c r="K74" s="143">
        <f>IF($B74-'SDE correctiebedragen 2022-2047'!J72&lt;0,0,$B74-'SDE correctiebedragen 2022-2047'!J72)</f>
        <v>23.000466596615365</v>
      </c>
      <c r="L74" s="143">
        <f>IF($B74-'SDE correctiebedragen 2022-2047'!K72&lt;0,0,$B74-'SDE correctiebedragen 2022-2047'!K72)</f>
        <v>22.313251254166286</v>
      </c>
      <c r="M74" s="143">
        <f>IF($B74-'SDE correctiebedragen 2022-2047'!L72&lt;0,0,$B74-'SDE correctiebedragen 2022-2047'!L72)</f>
        <v>21.611404346459494</v>
      </c>
      <c r="N74" s="143">
        <f>IF($B74-'SDE correctiebedragen 2022-2047'!M72&lt;0,0,$B74-'SDE correctiebedragen 2022-2047'!M72)</f>
        <v>20.894641549989299</v>
      </c>
      <c r="O74" s="143">
        <f>IF($B74-'SDE correctiebedragen 2022-2047'!N72&lt;0,0,$B74-'SDE correctiebedragen 2022-2047'!N72)</f>
        <v>20.162673303647061</v>
      </c>
      <c r="P74" s="143">
        <f>IF($B74-'SDE correctiebedragen 2022-2047'!O72&lt;0,0,$B74-'SDE correctiebedragen 2022-2047'!O72)</f>
        <v>19.415204715565793</v>
      </c>
      <c r="Q74" s="143">
        <f>IF($B74-'SDE correctiebedragen 2022-2047'!P72&lt;0,0,$B74-'SDE correctiebedragen 2022-2047'!P72)</f>
        <v>18.651935468348775</v>
      </c>
      <c r="R74" s="143">
        <f>IF($B74-'SDE correctiebedragen 2022-2047'!Q72&lt;0,0,$B74-'SDE correctiebedragen 2022-2047'!Q72)</f>
        <v>18.187714500374032</v>
      </c>
      <c r="S74" s="143">
        <f>IF($B74-'SDE correctiebedragen 2022-2047'!R72&lt;0,0,$B74-'SDE correctiebedragen 2022-2047'!R72)</f>
        <v>17.716530217879644</v>
      </c>
      <c r="T74" s="143">
        <f>IF($B74-'SDE correctiebedragen 2022-2047'!S72&lt;0,0,$B74-'SDE correctiebedragen 2022-2047'!S72)</f>
        <v>17.238278171147847</v>
      </c>
      <c r="U74" s="143">
        <f>IF($B74-'SDE correctiebedragen 2022-2047'!T72&lt;0,0,$B74-'SDE correctiebedragen 2022-2047'!T72)</f>
        <v>16.752852343715055</v>
      </c>
      <c r="V74" s="143">
        <f>IF($B74-'SDE correctiebedragen 2022-2047'!U72&lt;0,0,$B74-'SDE correctiebedragen 2022-2047'!U72)</f>
        <v>16.260145128870796</v>
      </c>
      <c r="W74" s="143">
        <f>IF($B74-'SDE correctiebedragen 2022-2047'!V72&lt;0,0,$B74-'SDE correctiebedragen 2022-2047'!V72)</f>
        <v>15.760047305803866</v>
      </c>
      <c r="X74" s="143">
        <f>IF($B74-'SDE correctiebedragen 2022-2047'!W72&lt;0,0,$B74-'SDE correctiebedragen 2022-2047'!W72)</f>
        <v>15.252448015390932</v>
      </c>
      <c r="Y74" s="143">
        <f>IF($B74-'SDE correctiebedragen 2022-2047'!X72&lt;0,0,$B74-'SDE correctiebedragen 2022-2047'!X72)</f>
        <v>14.737234735621797</v>
      </c>
      <c r="Z74" s="143">
        <f>IF($B74-'SDE correctiebedragen 2022-2047'!Y72&lt;0,0,$B74-'SDE correctiebedragen 2022-2047'!Y72)</f>
        <v>14.214293256656127</v>
      </c>
      <c r="AA74" s="143">
        <f>IF($B74-'SDE correctiebedragen 2022-2047'!Z72&lt;0,0,$B74-'SDE correctiebedragen 2022-2047'!Z72)</f>
        <v>13.68350765550597</v>
      </c>
      <c r="AB74" s="143">
        <f>IF($B74-'SDE correctiebedragen 2022-2047'!AA72&lt;0,0,$B74-'SDE correctiebedragen 2022-2047'!AA72)</f>
        <v>13.144760270338573</v>
      </c>
      <c r="AC74" s="184">
        <f t="shared" si="15"/>
        <v>21.230402753553832</v>
      </c>
    </row>
    <row r="75" spans="1:29" x14ac:dyDescent="0.25">
      <c r="A75" s="169" t="s">
        <v>137</v>
      </c>
      <c r="B75" s="164">
        <v>50.3</v>
      </c>
      <c r="C75" s="143">
        <f>IF($B75-'SDE correctiebedragen 2022-2047'!B73&lt;0,0,$B75-'SDE correctiebedragen 2022-2047'!B73)</f>
        <v>32.404249065215353</v>
      </c>
      <c r="D75" s="143">
        <f>IF($B75-'SDE correctiebedragen 2022-2047'!C73&lt;0,0,$B75-'SDE correctiebedragen 2022-2047'!C73)</f>
        <v>33.513179565198662</v>
      </c>
      <c r="E75" s="143">
        <f>IF($B75-'SDE correctiebedragen 2022-2047'!D73&lt;0,0,$B75-'SDE correctiebedragen 2022-2047'!D73)</f>
        <v>32.220266850482304</v>
      </c>
      <c r="F75" s="143">
        <f>IF($B75-'SDE correctiebedragen 2022-2047'!E73&lt;0,0,$B75-'SDE correctiebedragen 2022-2047'!E73)</f>
        <v>30.892343788922282</v>
      </c>
      <c r="G75" s="143">
        <f>IF($B75-'SDE correctiebedragen 2022-2047'!F73&lt;0,0,$B75-'SDE correctiebedragen 2022-2047'!F73)</f>
        <v>29.5286509754741</v>
      </c>
      <c r="H75" s="143">
        <f>IF($B75-'SDE correctiebedragen 2022-2047'!G73&lt;0,0,$B75-'SDE correctiebedragen 2022-2047'!G73)</f>
        <v>28.128414100269971</v>
      </c>
      <c r="I75" s="143">
        <f>IF($B75-'SDE correctiebedragen 2022-2047'!H73&lt;0,0,$B75-'SDE correctiebedragen 2022-2047'!H73)</f>
        <v>26.690843672340229</v>
      </c>
      <c r="J75" s="143">
        <f>IF($B75-'SDE correctiebedragen 2022-2047'!I73&lt;0,0,$B75-'SDE correctiebedragen 2022-2047'!I73)</f>
        <v>25.215134738400039</v>
      </c>
      <c r="K75" s="143">
        <f>IF($B75-'SDE correctiebedragen 2022-2047'!J73&lt;0,0,$B75-'SDE correctiebedragen 2022-2047'!J73)</f>
        <v>23.70046659661536</v>
      </c>
      <c r="L75" s="143">
        <f>IF($B75-'SDE correctiebedragen 2022-2047'!K73&lt;0,0,$B75-'SDE correctiebedragen 2022-2047'!K73)</f>
        <v>23.013251254166281</v>
      </c>
      <c r="M75" s="143">
        <f>IF($B75-'SDE correctiebedragen 2022-2047'!L73&lt;0,0,$B75-'SDE correctiebedragen 2022-2047'!L73)</f>
        <v>22.31140434645949</v>
      </c>
      <c r="N75" s="143">
        <f>IF($B75-'SDE correctiebedragen 2022-2047'!M73&lt;0,0,$B75-'SDE correctiebedragen 2022-2047'!M73)</f>
        <v>21.594641549989294</v>
      </c>
      <c r="O75" s="143">
        <f>IF($B75-'SDE correctiebedragen 2022-2047'!N73&lt;0,0,$B75-'SDE correctiebedragen 2022-2047'!N73)</f>
        <v>20.862673303647057</v>
      </c>
      <c r="P75" s="143">
        <f>IF($B75-'SDE correctiebedragen 2022-2047'!O73&lt;0,0,$B75-'SDE correctiebedragen 2022-2047'!O73)</f>
        <v>20.115204715565788</v>
      </c>
      <c r="Q75" s="143">
        <f>IF($B75-'SDE correctiebedragen 2022-2047'!P73&lt;0,0,$B75-'SDE correctiebedragen 2022-2047'!P73)</f>
        <v>19.351935468348771</v>
      </c>
      <c r="R75" s="143">
        <f>IF($B75-'SDE correctiebedragen 2022-2047'!Q73&lt;0,0,$B75-'SDE correctiebedragen 2022-2047'!Q73)</f>
        <v>18.887714500374027</v>
      </c>
      <c r="S75" s="143">
        <f>IF($B75-'SDE correctiebedragen 2022-2047'!R73&lt;0,0,$B75-'SDE correctiebedragen 2022-2047'!R73)</f>
        <v>18.41653021787964</v>
      </c>
      <c r="T75" s="143">
        <f>IF($B75-'SDE correctiebedragen 2022-2047'!S73&lt;0,0,$B75-'SDE correctiebedragen 2022-2047'!S73)</f>
        <v>17.938278171147843</v>
      </c>
      <c r="U75" s="143">
        <f>IF($B75-'SDE correctiebedragen 2022-2047'!T73&lt;0,0,$B75-'SDE correctiebedragen 2022-2047'!T73)</f>
        <v>17.452852343715051</v>
      </c>
      <c r="V75" s="143">
        <f>IF($B75-'SDE correctiebedragen 2022-2047'!U73&lt;0,0,$B75-'SDE correctiebedragen 2022-2047'!U73)</f>
        <v>16.960145128870792</v>
      </c>
      <c r="W75" s="143">
        <f>IF($B75-'SDE correctiebedragen 2022-2047'!V73&lt;0,0,$B75-'SDE correctiebedragen 2022-2047'!V73)</f>
        <v>16.460047305803862</v>
      </c>
      <c r="X75" s="143">
        <f>IF($B75-'SDE correctiebedragen 2022-2047'!W73&lt;0,0,$B75-'SDE correctiebedragen 2022-2047'!W73)</f>
        <v>15.952448015390928</v>
      </c>
      <c r="Y75" s="143">
        <f>IF($B75-'SDE correctiebedragen 2022-2047'!X73&lt;0,0,$B75-'SDE correctiebedragen 2022-2047'!X73)</f>
        <v>15.437234735621793</v>
      </c>
      <c r="Z75" s="143">
        <f>IF($B75-'SDE correctiebedragen 2022-2047'!Y73&lt;0,0,$B75-'SDE correctiebedragen 2022-2047'!Y73)</f>
        <v>14.914293256656123</v>
      </c>
      <c r="AA75" s="143">
        <f>IF($B75-'SDE correctiebedragen 2022-2047'!Z73&lt;0,0,$B75-'SDE correctiebedragen 2022-2047'!Z73)</f>
        <v>14.383507655505966</v>
      </c>
      <c r="AB75" s="143">
        <f>IF($B75-'SDE correctiebedragen 2022-2047'!AA73&lt;0,0,$B75-'SDE correctiebedragen 2022-2047'!AA73)</f>
        <v>13.844760270338568</v>
      </c>
      <c r="AC75" s="184">
        <f t="shared" si="15"/>
        <v>21.930402753553832</v>
      </c>
    </row>
    <row r="76" spans="1:29" x14ac:dyDescent="0.25">
      <c r="A76" s="169" t="s">
        <v>138</v>
      </c>
      <c r="B76" s="164">
        <v>51</v>
      </c>
      <c r="C76" s="143">
        <f>IF($B76-'SDE correctiebedragen 2022-2047'!B74&lt;0,0,$B76-'SDE correctiebedragen 2022-2047'!B74)</f>
        <v>33.104249065215356</v>
      </c>
      <c r="D76" s="143">
        <f>IF($B76-'SDE correctiebedragen 2022-2047'!C74&lt;0,0,$B76-'SDE correctiebedragen 2022-2047'!C74)</f>
        <v>34.213179565198665</v>
      </c>
      <c r="E76" s="143">
        <f>IF($B76-'SDE correctiebedragen 2022-2047'!D74&lt;0,0,$B76-'SDE correctiebedragen 2022-2047'!D74)</f>
        <v>32.920266850482307</v>
      </c>
      <c r="F76" s="143">
        <f>IF($B76-'SDE correctiebedragen 2022-2047'!E74&lt;0,0,$B76-'SDE correctiebedragen 2022-2047'!E74)</f>
        <v>31.592343788922285</v>
      </c>
      <c r="G76" s="143">
        <f>IF($B76-'SDE correctiebedragen 2022-2047'!F74&lt;0,0,$B76-'SDE correctiebedragen 2022-2047'!F74)</f>
        <v>30.228650975474103</v>
      </c>
      <c r="H76" s="143">
        <f>IF($B76-'SDE correctiebedragen 2022-2047'!G74&lt;0,0,$B76-'SDE correctiebedragen 2022-2047'!G74)</f>
        <v>28.828414100269974</v>
      </c>
      <c r="I76" s="143">
        <f>IF($B76-'SDE correctiebedragen 2022-2047'!H74&lt;0,0,$B76-'SDE correctiebedragen 2022-2047'!H74)</f>
        <v>27.390843672340232</v>
      </c>
      <c r="J76" s="143">
        <f>IF($B76-'SDE correctiebedragen 2022-2047'!I74&lt;0,0,$B76-'SDE correctiebedragen 2022-2047'!I74)</f>
        <v>25.915134738400042</v>
      </c>
      <c r="K76" s="143">
        <f>IF($B76-'SDE correctiebedragen 2022-2047'!J74&lt;0,0,$B76-'SDE correctiebedragen 2022-2047'!J74)</f>
        <v>24.400466596615363</v>
      </c>
      <c r="L76" s="143">
        <f>IF($B76-'SDE correctiebedragen 2022-2047'!K74&lt;0,0,$B76-'SDE correctiebedragen 2022-2047'!K74)</f>
        <v>23.713251254166284</v>
      </c>
      <c r="M76" s="143">
        <f>IF($B76-'SDE correctiebedragen 2022-2047'!L74&lt;0,0,$B76-'SDE correctiebedragen 2022-2047'!L74)</f>
        <v>23.011404346459493</v>
      </c>
      <c r="N76" s="143">
        <f>IF($B76-'SDE correctiebedragen 2022-2047'!M74&lt;0,0,$B76-'SDE correctiebedragen 2022-2047'!M74)</f>
        <v>22.294641549989297</v>
      </c>
      <c r="O76" s="143">
        <f>IF($B76-'SDE correctiebedragen 2022-2047'!N74&lt;0,0,$B76-'SDE correctiebedragen 2022-2047'!N74)</f>
        <v>21.56267330364706</v>
      </c>
      <c r="P76" s="143">
        <f>IF($B76-'SDE correctiebedragen 2022-2047'!O74&lt;0,0,$B76-'SDE correctiebedragen 2022-2047'!O74)</f>
        <v>20.815204715565791</v>
      </c>
      <c r="Q76" s="143">
        <f>IF($B76-'SDE correctiebedragen 2022-2047'!P74&lt;0,0,$B76-'SDE correctiebedragen 2022-2047'!P74)</f>
        <v>20.051935468348773</v>
      </c>
      <c r="R76" s="143">
        <f>IF($B76-'SDE correctiebedragen 2022-2047'!Q74&lt;0,0,$B76-'SDE correctiebedragen 2022-2047'!Q74)</f>
        <v>19.58771450037403</v>
      </c>
      <c r="S76" s="143">
        <f>IF($B76-'SDE correctiebedragen 2022-2047'!R74&lt;0,0,$B76-'SDE correctiebedragen 2022-2047'!R74)</f>
        <v>19.116530217879642</v>
      </c>
      <c r="T76" s="143">
        <f>IF($B76-'SDE correctiebedragen 2022-2047'!S74&lt;0,0,$B76-'SDE correctiebedragen 2022-2047'!S74)</f>
        <v>18.638278171147846</v>
      </c>
      <c r="U76" s="143">
        <f>IF($B76-'SDE correctiebedragen 2022-2047'!T74&lt;0,0,$B76-'SDE correctiebedragen 2022-2047'!T74)</f>
        <v>18.152852343715054</v>
      </c>
      <c r="V76" s="143">
        <f>IF($B76-'SDE correctiebedragen 2022-2047'!U74&lt;0,0,$B76-'SDE correctiebedragen 2022-2047'!U74)</f>
        <v>17.660145128870795</v>
      </c>
      <c r="W76" s="143">
        <f>IF($B76-'SDE correctiebedragen 2022-2047'!V74&lt;0,0,$B76-'SDE correctiebedragen 2022-2047'!V74)</f>
        <v>17.160047305803865</v>
      </c>
      <c r="X76" s="143">
        <f>IF($B76-'SDE correctiebedragen 2022-2047'!W74&lt;0,0,$B76-'SDE correctiebedragen 2022-2047'!W74)</f>
        <v>16.652448015390931</v>
      </c>
      <c r="Y76" s="143">
        <f>IF($B76-'SDE correctiebedragen 2022-2047'!X74&lt;0,0,$B76-'SDE correctiebedragen 2022-2047'!X74)</f>
        <v>16.137234735621796</v>
      </c>
      <c r="Z76" s="143">
        <f>IF($B76-'SDE correctiebedragen 2022-2047'!Y74&lt;0,0,$B76-'SDE correctiebedragen 2022-2047'!Y74)</f>
        <v>15.614293256656126</v>
      </c>
      <c r="AA76" s="143">
        <f>IF($B76-'SDE correctiebedragen 2022-2047'!Z74&lt;0,0,$B76-'SDE correctiebedragen 2022-2047'!Z74)</f>
        <v>15.083507655505969</v>
      </c>
      <c r="AB76" s="143">
        <f>IF($B76-'SDE correctiebedragen 2022-2047'!AA74&lt;0,0,$B76-'SDE correctiebedragen 2022-2047'!AA74)</f>
        <v>14.544760270338571</v>
      </c>
      <c r="AC76" s="184">
        <f t="shared" si="15"/>
        <v>22.630402753553824</v>
      </c>
    </row>
    <row r="77" spans="1:29" x14ac:dyDescent="0.25">
      <c r="A77" s="169" t="s">
        <v>139</v>
      </c>
      <c r="B77" s="164">
        <v>52</v>
      </c>
      <c r="C77" s="143">
        <f>IF($B77-'SDE correctiebedragen 2022-2047'!B75&lt;0,0,$B77-'SDE correctiebedragen 2022-2047'!B75)</f>
        <v>34.104249065215356</v>
      </c>
      <c r="D77" s="143">
        <f>IF($B77-'SDE correctiebedragen 2022-2047'!C75&lt;0,0,$B77-'SDE correctiebedragen 2022-2047'!C75)</f>
        <v>35.213179565198665</v>
      </c>
      <c r="E77" s="143">
        <f>IF($B77-'SDE correctiebedragen 2022-2047'!D75&lt;0,0,$B77-'SDE correctiebedragen 2022-2047'!D75)</f>
        <v>33.920266850482307</v>
      </c>
      <c r="F77" s="143">
        <f>IF($B77-'SDE correctiebedragen 2022-2047'!E75&lt;0,0,$B77-'SDE correctiebedragen 2022-2047'!E75)</f>
        <v>32.592343788922285</v>
      </c>
      <c r="G77" s="143">
        <f>IF($B77-'SDE correctiebedragen 2022-2047'!F75&lt;0,0,$B77-'SDE correctiebedragen 2022-2047'!F75)</f>
        <v>31.228650975474103</v>
      </c>
      <c r="H77" s="143">
        <f>IF($B77-'SDE correctiebedragen 2022-2047'!G75&lt;0,0,$B77-'SDE correctiebedragen 2022-2047'!G75)</f>
        <v>29.828414100269974</v>
      </c>
      <c r="I77" s="143">
        <f>IF($B77-'SDE correctiebedragen 2022-2047'!H75&lt;0,0,$B77-'SDE correctiebedragen 2022-2047'!H75)</f>
        <v>28.390843672340232</v>
      </c>
      <c r="J77" s="143">
        <f>IF($B77-'SDE correctiebedragen 2022-2047'!I75&lt;0,0,$B77-'SDE correctiebedragen 2022-2047'!I75)</f>
        <v>26.915134738400042</v>
      </c>
      <c r="K77" s="143">
        <f>IF($B77-'SDE correctiebedragen 2022-2047'!J75&lt;0,0,$B77-'SDE correctiebedragen 2022-2047'!J75)</f>
        <v>25.400466596615363</v>
      </c>
      <c r="L77" s="143">
        <f>IF($B77-'SDE correctiebedragen 2022-2047'!K75&lt;0,0,$B77-'SDE correctiebedragen 2022-2047'!K75)</f>
        <v>24.713251254166284</v>
      </c>
      <c r="M77" s="143">
        <f>IF($B77-'SDE correctiebedragen 2022-2047'!L75&lt;0,0,$B77-'SDE correctiebedragen 2022-2047'!L75)</f>
        <v>24.011404346459493</v>
      </c>
      <c r="N77" s="143">
        <f>IF($B77-'SDE correctiebedragen 2022-2047'!M75&lt;0,0,$B77-'SDE correctiebedragen 2022-2047'!M75)</f>
        <v>23.294641549989297</v>
      </c>
      <c r="O77" s="143">
        <f>IF($B77-'SDE correctiebedragen 2022-2047'!N75&lt;0,0,$B77-'SDE correctiebedragen 2022-2047'!N75)</f>
        <v>22.56267330364706</v>
      </c>
      <c r="P77" s="143">
        <f>IF($B77-'SDE correctiebedragen 2022-2047'!O75&lt;0,0,$B77-'SDE correctiebedragen 2022-2047'!O75)</f>
        <v>21.815204715565791</v>
      </c>
      <c r="Q77" s="143">
        <f>IF($B77-'SDE correctiebedragen 2022-2047'!P75&lt;0,0,$B77-'SDE correctiebedragen 2022-2047'!P75)</f>
        <v>21.051935468348773</v>
      </c>
      <c r="R77" s="143">
        <f>IF($B77-'SDE correctiebedragen 2022-2047'!Q75&lt;0,0,$B77-'SDE correctiebedragen 2022-2047'!Q75)</f>
        <v>20.58771450037403</v>
      </c>
      <c r="S77" s="143">
        <f>IF($B77-'SDE correctiebedragen 2022-2047'!R75&lt;0,0,$B77-'SDE correctiebedragen 2022-2047'!R75)</f>
        <v>20.116530217879642</v>
      </c>
      <c r="T77" s="143">
        <f>IF($B77-'SDE correctiebedragen 2022-2047'!S75&lt;0,0,$B77-'SDE correctiebedragen 2022-2047'!S75)</f>
        <v>19.638278171147846</v>
      </c>
      <c r="U77" s="143">
        <f>IF($B77-'SDE correctiebedragen 2022-2047'!T75&lt;0,0,$B77-'SDE correctiebedragen 2022-2047'!T75)</f>
        <v>19.152852343715054</v>
      </c>
      <c r="V77" s="143">
        <f>IF($B77-'SDE correctiebedragen 2022-2047'!U75&lt;0,0,$B77-'SDE correctiebedragen 2022-2047'!U75)</f>
        <v>18.660145128870795</v>
      </c>
      <c r="W77" s="143">
        <f>IF($B77-'SDE correctiebedragen 2022-2047'!V75&lt;0,0,$B77-'SDE correctiebedragen 2022-2047'!V75)</f>
        <v>18.160047305803865</v>
      </c>
      <c r="X77" s="143">
        <f>IF($B77-'SDE correctiebedragen 2022-2047'!W75&lt;0,0,$B77-'SDE correctiebedragen 2022-2047'!W75)</f>
        <v>17.652448015390931</v>
      </c>
      <c r="Y77" s="143">
        <f>IF($B77-'SDE correctiebedragen 2022-2047'!X75&lt;0,0,$B77-'SDE correctiebedragen 2022-2047'!X75)</f>
        <v>17.137234735621796</v>
      </c>
      <c r="Z77" s="143">
        <f>IF($B77-'SDE correctiebedragen 2022-2047'!Y75&lt;0,0,$B77-'SDE correctiebedragen 2022-2047'!Y75)</f>
        <v>16.614293256656126</v>
      </c>
      <c r="AA77" s="143">
        <f>IF($B77-'SDE correctiebedragen 2022-2047'!Z75&lt;0,0,$B77-'SDE correctiebedragen 2022-2047'!Z75)</f>
        <v>16.083507655505969</v>
      </c>
      <c r="AB77" s="143">
        <f>IF($B77-'SDE correctiebedragen 2022-2047'!AA75&lt;0,0,$B77-'SDE correctiebedragen 2022-2047'!AA75)</f>
        <v>15.544760270338571</v>
      </c>
      <c r="AC77" s="184">
        <f t="shared" si="15"/>
        <v>23.630402753553827</v>
      </c>
    </row>
    <row r="78" spans="1:29" x14ac:dyDescent="0.25">
      <c r="A78" s="169" t="s">
        <v>140</v>
      </c>
      <c r="B78" s="164">
        <v>52.900000000000006</v>
      </c>
      <c r="C78" s="143">
        <f>IF($B78-'SDE correctiebedragen 2022-2047'!B76&lt;0,0,$B78-'SDE correctiebedragen 2022-2047'!B76)</f>
        <v>35.004249065215362</v>
      </c>
      <c r="D78" s="143">
        <f>IF($B78-'SDE correctiebedragen 2022-2047'!C76&lt;0,0,$B78-'SDE correctiebedragen 2022-2047'!C76)</f>
        <v>36.113179565198671</v>
      </c>
      <c r="E78" s="143">
        <f>IF($B78-'SDE correctiebedragen 2022-2047'!D76&lt;0,0,$B78-'SDE correctiebedragen 2022-2047'!D76)</f>
        <v>34.820266850482312</v>
      </c>
      <c r="F78" s="143">
        <f>IF($B78-'SDE correctiebedragen 2022-2047'!E76&lt;0,0,$B78-'SDE correctiebedragen 2022-2047'!E76)</f>
        <v>33.492343788922291</v>
      </c>
      <c r="G78" s="143">
        <f>IF($B78-'SDE correctiebedragen 2022-2047'!F76&lt;0,0,$B78-'SDE correctiebedragen 2022-2047'!F76)</f>
        <v>32.128650975474109</v>
      </c>
      <c r="H78" s="143">
        <f>IF($B78-'SDE correctiebedragen 2022-2047'!G76&lt;0,0,$B78-'SDE correctiebedragen 2022-2047'!G76)</f>
        <v>30.72841410026998</v>
      </c>
      <c r="I78" s="143">
        <f>IF($B78-'SDE correctiebedragen 2022-2047'!H76&lt;0,0,$B78-'SDE correctiebedragen 2022-2047'!H76)</f>
        <v>29.290843672340237</v>
      </c>
      <c r="J78" s="143">
        <f>IF($B78-'SDE correctiebedragen 2022-2047'!I76&lt;0,0,$B78-'SDE correctiebedragen 2022-2047'!I76)</f>
        <v>27.815134738400047</v>
      </c>
      <c r="K78" s="143">
        <f>IF($B78-'SDE correctiebedragen 2022-2047'!J76&lt;0,0,$B78-'SDE correctiebedragen 2022-2047'!J76)</f>
        <v>26.300466596615369</v>
      </c>
      <c r="L78" s="143">
        <f>IF($B78-'SDE correctiebedragen 2022-2047'!K76&lt;0,0,$B78-'SDE correctiebedragen 2022-2047'!K76)</f>
        <v>25.61325125416629</v>
      </c>
      <c r="M78" s="143">
        <f>IF($B78-'SDE correctiebedragen 2022-2047'!L76&lt;0,0,$B78-'SDE correctiebedragen 2022-2047'!L76)</f>
        <v>24.911404346459499</v>
      </c>
      <c r="N78" s="143">
        <f>IF($B78-'SDE correctiebedragen 2022-2047'!M76&lt;0,0,$B78-'SDE correctiebedragen 2022-2047'!M76)</f>
        <v>24.194641549989303</v>
      </c>
      <c r="O78" s="143">
        <f>IF($B78-'SDE correctiebedragen 2022-2047'!N76&lt;0,0,$B78-'SDE correctiebedragen 2022-2047'!N76)</f>
        <v>23.462673303647065</v>
      </c>
      <c r="P78" s="143">
        <f>IF($B78-'SDE correctiebedragen 2022-2047'!O76&lt;0,0,$B78-'SDE correctiebedragen 2022-2047'!O76)</f>
        <v>22.715204715565797</v>
      </c>
      <c r="Q78" s="143">
        <f>IF($B78-'SDE correctiebedragen 2022-2047'!P76&lt;0,0,$B78-'SDE correctiebedragen 2022-2047'!P76)</f>
        <v>21.951935468348779</v>
      </c>
      <c r="R78" s="143">
        <f>IF($B78-'SDE correctiebedragen 2022-2047'!Q76&lt;0,0,$B78-'SDE correctiebedragen 2022-2047'!Q76)</f>
        <v>21.487714500374036</v>
      </c>
      <c r="S78" s="143">
        <f>IF($B78-'SDE correctiebedragen 2022-2047'!R76&lt;0,0,$B78-'SDE correctiebedragen 2022-2047'!R76)</f>
        <v>21.016530217879648</v>
      </c>
      <c r="T78" s="143">
        <f>IF($B78-'SDE correctiebedragen 2022-2047'!S76&lt;0,0,$B78-'SDE correctiebedragen 2022-2047'!S76)</f>
        <v>20.538278171147851</v>
      </c>
      <c r="U78" s="143">
        <f>IF($B78-'SDE correctiebedragen 2022-2047'!T76&lt;0,0,$B78-'SDE correctiebedragen 2022-2047'!T76)</f>
        <v>20.05285234371506</v>
      </c>
      <c r="V78" s="143">
        <f>IF($B78-'SDE correctiebedragen 2022-2047'!U76&lt;0,0,$B78-'SDE correctiebedragen 2022-2047'!U76)</f>
        <v>19.560145128870801</v>
      </c>
      <c r="W78" s="143">
        <f>IF($B78-'SDE correctiebedragen 2022-2047'!V76&lt;0,0,$B78-'SDE correctiebedragen 2022-2047'!V76)</f>
        <v>19.06004730580387</v>
      </c>
      <c r="X78" s="143">
        <f>IF($B78-'SDE correctiebedragen 2022-2047'!W76&lt;0,0,$B78-'SDE correctiebedragen 2022-2047'!W76)</f>
        <v>18.552448015390937</v>
      </c>
      <c r="Y78" s="143">
        <f>IF($B78-'SDE correctiebedragen 2022-2047'!X76&lt;0,0,$B78-'SDE correctiebedragen 2022-2047'!X76)</f>
        <v>18.037234735621801</v>
      </c>
      <c r="Z78" s="143">
        <f>IF($B78-'SDE correctiebedragen 2022-2047'!Y76&lt;0,0,$B78-'SDE correctiebedragen 2022-2047'!Y76)</f>
        <v>17.514293256656131</v>
      </c>
      <c r="AA78" s="143">
        <f>IF($B78-'SDE correctiebedragen 2022-2047'!Z76&lt;0,0,$B78-'SDE correctiebedragen 2022-2047'!Z76)</f>
        <v>16.983507655505974</v>
      </c>
      <c r="AB78" s="143">
        <f>IF($B78-'SDE correctiebedragen 2022-2047'!AA76&lt;0,0,$B78-'SDE correctiebedragen 2022-2047'!AA76)</f>
        <v>16.444760270338577</v>
      </c>
      <c r="AC78" s="184">
        <f t="shared" si="15"/>
        <v>24.53040275355384</v>
      </c>
    </row>
    <row r="79" spans="1:29" x14ac:dyDescent="0.25">
      <c r="A79" s="169" t="s">
        <v>141</v>
      </c>
      <c r="B79" s="164">
        <v>28.9</v>
      </c>
      <c r="C79" s="143">
        <f>IF($B79-'SDE correctiebedragen 2022-2047'!B77&lt;0,0,$B79-'SDE correctiebedragen 2022-2047'!B77)</f>
        <v>11.004249065215355</v>
      </c>
      <c r="D79" s="143">
        <f>IF($B79-'SDE correctiebedragen 2022-2047'!C77&lt;0,0,$B79-'SDE correctiebedragen 2022-2047'!C77)</f>
        <v>12.113179565198664</v>
      </c>
      <c r="E79" s="143">
        <f>IF($B79-'SDE correctiebedragen 2022-2047'!D77&lt;0,0,$B79-'SDE correctiebedragen 2022-2047'!D77)</f>
        <v>10.820266850482305</v>
      </c>
      <c r="F79" s="143">
        <f>IF($B79-'SDE correctiebedragen 2022-2047'!E77&lt;0,0,$B79-'SDE correctiebedragen 2022-2047'!E77)</f>
        <v>9.4923437889222839</v>
      </c>
      <c r="G79" s="143">
        <f>IF($B79-'SDE correctiebedragen 2022-2047'!F77&lt;0,0,$B79-'SDE correctiebedragen 2022-2047'!F77)</f>
        <v>8.1286509754741019</v>
      </c>
      <c r="H79" s="143">
        <f>IF($B79-'SDE correctiebedragen 2022-2047'!G77&lt;0,0,$B79-'SDE correctiebedragen 2022-2047'!G77)</f>
        <v>6.7284141002699727</v>
      </c>
      <c r="I79" s="143">
        <f>IF($B79-'SDE correctiebedragen 2022-2047'!H77&lt;0,0,$B79-'SDE correctiebedragen 2022-2047'!H77)</f>
        <v>5.2908436723402303</v>
      </c>
      <c r="J79" s="143">
        <f>IF($B79-'SDE correctiebedragen 2022-2047'!I77&lt;0,0,$B79-'SDE correctiebedragen 2022-2047'!I77)</f>
        <v>3.8151347384000402</v>
      </c>
      <c r="K79" s="143">
        <f>IF($B79-'SDE correctiebedragen 2022-2047'!J77&lt;0,0,$B79-'SDE correctiebedragen 2022-2047'!J77)</f>
        <v>2.3004665966153617</v>
      </c>
      <c r="L79" s="143">
        <f>IF($B79-'SDE correctiebedragen 2022-2047'!K77&lt;0,0,$B79-'SDE correctiebedragen 2022-2047'!K77)</f>
        <v>1.6132512541662827</v>
      </c>
      <c r="M79" s="143">
        <f>IF($B79-'SDE correctiebedragen 2022-2047'!L77&lt;0,0,$B79-'SDE correctiebedragen 2022-2047'!L77)</f>
        <v>0.91140434645949142</v>
      </c>
      <c r="N79" s="143">
        <f>IF($B79-'SDE correctiebedragen 2022-2047'!M77&lt;0,0,$B79-'SDE correctiebedragen 2022-2047'!M77)</f>
        <v>0.19464154998929573</v>
      </c>
      <c r="O79" s="143">
        <f>IF($B79-'SDE correctiebedragen 2022-2047'!N77&lt;0,0,$B79-'SDE correctiebedragen 2022-2047'!N77)</f>
        <v>0</v>
      </c>
      <c r="P79" s="143">
        <f>IF($B79-'SDE correctiebedragen 2022-2047'!O77&lt;0,0,$B79-'SDE correctiebedragen 2022-2047'!O77)</f>
        <v>0</v>
      </c>
      <c r="Q79" s="143">
        <f>IF($B79-'SDE correctiebedragen 2022-2047'!P77&lt;0,0,$B79-'SDE correctiebedragen 2022-2047'!P77)</f>
        <v>0</v>
      </c>
      <c r="R79" s="143">
        <f>IF($B79-'SDE correctiebedragen 2022-2047'!Q77&lt;0,0,$B79-'SDE correctiebedragen 2022-2047'!Q77)</f>
        <v>0</v>
      </c>
      <c r="S79" s="143">
        <f>IF($B79-'SDE correctiebedragen 2022-2047'!R77&lt;0,0,$B79-'SDE correctiebedragen 2022-2047'!R77)</f>
        <v>0</v>
      </c>
      <c r="T79" s="143">
        <f>IF($B79-'SDE correctiebedragen 2022-2047'!S77&lt;0,0,$B79-'SDE correctiebedragen 2022-2047'!S77)</f>
        <v>0</v>
      </c>
      <c r="U79" s="143">
        <f>IF($B79-'SDE correctiebedragen 2022-2047'!T77&lt;0,0,$B79-'SDE correctiebedragen 2022-2047'!T77)</f>
        <v>0</v>
      </c>
      <c r="V79" s="143">
        <f>IF($B79-'SDE correctiebedragen 2022-2047'!U77&lt;0,0,$B79-'SDE correctiebedragen 2022-2047'!U77)</f>
        <v>0</v>
      </c>
      <c r="W79" s="143">
        <f>IF($B79-'SDE correctiebedragen 2022-2047'!V77&lt;0,0,$B79-'SDE correctiebedragen 2022-2047'!V77)</f>
        <v>0</v>
      </c>
      <c r="X79" s="143">
        <f>IF($B79-'SDE correctiebedragen 2022-2047'!W77&lt;0,0,$B79-'SDE correctiebedragen 2022-2047'!W77)</f>
        <v>0</v>
      </c>
      <c r="Y79" s="143">
        <f>IF($B79-'SDE correctiebedragen 2022-2047'!X77&lt;0,0,$B79-'SDE correctiebedragen 2022-2047'!X77)</f>
        <v>0</v>
      </c>
      <c r="Z79" s="143">
        <f>IF($B79-'SDE correctiebedragen 2022-2047'!Y77&lt;0,0,$B79-'SDE correctiebedragen 2022-2047'!Y77)</f>
        <v>0</v>
      </c>
      <c r="AA79" s="143">
        <f>IF($B79-'SDE correctiebedragen 2022-2047'!Z77&lt;0,0,$B79-'SDE correctiebedragen 2022-2047'!Z77)</f>
        <v>0</v>
      </c>
      <c r="AB79" s="143">
        <f>IF($B79-'SDE correctiebedragen 2022-2047'!AA77&lt;0,0,$B79-'SDE correctiebedragen 2022-2047'!AA77)</f>
        <v>0</v>
      </c>
      <c r="AC79" s="184">
        <f t="shared" si="15"/>
        <v>2.7851094809051307</v>
      </c>
    </row>
    <row r="80" spans="1:29" x14ac:dyDescent="0.25">
      <c r="A80" s="169" t="s">
        <v>142</v>
      </c>
      <c r="B80" s="164">
        <v>65.699999999999989</v>
      </c>
      <c r="C80" s="143">
        <f>IF($B80-'SDE correctiebedragen 2022-2047'!B78&lt;0,0,$B80-'SDE correctiebedragen 2022-2047'!B78)</f>
        <v>37.569174798200443</v>
      </c>
      <c r="D80" s="143">
        <f>IF($B80-'SDE correctiebedragen 2022-2047'!C78&lt;0,0,$B80-'SDE correctiebedragen 2022-2047'!C78)</f>
        <v>38.715369295540228</v>
      </c>
      <c r="E80" s="143">
        <f>IF($B80-'SDE correctiebedragen 2022-2047'!D78&lt;0,0,$B80-'SDE correctiebedragen 2022-2047'!D78)</f>
        <v>36.821145780586747</v>
      </c>
      <c r="F80" s="143">
        <f>IF($B80-'SDE correctiebedragen 2022-2047'!E78&lt;0,0,$B80-'SDE correctiebedragen 2022-2047'!E78)</f>
        <v>34.974071005538633</v>
      </c>
      <c r="G80" s="143">
        <f>IF($B80-'SDE correctiebedragen 2022-2047'!F78&lt;0,0,$B80-'SDE correctiebedragen 2022-2047'!F78)</f>
        <v>33.464258350491626</v>
      </c>
      <c r="H80" s="143">
        <f>IF($B80-'SDE correctiebedragen 2022-2047'!G78&lt;0,0,$B80-'SDE correctiebedragen 2022-2047'!G78)</f>
        <v>31.684233047369531</v>
      </c>
      <c r="I80" s="143">
        <f>IF($B80-'SDE correctiebedragen 2022-2047'!H78&lt;0,0,$B80-'SDE correctiebedragen 2022-2047'!H78)</f>
        <v>29.82023950549231</v>
      </c>
      <c r="J80" s="143">
        <f>IF($B80-'SDE correctiebedragen 2022-2047'!I78&lt;0,0,$B80-'SDE correctiebedragen 2022-2047'!I78)</f>
        <v>27.668501379073824</v>
      </c>
      <c r="K80" s="143">
        <f>IF($B80-'SDE correctiebedragen 2022-2047'!J78&lt;0,0,$B80-'SDE correctiebedragen 2022-2047'!J78)</f>
        <v>25.523803369638607</v>
      </c>
      <c r="L80" s="143">
        <f>IF($B80-'SDE correctiebedragen 2022-2047'!K78&lt;0,0,$B80-'SDE correctiebedragen 2022-2047'!K78)</f>
        <v>24.565330369074161</v>
      </c>
      <c r="M80" s="143">
        <f>IF($B80-'SDE correctiebedragen 2022-2047'!L78&lt;0,0,$B80-'SDE correctiebedragen 2022-2047'!L78)</f>
        <v>23.58714282273462</v>
      </c>
      <c r="N80" s="143">
        <f>IF($B80-'SDE correctiebedragen 2022-2047'!M78&lt;0,0,$B80-'SDE correctiebedragen 2022-2047'!M78)</f>
        <v>22.588864950671827</v>
      </c>
      <c r="O80" s="143">
        <f>IF($B80-'SDE correctiebedragen 2022-2047'!N78&lt;0,0,$B80-'SDE correctiebedragen 2022-2047'!N78)</f>
        <v>21.570114135312053</v>
      </c>
      <c r="P80" s="143">
        <f>IF($B80-'SDE correctiebedragen 2022-2047'!O78&lt;0,0,$B80-'SDE correctiebedragen 2022-2047'!O78)</f>
        <v>20.530500800877576</v>
      </c>
      <c r="Q80" s="143">
        <f>IF($B80-'SDE correctiebedragen 2022-2047'!P78&lt;0,0,$B80-'SDE correctiebedragen 2022-2047'!P78)</f>
        <v>19.469628290729624</v>
      </c>
      <c r="R80" s="143">
        <f>IF($B80-'SDE correctiebedragen 2022-2047'!Q78&lt;0,0,$B80-'SDE correctiebedragen 2022-2047'!Q78)</f>
        <v>18.776172715090603</v>
      </c>
      <c r="S80" s="143">
        <f>IF($B80-'SDE correctiebedragen 2022-2047'!R78&lt;0,0,$B80-'SDE correctiebedragen 2022-2047'!R78)</f>
        <v>18.072315305816964</v>
      </c>
      <c r="T80" s="143">
        <f>IF($B80-'SDE correctiebedragen 2022-2047'!S78&lt;0,0,$B80-'SDE correctiebedragen 2022-2047'!S78)</f>
        <v>17.357900035404228</v>
      </c>
      <c r="U80" s="143">
        <f>IF($B80-'SDE correctiebedragen 2022-2047'!T78&lt;0,0,$B80-'SDE correctiebedragen 2022-2047'!T78)</f>
        <v>16.632768535935284</v>
      </c>
      <c r="V80" s="143">
        <f>IF($B80-'SDE correctiebedragen 2022-2047'!U78&lt;0,0,$B80-'SDE correctiebedragen 2022-2047'!U78)</f>
        <v>15.896760063974334</v>
      </c>
      <c r="W80" s="143">
        <f>IF($B80-'SDE correctiebedragen 2022-2047'!V78&lt;0,0,$B80-'SDE correctiebedragen 2022-2047'!V78)</f>
        <v>15.149711464933958</v>
      </c>
      <c r="X80" s="143">
        <f>IF($B80-'SDE correctiebedragen 2022-2047'!W78&lt;0,0,$B80-'SDE correctiebedragen 2022-2047'!W78)</f>
        <v>14.391457136907967</v>
      </c>
      <c r="Y80" s="143">
        <f>IF($B80-'SDE correctiebedragen 2022-2047'!X78&lt;0,0,$B80-'SDE correctiebedragen 2022-2047'!X78)</f>
        <v>13.621828993961593</v>
      </c>
      <c r="Z80" s="143">
        <f>IF($B80-'SDE correctiebedragen 2022-2047'!Y78&lt;0,0,$B80-'SDE correctiebedragen 2022-2047'!Y78)</f>
        <v>12.840656428871029</v>
      </c>
      <c r="AA80" s="143">
        <f>IF($B80-'SDE correctiebedragen 2022-2047'!Z78&lt;0,0,$B80-'SDE correctiebedragen 2022-2047'!Z78)</f>
        <v>12.047766275304092</v>
      </c>
      <c r="AB80" s="143">
        <f>IF($B80-'SDE correctiebedragen 2022-2047'!AA78&lt;0,0,$B80-'SDE correctiebedragen 2022-2047'!AA78)</f>
        <v>11.242982769433667</v>
      </c>
      <c r="AC80" s="184">
        <f t="shared" si="15"/>
        <v>22.868565293344826</v>
      </c>
    </row>
    <row r="81" spans="1:29" x14ac:dyDescent="0.25">
      <c r="A81" s="169" t="s">
        <v>143</v>
      </c>
      <c r="B81" s="164">
        <v>68.5</v>
      </c>
      <c r="C81" s="143">
        <f>IF($B81-'SDE correctiebedragen 2022-2047'!B79&lt;0,0,$B81-'SDE correctiebedragen 2022-2047'!B79)</f>
        <v>50.604249065215356</v>
      </c>
      <c r="D81" s="143">
        <f>IF($B81-'SDE correctiebedragen 2022-2047'!C79&lt;0,0,$B81-'SDE correctiebedragen 2022-2047'!C79)</f>
        <v>51.713179565198665</v>
      </c>
      <c r="E81" s="143">
        <f>IF($B81-'SDE correctiebedragen 2022-2047'!D79&lt;0,0,$B81-'SDE correctiebedragen 2022-2047'!D79)</f>
        <v>50.420266850482307</v>
      </c>
      <c r="F81" s="143">
        <f>IF($B81-'SDE correctiebedragen 2022-2047'!E79&lt;0,0,$B81-'SDE correctiebedragen 2022-2047'!E79)</f>
        <v>49.092343788922285</v>
      </c>
      <c r="G81" s="143">
        <f>IF($B81-'SDE correctiebedragen 2022-2047'!F79&lt;0,0,$B81-'SDE correctiebedragen 2022-2047'!F79)</f>
        <v>47.728650975474103</v>
      </c>
      <c r="H81" s="143">
        <f>IF($B81-'SDE correctiebedragen 2022-2047'!G79&lt;0,0,$B81-'SDE correctiebedragen 2022-2047'!G79)</f>
        <v>46.328414100269974</v>
      </c>
      <c r="I81" s="143">
        <f>IF($B81-'SDE correctiebedragen 2022-2047'!H79&lt;0,0,$B81-'SDE correctiebedragen 2022-2047'!H79)</f>
        <v>44.890843672340232</v>
      </c>
      <c r="J81" s="143">
        <f>IF($B81-'SDE correctiebedragen 2022-2047'!I79&lt;0,0,$B81-'SDE correctiebedragen 2022-2047'!I79)</f>
        <v>43.415134738400042</v>
      </c>
      <c r="K81" s="143">
        <f>IF($B81-'SDE correctiebedragen 2022-2047'!J79&lt;0,0,$B81-'SDE correctiebedragen 2022-2047'!J79)</f>
        <v>41.90046659661536</v>
      </c>
      <c r="L81" s="143">
        <f>IF($B81-'SDE correctiebedragen 2022-2047'!K79&lt;0,0,$B81-'SDE correctiebedragen 2022-2047'!K79)</f>
        <v>41.213251254166281</v>
      </c>
      <c r="M81" s="143">
        <f>IF($B81-'SDE correctiebedragen 2022-2047'!L79&lt;0,0,$B81-'SDE correctiebedragen 2022-2047'!L79)</f>
        <v>40.511404346459493</v>
      </c>
      <c r="N81" s="143">
        <f>IF($B81-'SDE correctiebedragen 2022-2047'!M79&lt;0,0,$B81-'SDE correctiebedragen 2022-2047'!M79)</f>
        <v>39.794641549989294</v>
      </c>
      <c r="O81" s="143">
        <f>IF($B81-'SDE correctiebedragen 2022-2047'!N79&lt;0,0,$B81-'SDE correctiebedragen 2022-2047'!N79)</f>
        <v>39.06267330364706</v>
      </c>
      <c r="P81" s="143">
        <f>IF($B81-'SDE correctiebedragen 2022-2047'!O79&lt;0,0,$B81-'SDE correctiebedragen 2022-2047'!O79)</f>
        <v>38.315204715565791</v>
      </c>
      <c r="Q81" s="143">
        <f>IF($B81-'SDE correctiebedragen 2022-2047'!P79&lt;0,0,$B81-'SDE correctiebedragen 2022-2047'!P79)</f>
        <v>37.551935468348773</v>
      </c>
      <c r="R81" s="143">
        <f>IF($B81-'SDE correctiebedragen 2022-2047'!Q79&lt;0,0,$B81-'SDE correctiebedragen 2022-2047'!Q79)</f>
        <v>37.087714500374034</v>
      </c>
      <c r="S81" s="143">
        <f>IF($B81-'SDE correctiebedragen 2022-2047'!R79&lt;0,0,$B81-'SDE correctiebedragen 2022-2047'!R79)</f>
        <v>36.616530217879642</v>
      </c>
      <c r="T81" s="143">
        <f>IF($B81-'SDE correctiebedragen 2022-2047'!S79&lt;0,0,$B81-'SDE correctiebedragen 2022-2047'!S79)</f>
        <v>36.138278171147846</v>
      </c>
      <c r="U81" s="143">
        <f>IF($B81-'SDE correctiebedragen 2022-2047'!T79&lt;0,0,$B81-'SDE correctiebedragen 2022-2047'!T79)</f>
        <v>35.652852343715054</v>
      </c>
      <c r="V81" s="143">
        <f>IF($B81-'SDE correctiebedragen 2022-2047'!U79&lt;0,0,$B81-'SDE correctiebedragen 2022-2047'!U79)</f>
        <v>35.160145128870795</v>
      </c>
      <c r="W81" s="143">
        <f>IF($B81-'SDE correctiebedragen 2022-2047'!V79&lt;0,0,$B81-'SDE correctiebedragen 2022-2047'!V79)</f>
        <v>34.660047305803865</v>
      </c>
      <c r="X81" s="143">
        <f>IF($B81-'SDE correctiebedragen 2022-2047'!W79&lt;0,0,$B81-'SDE correctiebedragen 2022-2047'!W79)</f>
        <v>34.152448015390931</v>
      </c>
      <c r="Y81" s="143">
        <f>IF($B81-'SDE correctiebedragen 2022-2047'!X79&lt;0,0,$B81-'SDE correctiebedragen 2022-2047'!X79)</f>
        <v>33.637234735621796</v>
      </c>
      <c r="Z81" s="143">
        <f>IF($B81-'SDE correctiebedragen 2022-2047'!Y79&lt;0,0,$B81-'SDE correctiebedragen 2022-2047'!Y79)</f>
        <v>33.114293256656126</v>
      </c>
      <c r="AA81" s="143">
        <f>IF($B81-'SDE correctiebedragen 2022-2047'!Z79&lt;0,0,$B81-'SDE correctiebedragen 2022-2047'!Z79)</f>
        <v>32.583507655505969</v>
      </c>
      <c r="AB81" s="143">
        <f>IF($B81-'SDE correctiebedragen 2022-2047'!AA79&lt;0,0,$B81-'SDE correctiebedragen 2022-2047'!AA79)</f>
        <v>32.044760270338571</v>
      </c>
      <c r="AC81" s="184">
        <f t="shared" si="15"/>
        <v>40.130402753553831</v>
      </c>
    </row>
    <row r="82" spans="1:29" x14ac:dyDescent="0.25">
      <c r="A82" s="169" t="s">
        <v>144</v>
      </c>
      <c r="B82" s="164">
        <v>69.7</v>
      </c>
      <c r="C82" s="143">
        <f>IF($B82-'SDE correctiebedragen 2022-2047'!B80&lt;0,0,$B82-'SDE correctiebedragen 2022-2047'!B80)</f>
        <v>55.781082606278616</v>
      </c>
      <c r="D82" s="143">
        <f>IF($B82-'SDE correctiebedragen 2022-2047'!C80&lt;0,0,$B82-'SDE correctiebedragen 2022-2047'!C80)</f>
        <v>56.643584106265635</v>
      </c>
      <c r="E82" s="143">
        <f>IF($B82-'SDE correctiebedragen 2022-2047'!D80&lt;0,0,$B82-'SDE correctiebedragen 2022-2047'!D80)</f>
        <v>55.637985328152908</v>
      </c>
      <c r="F82" s="143">
        <f>IF($B82-'SDE correctiebedragen 2022-2047'!E80&lt;0,0,$B82-'SDE correctiebedragen 2022-2047'!E80)</f>
        <v>54.605156280272894</v>
      </c>
      <c r="G82" s="143">
        <f>IF($B82-'SDE correctiebedragen 2022-2047'!F80&lt;0,0,$B82-'SDE correctiebedragen 2022-2047'!F80)</f>
        <v>53.544506314257646</v>
      </c>
      <c r="H82" s="143">
        <f>IF($B82-'SDE correctiebedragen 2022-2047'!G80&lt;0,0,$B82-'SDE correctiebedragen 2022-2047'!G80)</f>
        <v>52.455433189098869</v>
      </c>
      <c r="I82" s="143">
        <f>IF($B82-'SDE correctiebedragen 2022-2047'!H80&lt;0,0,$B82-'SDE correctiebedragen 2022-2047'!H80)</f>
        <v>51.337322856264635</v>
      </c>
      <c r="J82" s="143">
        <f>IF($B82-'SDE correctiebedragen 2022-2047'!I80&lt;0,0,$B82-'SDE correctiebedragen 2022-2047'!I80)</f>
        <v>50.189549240977811</v>
      </c>
      <c r="K82" s="143">
        <f>IF($B82-'SDE correctiebedragen 2022-2047'!J80&lt;0,0,$B82-'SDE correctiebedragen 2022-2047'!J80)</f>
        <v>49.011474019589734</v>
      </c>
      <c r="L82" s="143">
        <f>IF($B82-'SDE correctiebedragen 2022-2047'!K80&lt;0,0,$B82-'SDE correctiebedragen 2022-2047'!K80)</f>
        <v>48.476973197684892</v>
      </c>
      <c r="M82" s="143">
        <f>IF($B82-'SDE correctiebedragen 2022-2047'!L80&lt;0,0,$B82-'SDE correctiebedragen 2022-2047'!L80)</f>
        <v>47.9310922694685</v>
      </c>
      <c r="N82" s="143">
        <f>IF($B82-'SDE correctiebedragen 2022-2047'!M80&lt;0,0,$B82-'SDE correctiebedragen 2022-2047'!M80)</f>
        <v>47.373610094436131</v>
      </c>
      <c r="O82" s="143">
        <f>IF($B82-'SDE correctiebedragen 2022-2047'!N80&lt;0,0,$B82-'SDE correctiebedragen 2022-2047'!N80)</f>
        <v>46.80430145839216</v>
      </c>
      <c r="P82" s="143">
        <f>IF($B82-'SDE correctiebedragen 2022-2047'!O80&lt;0,0,$B82-'SDE correctiebedragen 2022-2047'!O80)</f>
        <v>46.222937000995621</v>
      </c>
      <c r="Q82" s="143">
        <f>IF($B82-'SDE correctiebedragen 2022-2047'!P80&lt;0,0,$B82-'SDE correctiebedragen 2022-2047'!P80)</f>
        <v>45.629283142049047</v>
      </c>
      <c r="R82" s="143">
        <f>IF($B82-'SDE correctiebedragen 2022-2047'!Q80&lt;0,0,$B82-'SDE correctiebedragen 2022-2047'!Q80)</f>
        <v>45.268222389179812</v>
      </c>
      <c r="S82" s="143">
        <f>IF($B82-'SDE correctiebedragen 2022-2047'!R80&lt;0,0,$B82-'SDE correctiebedragen 2022-2047'!R80)</f>
        <v>44.901745725017506</v>
      </c>
      <c r="T82" s="143">
        <f>IF($B82-'SDE correctiebedragen 2022-2047'!S80&lt;0,0,$B82-'SDE correctiebedragen 2022-2047'!S80)</f>
        <v>44.529771910892777</v>
      </c>
      <c r="U82" s="143">
        <f>IF($B82-'SDE correctiebedragen 2022-2047'!T80&lt;0,0,$B82-'SDE correctiebedragen 2022-2047'!T80)</f>
        <v>44.152218489556162</v>
      </c>
      <c r="V82" s="143">
        <f>IF($B82-'SDE correctiebedragen 2022-2047'!U80&lt;0,0,$B82-'SDE correctiebedragen 2022-2047'!U80)</f>
        <v>43.769001766899514</v>
      </c>
      <c r="W82" s="143">
        <f>IF($B82-'SDE correctiebedragen 2022-2047'!V80&lt;0,0,$B82-'SDE correctiebedragen 2022-2047'!V80)</f>
        <v>43.380036793403008</v>
      </c>
      <c r="X82" s="143">
        <f>IF($B82-'SDE correctiebedragen 2022-2047'!W80&lt;0,0,$B82-'SDE correctiebedragen 2022-2047'!W80)</f>
        <v>42.985237345304057</v>
      </c>
      <c r="Y82" s="143">
        <f>IF($B82-'SDE correctiebedragen 2022-2047'!X80&lt;0,0,$B82-'SDE correctiebedragen 2022-2047'!X80)</f>
        <v>42.584515905483627</v>
      </c>
      <c r="Z82" s="143">
        <f>IF($B82-'SDE correctiebedragen 2022-2047'!Y80&lt;0,0,$B82-'SDE correctiebedragen 2022-2047'!Y80)</f>
        <v>42.177783644065883</v>
      </c>
      <c r="AA82" s="143">
        <f>IF($B82-'SDE correctiebedragen 2022-2047'!Z80&lt;0,0,$B82-'SDE correctiebedragen 2022-2047'!Z80)</f>
        <v>41.764950398726867</v>
      </c>
      <c r="AB82" s="143">
        <f>IF($B82-'SDE correctiebedragen 2022-2047'!AA80&lt;0,0,$B82-'SDE correctiebedragen 2022-2047'!AA80)</f>
        <v>41.345924654707787</v>
      </c>
      <c r="AC82" s="184">
        <f t="shared" si="15"/>
        <v>47.634757697208528</v>
      </c>
    </row>
    <row r="83" spans="1:29" x14ac:dyDescent="0.25">
      <c r="A83" s="169" t="s">
        <v>145</v>
      </c>
      <c r="B83" s="164">
        <v>34.200000000000003</v>
      </c>
      <c r="C83" s="143">
        <f>IF($B83-'SDE correctiebedragen 2022-2047'!B81&lt;0,0,$B83-'SDE correctiebedragen 2022-2047'!B81)</f>
        <v>6.0691747982004571</v>
      </c>
      <c r="D83" s="143">
        <f>IF($B83-'SDE correctiebedragen 2022-2047'!C81&lt;0,0,$B83-'SDE correctiebedragen 2022-2047'!C81)</f>
        <v>7.2153692955402384</v>
      </c>
      <c r="E83" s="143">
        <f>IF($B83-'SDE correctiebedragen 2022-2047'!D81&lt;0,0,$B83-'SDE correctiebedragen 2022-2047'!D81)</f>
        <v>5.3211457805867575</v>
      </c>
      <c r="F83" s="143">
        <f>IF($B83-'SDE correctiebedragen 2022-2047'!E81&lt;0,0,$B83-'SDE correctiebedragen 2022-2047'!E81)</f>
        <v>3.4740710055386437</v>
      </c>
      <c r="G83" s="143">
        <f>IF($B83-'SDE correctiebedragen 2022-2047'!F81&lt;0,0,$B83-'SDE correctiebedragen 2022-2047'!F81)</f>
        <v>1.9642583504916402</v>
      </c>
      <c r="H83" s="143">
        <f>IF($B83-'SDE correctiebedragen 2022-2047'!G81&lt;0,0,$B83-'SDE correctiebedragen 2022-2047'!G81)</f>
        <v>0.18423304736954549</v>
      </c>
      <c r="I83" s="143">
        <f>IF($B83-'SDE correctiebedragen 2022-2047'!H81&lt;0,0,$B83-'SDE correctiebedragen 2022-2047'!H81)</f>
        <v>0</v>
      </c>
      <c r="J83" s="143">
        <f>IF($B83-'SDE correctiebedragen 2022-2047'!I81&lt;0,0,$B83-'SDE correctiebedragen 2022-2047'!I81)</f>
        <v>0</v>
      </c>
      <c r="K83" s="143">
        <f>IF($B83-'SDE correctiebedragen 2022-2047'!J81&lt;0,0,$B83-'SDE correctiebedragen 2022-2047'!J81)</f>
        <v>0</v>
      </c>
      <c r="L83" s="143">
        <f>IF($B83-'SDE correctiebedragen 2022-2047'!K81&lt;0,0,$B83-'SDE correctiebedragen 2022-2047'!K81)</f>
        <v>0</v>
      </c>
      <c r="M83" s="143">
        <f>IF($B83-'SDE correctiebedragen 2022-2047'!L81&lt;0,0,$B83-'SDE correctiebedragen 2022-2047'!L81)</f>
        <v>0</v>
      </c>
      <c r="N83" s="143">
        <f>IF($B83-'SDE correctiebedragen 2022-2047'!M81&lt;0,0,$B83-'SDE correctiebedragen 2022-2047'!M81)</f>
        <v>0</v>
      </c>
      <c r="O83" s="143">
        <f>IF($B83-'SDE correctiebedragen 2022-2047'!N81&lt;0,0,$B83-'SDE correctiebedragen 2022-2047'!N81)</f>
        <v>0</v>
      </c>
      <c r="P83" s="143">
        <f>IF($B83-'SDE correctiebedragen 2022-2047'!O81&lt;0,0,$B83-'SDE correctiebedragen 2022-2047'!O81)</f>
        <v>0</v>
      </c>
      <c r="Q83" s="143">
        <f>IF($B83-'SDE correctiebedragen 2022-2047'!P81&lt;0,0,$B83-'SDE correctiebedragen 2022-2047'!P81)</f>
        <v>0</v>
      </c>
      <c r="R83" s="143">
        <f>IF($B83-'SDE correctiebedragen 2022-2047'!Q81&lt;0,0,$B83-'SDE correctiebedragen 2022-2047'!Q81)</f>
        <v>0</v>
      </c>
      <c r="S83" s="143">
        <f>IF($B83-'SDE correctiebedragen 2022-2047'!R81&lt;0,0,$B83-'SDE correctiebedragen 2022-2047'!R81)</f>
        <v>0</v>
      </c>
      <c r="T83" s="143">
        <f>IF($B83-'SDE correctiebedragen 2022-2047'!S81&lt;0,0,$B83-'SDE correctiebedragen 2022-2047'!S81)</f>
        <v>0</v>
      </c>
      <c r="U83" s="143">
        <f>IF($B83-'SDE correctiebedragen 2022-2047'!T81&lt;0,0,$B83-'SDE correctiebedragen 2022-2047'!T81)</f>
        <v>0</v>
      </c>
      <c r="V83" s="143">
        <f>IF($B83-'SDE correctiebedragen 2022-2047'!U81&lt;0,0,$B83-'SDE correctiebedragen 2022-2047'!U81)</f>
        <v>0</v>
      </c>
      <c r="W83" s="143">
        <f>IF($B83-'SDE correctiebedragen 2022-2047'!V81&lt;0,0,$B83-'SDE correctiebedragen 2022-2047'!V81)</f>
        <v>0</v>
      </c>
      <c r="X83" s="143">
        <f>IF($B83-'SDE correctiebedragen 2022-2047'!W81&lt;0,0,$B83-'SDE correctiebedragen 2022-2047'!W81)</f>
        <v>0</v>
      </c>
      <c r="Y83" s="143">
        <f>IF($B83-'SDE correctiebedragen 2022-2047'!X81&lt;0,0,$B83-'SDE correctiebedragen 2022-2047'!X81)</f>
        <v>0</v>
      </c>
      <c r="Z83" s="143">
        <f>IF($B83-'SDE correctiebedragen 2022-2047'!Y81&lt;0,0,$B83-'SDE correctiebedragen 2022-2047'!Y81)</f>
        <v>0</v>
      </c>
      <c r="AA83" s="143">
        <f>IF($B83-'SDE correctiebedragen 2022-2047'!Z81&lt;0,0,$B83-'SDE correctiebedragen 2022-2047'!Z81)</f>
        <v>0</v>
      </c>
      <c r="AB83" s="143">
        <f>IF($B83-'SDE correctiebedragen 2022-2047'!AA81&lt;0,0,$B83-'SDE correctiebedragen 2022-2047'!AA81)</f>
        <v>0</v>
      </c>
      <c r="AC83" s="184">
        <f t="shared" si="15"/>
        <v>0.93185585683566474</v>
      </c>
    </row>
    <row r="84" spans="1:29" x14ac:dyDescent="0.25">
      <c r="A84" s="169" t="s">
        <v>146</v>
      </c>
      <c r="B84" s="164">
        <v>38.5</v>
      </c>
      <c r="C84" s="143">
        <f>IF($B84-'SDE correctiebedragen 2022-2047'!B82&lt;0,0,$B84-'SDE correctiebedragen 2022-2047'!B82)</f>
        <v>20.604249065215356</v>
      </c>
      <c r="D84" s="143">
        <f>IF($B84-'SDE correctiebedragen 2022-2047'!C82&lt;0,0,$B84-'SDE correctiebedragen 2022-2047'!C82)</f>
        <v>21.713179565198665</v>
      </c>
      <c r="E84" s="143">
        <f>IF($B84-'SDE correctiebedragen 2022-2047'!D82&lt;0,0,$B84-'SDE correctiebedragen 2022-2047'!D82)</f>
        <v>20.420266850482307</v>
      </c>
      <c r="F84" s="143">
        <f>IF($B84-'SDE correctiebedragen 2022-2047'!E82&lt;0,0,$B84-'SDE correctiebedragen 2022-2047'!E82)</f>
        <v>19.092343788922285</v>
      </c>
      <c r="G84" s="143">
        <f>IF($B84-'SDE correctiebedragen 2022-2047'!F82&lt;0,0,$B84-'SDE correctiebedragen 2022-2047'!F82)</f>
        <v>17.728650975474103</v>
      </c>
      <c r="H84" s="143">
        <f>IF($B84-'SDE correctiebedragen 2022-2047'!G82&lt;0,0,$B84-'SDE correctiebedragen 2022-2047'!G82)</f>
        <v>16.328414100269974</v>
      </c>
      <c r="I84" s="143">
        <f>IF($B84-'SDE correctiebedragen 2022-2047'!H82&lt;0,0,$B84-'SDE correctiebedragen 2022-2047'!H82)</f>
        <v>14.890843672340232</v>
      </c>
      <c r="J84" s="143">
        <f>IF($B84-'SDE correctiebedragen 2022-2047'!I82&lt;0,0,$B84-'SDE correctiebedragen 2022-2047'!I82)</f>
        <v>13.415134738400042</v>
      </c>
      <c r="K84" s="143">
        <f>IF($B84-'SDE correctiebedragen 2022-2047'!J82&lt;0,0,$B84-'SDE correctiebedragen 2022-2047'!J82)</f>
        <v>11.900466596615363</v>
      </c>
      <c r="L84" s="143">
        <f>IF($B84-'SDE correctiebedragen 2022-2047'!K82&lt;0,0,$B84-'SDE correctiebedragen 2022-2047'!K82)</f>
        <v>11.213251254166284</v>
      </c>
      <c r="M84" s="143">
        <f>IF($B84-'SDE correctiebedragen 2022-2047'!L82&lt;0,0,$B84-'SDE correctiebedragen 2022-2047'!L82)</f>
        <v>10.511404346459493</v>
      </c>
      <c r="N84" s="143">
        <f>IF($B84-'SDE correctiebedragen 2022-2047'!M82&lt;0,0,$B84-'SDE correctiebedragen 2022-2047'!M82)</f>
        <v>9.7946415499892971</v>
      </c>
      <c r="O84" s="143">
        <f>IF($B84-'SDE correctiebedragen 2022-2047'!N82&lt;0,0,$B84-'SDE correctiebedragen 2022-2047'!N82)</f>
        <v>9.0626733036470597</v>
      </c>
      <c r="P84" s="143">
        <f>IF($B84-'SDE correctiebedragen 2022-2047'!O82&lt;0,0,$B84-'SDE correctiebedragen 2022-2047'!O82)</f>
        <v>8.3152047155657911</v>
      </c>
      <c r="Q84" s="143">
        <f>IF($B84-'SDE correctiebedragen 2022-2047'!P82&lt;0,0,$B84-'SDE correctiebedragen 2022-2047'!P82)</f>
        <v>7.5519354683487734</v>
      </c>
      <c r="R84" s="143">
        <f>IF($B84-'SDE correctiebedragen 2022-2047'!Q82&lt;0,0,$B84-'SDE correctiebedragen 2022-2047'!Q82)</f>
        <v>7.0877145003740303</v>
      </c>
      <c r="S84" s="143">
        <f>IF($B84-'SDE correctiebedragen 2022-2047'!R82&lt;0,0,$B84-'SDE correctiebedragen 2022-2047'!R82)</f>
        <v>6.6165302178796424</v>
      </c>
      <c r="T84" s="143">
        <f>IF($B84-'SDE correctiebedragen 2022-2047'!S82&lt;0,0,$B84-'SDE correctiebedragen 2022-2047'!S82)</f>
        <v>6.1382781711478458</v>
      </c>
      <c r="U84" s="143">
        <f>IF($B84-'SDE correctiebedragen 2022-2047'!T82&lt;0,0,$B84-'SDE correctiebedragen 2022-2047'!T82)</f>
        <v>5.652852343715054</v>
      </c>
      <c r="V84" s="143">
        <f>IF($B84-'SDE correctiebedragen 2022-2047'!U82&lt;0,0,$B84-'SDE correctiebedragen 2022-2047'!U82)</f>
        <v>5.1601451288707949</v>
      </c>
      <c r="W84" s="143">
        <f>IF($B84-'SDE correctiebedragen 2022-2047'!V82&lt;0,0,$B84-'SDE correctiebedragen 2022-2047'!V82)</f>
        <v>4.6600473058038645</v>
      </c>
      <c r="X84" s="143">
        <f>IF($B84-'SDE correctiebedragen 2022-2047'!W82&lt;0,0,$B84-'SDE correctiebedragen 2022-2047'!W82)</f>
        <v>4.1524480153909309</v>
      </c>
      <c r="Y84" s="143">
        <f>IF($B84-'SDE correctiebedragen 2022-2047'!X82&lt;0,0,$B84-'SDE correctiebedragen 2022-2047'!X82)</f>
        <v>3.6372347356217958</v>
      </c>
      <c r="Z84" s="143">
        <f>IF($B84-'SDE correctiebedragen 2022-2047'!Y82&lt;0,0,$B84-'SDE correctiebedragen 2022-2047'!Y82)</f>
        <v>3.1142932566561257</v>
      </c>
      <c r="AA84" s="143">
        <f>IF($B84-'SDE correctiebedragen 2022-2047'!Z82&lt;0,0,$B84-'SDE correctiebedragen 2022-2047'!Z82)</f>
        <v>2.5835076555059686</v>
      </c>
      <c r="AB84" s="143">
        <f>IF($B84-'SDE correctiebedragen 2022-2047'!AA82&lt;0,0,$B84-'SDE correctiebedragen 2022-2047'!AA82)</f>
        <v>2.0447602703385712</v>
      </c>
      <c r="AC84" s="184">
        <f t="shared" si="15"/>
        <v>10.130402753553833</v>
      </c>
    </row>
    <row r="85" spans="1:29" x14ac:dyDescent="0.25">
      <c r="A85" s="170" t="s">
        <v>147</v>
      </c>
      <c r="B85" s="166">
        <v>52.1</v>
      </c>
      <c r="C85" s="163">
        <f>IF($B85-'SDE correctiebedragen 2022-2047'!B83&lt;0,0,$B85-'SDE correctiebedragen 2022-2047'!B83)</f>
        <v>26.78225731838041</v>
      </c>
      <c r="D85" s="163">
        <f>IF($B85-'SDE correctiebedragen 2022-2047'!C83&lt;0,0,$B85-'SDE correctiebedragen 2022-2047'!C83)</f>
        <v>27.813832365986215</v>
      </c>
      <c r="E85" s="163">
        <f>IF($B85-'SDE correctiebedragen 2022-2047'!D83&lt;0,0,$B85-'SDE correctiebedragen 2022-2047'!D83)</f>
        <v>26.10903120252808</v>
      </c>
      <c r="F85" s="163">
        <f>IF($B85-'SDE correctiebedragen 2022-2047'!E83&lt;0,0,$B85-'SDE correctiebedragen 2022-2047'!E83)</f>
        <v>24.446663904984774</v>
      </c>
      <c r="G85" s="163">
        <f>IF($B85-'SDE correctiebedragen 2022-2047'!F83&lt;0,0,$B85-'SDE correctiebedragen 2022-2047'!F83)</f>
        <v>23.087832515442479</v>
      </c>
      <c r="H85" s="163">
        <f>IF($B85-'SDE correctiebedragen 2022-2047'!G83&lt;0,0,$B85-'SDE correctiebedragen 2022-2047'!G83)</f>
        <v>21.48580974263259</v>
      </c>
      <c r="I85" s="163">
        <f>IF($B85-'SDE correctiebedragen 2022-2047'!H83&lt;0,0,$B85-'SDE correctiebedragen 2022-2047'!H83)</f>
        <v>19.808215554943089</v>
      </c>
      <c r="J85" s="163">
        <f>IF($B85-'SDE correctiebedragen 2022-2047'!I83&lt;0,0,$B85-'SDE correctiebedragen 2022-2047'!I83)</f>
        <v>17.871651241166461</v>
      </c>
      <c r="K85" s="163">
        <f>IF($B85-'SDE correctiebedragen 2022-2047'!J83&lt;0,0,$B85-'SDE correctiebedragen 2022-2047'!J83)</f>
        <v>15.941423032674763</v>
      </c>
      <c r="L85" s="163">
        <f>IF($B85-'SDE correctiebedragen 2022-2047'!K83&lt;0,0,$B85-'SDE correctiebedragen 2022-2047'!K83)</f>
        <v>15.078797332166758</v>
      </c>
      <c r="M85" s="163">
        <f>IF($B85-'SDE correctiebedragen 2022-2047'!L83&lt;0,0,$B85-'SDE correctiebedragen 2022-2047'!L83)</f>
        <v>14.198428540461165</v>
      </c>
      <c r="N85" s="163">
        <f>IF($B85-'SDE correctiebedragen 2022-2047'!M83&lt;0,0,$B85-'SDE correctiebedragen 2022-2047'!M83)</f>
        <v>13.299978455604659</v>
      </c>
      <c r="O85" s="163">
        <f>IF($B85-'SDE correctiebedragen 2022-2047'!N83&lt;0,0,$B85-'SDE correctiebedragen 2022-2047'!N83)</f>
        <v>12.383102721780858</v>
      </c>
      <c r="P85" s="163">
        <f>IF($B85-'SDE correctiebedragen 2022-2047'!O83&lt;0,0,$B85-'SDE correctiebedragen 2022-2047'!O83)</f>
        <v>11.447450720789831</v>
      </c>
      <c r="Q85" s="163">
        <f>IF($B85-'SDE correctiebedragen 2022-2047'!P83&lt;0,0,$B85-'SDE correctiebedragen 2022-2047'!P83)</f>
        <v>10.492665461656671</v>
      </c>
      <c r="R85" s="163">
        <f>IF($B85-'SDE correctiebedragen 2022-2047'!Q83&lt;0,0,$B85-'SDE correctiebedragen 2022-2047'!Q83)</f>
        <v>9.868555443581549</v>
      </c>
      <c r="S85" s="163">
        <f>IF($B85-'SDE correctiebedragen 2022-2047'!R83&lt;0,0,$B85-'SDE correctiebedragen 2022-2047'!R83)</f>
        <v>9.2350837752352746</v>
      </c>
      <c r="T85" s="163">
        <f>IF($B85-'SDE correctiebedragen 2022-2047'!S83&lt;0,0,$B85-'SDE correctiebedragen 2022-2047'!S83)</f>
        <v>8.5921100318638111</v>
      </c>
      <c r="U85" s="163">
        <f>IF($B85-'SDE correctiebedragen 2022-2047'!T83&lt;0,0,$B85-'SDE correctiebedragen 2022-2047'!T83)</f>
        <v>7.9394916823417674</v>
      </c>
      <c r="V85" s="163">
        <f>IF($B85-'SDE correctiebedragen 2022-2047'!U83&lt;0,0,$B85-'SDE correctiebedragen 2022-2047'!U83)</f>
        <v>7.2770840575769142</v>
      </c>
      <c r="W85" s="163">
        <f>IF($B85-'SDE correctiebedragen 2022-2047'!V83&lt;0,0,$B85-'SDE correctiebedragen 2022-2047'!V83)</f>
        <v>6.6047403184405695</v>
      </c>
      <c r="X85" s="163">
        <f>IF($B85-'SDE correctiebedragen 2022-2047'!W83&lt;0,0,$B85-'SDE correctiebedragen 2022-2047'!W83)</f>
        <v>5.922311423217181</v>
      </c>
      <c r="Y85" s="163">
        <f>IF($B85-'SDE correctiebedragen 2022-2047'!X83&lt;0,0,$B85-'SDE correctiebedragen 2022-2047'!X83)</f>
        <v>5.2296460945654459</v>
      </c>
      <c r="Z85" s="163">
        <f>IF($B85-'SDE correctiebedragen 2022-2047'!Y83&lt;0,0,$B85-'SDE correctiebedragen 2022-2047'!Y83)</f>
        <v>4.5265907859839345</v>
      </c>
      <c r="AA85" s="163">
        <f>IF($B85-'SDE correctiebedragen 2022-2047'!Z83&lt;0,0,$B85-'SDE correctiebedragen 2022-2047'!Z83)</f>
        <v>3.8129896477736906</v>
      </c>
      <c r="AB85" s="163">
        <f>IF($B85-'SDE correctiebedragen 2022-2047'!AA83&lt;0,0,$B85-'SDE correctiebedragen 2022-2047'!AA83)</f>
        <v>3.0886844924903158</v>
      </c>
      <c r="AC85" s="186">
        <f t="shared" si="15"/>
        <v>13.551708764010359</v>
      </c>
    </row>
    <row r="86" spans="1:29" x14ac:dyDescent="0.25">
      <c r="A86" s="171" t="s">
        <v>148</v>
      </c>
      <c r="B86" s="167">
        <v>97.4</v>
      </c>
      <c r="C86" s="162">
        <f>IF($B86-'SDE correctiebedragen 2022-2047'!B84&lt;0,0,$B86-'SDE correctiebedragen 2022-2047'!B84)</f>
        <v>79.505945184155252</v>
      </c>
      <c r="D86" s="162">
        <f>IF($B86-'SDE correctiebedragen 2022-2047'!C84&lt;0,0,$B86-'SDE correctiebedragen 2022-2047'!C84)</f>
        <v>80.614770582205097</v>
      </c>
      <c r="E86" s="162">
        <f>IF($B86-'SDE correctiebedragen 2022-2047'!D84&lt;0,0,$B86-'SDE correctiebedragen 2022-2047'!D84)</f>
        <v>79.321980406841845</v>
      </c>
      <c r="F86" s="162">
        <f>IF($B86-'SDE correctiebedragen 2022-2047'!E84&lt;0,0,$B86-'SDE correctiebedragen 2022-2047'!E84)</f>
        <v>77.994183202836723</v>
      </c>
      <c r="G86" s="162">
        <f>IF($B86-'SDE correctiebedragen 2022-2047'!F84&lt;0,0,$B86-'SDE correctiebedragen 2022-2047'!F84)</f>
        <v>76.630619637119878</v>
      </c>
      <c r="H86" s="162">
        <f>IF($B86-'SDE correctiebedragen 2022-2047'!G84&lt;0,0,$B86-'SDE correctiebedragen 2022-2047'!G84)</f>
        <v>75.230515473210914</v>
      </c>
      <c r="I86" s="162">
        <f>IF($B86-'SDE correctiebedragen 2022-2047'!H84&lt;0,0,$B86-'SDE correctiebedragen 2022-2047'!H84)</f>
        <v>73.793081294966314</v>
      </c>
      <c r="J86" s="162">
        <f>IF($B86-'SDE correctiebedragen 2022-2047'!I84&lt;0,0,$B86-'SDE correctiebedragen 2022-2047'!I84)</f>
        <v>72.317512225392903</v>
      </c>
      <c r="K86" s="162">
        <f>IF($B86-'SDE correctiebedragen 2022-2047'!J84&lt;0,0,$B86-'SDE correctiebedragen 2022-2047'!J84)</f>
        <v>70.802987640440932</v>
      </c>
      <c r="L86" s="162">
        <f>IF($B86-'SDE correctiebedragen 2022-2047'!K84&lt;0,0,$B86-'SDE correctiebedragen 2022-2047'!K84)</f>
        <v>70.115837430713142</v>
      </c>
      <c r="M86" s="162">
        <f>IF($B86-'SDE correctiebedragen 2022-2047'!L84&lt;0,0,$B86-'SDE correctiebedragen 2022-2047'!L84)</f>
        <v>69.41405704247444</v>
      </c>
      <c r="N86" s="162">
        <f>IF($B86-'SDE correctiebedragen 2022-2047'!M84&lt;0,0,$B86-'SDE correctiebedragen 2022-2047'!M84)</f>
        <v>68.697362179166646</v>
      </c>
      <c r="O86" s="162">
        <f>IF($B86-'SDE correctiebedragen 2022-2047'!N84&lt;0,0,$B86-'SDE correctiebedragen 2022-2047'!N84)</f>
        <v>67.965463307125063</v>
      </c>
      <c r="P86" s="162">
        <f>IF($B86-'SDE correctiebedragen 2022-2047'!O84&lt;0,0,$B86-'SDE correctiebedragen 2022-2047'!O84)</f>
        <v>67.218065562431917</v>
      </c>
      <c r="Q86" s="162">
        <f>IF($B86-'SDE correctiebedragen 2022-2047'!P84&lt;0,0,$B86-'SDE correctiebedragen 2022-2047'!P84)</f>
        <v>66.454868656153891</v>
      </c>
      <c r="R86" s="162">
        <f>IF($B86-'SDE correctiebedragen 2022-2047'!Q84&lt;0,0,$B86-'SDE correctiebedragen 2022-2047'!Q84)</f>
        <v>65.990691685996225</v>
      </c>
      <c r="S86" s="162">
        <f>IF($B86-'SDE correctiebedragen 2022-2047'!R84&lt;0,0,$B86-'SDE correctiebedragen 2022-2047'!R84)</f>
        <v>65.519552061286163</v>
      </c>
      <c r="T86" s="162">
        <f>IF($B86-'SDE correctiebedragen 2022-2047'!S84&lt;0,0,$B86-'SDE correctiebedragen 2022-2047'!S84)</f>
        <v>65.04134534220546</v>
      </c>
      <c r="U86" s="162">
        <f>IF($B86-'SDE correctiebedragen 2022-2047'!T84&lt;0,0,$B86-'SDE correctiebedragen 2022-2047'!T84)</f>
        <v>64.555965522338539</v>
      </c>
      <c r="V86" s="162">
        <f>IF($B86-'SDE correctiebedragen 2022-2047'!U84&lt;0,0,$B86-'SDE correctiebedragen 2022-2047'!U84)</f>
        <v>64.063305005173646</v>
      </c>
      <c r="W86" s="162">
        <f>IF($B86-'SDE correctiebedragen 2022-2047'!V84&lt;0,0,$B86-'SDE correctiebedragen 2022-2047'!V84)</f>
        <v>63.563254580251247</v>
      </c>
      <c r="X86" s="162">
        <f>IF($B86-'SDE correctiebedragen 2022-2047'!W84&lt;0,0,$B86-'SDE correctiebedragen 2022-2047'!W84)</f>
        <v>63.055703398955018</v>
      </c>
      <c r="Y86" s="162">
        <f>IF($B86-'SDE correctiebedragen 2022-2047'!X84&lt;0,0,$B86-'SDE correctiebedragen 2022-2047'!X84)</f>
        <v>62.540538949939346</v>
      </c>
      <c r="Z86" s="162">
        <f>IF($B86-'SDE correctiebedragen 2022-2047'!Y84&lt;0,0,$B86-'SDE correctiebedragen 2022-2047'!Y84)</f>
        <v>62.017647034188442</v>
      </c>
      <c r="AA86" s="162">
        <f>IF($B86-'SDE correctiebedragen 2022-2047'!Z84&lt;0,0,$B86-'SDE correctiebedragen 2022-2047'!Z84)</f>
        <v>61.48691173970127</v>
      </c>
      <c r="AB86" s="162">
        <f>IF($B86-'SDE correctiebedragen 2022-2047'!AA84&lt;0,0,$B86-'SDE correctiebedragen 2022-2047'!AA84)</f>
        <v>60.948215415796795</v>
      </c>
      <c r="AC86" s="187">
        <f t="shared" si="15"/>
        <v>69.033091560041044</v>
      </c>
    </row>
    <row r="87" spans="1:29" x14ac:dyDescent="0.25">
      <c r="A87" s="169" t="s">
        <v>149</v>
      </c>
      <c r="B87" s="164">
        <v>82.199999999999989</v>
      </c>
      <c r="C87" s="143">
        <f>IF($B87-'SDE correctiebedragen 2022-2047'!B85&lt;0,0,$B87-'SDE correctiebedragen 2022-2047'!B85)</f>
        <v>54.069174798200443</v>
      </c>
      <c r="D87" s="143">
        <f>IF($B87-'SDE correctiebedragen 2022-2047'!C85&lt;0,0,$B87-'SDE correctiebedragen 2022-2047'!C85)</f>
        <v>55.215369295540228</v>
      </c>
      <c r="E87" s="143">
        <f>IF($B87-'SDE correctiebedragen 2022-2047'!D85&lt;0,0,$B87-'SDE correctiebedragen 2022-2047'!D85)</f>
        <v>53.321145780586747</v>
      </c>
      <c r="F87" s="143">
        <f>IF($B87-'SDE correctiebedragen 2022-2047'!E85&lt;0,0,$B87-'SDE correctiebedragen 2022-2047'!E85)</f>
        <v>51.474071005538633</v>
      </c>
      <c r="G87" s="143">
        <f>IF($B87-'SDE correctiebedragen 2022-2047'!F85&lt;0,0,$B87-'SDE correctiebedragen 2022-2047'!F85)</f>
        <v>49.964258350491626</v>
      </c>
      <c r="H87" s="143">
        <f>IF($B87-'SDE correctiebedragen 2022-2047'!G85&lt;0,0,$B87-'SDE correctiebedragen 2022-2047'!G85)</f>
        <v>48.184233047369531</v>
      </c>
      <c r="I87" s="143">
        <f>IF($B87-'SDE correctiebedragen 2022-2047'!H85&lt;0,0,$B87-'SDE correctiebedragen 2022-2047'!H85)</f>
        <v>46.32023950549231</v>
      </c>
      <c r="J87" s="143">
        <f>IF($B87-'SDE correctiebedragen 2022-2047'!I85&lt;0,0,$B87-'SDE correctiebedragen 2022-2047'!I85)</f>
        <v>44.168501379073824</v>
      </c>
      <c r="K87" s="143">
        <f>IF($B87-'SDE correctiebedragen 2022-2047'!J85&lt;0,0,$B87-'SDE correctiebedragen 2022-2047'!J85)</f>
        <v>42.023803369638607</v>
      </c>
      <c r="L87" s="143">
        <f>IF($B87-'SDE correctiebedragen 2022-2047'!K85&lt;0,0,$B87-'SDE correctiebedragen 2022-2047'!K85)</f>
        <v>41.065330369074161</v>
      </c>
      <c r="M87" s="143">
        <f>IF($B87-'SDE correctiebedragen 2022-2047'!L85&lt;0,0,$B87-'SDE correctiebedragen 2022-2047'!L85)</f>
        <v>40.08714282273462</v>
      </c>
      <c r="N87" s="143">
        <f>IF($B87-'SDE correctiebedragen 2022-2047'!M85&lt;0,0,$B87-'SDE correctiebedragen 2022-2047'!M85)</f>
        <v>39.088864950671827</v>
      </c>
      <c r="O87" s="143">
        <f>IF($B87-'SDE correctiebedragen 2022-2047'!N85&lt;0,0,$B87-'SDE correctiebedragen 2022-2047'!N85)</f>
        <v>38.070114135312053</v>
      </c>
      <c r="P87" s="143">
        <f>IF($B87-'SDE correctiebedragen 2022-2047'!O85&lt;0,0,$B87-'SDE correctiebedragen 2022-2047'!O85)</f>
        <v>37.030500800877576</v>
      </c>
      <c r="Q87" s="143">
        <f>IF($B87-'SDE correctiebedragen 2022-2047'!P85&lt;0,0,$B87-'SDE correctiebedragen 2022-2047'!P85)</f>
        <v>35.969628290729624</v>
      </c>
      <c r="R87" s="143">
        <f>IF($B87-'SDE correctiebedragen 2022-2047'!Q85&lt;0,0,$B87-'SDE correctiebedragen 2022-2047'!Q85)</f>
        <v>35.276172715090603</v>
      </c>
      <c r="S87" s="143">
        <f>IF($B87-'SDE correctiebedragen 2022-2047'!R85&lt;0,0,$B87-'SDE correctiebedragen 2022-2047'!R85)</f>
        <v>34.572315305816964</v>
      </c>
      <c r="T87" s="143">
        <f>IF($B87-'SDE correctiebedragen 2022-2047'!S85&lt;0,0,$B87-'SDE correctiebedragen 2022-2047'!S85)</f>
        <v>33.857900035404228</v>
      </c>
      <c r="U87" s="143">
        <f>IF($B87-'SDE correctiebedragen 2022-2047'!T85&lt;0,0,$B87-'SDE correctiebedragen 2022-2047'!T85)</f>
        <v>33.132768535935284</v>
      </c>
      <c r="V87" s="143">
        <f>IF($B87-'SDE correctiebedragen 2022-2047'!U85&lt;0,0,$B87-'SDE correctiebedragen 2022-2047'!U85)</f>
        <v>32.396760063974334</v>
      </c>
      <c r="W87" s="143">
        <f>IF($B87-'SDE correctiebedragen 2022-2047'!V85&lt;0,0,$B87-'SDE correctiebedragen 2022-2047'!V85)</f>
        <v>31.649711464933958</v>
      </c>
      <c r="X87" s="143">
        <f>IF($B87-'SDE correctiebedragen 2022-2047'!W85&lt;0,0,$B87-'SDE correctiebedragen 2022-2047'!W85)</f>
        <v>30.891457136907967</v>
      </c>
      <c r="Y87" s="143">
        <f>IF($B87-'SDE correctiebedragen 2022-2047'!X85&lt;0,0,$B87-'SDE correctiebedragen 2022-2047'!X85)</f>
        <v>30.121828993961593</v>
      </c>
      <c r="Z87" s="143">
        <f>IF($B87-'SDE correctiebedragen 2022-2047'!Y85&lt;0,0,$B87-'SDE correctiebedragen 2022-2047'!Y85)</f>
        <v>29.340656428871029</v>
      </c>
      <c r="AA87" s="143">
        <f>IF($B87-'SDE correctiebedragen 2022-2047'!Z85&lt;0,0,$B87-'SDE correctiebedragen 2022-2047'!Z85)</f>
        <v>28.547766275304092</v>
      </c>
      <c r="AB87" s="143">
        <f>IF($B87-'SDE correctiebedragen 2022-2047'!AA85&lt;0,0,$B87-'SDE correctiebedragen 2022-2047'!AA85)</f>
        <v>27.742982769433667</v>
      </c>
      <c r="AC87" s="184">
        <f t="shared" si="15"/>
        <v>39.368565293344815</v>
      </c>
    </row>
    <row r="88" spans="1:29" x14ac:dyDescent="0.25">
      <c r="A88" s="169" t="s">
        <v>150</v>
      </c>
      <c r="B88" s="164">
        <v>122.2</v>
      </c>
      <c r="C88" s="143">
        <f>IFERROR(IF($B88-'SDE correctiebedragen 2022-2047'!B86&lt;0,0,$B88-'SDE correctiebedragen 2022-2047'!B86),"per project")</f>
        <v>61.39983206088796</v>
      </c>
      <c r="D88" s="143">
        <f>IFERROR(IF($B88-'SDE correctiebedragen 2022-2047'!C86&lt;0,0,$B88-'SDE correctiebedragen 2022-2047'!C86),"per project")</f>
        <v>61.849504165936708</v>
      </c>
      <c r="E88" s="143">
        <f>IFERROR(IF($B88-'SDE correctiebedragen 2022-2047'!D86&lt;0,0,$B88-'SDE correctiebedragen 2022-2047'!D86),"per project")</f>
        <v>58.434660150521026</v>
      </c>
      <c r="F88" s="143">
        <f>IFERROR(IF($B88-'SDE correctiebedragen 2022-2047'!E86&lt;0,0,$B88-'SDE correctiebedragen 2022-2047'!E86),"per project")</f>
        <v>54.610745274528142</v>
      </c>
      <c r="G88" s="143">
        <f>IFERROR(IF($B88-'SDE correctiebedragen 2022-2047'!F86&lt;0,0,$B88-'SDE correctiebedragen 2022-2047'!F86),"per project")</f>
        <v>51.760260200482207</v>
      </c>
      <c r="H88" s="143">
        <f>IFERROR(IF($B88-'SDE correctiebedragen 2022-2047'!G86&lt;0,0,$B88-'SDE correctiebedragen 2022-2047'!G86),"per project")</f>
        <v>49.511204313595428</v>
      </c>
      <c r="I88" s="143">
        <f>IFERROR(IF($B88-'SDE correctiebedragen 2022-2047'!H86&lt;0,0,$B88-'SDE correctiebedragen 2022-2047'!H86),"per project")</f>
        <v>47.330634479931092</v>
      </c>
      <c r="J88" s="143">
        <f>IFERROR(IF($B88-'SDE correctiebedragen 2022-2047'!I86&lt;0,0,$B88-'SDE correctiebedragen 2022-2047'!I86),"per project")</f>
        <v>44.821352429107904</v>
      </c>
      <c r="K88" s="143">
        <f>IFERROR(IF($B88-'SDE correctiebedragen 2022-2047'!J86&lt;0,0,$B88-'SDE correctiebedragen 2022-2047'!J86),"per project")</f>
        <v>42.025241375845184</v>
      </c>
      <c r="L88" s="143">
        <f>IFERROR(IF($B88-'SDE correctiebedragen 2022-2047'!K86&lt;0,0,$B88-'SDE correctiebedragen 2022-2047'!K86),"per project")</f>
        <v>40.390483806458874</v>
      </c>
      <c r="M88" s="143">
        <f>IFERROR(IF($B88-'SDE correctiebedragen 2022-2047'!L86&lt;0,0,$B88-'SDE correctiebedragen 2022-2047'!L86),"per project")</f>
        <v>38.662848374557214</v>
      </c>
      <c r="N88" s="143">
        <f>IFERROR(IF($B88-'SDE correctiebedragen 2022-2047'!M86&lt;0,0,$B88-'SDE correctiebedragen 2022-2047'!M86),"per project")</f>
        <v>37.126005933035884</v>
      </c>
      <c r="O88" s="143">
        <f>IFERROR(IF($B88-'SDE correctiebedragen 2022-2047'!N86&lt;0,0,$B88-'SDE correctiebedragen 2022-2047'!N86),"per project")</f>
        <v>34.956858832947745</v>
      </c>
      <c r="P88" s="143">
        <f>IFERROR(IF($B88-'SDE correctiebedragen 2022-2047'!O86&lt;0,0,$B88-'SDE correctiebedragen 2022-2047'!O86),"per project")</f>
        <v>33.198676276369369</v>
      </c>
      <c r="Q88" s="143">
        <f>IFERROR(IF($B88-'SDE correctiebedragen 2022-2047'!P86&lt;0,0,$B88-'SDE correctiebedragen 2022-2047'!P86),"per project")</f>
        <v>31.50186248589246</v>
      </c>
      <c r="R88" s="143">
        <f>IFERROR(IF($B88-'SDE correctiebedragen 2022-2047'!Q86&lt;0,0,$B88-'SDE correctiebedragen 2022-2047'!Q86),"per project")</f>
        <v>30.141390423180866</v>
      </c>
      <c r="S88" s="143">
        <f>IFERROR(IF($B88-'SDE correctiebedragen 2022-2047'!R86&lt;0,0,$B88-'SDE correctiebedragen 2022-2047'!R86),"per project")</f>
        <v>28.760511279528615</v>
      </c>
      <c r="T88" s="143">
        <f>IFERROR(IF($B88-'SDE correctiebedragen 2022-2047'!S86&lt;0,0,$B88-'SDE correctiebedragen 2022-2047'!S86),"per project")</f>
        <v>27.358918948721524</v>
      </c>
      <c r="U88" s="143">
        <f>IFERROR(IF($B88-'SDE correctiebedragen 2022-2047'!T86&lt;0,0,$B88-'SDE correctiebedragen 2022-2047'!T86),"per project")</f>
        <v>25.936302732952356</v>
      </c>
      <c r="V88" s="143">
        <f>IFERROR(IF($B88-'SDE correctiebedragen 2022-2047'!U86&lt;0,0,$B88-'SDE correctiebedragen 2022-2047'!U86),"per project")</f>
        <v>24.492347273946663</v>
      </c>
      <c r="W88" s="143">
        <f>IFERROR(IF($B88-'SDE correctiebedragen 2022-2047'!V86&lt;0,0,$B88-'SDE correctiebedragen 2022-2047'!V86),"per project")</f>
        <v>23.026732483055881</v>
      </c>
      <c r="X88" s="143">
        <f>IFERROR(IF($B88-'SDE correctiebedragen 2022-2047'!W86&lt;0,0,$B88-'SDE correctiebedragen 2022-2047'!W86),"per project")</f>
        <v>21.539133470301735</v>
      </c>
      <c r="Y88" s="143">
        <f>IFERROR(IF($B88-'SDE correctiebedragen 2022-2047'!X86&lt;0,0,$B88-'SDE correctiebedragen 2022-2047'!X86),"per project")</f>
        <v>20.029220472356286</v>
      </c>
      <c r="Z88" s="143">
        <f>IFERROR(IF($B88-'SDE correctiebedragen 2022-2047'!Y86&lt;0,0,$B88-'SDE correctiebedragen 2022-2047'!Y86),"per project")</f>
        <v>18.496658779441645</v>
      </c>
      <c r="AA88" s="143">
        <f>IFERROR(IF($B88-'SDE correctiebedragen 2022-2047'!Z86&lt;0,0,$B88-'SDE correctiebedragen 2022-2047'!Z86),"per project")</f>
        <v>16.941108661133271</v>
      </c>
      <c r="AB88" s="143">
        <f>IFERROR(IF($B88-'SDE correctiebedragen 2022-2047'!AA86&lt;0,0,$B88-'SDE correctiebedragen 2022-2047'!AA86),"per project")</f>
        <v>15.362225291050279</v>
      </c>
      <c r="AC88" s="184">
        <f t="shared" ref="AC88:AC106" si="16">IFERROR(AVERAGE(C88:AB88),"per project")</f>
        <v>36.140950768298708</v>
      </c>
    </row>
    <row r="89" spans="1:29" x14ac:dyDescent="0.25">
      <c r="A89" s="169" t="s">
        <v>151</v>
      </c>
      <c r="B89" s="164">
        <v>91.1</v>
      </c>
      <c r="C89" s="143">
        <f>IFERROR(IF($B89-'SDE correctiebedragen 2022-2047'!B87&lt;0,0,$B89-'SDE correctiebedragen 2022-2047'!B87),"per project")</f>
        <v>73.20594518415524</v>
      </c>
      <c r="D89" s="143">
        <f>IFERROR(IF($B89-'SDE correctiebedragen 2022-2047'!C87&lt;0,0,$B89-'SDE correctiebedragen 2022-2047'!C87),"per project")</f>
        <v>74.314770582205085</v>
      </c>
      <c r="E89" s="143">
        <f>IFERROR(IF($B89-'SDE correctiebedragen 2022-2047'!D87&lt;0,0,$B89-'SDE correctiebedragen 2022-2047'!D87),"per project")</f>
        <v>73.021980406841834</v>
      </c>
      <c r="F89" s="143">
        <f>IFERROR(IF($B89-'SDE correctiebedragen 2022-2047'!E87&lt;0,0,$B89-'SDE correctiebedragen 2022-2047'!E87),"per project")</f>
        <v>71.694183202836712</v>
      </c>
      <c r="G89" s="143">
        <f>IFERROR(IF($B89-'SDE correctiebedragen 2022-2047'!F87&lt;0,0,$B89-'SDE correctiebedragen 2022-2047'!F87),"per project")</f>
        <v>70.330619637119867</v>
      </c>
      <c r="H89" s="143">
        <f>IFERROR(IF($B89-'SDE correctiebedragen 2022-2047'!G87&lt;0,0,$B89-'SDE correctiebedragen 2022-2047'!G87),"per project")</f>
        <v>68.930515473210903</v>
      </c>
      <c r="I89" s="143">
        <f>IFERROR(IF($B89-'SDE correctiebedragen 2022-2047'!H87&lt;0,0,$B89-'SDE correctiebedragen 2022-2047'!H87),"per project")</f>
        <v>67.493081294966302</v>
      </c>
      <c r="J89" s="143">
        <f>IFERROR(IF($B89-'SDE correctiebedragen 2022-2047'!I87&lt;0,0,$B89-'SDE correctiebedragen 2022-2047'!I87),"per project")</f>
        <v>66.017512225392892</v>
      </c>
      <c r="K89" s="143">
        <f>IFERROR(IF($B89-'SDE correctiebedragen 2022-2047'!J87&lt;0,0,$B89-'SDE correctiebedragen 2022-2047'!J87),"per project")</f>
        <v>64.502987640440921</v>
      </c>
      <c r="L89" s="143">
        <f>IFERROR(IF($B89-'SDE correctiebedragen 2022-2047'!K87&lt;0,0,$B89-'SDE correctiebedragen 2022-2047'!K87),"per project")</f>
        <v>63.815837430713131</v>
      </c>
      <c r="M89" s="143">
        <f>IFERROR(IF($B89-'SDE correctiebedragen 2022-2047'!L87&lt;0,0,$B89-'SDE correctiebedragen 2022-2047'!L87),"per project")</f>
        <v>63.114057042474421</v>
      </c>
      <c r="N89" s="143">
        <f>IFERROR(IF($B89-'SDE correctiebedragen 2022-2047'!M87&lt;0,0,$B89-'SDE correctiebedragen 2022-2047'!M87),"per project")</f>
        <v>62.397362179166628</v>
      </c>
      <c r="O89" s="143">
        <f>IFERROR(IF($B89-'SDE correctiebedragen 2022-2047'!N87&lt;0,0,$B89-'SDE correctiebedragen 2022-2047'!N87),"per project")</f>
        <v>61.665463307125052</v>
      </c>
      <c r="P89" s="143">
        <f>IFERROR(IF($B89-'SDE correctiebedragen 2022-2047'!O87&lt;0,0,$B89-'SDE correctiebedragen 2022-2047'!O87),"per project")</f>
        <v>60.918065562431913</v>
      </c>
      <c r="Q89" s="143">
        <f>IFERROR(IF($B89-'SDE correctiebedragen 2022-2047'!P87&lt;0,0,$B89-'SDE correctiebedragen 2022-2047'!P87),"per project")</f>
        <v>60.15486865615388</v>
      </c>
      <c r="R89" s="143">
        <f>IFERROR(IF($B89-'SDE correctiebedragen 2022-2047'!Q87&lt;0,0,$B89-'SDE correctiebedragen 2022-2047'!Q87),"per project")</f>
        <v>59.690691685996214</v>
      </c>
      <c r="S89" s="143">
        <f>IFERROR(IF($B89-'SDE correctiebedragen 2022-2047'!R87&lt;0,0,$B89-'SDE correctiebedragen 2022-2047'!R87),"per project")</f>
        <v>59.219552061286159</v>
      </c>
      <c r="T89" s="143">
        <f>IFERROR(IF($B89-'SDE correctiebedragen 2022-2047'!S87&lt;0,0,$B89-'SDE correctiebedragen 2022-2047'!S87),"per project")</f>
        <v>58.741345342205456</v>
      </c>
      <c r="U89" s="143">
        <f>IFERROR(IF($B89-'SDE correctiebedragen 2022-2047'!T87&lt;0,0,$B89-'SDE correctiebedragen 2022-2047'!T87),"per project")</f>
        <v>58.255965522338535</v>
      </c>
      <c r="V89" s="143">
        <f>IFERROR(IF($B89-'SDE correctiebedragen 2022-2047'!U87&lt;0,0,$B89-'SDE correctiebedragen 2022-2047'!U87),"per project")</f>
        <v>57.763305005173628</v>
      </c>
      <c r="W89" s="143">
        <f>IFERROR(IF($B89-'SDE correctiebedragen 2022-2047'!V87&lt;0,0,$B89-'SDE correctiebedragen 2022-2047'!V87),"per project")</f>
        <v>57.263254580251235</v>
      </c>
      <c r="X89" s="143">
        <f>IFERROR(IF($B89-'SDE correctiebedragen 2022-2047'!W87&lt;0,0,$B89-'SDE correctiebedragen 2022-2047'!W87),"per project")</f>
        <v>56.755703398955006</v>
      </c>
      <c r="Y89" s="143">
        <f>IFERROR(IF($B89-'SDE correctiebedragen 2022-2047'!X87&lt;0,0,$B89-'SDE correctiebedragen 2022-2047'!X87),"per project")</f>
        <v>56.240538949939335</v>
      </c>
      <c r="Z89" s="143">
        <f>IFERROR(IF($B89-'SDE correctiebedragen 2022-2047'!Y87&lt;0,0,$B89-'SDE correctiebedragen 2022-2047'!Y87),"per project")</f>
        <v>55.717647034188431</v>
      </c>
      <c r="AA89" s="143">
        <f>IFERROR(IF($B89-'SDE correctiebedragen 2022-2047'!Z87&lt;0,0,$B89-'SDE correctiebedragen 2022-2047'!Z87),"per project")</f>
        <v>55.186911739701259</v>
      </c>
      <c r="AB89" s="143">
        <f>IFERROR(IF($B89-'SDE correctiebedragen 2022-2047'!AA87&lt;0,0,$B89-'SDE correctiebedragen 2022-2047'!AA87),"per project")</f>
        <v>54.648215415796784</v>
      </c>
      <c r="AC89" s="184">
        <f t="shared" si="16"/>
        <v>62.733091560041039</v>
      </c>
    </row>
    <row r="90" spans="1:29" x14ac:dyDescent="0.25">
      <c r="A90" s="169" t="s">
        <v>152</v>
      </c>
      <c r="B90" s="164">
        <v>60.8</v>
      </c>
      <c r="C90" s="143">
        <f>IFERROR(IF($B90-'SDE correctiebedragen 2022-2047'!B88&lt;0,0,$B90-'SDE correctiebedragen 2022-2047'!B88),"per project")</f>
        <v>42.905945184155243</v>
      </c>
      <c r="D90" s="143">
        <f>IFERROR(IF($B90-'SDE correctiebedragen 2022-2047'!C88&lt;0,0,$B90-'SDE correctiebedragen 2022-2047'!C88),"per project")</f>
        <v>44.014770582205088</v>
      </c>
      <c r="E90" s="143">
        <f>IFERROR(IF($B90-'SDE correctiebedragen 2022-2047'!D88&lt;0,0,$B90-'SDE correctiebedragen 2022-2047'!D88),"per project")</f>
        <v>42.721980406841844</v>
      </c>
      <c r="F90" s="143">
        <f>IFERROR(IF($B90-'SDE correctiebedragen 2022-2047'!E88&lt;0,0,$B90-'SDE correctiebedragen 2022-2047'!E88),"per project")</f>
        <v>41.394183202836714</v>
      </c>
      <c r="G90" s="143">
        <f>IFERROR(IF($B90-'SDE correctiebedragen 2022-2047'!F88&lt;0,0,$B90-'SDE correctiebedragen 2022-2047'!F88),"per project")</f>
        <v>40.030619637119877</v>
      </c>
      <c r="H90" s="143">
        <f>IFERROR(IF($B90-'SDE correctiebedragen 2022-2047'!G88&lt;0,0,$B90-'SDE correctiebedragen 2022-2047'!G88),"per project")</f>
        <v>38.630515473210899</v>
      </c>
      <c r="I90" s="143">
        <f>IFERROR(IF($B90-'SDE correctiebedragen 2022-2047'!H88&lt;0,0,$B90-'SDE correctiebedragen 2022-2047'!H88),"per project")</f>
        <v>37.193081294966305</v>
      </c>
      <c r="J90" s="143">
        <f>IFERROR(IF($B90-'SDE correctiebedragen 2022-2047'!I88&lt;0,0,$B90-'SDE correctiebedragen 2022-2047'!I88),"per project")</f>
        <v>35.717512225392895</v>
      </c>
      <c r="K90" s="143">
        <f>IFERROR(IF($B90-'SDE correctiebedragen 2022-2047'!J88&lt;0,0,$B90-'SDE correctiebedragen 2022-2047'!J88),"per project")</f>
        <v>34.202987640440917</v>
      </c>
      <c r="L90" s="143">
        <f>IFERROR(IF($B90-'SDE correctiebedragen 2022-2047'!K88&lt;0,0,$B90-'SDE correctiebedragen 2022-2047'!K88),"per project")</f>
        <v>33.515837430713134</v>
      </c>
      <c r="M90" s="143">
        <f>IFERROR(IF($B90-'SDE correctiebedragen 2022-2047'!L88&lt;0,0,$B90-'SDE correctiebedragen 2022-2047'!L88),"per project")</f>
        <v>32.814057042474424</v>
      </c>
      <c r="N90" s="143">
        <f>IFERROR(IF($B90-'SDE correctiebedragen 2022-2047'!M88&lt;0,0,$B90-'SDE correctiebedragen 2022-2047'!M88),"per project")</f>
        <v>32.09736217916663</v>
      </c>
      <c r="O90" s="143">
        <f>IFERROR(IF($B90-'SDE correctiebedragen 2022-2047'!N88&lt;0,0,$B90-'SDE correctiebedragen 2022-2047'!N88),"per project")</f>
        <v>31.365463307125054</v>
      </c>
      <c r="P90" s="143">
        <f>IFERROR(IF($B90-'SDE correctiebedragen 2022-2047'!O88&lt;0,0,$B90-'SDE correctiebedragen 2022-2047'!O88),"per project")</f>
        <v>30.618065562431916</v>
      </c>
      <c r="Q90" s="143">
        <f>IFERROR(IF($B90-'SDE correctiebedragen 2022-2047'!P88&lt;0,0,$B90-'SDE correctiebedragen 2022-2047'!P88),"per project")</f>
        <v>29.854868656153883</v>
      </c>
      <c r="R90" s="143">
        <f>IFERROR(IF($B90-'SDE correctiebedragen 2022-2047'!Q88&lt;0,0,$B90-'SDE correctiebedragen 2022-2047'!Q88),"per project")</f>
        <v>29.390691685996213</v>
      </c>
      <c r="S90" s="143">
        <f>IFERROR(IF($B90-'SDE correctiebedragen 2022-2047'!R88&lt;0,0,$B90-'SDE correctiebedragen 2022-2047'!R88),"per project")</f>
        <v>28.919552061286161</v>
      </c>
      <c r="T90" s="143">
        <f>IFERROR(IF($B90-'SDE correctiebedragen 2022-2047'!S88&lt;0,0,$B90-'SDE correctiebedragen 2022-2047'!S88),"per project")</f>
        <v>28.441345342205459</v>
      </c>
      <c r="U90" s="143">
        <f>IFERROR(IF($B90-'SDE correctiebedragen 2022-2047'!T88&lt;0,0,$B90-'SDE correctiebedragen 2022-2047'!T88),"per project")</f>
        <v>27.955965522338538</v>
      </c>
      <c r="V90" s="143">
        <f>IFERROR(IF($B90-'SDE correctiebedragen 2022-2047'!U88&lt;0,0,$B90-'SDE correctiebedragen 2022-2047'!U88),"per project")</f>
        <v>27.46330500517363</v>
      </c>
      <c r="W90" s="143">
        <f>IFERROR(IF($B90-'SDE correctiebedragen 2022-2047'!V88&lt;0,0,$B90-'SDE correctiebedragen 2022-2047'!V88),"per project")</f>
        <v>26.963254580251238</v>
      </c>
      <c r="X90" s="143">
        <f>IFERROR(IF($B90-'SDE correctiebedragen 2022-2047'!W88&lt;0,0,$B90-'SDE correctiebedragen 2022-2047'!W88),"per project")</f>
        <v>26.455703398955009</v>
      </c>
      <c r="Y90" s="143">
        <f>IFERROR(IF($B90-'SDE correctiebedragen 2022-2047'!X88&lt;0,0,$B90-'SDE correctiebedragen 2022-2047'!X88),"per project")</f>
        <v>25.940538949939338</v>
      </c>
      <c r="Z90" s="143">
        <f>IFERROR(IF($B90-'SDE correctiebedragen 2022-2047'!Y88&lt;0,0,$B90-'SDE correctiebedragen 2022-2047'!Y88),"per project")</f>
        <v>25.417647034188434</v>
      </c>
      <c r="AA90" s="143">
        <f>IFERROR(IF($B90-'SDE correctiebedragen 2022-2047'!Z88&lt;0,0,$B90-'SDE correctiebedragen 2022-2047'!Z88),"per project")</f>
        <v>24.886911739701262</v>
      </c>
      <c r="AB90" s="143">
        <f>IFERROR(IF($B90-'SDE correctiebedragen 2022-2047'!AA88&lt;0,0,$B90-'SDE correctiebedragen 2022-2047'!AA88),"per project")</f>
        <v>24.348215415796787</v>
      </c>
      <c r="AC90" s="184">
        <f t="shared" si="16"/>
        <v>32.433091560041028</v>
      </c>
    </row>
    <row r="91" spans="1:29" x14ac:dyDescent="0.25">
      <c r="A91" s="169" t="s">
        <v>153</v>
      </c>
      <c r="B91" s="164">
        <v>60.900000000000006</v>
      </c>
      <c r="C91" s="143">
        <f>IFERROR(IF($B91-'SDE correctiebedragen 2022-2047'!B89&lt;0,0,$B91-'SDE correctiebedragen 2022-2047'!B89),"per project")</f>
        <v>32.76917479820046</v>
      </c>
      <c r="D91" s="143">
        <f>IFERROR(IF($B91-'SDE correctiebedragen 2022-2047'!C89&lt;0,0,$B91-'SDE correctiebedragen 2022-2047'!C89),"per project")</f>
        <v>33.915369295540245</v>
      </c>
      <c r="E91" s="143">
        <f>IFERROR(IF($B91-'SDE correctiebedragen 2022-2047'!D89&lt;0,0,$B91-'SDE correctiebedragen 2022-2047'!D89),"per project")</f>
        <v>32.021145780586764</v>
      </c>
      <c r="F91" s="143">
        <f>IFERROR(IF($B91-'SDE correctiebedragen 2022-2047'!E89&lt;0,0,$B91-'SDE correctiebedragen 2022-2047'!E89),"per project")</f>
        <v>30.174071005538647</v>
      </c>
      <c r="G91" s="143">
        <f>IFERROR(IF($B91-'SDE correctiebedragen 2022-2047'!F89&lt;0,0,$B91-'SDE correctiebedragen 2022-2047'!F89),"per project")</f>
        <v>28.664258350491643</v>
      </c>
      <c r="H91" s="143">
        <f>IFERROR(IF($B91-'SDE correctiebedragen 2022-2047'!G89&lt;0,0,$B91-'SDE correctiebedragen 2022-2047'!G89),"per project")</f>
        <v>26.884233047369548</v>
      </c>
      <c r="I91" s="143">
        <f>IFERROR(IF($B91-'SDE correctiebedragen 2022-2047'!H89&lt;0,0,$B91-'SDE correctiebedragen 2022-2047'!H89),"per project")</f>
        <v>25.020239505492327</v>
      </c>
      <c r="J91" s="143">
        <f>IFERROR(IF($B91-'SDE correctiebedragen 2022-2047'!I89&lt;0,0,$B91-'SDE correctiebedragen 2022-2047'!I89),"per project")</f>
        <v>22.868501379073841</v>
      </c>
      <c r="K91" s="143">
        <f>IFERROR(IF($B91-'SDE correctiebedragen 2022-2047'!J89&lt;0,0,$B91-'SDE correctiebedragen 2022-2047'!J89),"per project")</f>
        <v>20.723803369638624</v>
      </c>
      <c r="L91" s="143">
        <f>IFERROR(IF($B91-'SDE correctiebedragen 2022-2047'!K89&lt;0,0,$B91-'SDE correctiebedragen 2022-2047'!K89),"per project")</f>
        <v>19.765330369074178</v>
      </c>
      <c r="M91" s="143">
        <f>IFERROR(IF($B91-'SDE correctiebedragen 2022-2047'!L89&lt;0,0,$B91-'SDE correctiebedragen 2022-2047'!L89),"per project")</f>
        <v>18.787142822734637</v>
      </c>
      <c r="N91" s="143">
        <f>IFERROR(IF($B91-'SDE correctiebedragen 2022-2047'!M89&lt;0,0,$B91-'SDE correctiebedragen 2022-2047'!M89),"per project")</f>
        <v>17.788864950671844</v>
      </c>
      <c r="O91" s="143">
        <f>IFERROR(IF($B91-'SDE correctiebedragen 2022-2047'!N89&lt;0,0,$B91-'SDE correctiebedragen 2022-2047'!N89),"per project")</f>
        <v>16.77011413531207</v>
      </c>
      <c r="P91" s="143">
        <f>IFERROR(IF($B91-'SDE correctiebedragen 2022-2047'!O89&lt;0,0,$B91-'SDE correctiebedragen 2022-2047'!O89),"per project")</f>
        <v>15.730500800877593</v>
      </c>
      <c r="Q91" s="143">
        <f>IFERROR(IF($B91-'SDE correctiebedragen 2022-2047'!P89&lt;0,0,$B91-'SDE correctiebedragen 2022-2047'!P89),"per project")</f>
        <v>14.669628290729641</v>
      </c>
      <c r="R91" s="143">
        <f>IFERROR(IF($B91-'SDE correctiebedragen 2022-2047'!Q89&lt;0,0,$B91-'SDE correctiebedragen 2022-2047'!Q89),"per project")</f>
        <v>13.97617271509062</v>
      </c>
      <c r="S91" s="143">
        <f>IFERROR(IF($B91-'SDE correctiebedragen 2022-2047'!R89&lt;0,0,$B91-'SDE correctiebedragen 2022-2047'!R89),"per project")</f>
        <v>13.272315305816981</v>
      </c>
      <c r="T91" s="143">
        <f>IFERROR(IF($B91-'SDE correctiebedragen 2022-2047'!S89&lt;0,0,$B91-'SDE correctiebedragen 2022-2047'!S89),"per project")</f>
        <v>12.557900035404245</v>
      </c>
      <c r="U91" s="143">
        <f>IFERROR(IF($B91-'SDE correctiebedragen 2022-2047'!T89&lt;0,0,$B91-'SDE correctiebedragen 2022-2047'!T89),"per project")</f>
        <v>11.832768535935301</v>
      </c>
      <c r="V91" s="143">
        <f>IFERROR(IF($B91-'SDE correctiebedragen 2022-2047'!U89&lt;0,0,$B91-'SDE correctiebedragen 2022-2047'!U89),"per project")</f>
        <v>11.096760063974351</v>
      </c>
      <c r="W91" s="143">
        <f>IFERROR(IF($B91-'SDE correctiebedragen 2022-2047'!V89&lt;0,0,$B91-'SDE correctiebedragen 2022-2047'!V89),"per project")</f>
        <v>10.349711464933975</v>
      </c>
      <c r="X91" s="143">
        <f>IFERROR(IF($B91-'SDE correctiebedragen 2022-2047'!W89&lt;0,0,$B91-'SDE correctiebedragen 2022-2047'!W89),"per project")</f>
        <v>9.5914571369079837</v>
      </c>
      <c r="Y91" s="143">
        <f>IFERROR(IF($B91-'SDE correctiebedragen 2022-2047'!X89&lt;0,0,$B91-'SDE correctiebedragen 2022-2047'!X89),"per project")</f>
        <v>8.8218289939616099</v>
      </c>
      <c r="Z91" s="143">
        <f>IFERROR(IF($B91-'SDE correctiebedragen 2022-2047'!Y89&lt;0,0,$B91-'SDE correctiebedragen 2022-2047'!Y89),"per project")</f>
        <v>8.0406564288710456</v>
      </c>
      <c r="AA91" s="143">
        <f>IFERROR(IF($B91-'SDE correctiebedragen 2022-2047'!Z89&lt;0,0,$B91-'SDE correctiebedragen 2022-2047'!Z89),"per project")</f>
        <v>7.2477662753041088</v>
      </c>
      <c r="AB91" s="143">
        <f>IFERROR(IF($B91-'SDE correctiebedragen 2022-2047'!AA89&lt;0,0,$B91-'SDE correctiebedragen 2022-2047'!AA89),"per project")</f>
        <v>6.4429827694336836</v>
      </c>
      <c r="AC91" s="184">
        <f t="shared" si="16"/>
        <v>18.068565293344847</v>
      </c>
    </row>
    <row r="92" spans="1:29" x14ac:dyDescent="0.25">
      <c r="A92" s="169" t="s">
        <v>154</v>
      </c>
      <c r="B92" s="164">
        <v>63.5</v>
      </c>
      <c r="C92" s="143">
        <f>IFERROR(IF($B92-'SDE correctiebedragen 2022-2047'!B90&lt;0,0,$B92-'SDE correctiebedragen 2022-2047'!B90),"per project")</f>
        <v>28.345417133649612</v>
      </c>
      <c r="D92" s="143">
        <f>IFERROR(IF($B92-'SDE correctiebedragen 2022-2047'!C90&lt;0,0,$B92-'SDE correctiebedragen 2022-2047'!C90),"per project")</f>
        <v>30.063685241378835</v>
      </c>
      <c r="E92" s="143">
        <f>IFERROR(IF($B92-'SDE correctiebedragen 2022-2047'!D90&lt;0,0,$B92-'SDE correctiebedragen 2022-2047'!D90),"per project")</f>
        <v>27.987921339169787</v>
      </c>
      <c r="F92" s="143">
        <f>IFERROR(IF($B92-'SDE correctiebedragen 2022-2047'!E90&lt;0,0,$B92-'SDE correctiebedragen 2022-2047'!E90),"per project")</f>
        <v>25.455098158823347</v>
      </c>
      <c r="G92" s="143">
        <f>IFERROR(IF($B92-'SDE correctiebedragen 2022-2047'!F90&lt;0,0,$B92-'SDE correctiebedragen 2022-2047'!F90),"per project")</f>
        <v>23.440704034488654</v>
      </c>
      <c r="H92" s="143">
        <f>IFERROR(IF($B92-'SDE correctiebedragen 2022-2047'!G90&lt;0,0,$B92-'SDE correctiebedragen 2022-2047'!G90),"per project")</f>
        <v>21.685625306458633</v>
      </c>
      <c r="I92" s="143">
        <f>IFERROR(IF($B92-'SDE correctiebedragen 2022-2047'!H90&lt;0,0,$B92-'SDE correctiebedragen 2022-2047'!H90),"per project")</f>
        <v>20.050887044104527</v>
      </c>
      <c r="J92" s="143">
        <f>IFERROR(IF($B92-'SDE correctiebedragen 2022-2047'!I90&lt;0,0,$B92-'SDE correctiebedragen 2022-2047'!I90),"per project")</f>
        <v>18.407091848717748</v>
      </c>
      <c r="K92" s="143">
        <f>IFERROR(IF($B92-'SDE correctiebedragen 2022-2047'!J90&lt;0,0,$B92-'SDE correctiebedragen 2022-2047'!J90),"per project")</f>
        <v>16.423984980036771</v>
      </c>
      <c r="L92" s="143">
        <f>IFERROR(IF($B92-'SDE correctiebedragen 2022-2047'!K90&lt;0,0,$B92-'SDE correctiebedragen 2022-2047'!K90),"per project")</f>
        <v>15.288288965546201</v>
      </c>
      <c r="M92" s="143">
        <f>IFERROR(IF($B92-'SDE correctiebedragen 2022-2047'!L90&lt;0,0,$B92-'SDE correctiebedragen 2022-2047'!L90),"per project")</f>
        <v>14.069332090788627</v>
      </c>
      <c r="N92" s="143">
        <f>IFERROR(IF($B92-'SDE correctiebedragen 2022-2047'!M90&lt;0,0,$B92-'SDE correctiebedragen 2022-2047'!M90),"per project")</f>
        <v>13.041286910175749</v>
      </c>
      <c r="O92" s="143">
        <f>IFERROR(IF($B92-'SDE correctiebedragen 2022-2047'!N90&lt;0,0,$B92-'SDE correctiebedragen 2022-2047'!N90),"per project")</f>
        <v>11.408985806369088</v>
      </c>
      <c r="P92" s="143">
        <f>IFERROR(IF($B92-'SDE correctiebedragen 2022-2047'!O90&lt;0,0,$B92-'SDE correctiebedragen 2022-2047'!O90),"per project")</f>
        <v>10.180515554142069</v>
      </c>
      <c r="Q92" s="143">
        <f>IFERROR(IF($B92-'SDE correctiebedragen 2022-2047'!P90&lt;0,0,$B92-'SDE correctiebedragen 2022-2047'!P90),"per project")</f>
        <v>9.0182010793400877</v>
      </c>
      <c r="R92" s="143">
        <f>IFERROR(IF($B92-'SDE correctiebedragen 2022-2047'!Q90&lt;0,0,$B92-'SDE correctiebedragen 2022-2047'!Q90),"per project")</f>
        <v>8.2009740955302277</v>
      </c>
      <c r="S92" s="143">
        <f>IFERROR(IF($B92-'SDE correctiebedragen 2022-2047'!R90&lt;0,0,$B92-'SDE correctiebedragen 2022-2047'!R90),"per project")</f>
        <v>7.3714887069631843</v>
      </c>
      <c r="T92" s="143">
        <f>IFERROR(IF($B92-'SDE correctiebedragen 2022-2047'!S90&lt;0,0,$B92-'SDE correctiebedragen 2022-2047'!S90),"per project")</f>
        <v>6.5295610375676318</v>
      </c>
      <c r="U92" s="143">
        <f>IFERROR(IF($B92-'SDE correctiebedragen 2022-2047'!T90&lt;0,0,$B92-'SDE correctiebedragen 2022-2047'!T90),"per project")</f>
        <v>5.6750044531311588</v>
      </c>
      <c r="V92" s="143">
        <f>IFERROR(IF($B92-'SDE correctiebedragen 2022-2047'!U90&lt;0,0,$B92-'SDE correctiebedragen 2022-2047'!U90),"per project")</f>
        <v>4.8076295199281418</v>
      </c>
      <c r="W92" s="143">
        <f>IFERROR(IF($B92-'SDE correctiebedragen 2022-2047'!V90&lt;0,0,$B92-'SDE correctiebedragen 2022-2047'!V90),"per project")</f>
        <v>3.9272439627270757</v>
      </c>
      <c r="X92" s="143">
        <f>IFERROR(IF($B92-'SDE correctiebedragen 2022-2047'!W90&lt;0,0,$B92-'SDE correctiebedragen 2022-2047'!W90),"per project")</f>
        <v>3.0336526221679918</v>
      </c>
      <c r="Y92" s="143">
        <f>IFERROR(IF($B92-'SDE correctiebedragen 2022-2047'!X90&lt;0,0,$B92-'SDE correctiebedragen 2022-2047'!X90),"per project")</f>
        <v>2.1266574115005099</v>
      </c>
      <c r="Z92" s="143">
        <f>IFERROR(IF($B92-'SDE correctiebedragen 2022-2047'!Y90&lt;0,0,$B92-'SDE correctiebedragen 2022-2047'!Y90),"per project")</f>
        <v>1.2060572726730285</v>
      </c>
      <c r="AA92" s="143">
        <f>IFERROR(IF($B92-'SDE correctiebedragen 2022-2047'!Z90&lt;0,0,$B92-'SDE correctiebedragen 2022-2047'!Z90),"per project")</f>
        <v>0.27164813176311498</v>
      </c>
      <c r="AB92" s="143">
        <f>IFERROR(IF($B92-'SDE correctiebedragen 2022-2047'!AA90&lt;0,0,$B92-'SDE correctiebedragen 2022-2047'!AA90),"per project")</f>
        <v>0</v>
      </c>
      <c r="AC92" s="184">
        <f t="shared" si="16"/>
        <v>12.616036257966995</v>
      </c>
    </row>
    <row r="93" spans="1:29" s="104" customFormat="1" x14ac:dyDescent="0.25">
      <c r="A93" s="169" t="s">
        <v>155</v>
      </c>
      <c r="B93" s="164">
        <v>57.8</v>
      </c>
      <c r="C93" s="143">
        <f>IFERROR(IF($B93-'SDE correctiebedragen 2022-2047'!B91&lt;0,0,$B93-'SDE correctiebedragen 2022-2047'!B91),"per project")</f>
        <v>39.905945184155243</v>
      </c>
      <c r="D93" s="143">
        <f>IFERROR(IF($B93-'SDE correctiebedragen 2022-2047'!C91&lt;0,0,$B93-'SDE correctiebedragen 2022-2047'!C91),"per project")</f>
        <v>41.014770582205088</v>
      </c>
      <c r="E93" s="143">
        <f>IFERROR(IF($B93-'SDE correctiebedragen 2022-2047'!D91&lt;0,0,$B93-'SDE correctiebedragen 2022-2047'!D91),"per project")</f>
        <v>39.721980406841844</v>
      </c>
      <c r="F93" s="143">
        <f>IFERROR(IF($B93-'SDE correctiebedragen 2022-2047'!E91&lt;0,0,$B93-'SDE correctiebedragen 2022-2047'!E91),"per project")</f>
        <v>38.394183202836714</v>
      </c>
      <c r="G93" s="143">
        <f>IFERROR(IF($B93-'SDE correctiebedragen 2022-2047'!F91&lt;0,0,$B93-'SDE correctiebedragen 2022-2047'!F91),"per project")</f>
        <v>37.030619637119877</v>
      </c>
      <c r="H93" s="143">
        <f>IFERROR(IF($B93-'SDE correctiebedragen 2022-2047'!G91&lt;0,0,$B93-'SDE correctiebedragen 2022-2047'!G91),"per project")</f>
        <v>35.630515473210899</v>
      </c>
      <c r="I93" s="143">
        <f>IFERROR(IF($B93-'SDE correctiebedragen 2022-2047'!H91&lt;0,0,$B93-'SDE correctiebedragen 2022-2047'!H91),"per project")</f>
        <v>34.193081294966305</v>
      </c>
      <c r="J93" s="143">
        <f>IFERROR(IF($B93-'SDE correctiebedragen 2022-2047'!I91&lt;0,0,$B93-'SDE correctiebedragen 2022-2047'!I91),"per project")</f>
        <v>32.717512225392895</v>
      </c>
      <c r="K93" s="143">
        <f>IFERROR(IF($B93-'SDE correctiebedragen 2022-2047'!J91&lt;0,0,$B93-'SDE correctiebedragen 2022-2047'!J91),"per project")</f>
        <v>31.202987640440917</v>
      </c>
      <c r="L93" s="143">
        <f>IFERROR(IF($B93-'SDE correctiebedragen 2022-2047'!K91&lt;0,0,$B93-'SDE correctiebedragen 2022-2047'!K91),"per project")</f>
        <v>30.515837430713137</v>
      </c>
      <c r="M93" s="143">
        <f>IFERROR(IF($B93-'SDE correctiebedragen 2022-2047'!L91&lt;0,0,$B93-'SDE correctiebedragen 2022-2047'!L91),"per project")</f>
        <v>29.814057042474424</v>
      </c>
      <c r="N93" s="143">
        <f>IFERROR(IF($B93-'SDE correctiebedragen 2022-2047'!M91&lt;0,0,$B93-'SDE correctiebedragen 2022-2047'!M91),"per project")</f>
        <v>29.09736217916663</v>
      </c>
      <c r="O93" s="143">
        <f>IFERROR(IF($B93-'SDE correctiebedragen 2022-2047'!N91&lt;0,0,$B93-'SDE correctiebedragen 2022-2047'!N91),"per project")</f>
        <v>28.365463307125054</v>
      </c>
      <c r="P93" s="143">
        <f>IFERROR(IF($B93-'SDE correctiebedragen 2022-2047'!O91&lt;0,0,$B93-'SDE correctiebedragen 2022-2047'!O91),"per project")</f>
        <v>27.618065562431916</v>
      </c>
      <c r="Q93" s="143">
        <f>IFERROR(IF($B93-'SDE correctiebedragen 2022-2047'!P91&lt;0,0,$B93-'SDE correctiebedragen 2022-2047'!P91),"per project")</f>
        <v>26.854868656153883</v>
      </c>
      <c r="R93" s="143">
        <f>IFERROR(IF($B93-'SDE correctiebedragen 2022-2047'!Q91&lt;0,0,$B93-'SDE correctiebedragen 2022-2047'!Q91),"per project")</f>
        <v>26.390691685996213</v>
      </c>
      <c r="S93" s="143">
        <f>IFERROR(IF($B93-'SDE correctiebedragen 2022-2047'!R91&lt;0,0,$B93-'SDE correctiebedragen 2022-2047'!R91),"per project")</f>
        <v>25.919552061286161</v>
      </c>
      <c r="T93" s="143">
        <f>IFERROR(IF($B93-'SDE correctiebedragen 2022-2047'!S91&lt;0,0,$B93-'SDE correctiebedragen 2022-2047'!S91),"per project")</f>
        <v>25.441345342205459</v>
      </c>
      <c r="U93" s="143">
        <f>IFERROR(IF($B93-'SDE correctiebedragen 2022-2047'!T91&lt;0,0,$B93-'SDE correctiebedragen 2022-2047'!T91),"per project")</f>
        <v>24.955965522338538</v>
      </c>
      <c r="V93" s="143">
        <f>IFERROR(IF($B93-'SDE correctiebedragen 2022-2047'!U91&lt;0,0,$B93-'SDE correctiebedragen 2022-2047'!U91),"per project")</f>
        <v>24.46330500517363</v>
      </c>
      <c r="W93" s="143">
        <f>IFERROR(IF($B93-'SDE correctiebedragen 2022-2047'!V91&lt;0,0,$B93-'SDE correctiebedragen 2022-2047'!V91),"per project")</f>
        <v>23.963254580251238</v>
      </c>
      <c r="X93" s="143">
        <f>IFERROR(IF($B93-'SDE correctiebedragen 2022-2047'!W91&lt;0,0,$B93-'SDE correctiebedragen 2022-2047'!W91),"per project")</f>
        <v>23.455703398955009</v>
      </c>
      <c r="Y93" s="143">
        <f>IFERROR(IF($B93-'SDE correctiebedragen 2022-2047'!X91&lt;0,0,$B93-'SDE correctiebedragen 2022-2047'!X91),"per project")</f>
        <v>22.940538949939338</v>
      </c>
      <c r="Z93" s="143">
        <f>IFERROR(IF($B93-'SDE correctiebedragen 2022-2047'!Y91&lt;0,0,$B93-'SDE correctiebedragen 2022-2047'!Y91),"per project")</f>
        <v>22.417647034188434</v>
      </c>
      <c r="AA93" s="143">
        <f>IFERROR(IF($B93-'SDE correctiebedragen 2022-2047'!Z91&lt;0,0,$B93-'SDE correctiebedragen 2022-2047'!Z91),"per project")</f>
        <v>21.886911739701262</v>
      </c>
      <c r="AB93" s="143">
        <f>IFERROR(IF($B93-'SDE correctiebedragen 2022-2047'!AA91&lt;0,0,$B93-'SDE correctiebedragen 2022-2047'!AA91),"per project")</f>
        <v>21.348215415796787</v>
      </c>
      <c r="AC93" s="184">
        <f t="shared" si="16"/>
        <v>29.433091560041035</v>
      </c>
    </row>
    <row r="94" spans="1:29" x14ac:dyDescent="0.25">
      <c r="A94" s="169" t="s">
        <v>156</v>
      </c>
      <c r="B94" s="164">
        <v>46.199999999999996</v>
      </c>
      <c r="C94" s="143">
        <f>IFERROR(IF($B94-'SDE correctiebedragen 2022-2047'!B92&lt;0,0,$B94-'SDE correctiebedragen 2022-2047'!B92),"per project")</f>
        <v>18.06917479820045</v>
      </c>
      <c r="D94" s="143">
        <f>IFERROR(IF($B94-'SDE correctiebedragen 2022-2047'!C92&lt;0,0,$B94-'SDE correctiebedragen 2022-2047'!C92),"per project")</f>
        <v>19.215369295540231</v>
      </c>
      <c r="E94" s="143">
        <f>IFERROR(IF($B94-'SDE correctiebedragen 2022-2047'!D92&lt;0,0,$B94-'SDE correctiebedragen 2022-2047'!D92),"per project")</f>
        <v>17.32114578058675</v>
      </c>
      <c r="F94" s="143">
        <f>IFERROR(IF($B94-'SDE correctiebedragen 2022-2047'!E92&lt;0,0,$B94-'SDE correctiebedragen 2022-2047'!E92),"per project")</f>
        <v>15.474071005538637</v>
      </c>
      <c r="G94" s="143">
        <f>IFERROR(IF($B94-'SDE correctiebedragen 2022-2047'!F92&lt;0,0,$B94-'SDE correctiebedragen 2022-2047'!F92),"per project")</f>
        <v>13.964258350491633</v>
      </c>
      <c r="H94" s="143">
        <f>IFERROR(IF($B94-'SDE correctiebedragen 2022-2047'!G92&lt;0,0,$B94-'SDE correctiebedragen 2022-2047'!G92),"per project")</f>
        <v>12.184233047369538</v>
      </c>
      <c r="I94" s="143">
        <f>IFERROR(IF($B94-'SDE correctiebedragen 2022-2047'!H92&lt;0,0,$B94-'SDE correctiebedragen 2022-2047'!H92),"per project")</f>
        <v>10.320239505492317</v>
      </c>
      <c r="J94" s="143">
        <f>IFERROR(IF($B94-'SDE correctiebedragen 2022-2047'!I92&lt;0,0,$B94-'SDE correctiebedragen 2022-2047'!I92),"per project")</f>
        <v>8.168501379073831</v>
      </c>
      <c r="K94" s="143">
        <f>IFERROR(IF($B94-'SDE correctiebedragen 2022-2047'!J92&lt;0,0,$B94-'SDE correctiebedragen 2022-2047'!J92),"per project")</f>
        <v>6.023803369638614</v>
      </c>
      <c r="L94" s="143">
        <f>IFERROR(IF($B94-'SDE correctiebedragen 2022-2047'!K92&lt;0,0,$B94-'SDE correctiebedragen 2022-2047'!K92),"per project")</f>
        <v>5.065330369074168</v>
      </c>
      <c r="M94" s="143">
        <f>IFERROR(IF($B94-'SDE correctiebedragen 2022-2047'!L92&lt;0,0,$B94-'SDE correctiebedragen 2022-2047'!L92),"per project")</f>
        <v>4.0871428227346271</v>
      </c>
      <c r="N94" s="143">
        <f>IFERROR(IF($B94-'SDE correctiebedragen 2022-2047'!M92&lt;0,0,$B94-'SDE correctiebedragen 2022-2047'!M92),"per project")</f>
        <v>3.0888649506718338</v>
      </c>
      <c r="O94" s="143">
        <f>IFERROR(IF($B94-'SDE correctiebedragen 2022-2047'!N92&lt;0,0,$B94-'SDE correctiebedragen 2022-2047'!N92),"per project")</f>
        <v>2.0701141353120605</v>
      </c>
      <c r="P94" s="143">
        <f>IFERROR(IF($B94-'SDE correctiebedragen 2022-2047'!O92&lt;0,0,$B94-'SDE correctiebedragen 2022-2047'!O92),"per project")</f>
        <v>1.0305008008775829</v>
      </c>
      <c r="Q94" s="143">
        <f>IFERROR(IF($B94-'SDE correctiebedragen 2022-2047'!P92&lt;0,0,$B94-'SDE correctiebedragen 2022-2047'!P92),"per project")</f>
        <v>0</v>
      </c>
      <c r="R94" s="143">
        <f>IFERROR(IF($B94-'SDE correctiebedragen 2022-2047'!Q92&lt;0,0,$B94-'SDE correctiebedragen 2022-2047'!Q92),"per project")</f>
        <v>0</v>
      </c>
      <c r="S94" s="143">
        <f>IFERROR(IF($B94-'SDE correctiebedragen 2022-2047'!R92&lt;0,0,$B94-'SDE correctiebedragen 2022-2047'!R92),"per project")</f>
        <v>0</v>
      </c>
      <c r="T94" s="143">
        <f>IFERROR(IF($B94-'SDE correctiebedragen 2022-2047'!S92&lt;0,0,$B94-'SDE correctiebedragen 2022-2047'!S92),"per project")</f>
        <v>0</v>
      </c>
      <c r="U94" s="143">
        <f>IFERROR(IF($B94-'SDE correctiebedragen 2022-2047'!T92&lt;0,0,$B94-'SDE correctiebedragen 2022-2047'!T92),"per project")</f>
        <v>0</v>
      </c>
      <c r="V94" s="143">
        <f>IFERROR(IF($B94-'SDE correctiebedragen 2022-2047'!U92&lt;0,0,$B94-'SDE correctiebedragen 2022-2047'!U92),"per project")</f>
        <v>0</v>
      </c>
      <c r="W94" s="143">
        <f>IFERROR(IF($B94-'SDE correctiebedragen 2022-2047'!V92&lt;0,0,$B94-'SDE correctiebedragen 2022-2047'!V92),"per project")</f>
        <v>0</v>
      </c>
      <c r="X94" s="143">
        <f>IFERROR(IF($B94-'SDE correctiebedragen 2022-2047'!W92&lt;0,0,$B94-'SDE correctiebedragen 2022-2047'!W92),"per project")</f>
        <v>0</v>
      </c>
      <c r="Y94" s="143">
        <f>IFERROR(IF($B94-'SDE correctiebedragen 2022-2047'!X92&lt;0,0,$B94-'SDE correctiebedragen 2022-2047'!X92),"per project")</f>
        <v>0</v>
      </c>
      <c r="Z94" s="143">
        <f>IFERROR(IF($B94-'SDE correctiebedragen 2022-2047'!Y92&lt;0,0,$B94-'SDE correctiebedragen 2022-2047'!Y92),"per project")</f>
        <v>0</v>
      </c>
      <c r="AA94" s="143">
        <f>IFERROR(IF($B94-'SDE correctiebedragen 2022-2047'!Z92&lt;0,0,$B94-'SDE correctiebedragen 2022-2047'!Z92),"per project")</f>
        <v>0</v>
      </c>
      <c r="AB94" s="143">
        <f>IFERROR(IF($B94-'SDE correctiebedragen 2022-2047'!AA92&lt;0,0,$B94-'SDE correctiebedragen 2022-2047'!AA92),"per project")</f>
        <v>0</v>
      </c>
      <c r="AC94" s="184">
        <f t="shared" si="16"/>
        <v>5.2339519081000851</v>
      </c>
    </row>
    <row r="95" spans="1:29" x14ac:dyDescent="0.25">
      <c r="A95" s="169" t="s">
        <v>157</v>
      </c>
      <c r="B95" s="164">
        <v>32</v>
      </c>
      <c r="C95" s="143">
        <f>IFERROR(IF($B95-'SDE correctiebedragen 2022-2047'!B93&lt;0,0,$B95-'SDE correctiebedragen 2022-2047'!B93),"per project")</f>
        <v>14.105945184155246</v>
      </c>
      <c r="D95" s="143">
        <f>IFERROR(IF($B95-'SDE correctiebedragen 2022-2047'!C93&lt;0,0,$B95-'SDE correctiebedragen 2022-2047'!C93),"per project")</f>
        <v>15.214770582205094</v>
      </c>
      <c r="E95" s="143">
        <f>IFERROR(IF($B95-'SDE correctiebedragen 2022-2047'!D93&lt;0,0,$B95-'SDE correctiebedragen 2022-2047'!D93),"per project")</f>
        <v>13.921980406841847</v>
      </c>
      <c r="F95" s="143">
        <f>IFERROR(IF($B95-'SDE correctiebedragen 2022-2047'!E93&lt;0,0,$B95-'SDE correctiebedragen 2022-2047'!E93),"per project")</f>
        <v>12.594183202836714</v>
      </c>
      <c r="G95" s="143">
        <f>IFERROR(IF($B95-'SDE correctiebedragen 2022-2047'!F93&lt;0,0,$B95-'SDE correctiebedragen 2022-2047'!F93),"per project")</f>
        <v>11.230619637119879</v>
      </c>
      <c r="H95" s="143">
        <f>IFERROR(IF($B95-'SDE correctiebedragen 2022-2047'!G93&lt;0,0,$B95-'SDE correctiebedragen 2022-2047'!G93),"per project")</f>
        <v>9.8305154732109017</v>
      </c>
      <c r="I95" s="143">
        <f>IFERROR(IF($B95-'SDE correctiebedragen 2022-2047'!H93&lt;0,0,$B95-'SDE correctiebedragen 2022-2047'!H93),"per project")</f>
        <v>8.3930812949663078</v>
      </c>
      <c r="J95" s="143">
        <f>IFERROR(IF($B95-'SDE correctiebedragen 2022-2047'!I93&lt;0,0,$B95-'SDE correctiebedragen 2022-2047'!I93),"per project")</f>
        <v>6.9175122253928976</v>
      </c>
      <c r="K95" s="143">
        <f>IFERROR(IF($B95-'SDE correctiebedragen 2022-2047'!J93&lt;0,0,$B95-'SDE correctiebedragen 2022-2047'!J93),"per project")</f>
        <v>5.4029876404409194</v>
      </c>
      <c r="L95" s="143">
        <f>IFERROR(IF($B95-'SDE correctiebedragen 2022-2047'!K93&lt;0,0,$B95-'SDE correctiebedragen 2022-2047'!K93),"per project")</f>
        <v>4.7158374307131403</v>
      </c>
      <c r="M95" s="143">
        <f>IFERROR(IF($B95-'SDE correctiebedragen 2022-2047'!L93&lt;0,0,$B95-'SDE correctiebedragen 2022-2047'!L93),"per project")</f>
        <v>4.0140570424744269</v>
      </c>
      <c r="N95" s="143">
        <f>IFERROR(IF($B95-'SDE correctiebedragen 2022-2047'!M93&lt;0,0,$B95-'SDE correctiebedragen 2022-2047'!M93),"per project")</f>
        <v>3.2973621791666332</v>
      </c>
      <c r="O95" s="143">
        <f>IFERROR(IF($B95-'SDE correctiebedragen 2022-2047'!N93&lt;0,0,$B95-'SDE correctiebedragen 2022-2047'!N93),"per project")</f>
        <v>2.5654633071250572</v>
      </c>
      <c r="P95" s="143">
        <f>IFERROR(IF($B95-'SDE correctiebedragen 2022-2047'!O93&lt;0,0,$B95-'SDE correctiebedragen 2022-2047'!O93),"per project")</f>
        <v>1.8180655624319186</v>
      </c>
      <c r="Q95" s="143">
        <f>IFERROR(IF($B95-'SDE correctiebedragen 2022-2047'!P93&lt;0,0,$B95-'SDE correctiebedragen 2022-2047'!P93),"per project")</f>
        <v>1.0548686561538858</v>
      </c>
      <c r="R95" s="143">
        <f>IFERROR(IF($B95-'SDE correctiebedragen 2022-2047'!Q93&lt;0,0,$B95-'SDE correctiebedragen 2022-2047'!Q93),"per project")</f>
        <v>0.59069168599621591</v>
      </c>
      <c r="S95" s="143">
        <f>IFERROR(IF($B95-'SDE correctiebedragen 2022-2047'!R93&lt;0,0,$B95-'SDE correctiebedragen 2022-2047'!R93),"per project")</f>
        <v>0.11955206128616425</v>
      </c>
      <c r="T95" s="143">
        <f>IFERROR(IF($B95-'SDE correctiebedragen 2022-2047'!S93&lt;0,0,$B95-'SDE correctiebedragen 2022-2047'!S93),"per project")</f>
        <v>0</v>
      </c>
      <c r="U95" s="143">
        <f>IFERROR(IF($B95-'SDE correctiebedragen 2022-2047'!T93&lt;0,0,$B95-'SDE correctiebedragen 2022-2047'!T93),"per project")</f>
        <v>0</v>
      </c>
      <c r="V95" s="143">
        <f>IFERROR(IF($B95-'SDE correctiebedragen 2022-2047'!U93&lt;0,0,$B95-'SDE correctiebedragen 2022-2047'!U93),"per project")</f>
        <v>0</v>
      </c>
      <c r="W95" s="143">
        <f>IFERROR(IF($B95-'SDE correctiebedragen 2022-2047'!V93&lt;0,0,$B95-'SDE correctiebedragen 2022-2047'!V93),"per project")</f>
        <v>0</v>
      </c>
      <c r="X95" s="143">
        <f>IFERROR(IF($B95-'SDE correctiebedragen 2022-2047'!W93&lt;0,0,$B95-'SDE correctiebedragen 2022-2047'!W93),"per project")</f>
        <v>0</v>
      </c>
      <c r="Y95" s="143">
        <f>IFERROR(IF($B95-'SDE correctiebedragen 2022-2047'!X93&lt;0,0,$B95-'SDE correctiebedragen 2022-2047'!X93),"per project")</f>
        <v>0</v>
      </c>
      <c r="Z95" s="143">
        <f>IFERROR(IF($B95-'SDE correctiebedragen 2022-2047'!Y93&lt;0,0,$B95-'SDE correctiebedragen 2022-2047'!Y93),"per project")</f>
        <v>0</v>
      </c>
      <c r="AA95" s="143">
        <f>IFERROR(IF($B95-'SDE correctiebedragen 2022-2047'!Z93&lt;0,0,$B95-'SDE correctiebedragen 2022-2047'!Z93),"per project")</f>
        <v>0</v>
      </c>
      <c r="AB95" s="143">
        <f>IFERROR(IF($B95-'SDE correctiebedragen 2022-2047'!AA93&lt;0,0,$B95-'SDE correctiebedragen 2022-2047'!AA93),"per project")</f>
        <v>0</v>
      </c>
      <c r="AC95" s="184">
        <f t="shared" si="16"/>
        <v>4.4533651374045098</v>
      </c>
    </row>
    <row r="96" spans="1:29" x14ac:dyDescent="0.25">
      <c r="A96" s="169" t="s">
        <v>158</v>
      </c>
      <c r="B96" s="164">
        <v>93.600000000000009</v>
      </c>
      <c r="C96" s="143">
        <f>IFERROR(IF($B96-'SDE correctiebedragen 2022-2047'!B94&lt;0,0,$B96-'SDE correctiebedragen 2022-2047'!B94),"per project")</f>
        <v>54.577542858653061</v>
      </c>
      <c r="D96" s="143">
        <f>IFERROR(IF($B96-'SDE correctiebedragen 2022-2047'!C94&lt;0,0,$B96-'SDE correctiebedragen 2022-2047'!C94),"per project")</f>
        <v>56.393928368000623</v>
      </c>
      <c r="E96" s="143">
        <f>IFERROR(IF($B96-'SDE correctiebedragen 2022-2047'!D94&lt;0,0,$B96-'SDE correctiebedragen 2022-2047'!D94),"per project")</f>
        <v>54.237505809255765</v>
      </c>
      <c r="F96" s="143">
        <f>IFERROR(IF($B96-'SDE correctiebedragen 2022-2047'!E94&lt;0,0,$B96-'SDE correctiebedragen 2022-2047'!E94),"per project")</f>
        <v>51.495040502776384</v>
      </c>
      <c r="G96" s="143">
        <f>IFERROR(IF($B96-'SDE correctiebedragen 2022-2047'!F94&lt;0,0,$B96-'SDE correctiebedragen 2022-2047'!F94),"per project")</f>
        <v>49.312535749084127</v>
      </c>
      <c r="H96" s="143">
        <f>IFERROR(IF($B96-'SDE correctiebedragen 2022-2047'!G94&lt;0,0,$B96-'SDE correctiebedragen 2022-2047'!G94),"per project")</f>
        <v>47.518108509499953</v>
      </c>
      <c r="I96" s="143">
        <f>IFERROR(IF($B96-'SDE correctiebedragen 2022-2047'!H94&lt;0,0,$B96-'SDE correctiebedragen 2022-2047'!H94),"per project")</f>
        <v>45.893387076184666</v>
      </c>
      <c r="J96" s="143">
        <f>IFERROR(IF($B96-'SDE correctiebedragen 2022-2047'!I94&lt;0,0,$B96-'SDE correctiebedragen 2022-2047'!I94),"per project")</f>
        <v>44.326301767594032</v>
      </c>
      <c r="K96" s="143">
        <f>IFERROR(IF($B96-'SDE correctiebedragen 2022-2047'!J94&lt;0,0,$B96-'SDE correctiebedragen 2022-2047'!J94),"per project")</f>
        <v>42.33369716632015</v>
      </c>
      <c r="L96" s="143">
        <f>IFERROR(IF($B96-'SDE correctiebedragen 2022-2047'!K94&lt;0,0,$B96-'SDE correctiebedragen 2022-2047'!K94),"per project")</f>
        <v>41.116937465579475</v>
      </c>
      <c r="M96" s="143">
        <f>IFERROR(IF($B96-'SDE correctiebedragen 2022-2047'!L94&lt;0,0,$B96-'SDE correctiebedragen 2022-2047'!L94),"per project")</f>
        <v>39.80066235445512</v>
      </c>
      <c r="N96" s="143">
        <f>IFERROR(IF($B96-'SDE correctiebedragen 2022-2047'!M94&lt;0,0,$B96-'SDE correctiebedragen 2022-2047'!M94),"per project")</f>
        <v>38.72684612749358</v>
      </c>
      <c r="O96" s="143">
        <f>IFERROR(IF($B96-'SDE correctiebedragen 2022-2047'!N94&lt;0,0,$B96-'SDE correctiebedragen 2022-2047'!N94),"per project")</f>
        <v>36.904010331636925</v>
      </c>
      <c r="P96" s="143">
        <f>IFERROR(IF($B96-'SDE correctiebedragen 2022-2047'!O94&lt;0,0,$B96-'SDE correctiebedragen 2022-2047'!O94),"per project")</f>
        <v>35.58931460567932</v>
      </c>
      <c r="Q96" s="143">
        <f>IFERROR(IF($B96-'SDE correctiebedragen 2022-2047'!P94&lt;0,0,$B96-'SDE correctiebedragen 2022-2047'!P94),"per project")</f>
        <v>34.361771396023464</v>
      </c>
      <c r="R96" s="143">
        <f>IFERROR(IF($B96-'SDE correctiebedragen 2022-2047'!Q94&lt;0,0,$B96-'SDE correctiebedragen 2022-2047'!Q94),"per project")</f>
        <v>33.473197966963859</v>
      </c>
      <c r="S96" s="143">
        <f>IFERROR(IF($B96-'SDE correctiebedragen 2022-2047'!R94&lt;0,0,$B96-'SDE correctiebedragen 2022-2047'!R94),"per project")</f>
        <v>32.571295936468317</v>
      </c>
      <c r="T96" s="143">
        <f>IFERROR(IF($B96-'SDE correctiebedragen 2022-2047'!S94&lt;0,0,$B96-'SDE correctiebedragen 2022-2047'!S94),"per project")</f>
        <v>31.655865375515347</v>
      </c>
      <c r="U96" s="143">
        <f>IFERROR(IF($B96-'SDE correctiebedragen 2022-2047'!T94&lt;0,0,$B96-'SDE correctiebedragen 2022-2047'!T94),"per project")</f>
        <v>30.726703356148086</v>
      </c>
      <c r="V96" s="143">
        <f>IFERROR(IF($B96-'SDE correctiebedragen 2022-2047'!U94&lt;0,0,$B96-'SDE correctiebedragen 2022-2047'!U94),"per project")</f>
        <v>29.783603906490328</v>
      </c>
      <c r="W96" s="143">
        <f>IFERROR(IF($B96-'SDE correctiebedragen 2022-2047'!V94&lt;0,0,$B96-'SDE correctiebedragen 2022-2047'!V94),"per project")</f>
        <v>28.826357965087681</v>
      </c>
      <c r="X96" s="143">
        <f>IFERROR(IF($B96-'SDE correctiebedragen 2022-2047'!W94&lt;0,0,$B96-'SDE correctiebedragen 2022-2047'!W94),"per project")</f>
        <v>27.854753334564023</v>
      </c>
      <c r="Y96" s="143">
        <f>IFERROR(IF($B96-'SDE correctiebedragen 2022-2047'!X94&lt;0,0,$B96-'SDE correctiebedragen 2022-2047'!X94),"per project")</f>
        <v>26.868574634582473</v>
      </c>
      <c r="Z96" s="143">
        <f>IFERROR(IF($B96-'SDE correctiebedragen 2022-2047'!Y94&lt;0,0,$B96-'SDE correctiebedragen 2022-2047'!Y94),"per project")</f>
        <v>25.86760325410124</v>
      </c>
      <c r="AA96" s="143">
        <f>IFERROR(IF($B96-'SDE correctiebedragen 2022-2047'!Z94&lt;0,0,$B96-'SDE correctiebedragen 2022-2047'!Z94),"per project")</f>
        <v>24.851617302912729</v>
      </c>
      <c r="AB96" s="143">
        <f>IFERROR(IF($B96-'SDE correctiebedragen 2022-2047'!AA94&lt;0,0,$B96-'SDE correctiebedragen 2022-2047'!AA94),"per project")</f>
        <v>23.82039156245645</v>
      </c>
      <c r="AC96" s="184">
        <f t="shared" si="16"/>
        <v>38.034136718597203</v>
      </c>
    </row>
    <row r="97" spans="1:29" x14ac:dyDescent="0.25">
      <c r="A97" s="169" t="s">
        <v>159</v>
      </c>
      <c r="B97" s="164">
        <v>76.3</v>
      </c>
      <c r="C97" s="143">
        <f>IFERROR(IF($B97-'SDE correctiebedragen 2022-2047'!B95&lt;0,0,$B97-'SDE correctiebedragen 2022-2047'!B95),"per project")</f>
        <v>58.405945184155243</v>
      </c>
      <c r="D97" s="143">
        <f>IFERROR(IF($B97-'SDE correctiebedragen 2022-2047'!C95&lt;0,0,$B97-'SDE correctiebedragen 2022-2047'!C95),"per project")</f>
        <v>59.514770582205088</v>
      </c>
      <c r="E97" s="143">
        <f>IFERROR(IF($B97-'SDE correctiebedragen 2022-2047'!D95&lt;0,0,$B97-'SDE correctiebedragen 2022-2047'!D95),"per project")</f>
        <v>58.221980406841844</v>
      </c>
      <c r="F97" s="143">
        <f>IFERROR(IF($B97-'SDE correctiebedragen 2022-2047'!E95&lt;0,0,$B97-'SDE correctiebedragen 2022-2047'!E95),"per project")</f>
        <v>56.894183202836714</v>
      </c>
      <c r="G97" s="143">
        <f>IFERROR(IF($B97-'SDE correctiebedragen 2022-2047'!F95&lt;0,0,$B97-'SDE correctiebedragen 2022-2047'!F95),"per project")</f>
        <v>55.530619637119877</v>
      </c>
      <c r="H97" s="143">
        <f>IFERROR(IF($B97-'SDE correctiebedragen 2022-2047'!G95&lt;0,0,$B97-'SDE correctiebedragen 2022-2047'!G95),"per project")</f>
        <v>54.130515473210899</v>
      </c>
      <c r="I97" s="143">
        <f>IFERROR(IF($B97-'SDE correctiebedragen 2022-2047'!H95&lt;0,0,$B97-'SDE correctiebedragen 2022-2047'!H95),"per project")</f>
        <v>52.693081294966305</v>
      </c>
      <c r="J97" s="143">
        <f>IFERROR(IF($B97-'SDE correctiebedragen 2022-2047'!I95&lt;0,0,$B97-'SDE correctiebedragen 2022-2047'!I95),"per project")</f>
        <v>51.217512225392895</v>
      </c>
      <c r="K97" s="143">
        <f>IFERROR(IF($B97-'SDE correctiebedragen 2022-2047'!J95&lt;0,0,$B97-'SDE correctiebedragen 2022-2047'!J95),"per project")</f>
        <v>49.702987640440917</v>
      </c>
      <c r="L97" s="143">
        <f>IFERROR(IF($B97-'SDE correctiebedragen 2022-2047'!K95&lt;0,0,$B97-'SDE correctiebedragen 2022-2047'!K95),"per project")</f>
        <v>49.015837430713134</v>
      </c>
      <c r="M97" s="143">
        <f>IFERROR(IF($B97-'SDE correctiebedragen 2022-2047'!L95&lt;0,0,$B97-'SDE correctiebedragen 2022-2047'!L95),"per project")</f>
        <v>48.314057042474424</v>
      </c>
      <c r="N97" s="143">
        <f>IFERROR(IF($B97-'SDE correctiebedragen 2022-2047'!M95&lt;0,0,$B97-'SDE correctiebedragen 2022-2047'!M95),"per project")</f>
        <v>47.59736217916663</v>
      </c>
      <c r="O97" s="143">
        <f>IFERROR(IF($B97-'SDE correctiebedragen 2022-2047'!N95&lt;0,0,$B97-'SDE correctiebedragen 2022-2047'!N95),"per project")</f>
        <v>46.865463307125054</v>
      </c>
      <c r="P97" s="143">
        <f>IFERROR(IF($B97-'SDE correctiebedragen 2022-2047'!O95&lt;0,0,$B97-'SDE correctiebedragen 2022-2047'!O95),"per project")</f>
        <v>46.118065562431916</v>
      </c>
      <c r="Q97" s="143">
        <f>IFERROR(IF($B97-'SDE correctiebedragen 2022-2047'!P95&lt;0,0,$B97-'SDE correctiebedragen 2022-2047'!P95),"per project")</f>
        <v>45.354868656153883</v>
      </c>
      <c r="R97" s="143">
        <f>IFERROR(IF($B97-'SDE correctiebedragen 2022-2047'!Q95&lt;0,0,$B97-'SDE correctiebedragen 2022-2047'!Q95),"per project")</f>
        <v>44.890691685996217</v>
      </c>
      <c r="S97" s="143">
        <f>IFERROR(IF($B97-'SDE correctiebedragen 2022-2047'!R95&lt;0,0,$B97-'SDE correctiebedragen 2022-2047'!R95),"per project")</f>
        <v>44.419552061286161</v>
      </c>
      <c r="T97" s="143">
        <f>IFERROR(IF($B97-'SDE correctiebedragen 2022-2047'!S95&lt;0,0,$B97-'SDE correctiebedragen 2022-2047'!S95),"per project")</f>
        <v>43.941345342205459</v>
      </c>
      <c r="U97" s="143">
        <f>IFERROR(IF($B97-'SDE correctiebedragen 2022-2047'!T95&lt;0,0,$B97-'SDE correctiebedragen 2022-2047'!T95),"per project")</f>
        <v>43.455965522338538</v>
      </c>
      <c r="V97" s="143">
        <f>IFERROR(IF($B97-'SDE correctiebedragen 2022-2047'!U95&lt;0,0,$B97-'SDE correctiebedragen 2022-2047'!U95),"per project")</f>
        <v>42.96330500517363</v>
      </c>
      <c r="W97" s="143">
        <f>IFERROR(IF($B97-'SDE correctiebedragen 2022-2047'!V95&lt;0,0,$B97-'SDE correctiebedragen 2022-2047'!V95),"per project")</f>
        <v>42.463254580251238</v>
      </c>
      <c r="X97" s="143">
        <f>IFERROR(IF($B97-'SDE correctiebedragen 2022-2047'!W95&lt;0,0,$B97-'SDE correctiebedragen 2022-2047'!W95),"per project")</f>
        <v>41.955703398955009</v>
      </c>
      <c r="Y97" s="143">
        <f>IFERROR(IF($B97-'SDE correctiebedragen 2022-2047'!X95&lt;0,0,$B97-'SDE correctiebedragen 2022-2047'!X95),"per project")</f>
        <v>41.440538949939338</v>
      </c>
      <c r="Z97" s="143">
        <f>IFERROR(IF($B97-'SDE correctiebedragen 2022-2047'!Y95&lt;0,0,$B97-'SDE correctiebedragen 2022-2047'!Y95),"per project")</f>
        <v>40.917647034188434</v>
      </c>
      <c r="AA97" s="143">
        <f>IFERROR(IF($B97-'SDE correctiebedragen 2022-2047'!Z95&lt;0,0,$B97-'SDE correctiebedragen 2022-2047'!Z95),"per project")</f>
        <v>40.386911739701262</v>
      </c>
      <c r="AB97" s="143">
        <f>IFERROR(IF($B97-'SDE correctiebedragen 2022-2047'!AA95&lt;0,0,$B97-'SDE correctiebedragen 2022-2047'!AA95),"per project")</f>
        <v>39.848215415796787</v>
      </c>
      <c r="AC97" s="184">
        <f t="shared" si="16"/>
        <v>47.933091560041028</v>
      </c>
    </row>
    <row r="98" spans="1:29" x14ac:dyDescent="0.25">
      <c r="A98" s="169" t="s">
        <v>160</v>
      </c>
      <c r="B98" s="164">
        <v>68.5</v>
      </c>
      <c r="C98" s="143">
        <f>IFERROR(IF($B98-'SDE correctiebedragen 2022-2047'!B96&lt;0,0,$B98-'SDE correctiebedragen 2022-2047'!B96),"per project")</f>
        <v>40.369174798200454</v>
      </c>
      <c r="D98" s="143">
        <f>IFERROR(IF($B98-'SDE correctiebedragen 2022-2047'!C96&lt;0,0,$B98-'SDE correctiebedragen 2022-2047'!C96),"per project")</f>
        <v>41.515369295540239</v>
      </c>
      <c r="E98" s="143">
        <f>IFERROR(IF($B98-'SDE correctiebedragen 2022-2047'!D96&lt;0,0,$B98-'SDE correctiebedragen 2022-2047'!D96),"per project")</f>
        <v>39.621145780586758</v>
      </c>
      <c r="F98" s="143">
        <f>IFERROR(IF($B98-'SDE correctiebedragen 2022-2047'!E96&lt;0,0,$B98-'SDE correctiebedragen 2022-2047'!E96),"per project")</f>
        <v>37.774071005538644</v>
      </c>
      <c r="G98" s="143">
        <f>IFERROR(IF($B98-'SDE correctiebedragen 2022-2047'!F96&lt;0,0,$B98-'SDE correctiebedragen 2022-2047'!F96),"per project")</f>
        <v>36.264258350491637</v>
      </c>
      <c r="H98" s="143">
        <f>IFERROR(IF($B98-'SDE correctiebedragen 2022-2047'!G96&lt;0,0,$B98-'SDE correctiebedragen 2022-2047'!G96),"per project")</f>
        <v>34.484233047369543</v>
      </c>
      <c r="I98" s="143">
        <f>IFERROR(IF($B98-'SDE correctiebedragen 2022-2047'!H96&lt;0,0,$B98-'SDE correctiebedragen 2022-2047'!H96),"per project")</f>
        <v>32.620239505492322</v>
      </c>
      <c r="J98" s="143">
        <f>IFERROR(IF($B98-'SDE correctiebedragen 2022-2047'!I96&lt;0,0,$B98-'SDE correctiebedragen 2022-2047'!I96),"per project")</f>
        <v>30.468501379073835</v>
      </c>
      <c r="K98" s="143">
        <f>IFERROR(IF($B98-'SDE correctiebedragen 2022-2047'!J96&lt;0,0,$B98-'SDE correctiebedragen 2022-2047'!J96),"per project")</f>
        <v>28.323803369638618</v>
      </c>
      <c r="L98" s="143">
        <f>IFERROR(IF($B98-'SDE correctiebedragen 2022-2047'!K96&lt;0,0,$B98-'SDE correctiebedragen 2022-2047'!K96),"per project")</f>
        <v>27.365330369074172</v>
      </c>
      <c r="M98" s="143">
        <f>IFERROR(IF($B98-'SDE correctiebedragen 2022-2047'!L96&lt;0,0,$B98-'SDE correctiebedragen 2022-2047'!L96),"per project")</f>
        <v>26.387142822734631</v>
      </c>
      <c r="N98" s="143">
        <f>IFERROR(IF($B98-'SDE correctiebedragen 2022-2047'!M96&lt;0,0,$B98-'SDE correctiebedragen 2022-2047'!M96),"per project")</f>
        <v>25.388864950671838</v>
      </c>
      <c r="O98" s="143">
        <f>IFERROR(IF($B98-'SDE correctiebedragen 2022-2047'!N96&lt;0,0,$B98-'SDE correctiebedragen 2022-2047'!N96),"per project")</f>
        <v>24.370114135312065</v>
      </c>
      <c r="P98" s="143">
        <f>IFERROR(IF($B98-'SDE correctiebedragen 2022-2047'!O96&lt;0,0,$B98-'SDE correctiebedragen 2022-2047'!O96),"per project")</f>
        <v>23.330500800877587</v>
      </c>
      <c r="Q98" s="143">
        <f>IFERROR(IF($B98-'SDE correctiebedragen 2022-2047'!P96&lt;0,0,$B98-'SDE correctiebedragen 2022-2047'!P96),"per project")</f>
        <v>22.269628290729635</v>
      </c>
      <c r="R98" s="143">
        <f>IFERROR(IF($B98-'SDE correctiebedragen 2022-2047'!Q96&lt;0,0,$B98-'SDE correctiebedragen 2022-2047'!Q96),"per project")</f>
        <v>21.576172715090614</v>
      </c>
      <c r="S98" s="143">
        <f>IFERROR(IF($B98-'SDE correctiebedragen 2022-2047'!R96&lt;0,0,$B98-'SDE correctiebedragen 2022-2047'!R96),"per project")</f>
        <v>20.872315305816976</v>
      </c>
      <c r="T98" s="143">
        <f>IFERROR(IF($B98-'SDE correctiebedragen 2022-2047'!S96&lt;0,0,$B98-'SDE correctiebedragen 2022-2047'!S96),"per project")</f>
        <v>20.157900035404239</v>
      </c>
      <c r="U98" s="143">
        <f>IFERROR(IF($B98-'SDE correctiebedragen 2022-2047'!T96&lt;0,0,$B98-'SDE correctiebedragen 2022-2047'!T96),"per project")</f>
        <v>19.432768535935296</v>
      </c>
      <c r="V98" s="143">
        <f>IFERROR(IF($B98-'SDE correctiebedragen 2022-2047'!U96&lt;0,0,$B98-'SDE correctiebedragen 2022-2047'!U96),"per project")</f>
        <v>18.696760063974345</v>
      </c>
      <c r="W98" s="143">
        <f>IFERROR(IF($B98-'SDE correctiebedragen 2022-2047'!V96&lt;0,0,$B98-'SDE correctiebedragen 2022-2047'!V96),"per project")</f>
        <v>17.949711464933969</v>
      </c>
      <c r="X98" s="143">
        <f>IFERROR(IF($B98-'SDE correctiebedragen 2022-2047'!W96&lt;0,0,$B98-'SDE correctiebedragen 2022-2047'!W96),"per project")</f>
        <v>17.191457136907978</v>
      </c>
      <c r="Y98" s="143">
        <f>IFERROR(IF($B98-'SDE correctiebedragen 2022-2047'!X96&lt;0,0,$B98-'SDE correctiebedragen 2022-2047'!X96),"per project")</f>
        <v>16.421828993961604</v>
      </c>
      <c r="Z98" s="143">
        <f>IFERROR(IF($B98-'SDE correctiebedragen 2022-2047'!Y96&lt;0,0,$B98-'SDE correctiebedragen 2022-2047'!Y96),"per project")</f>
        <v>15.64065642887104</v>
      </c>
      <c r="AA98" s="143">
        <f>IFERROR(IF($B98-'SDE correctiebedragen 2022-2047'!Z96&lt;0,0,$B98-'SDE correctiebedragen 2022-2047'!Z96),"per project")</f>
        <v>14.847766275304103</v>
      </c>
      <c r="AB98" s="143">
        <f>IFERROR(IF($B98-'SDE correctiebedragen 2022-2047'!AA96&lt;0,0,$B98-'SDE correctiebedragen 2022-2047'!AA96),"per project")</f>
        <v>14.042982769433678</v>
      </c>
      <c r="AC98" s="184">
        <f t="shared" si="16"/>
        <v>25.668565293344844</v>
      </c>
    </row>
    <row r="99" spans="1:29" x14ac:dyDescent="0.25">
      <c r="A99" s="169" t="s">
        <v>161</v>
      </c>
      <c r="B99" s="164">
        <v>82.100000000000009</v>
      </c>
      <c r="C99" s="143">
        <f>IFERROR(IF($B99-'SDE correctiebedragen 2022-2047'!B97&lt;0,0,$B99-'SDE correctiebedragen 2022-2047'!B97),"per project")</f>
        <v>53.969174798200463</v>
      </c>
      <c r="D99" s="143">
        <f>IFERROR(IF($B99-'SDE correctiebedragen 2022-2047'!C97&lt;0,0,$B99-'SDE correctiebedragen 2022-2047'!C97),"per project")</f>
        <v>55.115369295540248</v>
      </c>
      <c r="E99" s="143">
        <f>IFERROR(IF($B99-'SDE correctiebedragen 2022-2047'!D97&lt;0,0,$B99-'SDE correctiebedragen 2022-2047'!D97),"per project")</f>
        <v>53.221145780586767</v>
      </c>
      <c r="F99" s="143">
        <f>IFERROR(IF($B99-'SDE correctiebedragen 2022-2047'!E97&lt;0,0,$B99-'SDE correctiebedragen 2022-2047'!E97),"per project")</f>
        <v>51.374071005538653</v>
      </c>
      <c r="G99" s="143">
        <f>IFERROR(IF($B99-'SDE correctiebedragen 2022-2047'!F97&lt;0,0,$B99-'SDE correctiebedragen 2022-2047'!F97),"per project")</f>
        <v>49.864258350491646</v>
      </c>
      <c r="H99" s="143">
        <f>IFERROR(IF($B99-'SDE correctiebedragen 2022-2047'!G97&lt;0,0,$B99-'SDE correctiebedragen 2022-2047'!G97),"per project")</f>
        <v>48.084233047369551</v>
      </c>
      <c r="I99" s="143">
        <f>IFERROR(IF($B99-'SDE correctiebedragen 2022-2047'!H97&lt;0,0,$B99-'SDE correctiebedragen 2022-2047'!H97),"per project")</f>
        <v>46.22023950549233</v>
      </c>
      <c r="J99" s="143">
        <f>IFERROR(IF($B99-'SDE correctiebedragen 2022-2047'!I97&lt;0,0,$B99-'SDE correctiebedragen 2022-2047'!I97),"per project")</f>
        <v>44.068501379073844</v>
      </c>
      <c r="K99" s="143">
        <f>IFERROR(IF($B99-'SDE correctiebedragen 2022-2047'!J97&lt;0,0,$B99-'SDE correctiebedragen 2022-2047'!J97),"per project")</f>
        <v>41.923803369638627</v>
      </c>
      <c r="L99" s="143">
        <f>IFERROR(IF($B99-'SDE correctiebedragen 2022-2047'!K97&lt;0,0,$B99-'SDE correctiebedragen 2022-2047'!K97),"per project")</f>
        <v>40.965330369074181</v>
      </c>
      <c r="M99" s="143">
        <f>IFERROR(IF($B99-'SDE correctiebedragen 2022-2047'!L97&lt;0,0,$B99-'SDE correctiebedragen 2022-2047'!L97),"per project")</f>
        <v>39.98714282273464</v>
      </c>
      <c r="N99" s="143">
        <f>IFERROR(IF($B99-'SDE correctiebedragen 2022-2047'!M97&lt;0,0,$B99-'SDE correctiebedragen 2022-2047'!M97),"per project")</f>
        <v>38.988864950671847</v>
      </c>
      <c r="O99" s="143">
        <f>IFERROR(IF($B99-'SDE correctiebedragen 2022-2047'!N97&lt;0,0,$B99-'SDE correctiebedragen 2022-2047'!N97),"per project")</f>
        <v>37.970114135312073</v>
      </c>
      <c r="P99" s="143">
        <f>IFERROR(IF($B99-'SDE correctiebedragen 2022-2047'!O97&lt;0,0,$B99-'SDE correctiebedragen 2022-2047'!O97),"per project")</f>
        <v>36.930500800877596</v>
      </c>
      <c r="Q99" s="143">
        <f>IFERROR(IF($B99-'SDE correctiebedragen 2022-2047'!P97&lt;0,0,$B99-'SDE correctiebedragen 2022-2047'!P97),"per project")</f>
        <v>35.869628290729644</v>
      </c>
      <c r="R99" s="143">
        <f>IFERROR(IF($B99-'SDE correctiebedragen 2022-2047'!Q97&lt;0,0,$B99-'SDE correctiebedragen 2022-2047'!Q97),"per project")</f>
        <v>35.176172715090622</v>
      </c>
      <c r="S99" s="143">
        <f>IFERROR(IF($B99-'SDE correctiebedragen 2022-2047'!R97&lt;0,0,$B99-'SDE correctiebedragen 2022-2047'!R97),"per project")</f>
        <v>34.472315305816984</v>
      </c>
      <c r="T99" s="143">
        <f>IFERROR(IF($B99-'SDE correctiebedragen 2022-2047'!S97&lt;0,0,$B99-'SDE correctiebedragen 2022-2047'!S97),"per project")</f>
        <v>33.757900035404248</v>
      </c>
      <c r="U99" s="143">
        <f>IFERROR(IF($B99-'SDE correctiebedragen 2022-2047'!T97&lt;0,0,$B99-'SDE correctiebedragen 2022-2047'!T97),"per project")</f>
        <v>33.032768535935304</v>
      </c>
      <c r="V99" s="143">
        <f>IFERROR(IF($B99-'SDE correctiebedragen 2022-2047'!U97&lt;0,0,$B99-'SDE correctiebedragen 2022-2047'!U97),"per project")</f>
        <v>32.296760063974354</v>
      </c>
      <c r="W99" s="143">
        <f>IFERROR(IF($B99-'SDE correctiebedragen 2022-2047'!V97&lt;0,0,$B99-'SDE correctiebedragen 2022-2047'!V97),"per project")</f>
        <v>31.549711464933978</v>
      </c>
      <c r="X99" s="143">
        <f>IFERROR(IF($B99-'SDE correctiebedragen 2022-2047'!W97&lt;0,0,$B99-'SDE correctiebedragen 2022-2047'!W97),"per project")</f>
        <v>30.791457136907987</v>
      </c>
      <c r="Y99" s="143">
        <f>IFERROR(IF($B99-'SDE correctiebedragen 2022-2047'!X97&lt;0,0,$B99-'SDE correctiebedragen 2022-2047'!X97),"per project")</f>
        <v>30.021828993961613</v>
      </c>
      <c r="Z99" s="143">
        <f>IFERROR(IF($B99-'SDE correctiebedragen 2022-2047'!Y97&lt;0,0,$B99-'SDE correctiebedragen 2022-2047'!Y97),"per project")</f>
        <v>29.240656428871048</v>
      </c>
      <c r="AA99" s="143">
        <f>IFERROR(IF($B99-'SDE correctiebedragen 2022-2047'!Z97&lt;0,0,$B99-'SDE correctiebedragen 2022-2047'!Z97),"per project")</f>
        <v>28.447766275304112</v>
      </c>
      <c r="AB99" s="143">
        <f>IFERROR(IF($B99-'SDE correctiebedragen 2022-2047'!AA97&lt;0,0,$B99-'SDE correctiebedragen 2022-2047'!AA97),"per project")</f>
        <v>27.642982769433686</v>
      </c>
      <c r="AC99" s="184">
        <f t="shared" si="16"/>
        <v>39.268565293344849</v>
      </c>
    </row>
    <row r="100" spans="1:29" x14ac:dyDescent="0.25">
      <c r="A100" s="169" t="s">
        <v>162</v>
      </c>
      <c r="B100" s="164">
        <v>97.699999999999989</v>
      </c>
      <c r="C100" s="143">
        <f>IFERROR(IF($B100-'SDE correctiebedragen 2022-2047'!B98&lt;0,0,$B100-'SDE correctiebedragen 2022-2047'!B98),"per project")</f>
        <v>62.299585615390313</v>
      </c>
      <c r="D100" s="143">
        <f>IFERROR(IF($B100-'SDE correctiebedragen 2022-2047'!C98&lt;0,0,$B100-'SDE correctiebedragen 2022-2047'!C98),"per project")</f>
        <v>64.037876299483173</v>
      </c>
      <c r="E100" s="143">
        <f>IFERROR(IF($B100-'SDE correctiebedragen 2022-2047'!D98&lt;0,0,$B100-'SDE correctiebedragen 2022-2047'!D98),"per project")</f>
        <v>61.955758483720182</v>
      </c>
      <c r="F100" s="143">
        <f>IFERROR(IF($B100-'SDE correctiebedragen 2022-2047'!E98&lt;0,0,$B100-'SDE correctiebedragen 2022-2047'!E98),"per project")</f>
        <v>59.398934109188289</v>
      </c>
      <c r="G100" s="143">
        <f>IFERROR(IF($B100-'SDE correctiebedragen 2022-2047'!F98&lt;0,0,$B100-'SDE correctiebedragen 2022-2047'!F98),"per project")</f>
        <v>57.366879633428532</v>
      </c>
      <c r="H100" s="143">
        <f>IFERROR(IF($B100-'SDE correctiebedragen 2022-2047'!G98&lt;0,0,$B100-'SDE correctiebedragen 2022-2047'!G98),"per project")</f>
        <v>55.612674035526744</v>
      </c>
      <c r="I100" s="143">
        <f>IFERROR(IF($B100-'SDE correctiebedragen 2022-2047'!H98&lt;0,0,$B100-'SDE correctiebedragen 2022-2047'!H98),"per project")</f>
        <v>53.985959707955935</v>
      </c>
      <c r="J100" s="143">
        <f>IFERROR(IF($B100-'SDE correctiebedragen 2022-2047'!I98&lt;0,0,$B100-'SDE correctiebedragen 2022-2047'!I98),"per project")</f>
        <v>52.359942515155268</v>
      </c>
      <c r="K100" s="143">
        <f>IFERROR(IF($B100-'SDE correctiebedragen 2022-2047'!J98&lt;0,0,$B100-'SDE correctiebedragen 2022-2047'!J98),"per project")</f>
        <v>50.382491336400683</v>
      </c>
      <c r="L100" s="143">
        <f>IFERROR(IF($B100-'SDE correctiebedragen 2022-2047'!K98&lt;0,0,$B100-'SDE correctiebedragen 2022-2047'!K98),"per project")</f>
        <v>49.240592516422709</v>
      </c>
      <c r="M100" s="143">
        <f>IFERROR(IF($B100-'SDE correctiebedragen 2022-2047'!L98&lt;0,0,$B100-'SDE correctiebedragen 2022-2047'!L98),"per project")</f>
        <v>48.013208715170499</v>
      </c>
      <c r="N100" s="143">
        <f>IFERROR(IF($B100-'SDE correctiebedragen 2022-2047'!M98&lt;0,0,$B100-'SDE correctiebedragen 2022-2047'!M98),"per project")</f>
        <v>46.98412167875837</v>
      </c>
      <c r="O100" s="143">
        <f>IFERROR(IF($B100-'SDE correctiebedragen 2022-2047'!N98&lt;0,0,$B100-'SDE correctiebedragen 2022-2047'!N98),"per project")</f>
        <v>45.330346314856058</v>
      </c>
      <c r="P100" s="143">
        <f>IFERROR(IF($B100-'SDE correctiebedragen 2022-2047'!O98&lt;0,0,$B100-'SDE correctiebedragen 2022-2047'!O98),"per project")</f>
        <v>44.095266070506312</v>
      </c>
      <c r="Q100" s="143">
        <f>IFERROR(IF($B100-'SDE correctiebedragen 2022-2047'!P98&lt;0,0,$B100-'SDE correctiebedragen 2022-2047'!P98),"per project")</f>
        <v>42.929401126941443</v>
      </c>
      <c r="R100" s="143">
        <f>IFERROR(IF($B100-'SDE correctiebedragen 2022-2047'!Q98&lt;0,0,$B100-'SDE correctiebedragen 2022-2047'!Q98),"per project")</f>
        <v>42.107842143845595</v>
      </c>
      <c r="S100" s="143">
        <f>IFERROR(IF($B100-'SDE correctiebedragen 2022-2047'!R98&lt;0,0,$B100-'SDE correctiebedragen 2022-2047'!R98),"per project")</f>
        <v>41.273959776003281</v>
      </c>
      <c r="T100" s="143">
        <f>IFERROR(IF($B100-'SDE correctiebedragen 2022-2047'!S98&lt;0,0,$B100-'SDE correctiebedragen 2022-2047'!S98),"per project")</f>
        <v>40.427569172643338</v>
      </c>
      <c r="U100" s="143">
        <f>IFERROR(IF($B100-'SDE correctiebedragen 2022-2047'!T98&lt;0,0,$B100-'SDE correctiebedragen 2022-2047'!T98),"per project")</f>
        <v>39.568482710232992</v>
      </c>
      <c r="V100" s="143">
        <f>IFERROR(IF($B100-'SDE correctiebedragen 2022-2047'!U98&lt;0,0,$B100-'SDE correctiebedragen 2022-2047'!U98),"per project")</f>
        <v>38.696509950886508</v>
      </c>
      <c r="W100" s="143">
        <f>IFERROR(IF($B100-'SDE correctiebedragen 2022-2047'!V98&lt;0,0,$B100-'SDE correctiebedragen 2022-2047'!V98),"per project")</f>
        <v>37.811457600149815</v>
      </c>
      <c r="X100" s="143">
        <f>IFERROR(IF($B100-'SDE correctiebedragen 2022-2047'!W98&lt;0,0,$B100-'SDE correctiebedragen 2022-2047'!W98),"per project")</f>
        <v>36.913129464152071</v>
      </c>
      <c r="Y100" s="143">
        <f>IFERROR(IF($B100-'SDE correctiebedragen 2022-2047'!X98&lt;0,0,$B100-'SDE correctiebedragen 2022-2047'!X98),"per project")</f>
        <v>36.001326406114352</v>
      </c>
      <c r="Z100" s="143">
        <f>IFERROR(IF($B100-'SDE correctiebedragen 2022-2047'!Y98&lt;0,0,$B100-'SDE correctiebedragen 2022-2047'!Y98),"per project")</f>
        <v>35.075846302206081</v>
      </c>
      <c r="AA100" s="143">
        <f>IFERROR(IF($B100-'SDE correctiebedragen 2022-2047'!Z98&lt;0,0,$B100-'SDE correctiebedragen 2022-2047'!Z98),"per project")</f>
        <v>34.136483996739166</v>
      </c>
      <c r="AB100" s="143">
        <f>IFERROR(IF($B100-'SDE correctiebedragen 2022-2047'!AA98&lt;0,0,$B100-'SDE correctiebedragen 2022-2047'!AA98),"per project")</f>
        <v>33.183031256690271</v>
      </c>
      <c r="AC100" s="184">
        <f t="shared" si="16"/>
        <v>46.50725680532954</v>
      </c>
    </row>
    <row r="101" spans="1:29" x14ac:dyDescent="0.25">
      <c r="A101" s="169" t="s">
        <v>163</v>
      </c>
      <c r="B101" s="164">
        <v>77.7</v>
      </c>
      <c r="C101" s="143">
        <f>IFERROR(IF($B101-'SDE correctiebedragen 2022-2047'!B99&lt;0,0,$B101-'SDE correctiebedragen 2022-2047'!B99),"per project")</f>
        <v>59.805945184155249</v>
      </c>
      <c r="D101" s="143">
        <f>IFERROR(IF($B101-'SDE correctiebedragen 2022-2047'!C99&lt;0,0,$B101-'SDE correctiebedragen 2022-2047'!C99),"per project")</f>
        <v>60.914770582205094</v>
      </c>
      <c r="E101" s="143">
        <f>IFERROR(IF($B101-'SDE correctiebedragen 2022-2047'!D99&lt;0,0,$B101-'SDE correctiebedragen 2022-2047'!D99),"per project")</f>
        <v>59.62198040684185</v>
      </c>
      <c r="F101" s="143">
        <f>IFERROR(IF($B101-'SDE correctiebedragen 2022-2047'!E99&lt;0,0,$B101-'SDE correctiebedragen 2022-2047'!E99),"per project")</f>
        <v>58.29418320283672</v>
      </c>
      <c r="G101" s="143">
        <f>IFERROR(IF($B101-'SDE correctiebedragen 2022-2047'!F99&lt;0,0,$B101-'SDE correctiebedragen 2022-2047'!F99),"per project")</f>
        <v>56.930619637119882</v>
      </c>
      <c r="H101" s="143">
        <f>IFERROR(IF($B101-'SDE correctiebedragen 2022-2047'!G99&lt;0,0,$B101-'SDE correctiebedragen 2022-2047'!G99),"per project")</f>
        <v>55.530515473210905</v>
      </c>
      <c r="I101" s="143">
        <f>IFERROR(IF($B101-'SDE correctiebedragen 2022-2047'!H99&lt;0,0,$B101-'SDE correctiebedragen 2022-2047'!H99),"per project")</f>
        <v>54.093081294966311</v>
      </c>
      <c r="J101" s="143">
        <f>IFERROR(IF($B101-'SDE correctiebedragen 2022-2047'!I99&lt;0,0,$B101-'SDE correctiebedragen 2022-2047'!I99),"per project")</f>
        <v>52.6175122253929</v>
      </c>
      <c r="K101" s="143">
        <f>IFERROR(IF($B101-'SDE correctiebedragen 2022-2047'!J99&lt;0,0,$B101-'SDE correctiebedragen 2022-2047'!J99),"per project")</f>
        <v>51.102987640440922</v>
      </c>
      <c r="L101" s="143">
        <f>IFERROR(IF($B101-'SDE correctiebedragen 2022-2047'!K99&lt;0,0,$B101-'SDE correctiebedragen 2022-2047'!K99),"per project")</f>
        <v>50.41583743071314</v>
      </c>
      <c r="M101" s="143">
        <f>IFERROR(IF($B101-'SDE correctiebedragen 2022-2047'!L99&lt;0,0,$B101-'SDE correctiebedragen 2022-2047'!L99),"per project")</f>
        <v>49.71405704247443</v>
      </c>
      <c r="N101" s="143">
        <f>IFERROR(IF($B101-'SDE correctiebedragen 2022-2047'!M99&lt;0,0,$B101-'SDE correctiebedragen 2022-2047'!M99),"per project")</f>
        <v>48.997362179166636</v>
      </c>
      <c r="O101" s="143">
        <f>IFERROR(IF($B101-'SDE correctiebedragen 2022-2047'!N99&lt;0,0,$B101-'SDE correctiebedragen 2022-2047'!N99),"per project")</f>
        <v>48.26546330712506</v>
      </c>
      <c r="P101" s="143">
        <f>IFERROR(IF($B101-'SDE correctiebedragen 2022-2047'!O99&lt;0,0,$B101-'SDE correctiebedragen 2022-2047'!O99),"per project")</f>
        <v>47.518065562431921</v>
      </c>
      <c r="Q101" s="143">
        <f>IFERROR(IF($B101-'SDE correctiebedragen 2022-2047'!P99&lt;0,0,$B101-'SDE correctiebedragen 2022-2047'!P99),"per project")</f>
        <v>46.754868656153889</v>
      </c>
      <c r="R101" s="143">
        <f>IFERROR(IF($B101-'SDE correctiebedragen 2022-2047'!Q99&lt;0,0,$B101-'SDE correctiebedragen 2022-2047'!Q99),"per project")</f>
        <v>46.290691685996222</v>
      </c>
      <c r="S101" s="143">
        <f>IFERROR(IF($B101-'SDE correctiebedragen 2022-2047'!R99&lt;0,0,$B101-'SDE correctiebedragen 2022-2047'!R99),"per project")</f>
        <v>45.819552061286167</v>
      </c>
      <c r="T101" s="143">
        <f>IFERROR(IF($B101-'SDE correctiebedragen 2022-2047'!S99&lt;0,0,$B101-'SDE correctiebedragen 2022-2047'!S99),"per project")</f>
        <v>45.341345342205464</v>
      </c>
      <c r="U101" s="143">
        <f>IFERROR(IF($B101-'SDE correctiebedragen 2022-2047'!T99&lt;0,0,$B101-'SDE correctiebedragen 2022-2047'!T99),"per project")</f>
        <v>44.855965522338543</v>
      </c>
      <c r="V101" s="143">
        <f>IFERROR(IF($B101-'SDE correctiebedragen 2022-2047'!U99&lt;0,0,$B101-'SDE correctiebedragen 2022-2047'!U99),"per project")</f>
        <v>44.363305005173636</v>
      </c>
      <c r="W101" s="143">
        <f>IFERROR(IF($B101-'SDE correctiebedragen 2022-2047'!V99&lt;0,0,$B101-'SDE correctiebedragen 2022-2047'!V99),"per project")</f>
        <v>43.863254580251244</v>
      </c>
      <c r="X101" s="143">
        <f>IFERROR(IF($B101-'SDE correctiebedragen 2022-2047'!W99&lt;0,0,$B101-'SDE correctiebedragen 2022-2047'!W99),"per project")</f>
        <v>43.355703398955015</v>
      </c>
      <c r="Y101" s="143">
        <f>IFERROR(IF($B101-'SDE correctiebedragen 2022-2047'!X99&lt;0,0,$B101-'SDE correctiebedragen 2022-2047'!X99),"per project")</f>
        <v>42.840538949939344</v>
      </c>
      <c r="Z101" s="143">
        <f>IFERROR(IF($B101-'SDE correctiebedragen 2022-2047'!Y99&lt;0,0,$B101-'SDE correctiebedragen 2022-2047'!Y99),"per project")</f>
        <v>42.31764703418844</v>
      </c>
      <c r="AA101" s="143">
        <f>IFERROR(IF($B101-'SDE correctiebedragen 2022-2047'!Z99&lt;0,0,$B101-'SDE correctiebedragen 2022-2047'!Z99),"per project")</f>
        <v>41.786911739701267</v>
      </c>
      <c r="AB101" s="143">
        <f>IFERROR(IF($B101-'SDE correctiebedragen 2022-2047'!AA99&lt;0,0,$B101-'SDE correctiebedragen 2022-2047'!AA99),"per project")</f>
        <v>41.248215415796793</v>
      </c>
      <c r="AC101" s="184">
        <f t="shared" si="16"/>
        <v>49.333091560041048</v>
      </c>
    </row>
    <row r="102" spans="1:29" x14ac:dyDescent="0.25">
      <c r="A102" s="169" t="s">
        <v>164</v>
      </c>
      <c r="B102" s="164">
        <v>114.3</v>
      </c>
      <c r="C102" s="143">
        <f>IFERROR(IF($B102-'SDE correctiebedragen 2022-2047'!B100&lt;0,0,$B102-'SDE correctiebedragen 2022-2047'!B100),"per project")</f>
        <v>86.169174798200459</v>
      </c>
      <c r="D102" s="143">
        <f>IFERROR(IF($B102-'SDE correctiebedragen 2022-2047'!C100&lt;0,0,$B102-'SDE correctiebedragen 2022-2047'!C100),"per project")</f>
        <v>87.315369295540236</v>
      </c>
      <c r="E102" s="143">
        <f>IFERROR(IF($B102-'SDE correctiebedragen 2022-2047'!D100&lt;0,0,$B102-'SDE correctiebedragen 2022-2047'!D100),"per project")</f>
        <v>85.421145780586755</v>
      </c>
      <c r="F102" s="143">
        <f>IFERROR(IF($B102-'SDE correctiebedragen 2022-2047'!E100&lt;0,0,$B102-'SDE correctiebedragen 2022-2047'!E100),"per project")</f>
        <v>83.574071005538642</v>
      </c>
      <c r="G102" s="143">
        <f>IFERROR(IF($B102-'SDE correctiebedragen 2022-2047'!F100&lt;0,0,$B102-'SDE correctiebedragen 2022-2047'!F100),"per project")</f>
        <v>82.064258350491627</v>
      </c>
      <c r="H102" s="143">
        <f>IFERROR(IF($B102-'SDE correctiebedragen 2022-2047'!G100&lt;0,0,$B102-'SDE correctiebedragen 2022-2047'!G100),"per project")</f>
        <v>80.28423304736954</v>
      </c>
      <c r="I102" s="143">
        <f>IFERROR(IF($B102-'SDE correctiebedragen 2022-2047'!H100&lt;0,0,$B102-'SDE correctiebedragen 2022-2047'!H100),"per project")</f>
        <v>78.420239505492319</v>
      </c>
      <c r="J102" s="143">
        <f>IFERROR(IF($B102-'SDE correctiebedragen 2022-2047'!I100&lt;0,0,$B102-'SDE correctiebedragen 2022-2047'!I100),"per project")</f>
        <v>76.268501379073825</v>
      </c>
      <c r="K102" s="143">
        <f>IFERROR(IF($B102-'SDE correctiebedragen 2022-2047'!J100&lt;0,0,$B102-'SDE correctiebedragen 2022-2047'!J100),"per project")</f>
        <v>74.123803369638608</v>
      </c>
      <c r="L102" s="143">
        <f>IFERROR(IF($B102-'SDE correctiebedragen 2022-2047'!K100&lt;0,0,$B102-'SDE correctiebedragen 2022-2047'!K100),"per project")</f>
        <v>73.165330369074169</v>
      </c>
      <c r="M102" s="143">
        <f>IFERROR(IF($B102-'SDE correctiebedragen 2022-2047'!L100&lt;0,0,$B102-'SDE correctiebedragen 2022-2047'!L100),"per project")</f>
        <v>72.187142822734629</v>
      </c>
      <c r="N102" s="143">
        <f>IFERROR(IF($B102-'SDE correctiebedragen 2022-2047'!M100&lt;0,0,$B102-'SDE correctiebedragen 2022-2047'!M100),"per project")</f>
        <v>71.188864950671842</v>
      </c>
      <c r="O102" s="143">
        <f>IFERROR(IF($B102-'SDE correctiebedragen 2022-2047'!N100&lt;0,0,$B102-'SDE correctiebedragen 2022-2047'!N100),"per project")</f>
        <v>70.170114135312062</v>
      </c>
      <c r="P102" s="143">
        <f>IFERROR(IF($B102-'SDE correctiebedragen 2022-2047'!O100&lt;0,0,$B102-'SDE correctiebedragen 2022-2047'!O100),"per project")</f>
        <v>69.130500800877584</v>
      </c>
      <c r="Q102" s="143">
        <f>IFERROR(IF($B102-'SDE correctiebedragen 2022-2047'!P100&lt;0,0,$B102-'SDE correctiebedragen 2022-2047'!P100),"per project")</f>
        <v>68.069628290729639</v>
      </c>
      <c r="R102" s="143">
        <f>IFERROR(IF($B102-'SDE correctiebedragen 2022-2047'!Q100&lt;0,0,$B102-'SDE correctiebedragen 2022-2047'!Q100),"per project")</f>
        <v>67.376172715090604</v>
      </c>
      <c r="S102" s="143">
        <f>IFERROR(IF($B102-'SDE correctiebedragen 2022-2047'!R100&lt;0,0,$B102-'SDE correctiebedragen 2022-2047'!R100),"per project")</f>
        <v>66.672315305816966</v>
      </c>
      <c r="T102" s="143">
        <f>IFERROR(IF($B102-'SDE correctiebedragen 2022-2047'!S100&lt;0,0,$B102-'SDE correctiebedragen 2022-2047'!S100),"per project")</f>
        <v>65.957900035404236</v>
      </c>
      <c r="U102" s="143">
        <f>IFERROR(IF($B102-'SDE correctiebedragen 2022-2047'!T100&lt;0,0,$B102-'SDE correctiebedragen 2022-2047'!T100),"per project")</f>
        <v>65.232768535935293</v>
      </c>
      <c r="V102" s="143">
        <f>IFERROR(IF($B102-'SDE correctiebedragen 2022-2047'!U100&lt;0,0,$B102-'SDE correctiebedragen 2022-2047'!U100),"per project")</f>
        <v>64.496760063974335</v>
      </c>
      <c r="W102" s="143">
        <f>IFERROR(IF($B102-'SDE correctiebedragen 2022-2047'!V100&lt;0,0,$B102-'SDE correctiebedragen 2022-2047'!V100),"per project")</f>
        <v>63.749711464933966</v>
      </c>
      <c r="X102" s="143">
        <f>IFERROR(IF($B102-'SDE correctiebedragen 2022-2047'!W100&lt;0,0,$B102-'SDE correctiebedragen 2022-2047'!W100),"per project")</f>
        <v>62.991457136907975</v>
      </c>
      <c r="Y102" s="143">
        <f>IFERROR(IF($B102-'SDE correctiebedragen 2022-2047'!X100&lt;0,0,$B102-'SDE correctiebedragen 2022-2047'!X100),"per project")</f>
        <v>62.221828993961601</v>
      </c>
      <c r="Z102" s="143">
        <f>IFERROR(IF($B102-'SDE correctiebedragen 2022-2047'!Y100&lt;0,0,$B102-'SDE correctiebedragen 2022-2047'!Y100),"per project")</f>
        <v>61.440656428871037</v>
      </c>
      <c r="AA102" s="143">
        <f>IFERROR(IF($B102-'SDE correctiebedragen 2022-2047'!Z100&lt;0,0,$B102-'SDE correctiebedragen 2022-2047'!Z100),"per project")</f>
        <v>60.6477662753041</v>
      </c>
      <c r="AB102" s="143">
        <f>IFERROR(IF($B102-'SDE correctiebedragen 2022-2047'!AA100&lt;0,0,$B102-'SDE correctiebedragen 2022-2047'!AA100),"per project")</f>
        <v>59.842982769433675</v>
      </c>
      <c r="AC102" s="184">
        <f t="shared" si="16"/>
        <v>71.468565293344824</v>
      </c>
    </row>
    <row r="103" spans="1:29" x14ac:dyDescent="0.25">
      <c r="A103" s="169" t="s">
        <v>165</v>
      </c>
      <c r="B103" s="164">
        <v>167.1</v>
      </c>
      <c r="C103" s="143">
        <f>IFERROR(IF($B103-'SDE correctiebedragen 2022-2047'!B101&lt;0,0,$B103-'SDE correctiebedragen 2022-2047'!B101),"per project")</f>
        <v>106.29983206088795</v>
      </c>
      <c r="D103" s="143">
        <f>IFERROR(IF($B103-'SDE correctiebedragen 2022-2047'!C101&lt;0,0,$B103-'SDE correctiebedragen 2022-2047'!C101),"per project")</f>
        <v>106.7495041659367</v>
      </c>
      <c r="E103" s="143">
        <f>IFERROR(IF($B103-'SDE correctiebedragen 2022-2047'!D101&lt;0,0,$B103-'SDE correctiebedragen 2022-2047'!D101),"per project")</f>
        <v>103.33466015052102</v>
      </c>
      <c r="F103" s="143">
        <f>IFERROR(IF($B103-'SDE correctiebedragen 2022-2047'!E101&lt;0,0,$B103-'SDE correctiebedragen 2022-2047'!E101),"per project")</f>
        <v>99.510745274528134</v>
      </c>
      <c r="G103" s="143">
        <f>IFERROR(IF($B103-'SDE correctiebedragen 2022-2047'!F101&lt;0,0,$B103-'SDE correctiebedragen 2022-2047'!F101),"per project")</f>
        <v>96.660260200482199</v>
      </c>
      <c r="H103" s="143">
        <f>IFERROR(IF($B103-'SDE correctiebedragen 2022-2047'!G101&lt;0,0,$B103-'SDE correctiebedragen 2022-2047'!G101),"per project")</f>
        <v>94.41120431359542</v>
      </c>
      <c r="I103" s="143">
        <f>IFERROR(IF($B103-'SDE correctiebedragen 2022-2047'!H101&lt;0,0,$B103-'SDE correctiebedragen 2022-2047'!H101),"per project")</f>
        <v>92.230634479931084</v>
      </c>
      <c r="J103" s="143">
        <f>IFERROR(IF($B103-'SDE correctiebedragen 2022-2047'!I101&lt;0,0,$B103-'SDE correctiebedragen 2022-2047'!I101),"per project")</f>
        <v>89.721352429107895</v>
      </c>
      <c r="K103" s="143">
        <f>IFERROR(IF($B103-'SDE correctiebedragen 2022-2047'!J101&lt;0,0,$B103-'SDE correctiebedragen 2022-2047'!J101),"per project")</f>
        <v>86.925241375845175</v>
      </c>
      <c r="L103" s="143">
        <f>IFERROR(IF($B103-'SDE correctiebedragen 2022-2047'!K101&lt;0,0,$B103-'SDE correctiebedragen 2022-2047'!K101),"per project")</f>
        <v>85.290483806458866</v>
      </c>
      <c r="M103" s="143">
        <f>IFERROR(IF($B103-'SDE correctiebedragen 2022-2047'!L101&lt;0,0,$B103-'SDE correctiebedragen 2022-2047'!L101),"per project")</f>
        <v>83.562848374557205</v>
      </c>
      <c r="N103" s="143">
        <f>IFERROR(IF($B103-'SDE correctiebedragen 2022-2047'!M101&lt;0,0,$B103-'SDE correctiebedragen 2022-2047'!M101),"per project")</f>
        <v>82.026005933035876</v>
      </c>
      <c r="O103" s="143">
        <f>IFERROR(IF($B103-'SDE correctiebedragen 2022-2047'!N101&lt;0,0,$B103-'SDE correctiebedragen 2022-2047'!N101),"per project")</f>
        <v>79.856858832947736</v>
      </c>
      <c r="P103" s="143">
        <f>IFERROR(IF($B103-'SDE correctiebedragen 2022-2047'!O101&lt;0,0,$B103-'SDE correctiebedragen 2022-2047'!O101),"per project")</f>
        <v>78.09867627636936</v>
      </c>
      <c r="Q103" s="143">
        <f>IFERROR(IF($B103-'SDE correctiebedragen 2022-2047'!P101&lt;0,0,$B103-'SDE correctiebedragen 2022-2047'!P101),"per project")</f>
        <v>76.401862485892451</v>
      </c>
      <c r="R103" s="143">
        <f>IFERROR(IF($B103-'SDE correctiebedragen 2022-2047'!Q101&lt;0,0,$B103-'SDE correctiebedragen 2022-2047'!Q101),"per project")</f>
        <v>75.041390423180857</v>
      </c>
      <c r="S103" s="143">
        <f>IFERROR(IF($B103-'SDE correctiebedragen 2022-2047'!R101&lt;0,0,$B103-'SDE correctiebedragen 2022-2047'!R101),"per project")</f>
        <v>73.660511279528606</v>
      </c>
      <c r="T103" s="143">
        <f>IFERROR(IF($B103-'SDE correctiebedragen 2022-2047'!S101&lt;0,0,$B103-'SDE correctiebedragen 2022-2047'!S101),"per project")</f>
        <v>72.258918948721515</v>
      </c>
      <c r="U103" s="143">
        <f>IFERROR(IF($B103-'SDE correctiebedragen 2022-2047'!T101&lt;0,0,$B103-'SDE correctiebedragen 2022-2047'!T101),"per project")</f>
        <v>70.836302732952348</v>
      </c>
      <c r="V103" s="143">
        <f>IFERROR(IF($B103-'SDE correctiebedragen 2022-2047'!U101&lt;0,0,$B103-'SDE correctiebedragen 2022-2047'!U101),"per project")</f>
        <v>69.392347273946655</v>
      </c>
      <c r="W103" s="143">
        <f>IFERROR(IF($B103-'SDE correctiebedragen 2022-2047'!V101&lt;0,0,$B103-'SDE correctiebedragen 2022-2047'!V101),"per project")</f>
        <v>67.926732483055872</v>
      </c>
      <c r="X103" s="143">
        <f>IFERROR(IF($B103-'SDE correctiebedragen 2022-2047'!W101&lt;0,0,$B103-'SDE correctiebedragen 2022-2047'!W101),"per project")</f>
        <v>66.439133470301726</v>
      </c>
      <c r="Y103" s="143">
        <f>IFERROR(IF($B103-'SDE correctiebedragen 2022-2047'!X101&lt;0,0,$B103-'SDE correctiebedragen 2022-2047'!X101),"per project")</f>
        <v>64.929220472356278</v>
      </c>
      <c r="Z103" s="143">
        <f>IFERROR(IF($B103-'SDE correctiebedragen 2022-2047'!Y101&lt;0,0,$B103-'SDE correctiebedragen 2022-2047'!Y101),"per project")</f>
        <v>63.396658779441637</v>
      </c>
      <c r="AA103" s="143">
        <f>IFERROR(IF($B103-'SDE correctiebedragen 2022-2047'!Z101&lt;0,0,$B103-'SDE correctiebedragen 2022-2047'!Z101),"per project")</f>
        <v>61.841108661133262</v>
      </c>
      <c r="AB103" s="143">
        <f>IFERROR(IF($B103-'SDE correctiebedragen 2022-2047'!AA101&lt;0,0,$B103-'SDE correctiebedragen 2022-2047'!AA101),"per project")</f>
        <v>60.262225291050271</v>
      </c>
      <c r="AC103" s="184">
        <f t="shared" si="16"/>
        <v>81.040950768298686</v>
      </c>
    </row>
    <row r="104" spans="1:29" x14ac:dyDescent="0.25">
      <c r="A104" s="169" t="s">
        <v>166</v>
      </c>
      <c r="B104" s="164">
        <v>111.10000000000001</v>
      </c>
      <c r="C104" s="143">
        <f>IFERROR(IF($B104-'SDE correctiebedragen 2022-2047'!B102&lt;0,0,$B104-'SDE correctiebedragen 2022-2047'!B102),"per project")</f>
        <v>93.205945184155254</v>
      </c>
      <c r="D104" s="143">
        <f>IFERROR(IF($B104-'SDE correctiebedragen 2022-2047'!C102&lt;0,0,$B104-'SDE correctiebedragen 2022-2047'!C102),"per project")</f>
        <v>94.314770582205099</v>
      </c>
      <c r="E104" s="143">
        <f>IFERROR(IF($B104-'SDE correctiebedragen 2022-2047'!D102&lt;0,0,$B104-'SDE correctiebedragen 2022-2047'!D102),"per project")</f>
        <v>93.021980406841863</v>
      </c>
      <c r="F104" s="143">
        <f>IFERROR(IF($B104-'SDE correctiebedragen 2022-2047'!E102&lt;0,0,$B104-'SDE correctiebedragen 2022-2047'!E102),"per project")</f>
        <v>91.694183202836726</v>
      </c>
      <c r="G104" s="143">
        <f>IFERROR(IF($B104-'SDE correctiebedragen 2022-2047'!F102&lt;0,0,$B104-'SDE correctiebedragen 2022-2047'!F102),"per project")</f>
        <v>90.330619637119895</v>
      </c>
      <c r="H104" s="143">
        <f>IFERROR(IF($B104-'SDE correctiebedragen 2022-2047'!G102&lt;0,0,$B104-'SDE correctiebedragen 2022-2047'!G102),"per project")</f>
        <v>88.930515473210903</v>
      </c>
      <c r="I104" s="143">
        <f>IFERROR(IF($B104-'SDE correctiebedragen 2022-2047'!H102&lt;0,0,$B104-'SDE correctiebedragen 2022-2047'!H102),"per project")</f>
        <v>87.493081294966316</v>
      </c>
      <c r="J104" s="143">
        <f>IFERROR(IF($B104-'SDE correctiebedragen 2022-2047'!I102&lt;0,0,$B104-'SDE correctiebedragen 2022-2047'!I102),"per project")</f>
        <v>86.017512225392906</v>
      </c>
      <c r="K104" s="143">
        <f>IFERROR(IF($B104-'SDE correctiebedragen 2022-2047'!J102&lt;0,0,$B104-'SDE correctiebedragen 2022-2047'!J102),"per project")</f>
        <v>84.502987640440921</v>
      </c>
      <c r="L104" s="143">
        <f>IFERROR(IF($B104-'SDE correctiebedragen 2022-2047'!K102&lt;0,0,$B104-'SDE correctiebedragen 2022-2047'!K102),"per project")</f>
        <v>83.815837430713145</v>
      </c>
      <c r="M104" s="143">
        <f>IFERROR(IF($B104-'SDE correctiebedragen 2022-2047'!L102&lt;0,0,$B104-'SDE correctiebedragen 2022-2047'!L102),"per project")</f>
        <v>83.114057042474428</v>
      </c>
      <c r="N104" s="143">
        <f>IFERROR(IF($B104-'SDE correctiebedragen 2022-2047'!M102&lt;0,0,$B104-'SDE correctiebedragen 2022-2047'!M102),"per project")</f>
        <v>82.397362179166635</v>
      </c>
      <c r="O104" s="143">
        <f>IFERROR(IF($B104-'SDE correctiebedragen 2022-2047'!N102&lt;0,0,$B104-'SDE correctiebedragen 2022-2047'!N102),"per project")</f>
        <v>81.665463307125066</v>
      </c>
      <c r="P104" s="143">
        <f>IFERROR(IF($B104-'SDE correctiebedragen 2022-2047'!O102&lt;0,0,$B104-'SDE correctiebedragen 2022-2047'!O102),"per project")</f>
        <v>80.918065562431934</v>
      </c>
      <c r="Q104" s="143">
        <f>IFERROR(IF($B104-'SDE correctiebedragen 2022-2047'!P102&lt;0,0,$B104-'SDE correctiebedragen 2022-2047'!P102),"per project")</f>
        <v>80.154868656153894</v>
      </c>
      <c r="R104" s="143">
        <f>IFERROR(IF($B104-'SDE correctiebedragen 2022-2047'!Q102&lt;0,0,$B104-'SDE correctiebedragen 2022-2047'!Q102),"per project")</f>
        <v>79.690691685996228</v>
      </c>
      <c r="S104" s="143">
        <f>IFERROR(IF($B104-'SDE correctiebedragen 2022-2047'!R102&lt;0,0,$B104-'SDE correctiebedragen 2022-2047'!R102),"per project")</f>
        <v>79.21955206128618</v>
      </c>
      <c r="T104" s="143">
        <f>IFERROR(IF($B104-'SDE correctiebedragen 2022-2047'!S102&lt;0,0,$B104-'SDE correctiebedragen 2022-2047'!S102),"per project")</f>
        <v>78.741345342205477</v>
      </c>
      <c r="U104" s="143">
        <f>IFERROR(IF($B104-'SDE correctiebedragen 2022-2047'!T102&lt;0,0,$B104-'SDE correctiebedragen 2022-2047'!T102),"per project")</f>
        <v>78.255965522338556</v>
      </c>
      <c r="V104" s="143">
        <f>IFERROR(IF($B104-'SDE correctiebedragen 2022-2047'!U102&lt;0,0,$B104-'SDE correctiebedragen 2022-2047'!U102),"per project")</f>
        <v>77.763305005173635</v>
      </c>
      <c r="W104" s="143">
        <f>IFERROR(IF($B104-'SDE correctiebedragen 2022-2047'!V102&lt;0,0,$B104-'SDE correctiebedragen 2022-2047'!V102),"per project")</f>
        <v>77.263254580251242</v>
      </c>
      <c r="X104" s="143">
        <f>IFERROR(IF($B104-'SDE correctiebedragen 2022-2047'!W102&lt;0,0,$B104-'SDE correctiebedragen 2022-2047'!W102),"per project")</f>
        <v>76.755703398955021</v>
      </c>
      <c r="Y104" s="143">
        <f>IFERROR(IF($B104-'SDE correctiebedragen 2022-2047'!X102&lt;0,0,$B104-'SDE correctiebedragen 2022-2047'!X102),"per project")</f>
        <v>76.240538949939349</v>
      </c>
      <c r="Z104" s="143">
        <f>IFERROR(IF($B104-'SDE correctiebedragen 2022-2047'!Y102&lt;0,0,$B104-'SDE correctiebedragen 2022-2047'!Y102),"per project")</f>
        <v>75.717647034188445</v>
      </c>
      <c r="AA104" s="143">
        <f>IFERROR(IF($B104-'SDE correctiebedragen 2022-2047'!Z102&lt;0,0,$B104-'SDE correctiebedragen 2022-2047'!Z102),"per project")</f>
        <v>75.186911739701273</v>
      </c>
      <c r="AB104" s="143">
        <f>IFERROR(IF($B104-'SDE correctiebedragen 2022-2047'!AA102&lt;0,0,$B104-'SDE correctiebedragen 2022-2047'!AA102),"per project")</f>
        <v>74.648215415796798</v>
      </c>
      <c r="AC104" s="184">
        <f t="shared" si="16"/>
        <v>82.733091560041046</v>
      </c>
    </row>
    <row r="105" spans="1:29" x14ac:dyDescent="0.25">
      <c r="A105" s="169" t="s">
        <v>167</v>
      </c>
      <c r="B105" s="164">
        <v>67.2</v>
      </c>
      <c r="C105" s="143">
        <f>IFERROR(IF($B105-'SDE correctiebedragen 2022-2047'!B103&lt;0,0,$B105-'SDE correctiebedragen 2022-2047'!B103),"per project")</f>
        <v>39.069174798200457</v>
      </c>
      <c r="D105" s="143">
        <f>IFERROR(IF($B105-'SDE correctiebedragen 2022-2047'!C103&lt;0,0,$B105-'SDE correctiebedragen 2022-2047'!C103),"per project")</f>
        <v>40.215369295540242</v>
      </c>
      <c r="E105" s="143">
        <f>IFERROR(IF($B105-'SDE correctiebedragen 2022-2047'!D103&lt;0,0,$B105-'SDE correctiebedragen 2022-2047'!D103),"per project")</f>
        <v>38.321145780586761</v>
      </c>
      <c r="F105" s="143">
        <f>IFERROR(IF($B105-'SDE correctiebedragen 2022-2047'!E103&lt;0,0,$B105-'SDE correctiebedragen 2022-2047'!E103),"per project")</f>
        <v>36.474071005538647</v>
      </c>
      <c r="G105" s="143">
        <f>IFERROR(IF($B105-'SDE correctiebedragen 2022-2047'!F103&lt;0,0,$B105-'SDE correctiebedragen 2022-2047'!F103),"per project")</f>
        <v>34.96425835049164</v>
      </c>
      <c r="H105" s="143">
        <f>IFERROR(IF($B105-'SDE correctiebedragen 2022-2047'!G103&lt;0,0,$B105-'SDE correctiebedragen 2022-2047'!G103),"per project")</f>
        <v>33.184233047369545</v>
      </c>
      <c r="I105" s="143">
        <f>IFERROR(IF($B105-'SDE correctiebedragen 2022-2047'!H103&lt;0,0,$B105-'SDE correctiebedragen 2022-2047'!H103),"per project")</f>
        <v>31.320239505492324</v>
      </c>
      <c r="J105" s="143">
        <f>IFERROR(IF($B105-'SDE correctiebedragen 2022-2047'!I103&lt;0,0,$B105-'SDE correctiebedragen 2022-2047'!I103),"per project")</f>
        <v>29.168501379073838</v>
      </c>
      <c r="K105" s="143">
        <f>IFERROR(IF($B105-'SDE correctiebedragen 2022-2047'!J103&lt;0,0,$B105-'SDE correctiebedragen 2022-2047'!J103),"per project")</f>
        <v>27.023803369638621</v>
      </c>
      <c r="L105" s="143">
        <f>IFERROR(IF($B105-'SDE correctiebedragen 2022-2047'!K103&lt;0,0,$B105-'SDE correctiebedragen 2022-2047'!K103),"per project")</f>
        <v>26.065330369074175</v>
      </c>
      <c r="M105" s="143">
        <f>IFERROR(IF($B105-'SDE correctiebedragen 2022-2047'!L103&lt;0,0,$B105-'SDE correctiebedragen 2022-2047'!L103),"per project")</f>
        <v>25.087142822734634</v>
      </c>
      <c r="N105" s="143">
        <f>IFERROR(IF($B105-'SDE correctiebedragen 2022-2047'!M103&lt;0,0,$B105-'SDE correctiebedragen 2022-2047'!M103),"per project")</f>
        <v>24.088864950671841</v>
      </c>
      <c r="O105" s="143">
        <f>IFERROR(IF($B105-'SDE correctiebedragen 2022-2047'!N103&lt;0,0,$B105-'SDE correctiebedragen 2022-2047'!N103),"per project")</f>
        <v>23.070114135312068</v>
      </c>
      <c r="P105" s="143">
        <f>IFERROR(IF($B105-'SDE correctiebedragen 2022-2047'!O103&lt;0,0,$B105-'SDE correctiebedragen 2022-2047'!O103),"per project")</f>
        <v>22.03050080087759</v>
      </c>
      <c r="Q105" s="143">
        <f>IFERROR(IF($B105-'SDE correctiebedragen 2022-2047'!P103&lt;0,0,$B105-'SDE correctiebedragen 2022-2047'!P103),"per project")</f>
        <v>20.969628290729638</v>
      </c>
      <c r="R105" s="143">
        <f>IFERROR(IF($B105-'SDE correctiebedragen 2022-2047'!Q103&lt;0,0,$B105-'SDE correctiebedragen 2022-2047'!Q103),"per project")</f>
        <v>20.276172715090617</v>
      </c>
      <c r="S105" s="143">
        <f>IFERROR(IF($B105-'SDE correctiebedragen 2022-2047'!R103&lt;0,0,$B105-'SDE correctiebedragen 2022-2047'!R103),"per project")</f>
        <v>19.572315305816979</v>
      </c>
      <c r="T105" s="143">
        <f>IFERROR(IF($B105-'SDE correctiebedragen 2022-2047'!S103&lt;0,0,$B105-'SDE correctiebedragen 2022-2047'!S103),"per project")</f>
        <v>18.857900035404242</v>
      </c>
      <c r="U105" s="143">
        <f>IFERROR(IF($B105-'SDE correctiebedragen 2022-2047'!T103&lt;0,0,$B105-'SDE correctiebedragen 2022-2047'!T103),"per project")</f>
        <v>18.132768535935298</v>
      </c>
      <c r="V105" s="143">
        <f>IFERROR(IF($B105-'SDE correctiebedragen 2022-2047'!U103&lt;0,0,$B105-'SDE correctiebedragen 2022-2047'!U103),"per project")</f>
        <v>17.396760063974348</v>
      </c>
      <c r="W105" s="143">
        <f>IFERROR(IF($B105-'SDE correctiebedragen 2022-2047'!V103&lt;0,0,$B105-'SDE correctiebedragen 2022-2047'!V103),"per project")</f>
        <v>16.649711464933972</v>
      </c>
      <c r="X105" s="143">
        <f>IFERROR(IF($B105-'SDE correctiebedragen 2022-2047'!W103&lt;0,0,$B105-'SDE correctiebedragen 2022-2047'!W103),"per project")</f>
        <v>15.891457136907981</v>
      </c>
      <c r="Y105" s="143">
        <f>IFERROR(IF($B105-'SDE correctiebedragen 2022-2047'!X103&lt;0,0,$B105-'SDE correctiebedragen 2022-2047'!X103),"per project")</f>
        <v>15.121828993961607</v>
      </c>
      <c r="Z105" s="143">
        <f>IFERROR(IF($B105-'SDE correctiebedragen 2022-2047'!Y103&lt;0,0,$B105-'SDE correctiebedragen 2022-2047'!Y103),"per project")</f>
        <v>14.340656428871043</v>
      </c>
      <c r="AA105" s="143">
        <f>IFERROR(IF($B105-'SDE correctiebedragen 2022-2047'!Z103&lt;0,0,$B105-'SDE correctiebedragen 2022-2047'!Z103),"per project")</f>
        <v>13.547766275304106</v>
      </c>
      <c r="AB105" s="143">
        <f>IFERROR(IF($B105-'SDE correctiebedragen 2022-2047'!AA103&lt;0,0,$B105-'SDE correctiebedragen 2022-2047'!AA103),"per project")</f>
        <v>12.742982769433681</v>
      </c>
      <c r="AC105" s="184">
        <f t="shared" si="16"/>
        <v>24.368565293344837</v>
      </c>
    </row>
    <row r="106" spans="1:29" x14ac:dyDescent="0.25">
      <c r="A106" s="169" t="s">
        <v>168</v>
      </c>
      <c r="B106" s="164">
        <v>74.899999999999991</v>
      </c>
      <c r="C106" s="143">
        <f>IFERROR(IF($B106-'SDE correctiebedragen 2022-2047'!B104&lt;0,0,$B106-'SDE correctiebedragen 2022-2047'!B104),"per project")</f>
        <v>39.745417133649603</v>
      </c>
      <c r="D106" s="143">
        <f>IFERROR(IF($B106-'SDE correctiebedragen 2022-2047'!C104&lt;0,0,$B106-'SDE correctiebedragen 2022-2047'!C104),"per project")</f>
        <v>41.463685241378826</v>
      </c>
      <c r="E106" s="143">
        <f>IFERROR(IF($B106-'SDE correctiebedragen 2022-2047'!D104&lt;0,0,$B106-'SDE correctiebedragen 2022-2047'!D104),"per project")</f>
        <v>39.387921339169779</v>
      </c>
      <c r="F106" s="143">
        <f>IFERROR(IF($B106-'SDE correctiebedragen 2022-2047'!E104&lt;0,0,$B106-'SDE correctiebedragen 2022-2047'!E104),"per project")</f>
        <v>36.855098158823338</v>
      </c>
      <c r="G106" s="143">
        <f>IFERROR(IF($B106-'SDE correctiebedragen 2022-2047'!F104&lt;0,0,$B106-'SDE correctiebedragen 2022-2047'!F104),"per project")</f>
        <v>34.840704034488645</v>
      </c>
      <c r="H106" s="143">
        <f>IFERROR(IF($B106-'SDE correctiebedragen 2022-2047'!G104&lt;0,0,$B106-'SDE correctiebedragen 2022-2047'!G104),"per project")</f>
        <v>33.085625306458624</v>
      </c>
      <c r="I106" s="143">
        <f>IFERROR(IF($B106-'SDE correctiebedragen 2022-2047'!H104&lt;0,0,$B106-'SDE correctiebedragen 2022-2047'!H104),"per project")</f>
        <v>31.450887044104519</v>
      </c>
      <c r="J106" s="143">
        <f>IFERROR(IF($B106-'SDE correctiebedragen 2022-2047'!I104&lt;0,0,$B106-'SDE correctiebedragen 2022-2047'!I104),"per project")</f>
        <v>29.807091848717739</v>
      </c>
      <c r="K106" s="143">
        <f>IFERROR(IF($B106-'SDE correctiebedragen 2022-2047'!J104&lt;0,0,$B106-'SDE correctiebedragen 2022-2047'!J104),"per project")</f>
        <v>27.823984980036762</v>
      </c>
      <c r="L106" s="143">
        <f>IFERROR(IF($B106-'SDE correctiebedragen 2022-2047'!K104&lt;0,0,$B106-'SDE correctiebedragen 2022-2047'!K104),"per project")</f>
        <v>26.688288965546192</v>
      </c>
      <c r="M106" s="143">
        <f>IFERROR(IF($B106-'SDE correctiebedragen 2022-2047'!L104&lt;0,0,$B106-'SDE correctiebedragen 2022-2047'!L104),"per project")</f>
        <v>25.469332090788619</v>
      </c>
      <c r="N106" s="143">
        <f>IFERROR(IF($B106-'SDE correctiebedragen 2022-2047'!M104&lt;0,0,$B106-'SDE correctiebedragen 2022-2047'!M104),"per project")</f>
        <v>24.441286910175741</v>
      </c>
      <c r="O106" s="143">
        <f>IFERROR(IF($B106-'SDE correctiebedragen 2022-2047'!N104&lt;0,0,$B106-'SDE correctiebedragen 2022-2047'!N104),"per project")</f>
        <v>22.80898580636908</v>
      </c>
      <c r="P106" s="143">
        <f>IFERROR(IF($B106-'SDE correctiebedragen 2022-2047'!O104&lt;0,0,$B106-'SDE correctiebedragen 2022-2047'!O104),"per project")</f>
        <v>21.58051555414206</v>
      </c>
      <c r="Q106" s="143">
        <f>IFERROR(IF($B106-'SDE correctiebedragen 2022-2047'!P104&lt;0,0,$B106-'SDE correctiebedragen 2022-2047'!P104),"per project")</f>
        <v>20.418201079340079</v>
      </c>
      <c r="R106" s="143">
        <f>IFERROR(IF($B106-'SDE correctiebedragen 2022-2047'!Q104&lt;0,0,$B106-'SDE correctiebedragen 2022-2047'!Q104),"per project")</f>
        <v>19.600974095530219</v>
      </c>
      <c r="S106" s="143">
        <f>IFERROR(IF($B106-'SDE correctiebedragen 2022-2047'!R104&lt;0,0,$B106-'SDE correctiebedragen 2022-2047'!R104),"per project")</f>
        <v>18.771488706963176</v>
      </c>
      <c r="T106" s="143">
        <f>IFERROR(IF($B106-'SDE correctiebedragen 2022-2047'!S104&lt;0,0,$B106-'SDE correctiebedragen 2022-2047'!S104),"per project")</f>
        <v>17.929561037567623</v>
      </c>
      <c r="U106" s="143">
        <f>IFERROR(IF($B106-'SDE correctiebedragen 2022-2047'!T104&lt;0,0,$B106-'SDE correctiebedragen 2022-2047'!T104),"per project")</f>
        <v>17.07500445313115</v>
      </c>
      <c r="V106" s="143">
        <f>IFERROR(IF($B106-'SDE correctiebedragen 2022-2047'!U104&lt;0,0,$B106-'SDE correctiebedragen 2022-2047'!U104),"per project")</f>
        <v>16.207629519928133</v>
      </c>
      <c r="W106" s="143">
        <f>IFERROR(IF($B106-'SDE correctiebedragen 2022-2047'!V104&lt;0,0,$B106-'SDE correctiebedragen 2022-2047'!V104),"per project")</f>
        <v>15.327243962727067</v>
      </c>
      <c r="X106" s="143">
        <f>IFERROR(IF($B106-'SDE correctiebedragen 2022-2047'!W104&lt;0,0,$B106-'SDE correctiebedragen 2022-2047'!W104),"per project")</f>
        <v>14.433652622167983</v>
      </c>
      <c r="Y106" s="143">
        <f>IFERROR(IF($B106-'SDE correctiebedragen 2022-2047'!X104&lt;0,0,$B106-'SDE correctiebedragen 2022-2047'!X104),"per project")</f>
        <v>13.526657411500501</v>
      </c>
      <c r="Z106" s="143">
        <f>IFERROR(IF($B106-'SDE correctiebedragen 2022-2047'!Y104&lt;0,0,$B106-'SDE correctiebedragen 2022-2047'!Y104),"per project")</f>
        <v>12.60605727267302</v>
      </c>
      <c r="AA106" s="143">
        <f>IFERROR(IF($B106-'SDE correctiebedragen 2022-2047'!Z104&lt;0,0,$B106-'SDE correctiebedragen 2022-2047'!Z104),"per project")</f>
        <v>11.671648131763106</v>
      </c>
      <c r="AB106" s="143">
        <f>IFERROR(IF($B106-'SDE correctiebedragen 2022-2047'!AA104&lt;0,0,$B106-'SDE correctiebedragen 2022-2047'!AA104),"per project")</f>
        <v>10.723222853739586</v>
      </c>
      <c r="AC106" s="184">
        <f t="shared" si="16"/>
        <v>23.990006367726192</v>
      </c>
    </row>
    <row r="107" spans="1:29" x14ac:dyDescent="0.25">
      <c r="A107" s="170" t="s">
        <v>169</v>
      </c>
      <c r="B107" s="166">
        <v>70.099999999999994</v>
      </c>
      <c r="C107" s="163">
        <f>IF($B107-'SDE correctiebedragen 2022-2047'!B105&lt;0,0,$B107-'SDE correctiebedragen 2022-2047'!B105)</f>
        <v>52.20594518415524</v>
      </c>
      <c r="D107" s="163">
        <f>IF($B107-'SDE correctiebedragen 2022-2047'!C105&lt;0,0,$B107-'SDE correctiebedragen 2022-2047'!C105)</f>
        <v>53.314770582205085</v>
      </c>
      <c r="E107" s="163">
        <f>IF($B107-'SDE correctiebedragen 2022-2047'!D105&lt;0,0,$B107-'SDE correctiebedragen 2022-2047'!D105)</f>
        <v>52.021980406841841</v>
      </c>
      <c r="F107" s="163">
        <f>IF($B107-'SDE correctiebedragen 2022-2047'!E105&lt;0,0,$B107-'SDE correctiebedragen 2022-2047'!E105)</f>
        <v>50.694183202836712</v>
      </c>
      <c r="G107" s="163">
        <f>IF($B107-'SDE correctiebedragen 2022-2047'!F105&lt;0,0,$B107-'SDE correctiebedragen 2022-2047'!F105)</f>
        <v>49.330619637119874</v>
      </c>
      <c r="H107" s="163">
        <f>IF($B107-'SDE correctiebedragen 2022-2047'!G105&lt;0,0,$B107-'SDE correctiebedragen 2022-2047'!G105)</f>
        <v>47.930515473210896</v>
      </c>
      <c r="I107" s="163">
        <f>IF($B107-'SDE correctiebedragen 2022-2047'!H105&lt;0,0,$B107-'SDE correctiebedragen 2022-2047'!H105)</f>
        <v>46.493081294966302</v>
      </c>
      <c r="J107" s="163">
        <f>IF($B107-'SDE correctiebedragen 2022-2047'!I105&lt;0,0,$B107-'SDE correctiebedragen 2022-2047'!I105)</f>
        <v>45.017512225392892</v>
      </c>
      <c r="K107" s="163">
        <f>IF($B107-'SDE correctiebedragen 2022-2047'!J105&lt;0,0,$B107-'SDE correctiebedragen 2022-2047'!J105)</f>
        <v>43.502987640440914</v>
      </c>
      <c r="L107" s="163">
        <f>IF($B107-'SDE correctiebedragen 2022-2047'!K105&lt;0,0,$B107-'SDE correctiebedragen 2022-2047'!K105)</f>
        <v>42.815837430713131</v>
      </c>
      <c r="M107" s="163">
        <f>IF($B107-'SDE correctiebedragen 2022-2047'!L105&lt;0,0,$B107-'SDE correctiebedragen 2022-2047'!L105)</f>
        <v>42.114057042474421</v>
      </c>
      <c r="N107" s="163">
        <f>IF($B107-'SDE correctiebedragen 2022-2047'!M105&lt;0,0,$B107-'SDE correctiebedragen 2022-2047'!M105)</f>
        <v>41.397362179166628</v>
      </c>
      <c r="O107" s="163">
        <f>IF($B107-'SDE correctiebedragen 2022-2047'!N105&lt;0,0,$B107-'SDE correctiebedragen 2022-2047'!N105)</f>
        <v>40.665463307125052</v>
      </c>
      <c r="P107" s="163">
        <f>IF($B107-'SDE correctiebedragen 2022-2047'!O105&lt;0,0,$B107-'SDE correctiebedragen 2022-2047'!O105)</f>
        <v>39.918065562431913</v>
      </c>
      <c r="Q107" s="163">
        <f>IF($B107-'SDE correctiebedragen 2022-2047'!P105&lt;0,0,$B107-'SDE correctiebedragen 2022-2047'!P105)</f>
        <v>39.15486865615388</v>
      </c>
      <c r="R107" s="163">
        <f>IF($B107-'SDE correctiebedragen 2022-2047'!Q105&lt;0,0,$B107-'SDE correctiebedragen 2022-2047'!Q105)</f>
        <v>38.690691685996214</v>
      </c>
      <c r="S107" s="163">
        <f>IF($B107-'SDE correctiebedragen 2022-2047'!R105&lt;0,0,$B107-'SDE correctiebedragen 2022-2047'!R105)</f>
        <v>38.219552061286159</v>
      </c>
      <c r="T107" s="163">
        <f>IF($B107-'SDE correctiebedragen 2022-2047'!S105&lt;0,0,$B107-'SDE correctiebedragen 2022-2047'!S105)</f>
        <v>37.741345342205456</v>
      </c>
      <c r="U107" s="163">
        <f>IF($B107-'SDE correctiebedragen 2022-2047'!T105&lt;0,0,$B107-'SDE correctiebedragen 2022-2047'!T105)</f>
        <v>37.255965522338535</v>
      </c>
      <c r="V107" s="163">
        <f>IF($B107-'SDE correctiebedragen 2022-2047'!U105&lt;0,0,$B107-'SDE correctiebedragen 2022-2047'!U105)</f>
        <v>36.763305005173628</v>
      </c>
      <c r="W107" s="163">
        <f>IF($B107-'SDE correctiebedragen 2022-2047'!V105&lt;0,0,$B107-'SDE correctiebedragen 2022-2047'!V105)</f>
        <v>36.263254580251235</v>
      </c>
      <c r="X107" s="163">
        <f>IF($B107-'SDE correctiebedragen 2022-2047'!W105&lt;0,0,$B107-'SDE correctiebedragen 2022-2047'!W105)</f>
        <v>35.755703398955006</v>
      </c>
      <c r="Y107" s="163">
        <f>IF($B107-'SDE correctiebedragen 2022-2047'!X105&lt;0,0,$B107-'SDE correctiebedragen 2022-2047'!X105)</f>
        <v>35.240538949939335</v>
      </c>
      <c r="Z107" s="163">
        <f>IF($B107-'SDE correctiebedragen 2022-2047'!Y105&lt;0,0,$B107-'SDE correctiebedragen 2022-2047'!Y105)</f>
        <v>34.717647034188431</v>
      </c>
      <c r="AA107" s="163">
        <f>IF($B107-'SDE correctiebedragen 2022-2047'!Z105&lt;0,0,$B107-'SDE correctiebedragen 2022-2047'!Z105)</f>
        <v>34.186911739701259</v>
      </c>
      <c r="AB107" s="163">
        <f>IF($B107-'SDE correctiebedragen 2022-2047'!AA105&lt;0,0,$B107-'SDE correctiebedragen 2022-2047'!AA105)</f>
        <v>33.648215415796784</v>
      </c>
      <c r="AC107" s="186">
        <f t="shared" ref="AC107:AC138" si="17">AVERAGE(C107:AB107)</f>
        <v>41.733091560041039</v>
      </c>
    </row>
    <row r="108" spans="1:29" x14ac:dyDescent="0.25">
      <c r="A108" s="171" t="s">
        <v>170</v>
      </c>
      <c r="B108" s="167">
        <v>122.89999999999999</v>
      </c>
      <c r="C108" s="162">
        <f>IF($B108-'SDE correctiebedragen 2022-2047'!B106&lt;0,0,$B108-'SDE correctiebedragen 2022-2047'!B106)</f>
        <v>63.637626092666117</v>
      </c>
      <c r="D108" s="162">
        <f>IF($B108-'SDE correctiebedragen 2022-2047'!C106&lt;0,0,$B108-'SDE correctiebedragen 2022-2047'!C106)</f>
        <v>65.686861638612129</v>
      </c>
      <c r="E108" s="162">
        <f>IF($B108-'SDE correctiebedragen 2022-2047'!D106&lt;0,0,$B108-'SDE correctiebedragen 2022-2047'!D106)</f>
        <v>62.184932470666105</v>
      </c>
      <c r="F108" s="162">
        <f>IF($B108-'SDE correctiebedragen 2022-2047'!E106&lt;0,0,$B108-'SDE correctiebedragen 2022-2047'!E106)</f>
        <v>58.589827518381043</v>
      </c>
      <c r="G108" s="162">
        <f>IF($B108-'SDE correctiebedragen 2022-2047'!F106&lt;0,0,$B108-'SDE correctiebedragen 2022-2047'!F106)</f>
        <v>54.899029276451373</v>
      </c>
      <c r="H108" s="162">
        <f>IF($B108-'SDE correctiebedragen 2022-2047'!G106&lt;0,0,$B108-'SDE correctiebedragen 2022-2047'!G106)</f>
        <v>51.109976305870774</v>
      </c>
      <c r="I108" s="162">
        <f>IF($B108-'SDE correctiebedragen 2022-2047'!H106&lt;0,0,$B108-'SDE correctiebedragen 2022-2047'!H106)</f>
        <v>47.220062616183</v>
      </c>
      <c r="J108" s="162">
        <f>IF($B108-'SDE correctiebedragen 2022-2047'!I106&lt;0,0,$B108-'SDE correctiebedragen 2022-2047'!I106)</f>
        <v>43.226636442566118</v>
      </c>
      <c r="K108" s="162">
        <f>IF($B108-'SDE correctiebedragen 2022-2047'!J106&lt;0,0,$B108-'SDE correctiebedragen 2022-2047'!J106)</f>
        <v>39.12699867921836</v>
      </c>
      <c r="L108" s="162">
        <f>IF($B108-'SDE correctiebedragen 2022-2047'!K106&lt;0,0,$B108-'SDE correctiebedragen 2022-2047'!K106)</f>
        <v>37.870403659406648</v>
      </c>
      <c r="M108" s="162">
        <f>IF($B108-'SDE correctiebedragen 2022-2047'!L106&lt;0,0,$B108-'SDE correctiebedragen 2022-2047'!L106)</f>
        <v>36.594959714297758</v>
      </c>
      <c r="N108" s="162">
        <f>IF($B108-'SDE correctiebedragen 2022-2047'!M106&lt;0,0,$B108-'SDE correctiebedragen 2022-2047'!M106)</f>
        <v>35.300384110012232</v>
      </c>
      <c r="O108" s="162">
        <f>IF($B108-'SDE correctiebedragen 2022-2047'!N106&lt;0,0,$B108-'SDE correctiebedragen 2022-2047'!N106)</f>
        <v>33.986389871662425</v>
      </c>
      <c r="P108" s="162">
        <f>IF($B108-'SDE correctiebedragen 2022-2047'!O106&lt;0,0,$B108-'SDE correctiebedragen 2022-2047'!O106)</f>
        <v>32.652685719737391</v>
      </c>
      <c r="Q108" s="162">
        <f>IF($B108-'SDE correctiebedragen 2022-2047'!P106&lt;0,0,$B108-'SDE correctiebedragen 2022-2047'!P106)</f>
        <v>31.298976005533461</v>
      </c>
      <c r="R108" s="162">
        <f>IF($B108-'SDE correctiebedragen 2022-2047'!Q106&lt;0,0,$B108-'SDE correctiebedragen 2022-2047'!Q106)</f>
        <v>29.92496064561648</v>
      </c>
      <c r="S108" s="162">
        <f>IF($B108-'SDE correctiebedragen 2022-2047'!R106&lt;0,0,$B108-'SDE correctiebedragen 2022-2047'!R106)</f>
        <v>28.530335055300739</v>
      </c>
      <c r="T108" s="162">
        <f>IF($B108-'SDE correctiebedragen 2022-2047'!S106&lt;0,0,$B108-'SDE correctiebedragen 2022-2047'!S106)</f>
        <v>27.114790081130252</v>
      </c>
      <c r="U108" s="162">
        <f>IF($B108-'SDE correctiebedragen 2022-2047'!T106&lt;0,0,$B108-'SDE correctiebedragen 2022-2047'!T106)</f>
        <v>25.678011932347204</v>
      </c>
      <c r="V108" s="162">
        <f>IF($B108-'SDE correctiebedragen 2022-2047'!U106&lt;0,0,$B108-'SDE correctiebedragen 2022-2047'!U106)</f>
        <v>24.21968211133246</v>
      </c>
      <c r="W108" s="162">
        <f>IF($B108-'SDE correctiebedragen 2022-2047'!V106&lt;0,0,$B108-'SDE correctiebedragen 2022-2047'!V106)</f>
        <v>22.739477343002449</v>
      </c>
      <c r="X108" s="162">
        <f>IF($B108-'SDE correctiebedragen 2022-2047'!W106&lt;0,0,$B108-'SDE correctiebedragen 2022-2047'!W106)</f>
        <v>21.237069503147509</v>
      </c>
      <c r="Y108" s="162">
        <f>IF($B108-'SDE correctiebedragen 2022-2047'!X106&lt;0,0,$B108-'SDE correctiebedragen 2022-2047'!X106)</f>
        <v>19.712125545694732</v>
      </c>
      <c r="Z108" s="162">
        <f>IF($B108-'SDE correctiebedragen 2022-2047'!Y106&lt;0,0,$B108-'SDE correctiebedragen 2022-2047'!Y106)</f>
        <v>18.164307428880164</v>
      </c>
      <c r="AA108" s="162">
        <f>IF($B108-'SDE correctiebedragen 2022-2047'!Z106&lt;0,0,$B108-'SDE correctiebedragen 2022-2047'!Z106)</f>
        <v>16.593272040313366</v>
      </c>
      <c r="AB108" s="162">
        <f>IF($B108-'SDE correctiebedragen 2022-2047'!AA106&lt;0,0,$B108-'SDE correctiebedragen 2022-2047'!AA106)</f>
        <v>14.99867112091809</v>
      </c>
      <c r="AC108" s="187">
        <f t="shared" si="17"/>
        <v>36.242248189574937</v>
      </c>
    </row>
    <row r="109" spans="1:29" x14ac:dyDescent="0.25">
      <c r="A109" s="169" t="s">
        <v>171</v>
      </c>
      <c r="B109" s="164">
        <v>94</v>
      </c>
      <c r="C109" s="143">
        <f>IF($B109-'SDE correctiebedragen 2022-2047'!B107&lt;0,0,$B109-'SDE correctiebedragen 2022-2047'!B107)</f>
        <v>70.92583229468373</v>
      </c>
      <c r="D109" s="143">
        <f>IF($B109-'SDE correctiebedragen 2022-2047'!C107&lt;0,0,$B109-'SDE correctiebedragen 2022-2047'!C107)</f>
        <v>72.157977294665187</v>
      </c>
      <c r="E109" s="143">
        <f>IF($B109-'SDE correctiebedragen 2022-2047'!D107&lt;0,0,$B109-'SDE correctiebedragen 2022-2047'!D107)</f>
        <v>70.72140761164701</v>
      </c>
      <c r="F109" s="143">
        <f>IF($B109-'SDE correctiebedragen 2022-2047'!E107&lt;0,0,$B109-'SDE correctiebedragen 2022-2047'!E107)</f>
        <v>69.245937543246981</v>
      </c>
      <c r="G109" s="143">
        <f>IF($B109-'SDE correctiebedragen 2022-2047'!F107&lt;0,0,$B109-'SDE correctiebedragen 2022-2047'!F107)</f>
        <v>67.730723306082339</v>
      </c>
      <c r="H109" s="143">
        <f>IF($B109-'SDE correctiebedragen 2022-2047'!G107&lt;0,0,$B109-'SDE correctiebedragen 2022-2047'!G107)</f>
        <v>66.174904555855534</v>
      </c>
      <c r="I109" s="143">
        <f>IF($B109-'SDE correctiebedragen 2022-2047'!H107&lt;0,0,$B109-'SDE correctiebedragen 2022-2047'!H107)</f>
        <v>64.577604080378038</v>
      </c>
      <c r="J109" s="143">
        <f>IF($B109-'SDE correctiebedragen 2022-2047'!I107&lt;0,0,$B109-'SDE correctiebedragen 2022-2047'!I107)</f>
        <v>62.93792748711116</v>
      </c>
      <c r="K109" s="143">
        <f>IF($B109-'SDE correctiebedragen 2022-2047'!J107&lt;0,0,$B109-'SDE correctiebedragen 2022-2047'!J107)</f>
        <v>61.25496288512818</v>
      </c>
      <c r="L109" s="143">
        <f>IF($B109-'SDE correctiebedragen 2022-2047'!K107&lt;0,0,$B109-'SDE correctiebedragen 2022-2047'!K107)</f>
        <v>60.491390282406975</v>
      </c>
      <c r="M109" s="143">
        <f>IF($B109-'SDE correctiebedragen 2022-2047'!L107&lt;0,0,$B109-'SDE correctiebedragen 2022-2047'!L107)</f>
        <v>59.711560384954993</v>
      </c>
      <c r="N109" s="143">
        <f>IF($B109-'SDE correctiebedragen 2022-2047'!M107&lt;0,0,$B109-'SDE correctiebedragen 2022-2047'!M107)</f>
        <v>58.915157277765886</v>
      </c>
      <c r="O109" s="143">
        <f>IF($B109-'SDE correctiebedragen 2022-2047'!N107&lt;0,0,$B109-'SDE correctiebedragen 2022-2047'!N107)</f>
        <v>58.101859226274513</v>
      </c>
      <c r="P109" s="143">
        <f>IF($B109-'SDE correctiebedragen 2022-2047'!O107&lt;0,0,$B109-'SDE correctiebedragen 2022-2047'!O107)</f>
        <v>57.27133857285088</v>
      </c>
      <c r="Q109" s="143">
        <f>IF($B109-'SDE correctiebedragen 2022-2047'!P107&lt;0,0,$B109-'SDE correctiebedragen 2022-2047'!P107)</f>
        <v>56.42326163149864</v>
      </c>
      <c r="R109" s="143">
        <f>IF($B109-'SDE correctiebedragen 2022-2047'!Q107&lt;0,0,$B109-'SDE correctiebedragen 2022-2047'!Q107)</f>
        <v>55.907460555971149</v>
      </c>
      <c r="S109" s="143">
        <f>IF($B109-'SDE correctiebedragen 2022-2047'!R107&lt;0,0,$B109-'SDE correctiebedragen 2022-2047'!R107)</f>
        <v>55.383922464310714</v>
      </c>
      <c r="T109" s="143">
        <f>IF($B109-'SDE correctiebedragen 2022-2047'!S107&lt;0,0,$B109-'SDE correctiebedragen 2022-2047'!S107)</f>
        <v>54.852531301275384</v>
      </c>
      <c r="U109" s="143">
        <f>IF($B109-'SDE correctiebedragen 2022-2047'!T107&lt;0,0,$B109-'SDE correctiebedragen 2022-2047'!T107)</f>
        <v>54.313169270794511</v>
      </c>
      <c r="V109" s="143">
        <f>IF($B109-'SDE correctiebedragen 2022-2047'!U107&lt;0,0,$B109-'SDE correctiebedragen 2022-2047'!U107)</f>
        <v>53.765716809856443</v>
      </c>
      <c r="W109" s="143">
        <f>IF($B109-'SDE correctiebedragen 2022-2047'!V107&lt;0,0,$B109-'SDE correctiebedragen 2022-2047'!V107)</f>
        <v>53.2100525620043</v>
      </c>
      <c r="X109" s="143">
        <f>IF($B109-'SDE correctiebedragen 2022-2047'!W107&lt;0,0,$B109-'SDE correctiebedragen 2022-2047'!W107)</f>
        <v>52.646053350434364</v>
      </c>
      <c r="Y109" s="143">
        <f>IF($B109-'SDE correctiebedragen 2022-2047'!X107&lt;0,0,$B109-'SDE correctiebedragen 2022-2047'!X107)</f>
        <v>52.073594150690887</v>
      </c>
      <c r="Z109" s="143">
        <f>IF($B109-'SDE correctiebedragen 2022-2047'!Y107&lt;0,0,$B109-'SDE correctiebedragen 2022-2047'!Y107)</f>
        <v>51.492548062951258</v>
      </c>
      <c r="AA109" s="143">
        <f>IF($B109-'SDE correctiebedragen 2022-2047'!Z107&lt;0,0,$B109-'SDE correctiebedragen 2022-2047'!Z107)</f>
        <v>50.902786283895523</v>
      </c>
      <c r="AB109" s="143">
        <f>IF($B109-'SDE correctiebedragen 2022-2047'!AA107&lt;0,0,$B109-'SDE correctiebedragen 2022-2047'!AA107)</f>
        <v>50.304178078153967</v>
      </c>
      <c r="AC109" s="184">
        <f t="shared" si="17"/>
        <v>59.28822528172649</v>
      </c>
    </row>
    <row r="110" spans="1:29" x14ac:dyDescent="0.25">
      <c r="A110" s="169" t="s">
        <v>172</v>
      </c>
      <c r="B110" s="164">
        <v>87.3</v>
      </c>
      <c r="C110" s="143">
        <f>IF($B110-'SDE correctiebedragen 2022-2047'!B108&lt;0,0,$B110-'SDE correctiebedragen 2022-2047'!B108)</f>
        <v>64.225832294683727</v>
      </c>
      <c r="D110" s="143">
        <f>IF($B110-'SDE correctiebedragen 2022-2047'!C108&lt;0,0,$B110-'SDE correctiebedragen 2022-2047'!C108)</f>
        <v>65.457977294665184</v>
      </c>
      <c r="E110" s="143">
        <f>IF($B110-'SDE correctiebedragen 2022-2047'!D108&lt;0,0,$B110-'SDE correctiebedragen 2022-2047'!D108)</f>
        <v>64.021407611646993</v>
      </c>
      <c r="F110" s="143">
        <f>IF($B110-'SDE correctiebedragen 2022-2047'!E108&lt;0,0,$B110-'SDE correctiebedragen 2022-2047'!E108)</f>
        <v>62.545937543246986</v>
      </c>
      <c r="G110" s="143">
        <f>IF($B110-'SDE correctiebedragen 2022-2047'!F108&lt;0,0,$B110-'SDE correctiebedragen 2022-2047'!F108)</f>
        <v>61.030723306082336</v>
      </c>
      <c r="H110" s="143">
        <f>IF($B110-'SDE correctiebedragen 2022-2047'!G108&lt;0,0,$B110-'SDE correctiebedragen 2022-2047'!G108)</f>
        <v>59.474904555855524</v>
      </c>
      <c r="I110" s="143">
        <f>IF($B110-'SDE correctiebedragen 2022-2047'!H108&lt;0,0,$B110-'SDE correctiebedragen 2022-2047'!H108)</f>
        <v>57.877604080378035</v>
      </c>
      <c r="J110" s="143">
        <f>IF($B110-'SDE correctiebedragen 2022-2047'!I108&lt;0,0,$B110-'SDE correctiebedragen 2022-2047'!I108)</f>
        <v>56.237927487111158</v>
      </c>
      <c r="K110" s="143">
        <f>IF($B110-'SDE correctiebedragen 2022-2047'!J108&lt;0,0,$B110-'SDE correctiebedragen 2022-2047'!J108)</f>
        <v>54.554962885128177</v>
      </c>
      <c r="L110" s="143">
        <f>IF($B110-'SDE correctiebedragen 2022-2047'!K108&lt;0,0,$B110-'SDE correctiebedragen 2022-2047'!K108)</f>
        <v>53.791390282406972</v>
      </c>
      <c r="M110" s="143">
        <f>IF($B110-'SDE correctiebedragen 2022-2047'!L108&lt;0,0,$B110-'SDE correctiebedragen 2022-2047'!L108)</f>
        <v>53.01156038495499</v>
      </c>
      <c r="N110" s="143">
        <f>IF($B110-'SDE correctiebedragen 2022-2047'!M108&lt;0,0,$B110-'SDE correctiebedragen 2022-2047'!M108)</f>
        <v>52.215157277765883</v>
      </c>
      <c r="O110" s="143">
        <f>IF($B110-'SDE correctiebedragen 2022-2047'!N108&lt;0,0,$B110-'SDE correctiebedragen 2022-2047'!N108)</f>
        <v>51.40185922627451</v>
      </c>
      <c r="P110" s="143">
        <f>IF($B110-'SDE correctiebedragen 2022-2047'!O108&lt;0,0,$B110-'SDE correctiebedragen 2022-2047'!O108)</f>
        <v>50.571338572850877</v>
      </c>
      <c r="Q110" s="143">
        <f>IF($B110-'SDE correctiebedragen 2022-2047'!P108&lt;0,0,$B110-'SDE correctiebedragen 2022-2047'!P108)</f>
        <v>49.723261631498637</v>
      </c>
      <c r="R110" s="143">
        <f>IF($B110-'SDE correctiebedragen 2022-2047'!Q108&lt;0,0,$B110-'SDE correctiebedragen 2022-2047'!Q108)</f>
        <v>49.207460555971146</v>
      </c>
      <c r="S110" s="143">
        <f>IF($B110-'SDE correctiebedragen 2022-2047'!R108&lt;0,0,$B110-'SDE correctiebedragen 2022-2047'!R108)</f>
        <v>48.683922464310712</v>
      </c>
      <c r="T110" s="143">
        <f>IF($B110-'SDE correctiebedragen 2022-2047'!S108&lt;0,0,$B110-'SDE correctiebedragen 2022-2047'!S108)</f>
        <v>48.152531301275381</v>
      </c>
      <c r="U110" s="143">
        <f>IF($B110-'SDE correctiebedragen 2022-2047'!T108&lt;0,0,$B110-'SDE correctiebedragen 2022-2047'!T108)</f>
        <v>47.613169270794508</v>
      </c>
      <c r="V110" s="143">
        <f>IF($B110-'SDE correctiebedragen 2022-2047'!U108&lt;0,0,$B110-'SDE correctiebedragen 2022-2047'!U108)</f>
        <v>47.06571680985644</v>
      </c>
      <c r="W110" s="143">
        <f>IF($B110-'SDE correctiebedragen 2022-2047'!V108&lt;0,0,$B110-'SDE correctiebedragen 2022-2047'!V108)</f>
        <v>46.510052562004297</v>
      </c>
      <c r="X110" s="143">
        <f>IF($B110-'SDE correctiebedragen 2022-2047'!W108&lt;0,0,$B110-'SDE correctiebedragen 2022-2047'!W108)</f>
        <v>45.946053350434362</v>
      </c>
      <c r="Y110" s="143">
        <f>IF($B110-'SDE correctiebedragen 2022-2047'!X108&lt;0,0,$B110-'SDE correctiebedragen 2022-2047'!X108)</f>
        <v>45.373594150690884</v>
      </c>
      <c r="Z110" s="143">
        <f>IF($B110-'SDE correctiebedragen 2022-2047'!Y108&lt;0,0,$B110-'SDE correctiebedragen 2022-2047'!Y108)</f>
        <v>44.792548062951255</v>
      </c>
      <c r="AA110" s="143">
        <f>IF($B110-'SDE correctiebedragen 2022-2047'!Z108&lt;0,0,$B110-'SDE correctiebedragen 2022-2047'!Z108)</f>
        <v>44.20278628389552</v>
      </c>
      <c r="AB110" s="143">
        <f>IF($B110-'SDE correctiebedragen 2022-2047'!AA108&lt;0,0,$B110-'SDE correctiebedragen 2022-2047'!AA108)</f>
        <v>43.604178078153964</v>
      </c>
      <c r="AC110" s="184">
        <f t="shared" si="17"/>
        <v>52.588225281726487</v>
      </c>
    </row>
    <row r="111" spans="1:29" x14ac:dyDescent="0.25">
      <c r="A111" s="169" t="s">
        <v>173</v>
      </c>
      <c r="B111" s="164">
        <v>107</v>
      </c>
      <c r="C111" s="143">
        <f>IF($B111-'SDE correctiebedragen 2022-2047'!B109&lt;0,0,$B111-'SDE correctiebedragen 2022-2047'!B109)</f>
        <v>47.737626092666126</v>
      </c>
      <c r="D111" s="143">
        <f>IF($B111-'SDE correctiebedragen 2022-2047'!C109&lt;0,0,$B111-'SDE correctiebedragen 2022-2047'!C109)</f>
        <v>49.786861638612145</v>
      </c>
      <c r="E111" s="143">
        <f>IF($B111-'SDE correctiebedragen 2022-2047'!D109&lt;0,0,$B111-'SDE correctiebedragen 2022-2047'!D109)</f>
        <v>46.284932470666114</v>
      </c>
      <c r="F111" s="143">
        <f>IF($B111-'SDE correctiebedragen 2022-2047'!E109&lt;0,0,$B111-'SDE correctiebedragen 2022-2047'!E109)</f>
        <v>42.689827518381051</v>
      </c>
      <c r="G111" s="143">
        <f>IF($B111-'SDE correctiebedragen 2022-2047'!F109&lt;0,0,$B111-'SDE correctiebedragen 2022-2047'!F109)</f>
        <v>38.999029276451381</v>
      </c>
      <c r="H111" s="143">
        <f>IF($B111-'SDE correctiebedragen 2022-2047'!G109&lt;0,0,$B111-'SDE correctiebedragen 2022-2047'!G109)</f>
        <v>35.209976305870782</v>
      </c>
      <c r="I111" s="143">
        <f>IF($B111-'SDE correctiebedragen 2022-2047'!H109&lt;0,0,$B111-'SDE correctiebedragen 2022-2047'!H109)</f>
        <v>31.320062616183009</v>
      </c>
      <c r="J111" s="143">
        <f>IF($B111-'SDE correctiebedragen 2022-2047'!I109&lt;0,0,$B111-'SDE correctiebedragen 2022-2047'!I109)</f>
        <v>27.326636442566127</v>
      </c>
      <c r="K111" s="143">
        <f>IF($B111-'SDE correctiebedragen 2022-2047'!J109&lt;0,0,$B111-'SDE correctiebedragen 2022-2047'!J109)</f>
        <v>23.226998679218369</v>
      </c>
      <c r="L111" s="143">
        <f>IF($B111-'SDE correctiebedragen 2022-2047'!K109&lt;0,0,$B111-'SDE correctiebedragen 2022-2047'!K109)</f>
        <v>21.970403659406657</v>
      </c>
      <c r="M111" s="143">
        <f>IF($B111-'SDE correctiebedragen 2022-2047'!L109&lt;0,0,$B111-'SDE correctiebedragen 2022-2047'!L109)</f>
        <v>20.694959714297767</v>
      </c>
      <c r="N111" s="143">
        <f>IF($B111-'SDE correctiebedragen 2022-2047'!M109&lt;0,0,$B111-'SDE correctiebedragen 2022-2047'!M109)</f>
        <v>19.40038411001224</v>
      </c>
      <c r="O111" s="143">
        <f>IF($B111-'SDE correctiebedragen 2022-2047'!N109&lt;0,0,$B111-'SDE correctiebedragen 2022-2047'!N109)</f>
        <v>18.086389871662433</v>
      </c>
      <c r="P111" s="143">
        <f>IF($B111-'SDE correctiebedragen 2022-2047'!O109&lt;0,0,$B111-'SDE correctiebedragen 2022-2047'!O109)</f>
        <v>16.7526857197374</v>
      </c>
      <c r="Q111" s="143">
        <f>IF($B111-'SDE correctiebedragen 2022-2047'!P109&lt;0,0,$B111-'SDE correctiebedragen 2022-2047'!P109)</f>
        <v>15.39897600553347</v>
      </c>
      <c r="R111" s="143">
        <f>IF($B111-'SDE correctiebedragen 2022-2047'!Q109&lt;0,0,$B111-'SDE correctiebedragen 2022-2047'!Q109)</f>
        <v>14.024960645616488</v>
      </c>
      <c r="S111" s="143">
        <f>IF($B111-'SDE correctiebedragen 2022-2047'!R109&lt;0,0,$B111-'SDE correctiebedragen 2022-2047'!R109)</f>
        <v>12.630335055300748</v>
      </c>
      <c r="T111" s="143">
        <f>IF($B111-'SDE correctiebedragen 2022-2047'!S109&lt;0,0,$B111-'SDE correctiebedragen 2022-2047'!S109)</f>
        <v>11.214790081130261</v>
      </c>
      <c r="U111" s="143">
        <f>IF($B111-'SDE correctiebedragen 2022-2047'!T109&lt;0,0,$B111-'SDE correctiebedragen 2022-2047'!T109)</f>
        <v>9.7780119323472121</v>
      </c>
      <c r="V111" s="143">
        <f>IF($B111-'SDE correctiebedragen 2022-2047'!U109&lt;0,0,$B111-'SDE correctiebedragen 2022-2047'!U109)</f>
        <v>8.3196821113324688</v>
      </c>
      <c r="W111" s="143">
        <f>IF($B111-'SDE correctiebedragen 2022-2047'!V109&lt;0,0,$B111-'SDE correctiebedragen 2022-2047'!V109)</f>
        <v>6.8394773430024571</v>
      </c>
      <c r="X111" s="143">
        <f>IF($B111-'SDE correctiebedragen 2022-2047'!W109&lt;0,0,$B111-'SDE correctiebedragen 2022-2047'!W109)</f>
        <v>5.3370695031475179</v>
      </c>
      <c r="Y111" s="143">
        <f>IF($B111-'SDE correctiebedragen 2022-2047'!X109&lt;0,0,$B111-'SDE correctiebedragen 2022-2047'!X109)</f>
        <v>3.8121255456947409</v>
      </c>
      <c r="Z111" s="143">
        <f>IF($B111-'SDE correctiebedragen 2022-2047'!Y109&lt;0,0,$B111-'SDE correctiebedragen 2022-2047'!Y109)</f>
        <v>2.2643074288801728</v>
      </c>
      <c r="AA111" s="143">
        <f>IF($B111-'SDE correctiebedragen 2022-2047'!Z109&lt;0,0,$B111-'SDE correctiebedragen 2022-2047'!Z109)</f>
        <v>0.6932720403133743</v>
      </c>
      <c r="AB111" s="143">
        <f>IF($B111-'SDE correctiebedragen 2022-2047'!AA109&lt;0,0,$B111-'SDE correctiebedragen 2022-2047'!AA109)</f>
        <v>0</v>
      </c>
      <c r="AC111" s="184">
        <f t="shared" si="17"/>
        <v>20.376914684924252</v>
      </c>
    </row>
    <row r="112" spans="1:29" x14ac:dyDescent="0.25">
      <c r="A112" s="170" t="s">
        <v>174</v>
      </c>
      <c r="B112" s="166">
        <v>103.8</v>
      </c>
      <c r="C112" s="163">
        <f>IF($B112-'SDE correctiebedragen 2022-2047'!B110&lt;0,0,$B112-'SDE correctiebedragen 2022-2047'!B110)</f>
        <v>46.690501510157475</v>
      </c>
      <c r="D112" s="163">
        <f>IF($B112-'SDE correctiebedragen 2022-2047'!C110&lt;0,0,$B112-'SDE correctiebedragen 2022-2047'!C110)</f>
        <v>49.33491793178738</v>
      </c>
      <c r="E112" s="163">
        <f>IF($B112-'SDE correctiebedragen 2022-2047'!D110&lt;0,0,$B112-'SDE correctiebedragen 2022-2047'!D110)</f>
        <v>45.693293285983238</v>
      </c>
      <c r="F112" s="163">
        <f>IF($B112-'SDE correctiebedragen 2022-2047'!E110&lt;0,0,$B112-'SDE correctiebedragen 2022-2047'!E110)</f>
        <v>41.287109519561099</v>
      </c>
      <c r="G112" s="163">
        <f>IF($B112-'SDE correctiebedragen 2022-2047'!F110&lt;0,0,$B112-'SDE correctiebedragen 2022-2047'!F110)</f>
        <v>37.580449457672884</v>
      </c>
      <c r="H112" s="163">
        <f>IF($B112-'SDE correctiebedragen 2022-2047'!G110&lt;0,0,$B112-'SDE correctiebedragen 2022-2047'!G110)</f>
        <v>33.854359016277641</v>
      </c>
      <c r="I112" s="163">
        <f>IF($B112-'SDE correctiebedragen 2022-2047'!H110&lt;0,0,$B112-'SDE correctiebedragen 2022-2047'!H110)</f>
        <v>30.056510891061805</v>
      </c>
      <c r="J112" s="163">
        <f>IF($B112-'SDE correctiebedragen 2022-2047'!I110&lt;0,0,$B112-'SDE correctiebedragen 2022-2047'!I110)</f>
        <v>26.245702668882743</v>
      </c>
      <c r="K112" s="163">
        <f>IF($B112-'SDE correctiebedragen 2022-2047'!J110&lt;0,0,$B112-'SDE correctiebedragen 2022-2047'!J110)</f>
        <v>22.408163844727696</v>
      </c>
      <c r="L112" s="163">
        <f>IF($B112-'SDE correctiebedragen 2022-2047'!K110&lt;0,0,$B112-'SDE correctiebedragen 2022-2047'!K110)</f>
        <v>21.187286302398633</v>
      </c>
      <c r="M112" s="163">
        <f>IF($B112-'SDE correctiebedragen 2022-2047'!L110&lt;0,0,$B112-'SDE correctiebedragen 2022-2047'!L110)</f>
        <v>19.948095596934621</v>
      </c>
      <c r="N112" s="163">
        <f>IF($B112-'SDE correctiebedragen 2022-2047'!M110&lt;0,0,$B112-'SDE correctiebedragen 2022-2047'!M110)</f>
        <v>18.69031703088865</v>
      </c>
      <c r="O112" s="163">
        <f>IF($B112-'SDE correctiebedragen 2022-2047'!N110&lt;0,0,$B112-'SDE correctiebedragen 2022-2047'!N110)</f>
        <v>17.413671786351983</v>
      </c>
      <c r="P112" s="163">
        <f>IF($B112-'SDE correctiebedragen 2022-2047'!O110&lt;0,0,$B112-'SDE correctiebedragen 2022-2047'!O110)</f>
        <v>16.117876863147288</v>
      </c>
      <c r="Q112" s="163">
        <f>IF($B112-'SDE correctiebedragen 2022-2047'!P110&lt;0,0,$B112-'SDE correctiebedragen 2022-2047'!P110)</f>
        <v>14.802645016094516</v>
      </c>
      <c r="R112" s="163">
        <f>IF($B112-'SDE correctiebedragen 2022-2047'!Q110&lt;0,0,$B112-'SDE correctiebedragen 2022-2047'!Q110)</f>
        <v>13.467684691335933</v>
      </c>
      <c r="S112" s="163">
        <f>IF($B112-'SDE correctiebedragen 2022-2047'!R110&lt;0,0,$B112-'SDE correctiebedragen 2022-2047'!R110)</f>
        <v>12.112699961705985</v>
      </c>
      <c r="T112" s="163">
        <f>IF($B112-'SDE correctiebedragen 2022-2047'!S110&lt;0,0,$B112-'SDE correctiebedragen 2022-2047'!S110)</f>
        <v>10.737390461131582</v>
      </c>
      <c r="U112" s="163">
        <f>IF($B112-'SDE correctiebedragen 2022-2047'!T110&lt;0,0,$B112-'SDE correctiebedragen 2022-2047'!T110)</f>
        <v>9.3414513180485699</v>
      </c>
      <c r="V112" s="163">
        <f>IF($B112-'SDE correctiebedragen 2022-2047'!U110&lt;0,0,$B112-'SDE correctiebedragen 2022-2047'!U110)</f>
        <v>7.9245730878193257</v>
      </c>
      <c r="W112" s="163">
        <f>IF($B112-'SDE correctiebedragen 2022-2047'!V110&lt;0,0,$B112-'SDE correctiebedragen 2022-2047'!V110)</f>
        <v>6.4864416841366079</v>
      </c>
      <c r="X112" s="163">
        <f>IF($B112-'SDE correctiebedragen 2022-2047'!W110&lt;0,0,$B112-'SDE correctiebedragen 2022-2047'!W110)</f>
        <v>5.0267383093986808</v>
      </c>
      <c r="Y112" s="163">
        <f>IF($B112-'SDE correctiebedragen 2022-2047'!X110&lt;0,0,$B112-'SDE correctiebedragen 2022-2047'!X110)</f>
        <v>3.5451393840396719</v>
      </c>
      <c r="Z112" s="163">
        <f>IF($B112-'SDE correctiebedragen 2022-2047'!Y110&lt;0,0,$B112-'SDE correctiebedragen 2022-2047'!Y110)</f>
        <v>2.041316474800297</v>
      </c>
      <c r="AA112" s="163">
        <f>IF($B112-'SDE correctiebedragen 2022-2047'!Z110&lt;0,0,$B112-'SDE correctiebedragen 2022-2047'!Z110)</f>
        <v>0.51493622192229793</v>
      </c>
      <c r="AB112" s="163">
        <f>IF($B112-'SDE correctiebedragen 2022-2047'!AA110&lt;0,0,$B112-'SDE correctiebedragen 2022-2047'!AA110)</f>
        <v>0</v>
      </c>
      <c r="AC112" s="186">
        <f t="shared" si="17"/>
        <v>19.711895089087175</v>
      </c>
    </row>
    <row r="113" spans="1:29" x14ac:dyDescent="0.25">
      <c r="A113" s="171" t="s">
        <v>175</v>
      </c>
      <c r="B113" s="167">
        <v>60.400000000000006</v>
      </c>
      <c r="C113" s="162">
        <f>IF($B113-'SDE correctiebedragen 2022-2047'!B111&lt;0,0,$B113-'SDE correctiebedragen 2022-2047'!B111)</f>
        <v>42.504249065215362</v>
      </c>
      <c r="D113" s="162">
        <f>IF($B113-'SDE correctiebedragen 2022-2047'!C111&lt;0,0,$B113-'SDE correctiebedragen 2022-2047'!C111)</f>
        <v>43.613179565198671</v>
      </c>
      <c r="E113" s="162">
        <f>IF($B113-'SDE correctiebedragen 2022-2047'!D111&lt;0,0,$B113-'SDE correctiebedragen 2022-2047'!D111)</f>
        <v>42.320266850482312</v>
      </c>
      <c r="F113" s="162">
        <f>IF($B113-'SDE correctiebedragen 2022-2047'!E111&lt;0,0,$B113-'SDE correctiebedragen 2022-2047'!E111)</f>
        <v>40.992343788922291</v>
      </c>
      <c r="G113" s="162">
        <f>IF($B113-'SDE correctiebedragen 2022-2047'!F111&lt;0,0,$B113-'SDE correctiebedragen 2022-2047'!F111)</f>
        <v>39.628650975474109</v>
      </c>
      <c r="H113" s="162">
        <f>IF($B113-'SDE correctiebedragen 2022-2047'!G111&lt;0,0,$B113-'SDE correctiebedragen 2022-2047'!G111)</f>
        <v>38.22841410026998</v>
      </c>
      <c r="I113" s="162">
        <f>IF($B113-'SDE correctiebedragen 2022-2047'!H111&lt;0,0,$B113-'SDE correctiebedragen 2022-2047'!H111)</f>
        <v>36.790843672340237</v>
      </c>
      <c r="J113" s="162">
        <f>IF($B113-'SDE correctiebedragen 2022-2047'!I111&lt;0,0,$B113-'SDE correctiebedragen 2022-2047'!I111)</f>
        <v>35.315134738400047</v>
      </c>
      <c r="K113" s="162">
        <f>IF($B113-'SDE correctiebedragen 2022-2047'!J111&lt;0,0,$B113-'SDE correctiebedragen 2022-2047'!J111)</f>
        <v>33.800466596615365</v>
      </c>
      <c r="L113" s="162">
        <f>IF($B113-'SDE correctiebedragen 2022-2047'!K111&lt;0,0,$B113-'SDE correctiebedragen 2022-2047'!K111)</f>
        <v>33.113251254166286</v>
      </c>
      <c r="M113" s="162">
        <f>IF($B113-'SDE correctiebedragen 2022-2047'!L111&lt;0,0,$B113-'SDE correctiebedragen 2022-2047'!L111)</f>
        <v>32.411404346459499</v>
      </c>
      <c r="N113" s="162">
        <f>IF($B113-'SDE correctiebedragen 2022-2047'!M111&lt;0,0,$B113-'SDE correctiebedragen 2022-2047'!M111)</f>
        <v>31.694641549989303</v>
      </c>
      <c r="O113" s="162">
        <f>IF($B113-'SDE correctiebedragen 2022-2047'!N111&lt;0,0,$B113-'SDE correctiebedragen 2022-2047'!N111)</f>
        <v>30.962673303647065</v>
      </c>
      <c r="P113" s="162">
        <f>IF($B113-'SDE correctiebedragen 2022-2047'!O111&lt;0,0,$B113-'SDE correctiebedragen 2022-2047'!O111)</f>
        <v>30.215204715565797</v>
      </c>
      <c r="Q113" s="162">
        <f>IF($B113-'SDE correctiebedragen 2022-2047'!P111&lt;0,0,$B113-'SDE correctiebedragen 2022-2047'!P111)</f>
        <v>29.451935468348779</v>
      </c>
      <c r="R113" s="162">
        <f>IF($B113-'SDE correctiebedragen 2022-2047'!Q111&lt;0,0,$B113-'SDE correctiebedragen 2022-2047'!Q111)</f>
        <v>28.987714500374036</v>
      </c>
      <c r="S113" s="162">
        <f>IF($B113-'SDE correctiebedragen 2022-2047'!R111&lt;0,0,$B113-'SDE correctiebedragen 2022-2047'!R111)</f>
        <v>28.516530217879648</v>
      </c>
      <c r="T113" s="162">
        <f>IF($B113-'SDE correctiebedragen 2022-2047'!S111&lt;0,0,$B113-'SDE correctiebedragen 2022-2047'!S111)</f>
        <v>28.038278171147851</v>
      </c>
      <c r="U113" s="162">
        <f>IF($B113-'SDE correctiebedragen 2022-2047'!T111&lt;0,0,$B113-'SDE correctiebedragen 2022-2047'!T111)</f>
        <v>27.55285234371506</v>
      </c>
      <c r="V113" s="162">
        <f>IF($B113-'SDE correctiebedragen 2022-2047'!U111&lt;0,0,$B113-'SDE correctiebedragen 2022-2047'!U111)</f>
        <v>27.060145128870801</v>
      </c>
      <c r="W113" s="162">
        <f>IF($B113-'SDE correctiebedragen 2022-2047'!V111&lt;0,0,$B113-'SDE correctiebedragen 2022-2047'!V111)</f>
        <v>26.56004730580387</v>
      </c>
      <c r="X113" s="162">
        <f>IF($B113-'SDE correctiebedragen 2022-2047'!W111&lt;0,0,$B113-'SDE correctiebedragen 2022-2047'!W111)</f>
        <v>26.052448015390937</v>
      </c>
      <c r="Y113" s="162">
        <f>IF($B113-'SDE correctiebedragen 2022-2047'!X111&lt;0,0,$B113-'SDE correctiebedragen 2022-2047'!X111)</f>
        <v>25.537234735621801</v>
      </c>
      <c r="Z113" s="162">
        <f>IF($B113-'SDE correctiebedragen 2022-2047'!Y111&lt;0,0,$B113-'SDE correctiebedragen 2022-2047'!Y111)</f>
        <v>25.014293256656131</v>
      </c>
      <c r="AA113" s="162">
        <f>IF($B113-'SDE correctiebedragen 2022-2047'!Z111&lt;0,0,$B113-'SDE correctiebedragen 2022-2047'!Z111)</f>
        <v>24.483507655505974</v>
      </c>
      <c r="AB113" s="162">
        <f>IF($B113-'SDE correctiebedragen 2022-2047'!AA111&lt;0,0,$B113-'SDE correctiebedragen 2022-2047'!AA111)</f>
        <v>23.944760270338577</v>
      </c>
      <c r="AC113" s="187">
        <f t="shared" si="17"/>
        <v>32.030402753553844</v>
      </c>
    </row>
    <row r="114" spans="1:29" x14ac:dyDescent="0.25">
      <c r="A114" s="169" t="s">
        <v>176</v>
      </c>
      <c r="B114" s="164">
        <v>38.1</v>
      </c>
      <c r="C114" s="143">
        <f>IF($B114-'SDE correctiebedragen 2022-2047'!B112&lt;0,0,$B114-'SDE correctiebedragen 2022-2047'!B112)</f>
        <v>20.204249065215357</v>
      </c>
      <c r="D114" s="143">
        <f>IF($B114-'SDE correctiebedragen 2022-2047'!C112&lt;0,0,$B114-'SDE correctiebedragen 2022-2047'!C112)</f>
        <v>21.313179565198666</v>
      </c>
      <c r="E114" s="143">
        <f>IF($B114-'SDE correctiebedragen 2022-2047'!D112&lt;0,0,$B114-'SDE correctiebedragen 2022-2047'!D112)</f>
        <v>20.020266850482308</v>
      </c>
      <c r="F114" s="143">
        <f>IF($B114-'SDE correctiebedragen 2022-2047'!E112&lt;0,0,$B114-'SDE correctiebedragen 2022-2047'!E112)</f>
        <v>18.692343788922287</v>
      </c>
      <c r="G114" s="143">
        <f>IF($B114-'SDE correctiebedragen 2022-2047'!F112&lt;0,0,$B114-'SDE correctiebedragen 2022-2047'!F112)</f>
        <v>17.328650975474105</v>
      </c>
      <c r="H114" s="143">
        <f>IF($B114-'SDE correctiebedragen 2022-2047'!G112&lt;0,0,$B114-'SDE correctiebedragen 2022-2047'!G112)</f>
        <v>15.928414100269976</v>
      </c>
      <c r="I114" s="143">
        <f>IF($B114-'SDE correctiebedragen 2022-2047'!H112&lt;0,0,$B114-'SDE correctiebedragen 2022-2047'!H112)</f>
        <v>14.490843672340233</v>
      </c>
      <c r="J114" s="143">
        <f>IF($B114-'SDE correctiebedragen 2022-2047'!I112&lt;0,0,$B114-'SDE correctiebedragen 2022-2047'!I112)</f>
        <v>13.015134738400043</v>
      </c>
      <c r="K114" s="143">
        <f>IF($B114-'SDE correctiebedragen 2022-2047'!J112&lt;0,0,$B114-'SDE correctiebedragen 2022-2047'!J112)</f>
        <v>11.500466596615365</v>
      </c>
      <c r="L114" s="143">
        <f>IF($B114-'SDE correctiebedragen 2022-2047'!K112&lt;0,0,$B114-'SDE correctiebedragen 2022-2047'!K112)</f>
        <v>10.813251254166286</v>
      </c>
      <c r="M114" s="143">
        <f>IF($B114-'SDE correctiebedragen 2022-2047'!L112&lt;0,0,$B114-'SDE correctiebedragen 2022-2047'!L112)</f>
        <v>10.111404346459494</v>
      </c>
      <c r="N114" s="143">
        <f>IF($B114-'SDE correctiebedragen 2022-2047'!M112&lt;0,0,$B114-'SDE correctiebedragen 2022-2047'!M112)</f>
        <v>9.3946415499892986</v>
      </c>
      <c r="O114" s="143">
        <f>IF($B114-'SDE correctiebedragen 2022-2047'!N112&lt;0,0,$B114-'SDE correctiebedragen 2022-2047'!N112)</f>
        <v>8.6626733036470611</v>
      </c>
      <c r="P114" s="143">
        <f>IF($B114-'SDE correctiebedragen 2022-2047'!O112&lt;0,0,$B114-'SDE correctiebedragen 2022-2047'!O112)</f>
        <v>7.9152047155657925</v>
      </c>
      <c r="Q114" s="143">
        <f>IF($B114-'SDE correctiebedragen 2022-2047'!P112&lt;0,0,$B114-'SDE correctiebedragen 2022-2047'!P112)</f>
        <v>7.1519354683487748</v>
      </c>
      <c r="R114" s="143">
        <f>IF($B114-'SDE correctiebedragen 2022-2047'!Q112&lt;0,0,$B114-'SDE correctiebedragen 2022-2047'!Q112)</f>
        <v>6.6877145003740317</v>
      </c>
      <c r="S114" s="143">
        <f>IF($B114-'SDE correctiebedragen 2022-2047'!R112&lt;0,0,$B114-'SDE correctiebedragen 2022-2047'!R112)</f>
        <v>6.2165302178796438</v>
      </c>
      <c r="T114" s="143">
        <f>IF($B114-'SDE correctiebedragen 2022-2047'!S112&lt;0,0,$B114-'SDE correctiebedragen 2022-2047'!S112)</f>
        <v>5.7382781711478472</v>
      </c>
      <c r="U114" s="143">
        <f>IF($B114-'SDE correctiebedragen 2022-2047'!T112&lt;0,0,$B114-'SDE correctiebedragen 2022-2047'!T112)</f>
        <v>5.2528523437150554</v>
      </c>
      <c r="V114" s="143">
        <f>IF($B114-'SDE correctiebedragen 2022-2047'!U112&lt;0,0,$B114-'SDE correctiebedragen 2022-2047'!U112)</f>
        <v>4.7601451288707963</v>
      </c>
      <c r="W114" s="143">
        <f>IF($B114-'SDE correctiebedragen 2022-2047'!V112&lt;0,0,$B114-'SDE correctiebedragen 2022-2047'!V112)</f>
        <v>4.2600473058038659</v>
      </c>
      <c r="X114" s="143">
        <f>IF($B114-'SDE correctiebedragen 2022-2047'!W112&lt;0,0,$B114-'SDE correctiebedragen 2022-2047'!W112)</f>
        <v>3.7524480153909323</v>
      </c>
      <c r="Y114" s="143">
        <f>IF($B114-'SDE correctiebedragen 2022-2047'!X112&lt;0,0,$B114-'SDE correctiebedragen 2022-2047'!X112)</f>
        <v>3.2372347356217972</v>
      </c>
      <c r="Z114" s="143">
        <f>IF($B114-'SDE correctiebedragen 2022-2047'!Y112&lt;0,0,$B114-'SDE correctiebedragen 2022-2047'!Y112)</f>
        <v>2.7142932566561271</v>
      </c>
      <c r="AA114" s="143">
        <f>IF($B114-'SDE correctiebedragen 2022-2047'!Z112&lt;0,0,$B114-'SDE correctiebedragen 2022-2047'!Z112)</f>
        <v>2.18350765550597</v>
      </c>
      <c r="AB114" s="143">
        <f>IF($B114-'SDE correctiebedragen 2022-2047'!AA112&lt;0,0,$B114-'SDE correctiebedragen 2022-2047'!AA112)</f>
        <v>1.6447602703385726</v>
      </c>
      <c r="AC114" s="184">
        <f t="shared" si="17"/>
        <v>9.7304027535538324</v>
      </c>
    </row>
    <row r="115" spans="1:29" x14ac:dyDescent="0.25">
      <c r="A115" s="169" t="s">
        <v>177</v>
      </c>
      <c r="B115" s="164">
        <v>77.8</v>
      </c>
      <c r="C115" s="143">
        <f>IF($B115-'SDE correctiebedragen 2022-2047'!B113&lt;0,0,$B115-'SDE correctiebedragen 2022-2047'!B113)</f>
        <v>59.904249065215353</v>
      </c>
      <c r="D115" s="143">
        <f>IF($B115-'SDE correctiebedragen 2022-2047'!C113&lt;0,0,$B115-'SDE correctiebedragen 2022-2047'!C113)</f>
        <v>61.013179565198662</v>
      </c>
      <c r="E115" s="143">
        <f>IF($B115-'SDE correctiebedragen 2022-2047'!D113&lt;0,0,$B115-'SDE correctiebedragen 2022-2047'!D113)</f>
        <v>59.720266850482304</v>
      </c>
      <c r="F115" s="143">
        <f>IF($B115-'SDE correctiebedragen 2022-2047'!E113&lt;0,0,$B115-'SDE correctiebedragen 2022-2047'!E113)</f>
        <v>58.392343788922282</v>
      </c>
      <c r="G115" s="143">
        <f>IF($B115-'SDE correctiebedragen 2022-2047'!F113&lt;0,0,$B115-'SDE correctiebedragen 2022-2047'!F113)</f>
        <v>57.0286509754741</v>
      </c>
      <c r="H115" s="143">
        <f>IF($B115-'SDE correctiebedragen 2022-2047'!G113&lt;0,0,$B115-'SDE correctiebedragen 2022-2047'!G113)</f>
        <v>55.628414100269971</v>
      </c>
      <c r="I115" s="143">
        <f>IF($B115-'SDE correctiebedragen 2022-2047'!H113&lt;0,0,$B115-'SDE correctiebedragen 2022-2047'!H113)</f>
        <v>54.190843672340229</v>
      </c>
      <c r="J115" s="143">
        <f>IF($B115-'SDE correctiebedragen 2022-2047'!I113&lt;0,0,$B115-'SDE correctiebedragen 2022-2047'!I113)</f>
        <v>52.715134738400039</v>
      </c>
      <c r="K115" s="143">
        <f>IF($B115-'SDE correctiebedragen 2022-2047'!J113&lt;0,0,$B115-'SDE correctiebedragen 2022-2047'!J113)</f>
        <v>51.200466596615357</v>
      </c>
      <c r="L115" s="143">
        <f>IF($B115-'SDE correctiebedragen 2022-2047'!K113&lt;0,0,$B115-'SDE correctiebedragen 2022-2047'!K113)</f>
        <v>50.513251254166278</v>
      </c>
      <c r="M115" s="143">
        <f>IF($B115-'SDE correctiebedragen 2022-2047'!L113&lt;0,0,$B115-'SDE correctiebedragen 2022-2047'!L113)</f>
        <v>49.81140434645949</v>
      </c>
      <c r="N115" s="143">
        <f>IF($B115-'SDE correctiebedragen 2022-2047'!M113&lt;0,0,$B115-'SDE correctiebedragen 2022-2047'!M113)</f>
        <v>49.094641549989291</v>
      </c>
      <c r="O115" s="143">
        <f>IF($B115-'SDE correctiebedragen 2022-2047'!N113&lt;0,0,$B115-'SDE correctiebedragen 2022-2047'!N113)</f>
        <v>48.362673303647057</v>
      </c>
      <c r="P115" s="143">
        <f>IF($B115-'SDE correctiebedragen 2022-2047'!O113&lt;0,0,$B115-'SDE correctiebedragen 2022-2047'!O113)</f>
        <v>47.615204715565788</v>
      </c>
      <c r="Q115" s="143">
        <f>IF($B115-'SDE correctiebedragen 2022-2047'!P113&lt;0,0,$B115-'SDE correctiebedragen 2022-2047'!P113)</f>
        <v>46.851935468348771</v>
      </c>
      <c r="R115" s="143">
        <f>IF($B115-'SDE correctiebedragen 2022-2047'!Q113&lt;0,0,$B115-'SDE correctiebedragen 2022-2047'!Q113)</f>
        <v>46.387714500374031</v>
      </c>
      <c r="S115" s="143">
        <f>IF($B115-'SDE correctiebedragen 2022-2047'!R113&lt;0,0,$B115-'SDE correctiebedragen 2022-2047'!R113)</f>
        <v>45.91653021787964</v>
      </c>
      <c r="T115" s="143">
        <f>IF($B115-'SDE correctiebedragen 2022-2047'!S113&lt;0,0,$B115-'SDE correctiebedragen 2022-2047'!S113)</f>
        <v>45.438278171147843</v>
      </c>
      <c r="U115" s="143">
        <f>IF($B115-'SDE correctiebedragen 2022-2047'!T113&lt;0,0,$B115-'SDE correctiebedragen 2022-2047'!T113)</f>
        <v>44.952852343715051</v>
      </c>
      <c r="V115" s="143">
        <f>IF($B115-'SDE correctiebedragen 2022-2047'!U113&lt;0,0,$B115-'SDE correctiebedragen 2022-2047'!U113)</f>
        <v>44.460145128870792</v>
      </c>
      <c r="W115" s="143">
        <f>IF($B115-'SDE correctiebedragen 2022-2047'!V113&lt;0,0,$B115-'SDE correctiebedragen 2022-2047'!V113)</f>
        <v>43.960047305803862</v>
      </c>
      <c r="X115" s="143">
        <f>IF($B115-'SDE correctiebedragen 2022-2047'!W113&lt;0,0,$B115-'SDE correctiebedragen 2022-2047'!W113)</f>
        <v>43.452448015390928</v>
      </c>
      <c r="Y115" s="143">
        <f>IF($B115-'SDE correctiebedragen 2022-2047'!X113&lt;0,0,$B115-'SDE correctiebedragen 2022-2047'!X113)</f>
        <v>42.937234735621793</v>
      </c>
      <c r="Z115" s="143">
        <f>IF($B115-'SDE correctiebedragen 2022-2047'!Y113&lt;0,0,$B115-'SDE correctiebedragen 2022-2047'!Y113)</f>
        <v>42.414293256656123</v>
      </c>
      <c r="AA115" s="143">
        <f>IF($B115-'SDE correctiebedragen 2022-2047'!Z113&lt;0,0,$B115-'SDE correctiebedragen 2022-2047'!Z113)</f>
        <v>41.883507655505966</v>
      </c>
      <c r="AB115" s="143">
        <f>IF($B115-'SDE correctiebedragen 2022-2047'!AA113&lt;0,0,$B115-'SDE correctiebedragen 2022-2047'!AA113)</f>
        <v>41.344760270338568</v>
      </c>
      <c r="AC115" s="184">
        <f t="shared" si="17"/>
        <v>49.430402753553835</v>
      </c>
    </row>
    <row r="116" spans="1:29" x14ac:dyDescent="0.25">
      <c r="A116" s="169" t="s">
        <v>178</v>
      </c>
      <c r="B116" s="164">
        <v>39.5</v>
      </c>
      <c r="C116" s="143">
        <f>IF($B116-'SDE correctiebedragen 2022-2047'!B114&lt;0,0,$B116-'SDE correctiebedragen 2022-2047'!B114)</f>
        <v>21.604249065215356</v>
      </c>
      <c r="D116" s="143">
        <f>IF($B116-'SDE correctiebedragen 2022-2047'!C114&lt;0,0,$B116-'SDE correctiebedragen 2022-2047'!C114)</f>
        <v>22.713179565198665</v>
      </c>
      <c r="E116" s="143">
        <f>IF($B116-'SDE correctiebedragen 2022-2047'!D114&lt;0,0,$B116-'SDE correctiebedragen 2022-2047'!D114)</f>
        <v>21.420266850482307</v>
      </c>
      <c r="F116" s="143">
        <f>IF($B116-'SDE correctiebedragen 2022-2047'!E114&lt;0,0,$B116-'SDE correctiebedragen 2022-2047'!E114)</f>
        <v>20.092343788922285</v>
      </c>
      <c r="G116" s="143">
        <f>IF($B116-'SDE correctiebedragen 2022-2047'!F114&lt;0,0,$B116-'SDE correctiebedragen 2022-2047'!F114)</f>
        <v>18.728650975474103</v>
      </c>
      <c r="H116" s="143">
        <f>IF($B116-'SDE correctiebedragen 2022-2047'!G114&lt;0,0,$B116-'SDE correctiebedragen 2022-2047'!G114)</f>
        <v>17.328414100269974</v>
      </c>
      <c r="I116" s="143">
        <f>IF($B116-'SDE correctiebedragen 2022-2047'!H114&lt;0,0,$B116-'SDE correctiebedragen 2022-2047'!H114)</f>
        <v>15.890843672340232</v>
      </c>
      <c r="J116" s="143">
        <f>IF($B116-'SDE correctiebedragen 2022-2047'!I114&lt;0,0,$B116-'SDE correctiebedragen 2022-2047'!I114)</f>
        <v>14.415134738400042</v>
      </c>
      <c r="K116" s="143">
        <f>IF($B116-'SDE correctiebedragen 2022-2047'!J114&lt;0,0,$B116-'SDE correctiebedragen 2022-2047'!J114)</f>
        <v>12.900466596615363</v>
      </c>
      <c r="L116" s="143">
        <f>IF($B116-'SDE correctiebedragen 2022-2047'!K114&lt;0,0,$B116-'SDE correctiebedragen 2022-2047'!K114)</f>
        <v>12.213251254166284</v>
      </c>
      <c r="M116" s="143">
        <f>IF($B116-'SDE correctiebedragen 2022-2047'!L114&lt;0,0,$B116-'SDE correctiebedragen 2022-2047'!L114)</f>
        <v>11.511404346459493</v>
      </c>
      <c r="N116" s="143">
        <f>IF($B116-'SDE correctiebedragen 2022-2047'!M114&lt;0,0,$B116-'SDE correctiebedragen 2022-2047'!M114)</f>
        <v>10.794641549989297</v>
      </c>
      <c r="O116" s="143">
        <f>IF($B116-'SDE correctiebedragen 2022-2047'!N114&lt;0,0,$B116-'SDE correctiebedragen 2022-2047'!N114)</f>
        <v>10.06267330364706</v>
      </c>
      <c r="P116" s="143">
        <f>IF($B116-'SDE correctiebedragen 2022-2047'!O114&lt;0,0,$B116-'SDE correctiebedragen 2022-2047'!O114)</f>
        <v>9.3152047155657911</v>
      </c>
      <c r="Q116" s="143">
        <f>IF($B116-'SDE correctiebedragen 2022-2047'!P114&lt;0,0,$B116-'SDE correctiebedragen 2022-2047'!P114)</f>
        <v>8.5519354683487734</v>
      </c>
      <c r="R116" s="143">
        <f>IF($B116-'SDE correctiebedragen 2022-2047'!Q114&lt;0,0,$B116-'SDE correctiebedragen 2022-2047'!Q114)</f>
        <v>8.0877145003740303</v>
      </c>
      <c r="S116" s="143">
        <f>IF($B116-'SDE correctiebedragen 2022-2047'!R114&lt;0,0,$B116-'SDE correctiebedragen 2022-2047'!R114)</f>
        <v>7.6165302178796424</v>
      </c>
      <c r="T116" s="143">
        <f>IF($B116-'SDE correctiebedragen 2022-2047'!S114&lt;0,0,$B116-'SDE correctiebedragen 2022-2047'!S114)</f>
        <v>7.1382781711478458</v>
      </c>
      <c r="U116" s="143">
        <f>IF($B116-'SDE correctiebedragen 2022-2047'!T114&lt;0,0,$B116-'SDE correctiebedragen 2022-2047'!T114)</f>
        <v>6.652852343715054</v>
      </c>
      <c r="V116" s="143">
        <f>IF($B116-'SDE correctiebedragen 2022-2047'!U114&lt;0,0,$B116-'SDE correctiebedragen 2022-2047'!U114)</f>
        <v>6.1601451288707949</v>
      </c>
      <c r="W116" s="143">
        <f>IF($B116-'SDE correctiebedragen 2022-2047'!V114&lt;0,0,$B116-'SDE correctiebedragen 2022-2047'!V114)</f>
        <v>5.6600473058038645</v>
      </c>
      <c r="X116" s="143">
        <f>IF($B116-'SDE correctiebedragen 2022-2047'!W114&lt;0,0,$B116-'SDE correctiebedragen 2022-2047'!W114)</f>
        <v>5.1524480153909309</v>
      </c>
      <c r="Y116" s="143">
        <f>IF($B116-'SDE correctiebedragen 2022-2047'!X114&lt;0,0,$B116-'SDE correctiebedragen 2022-2047'!X114)</f>
        <v>4.6372347356217958</v>
      </c>
      <c r="Z116" s="143">
        <f>IF($B116-'SDE correctiebedragen 2022-2047'!Y114&lt;0,0,$B116-'SDE correctiebedragen 2022-2047'!Y114)</f>
        <v>4.1142932566561257</v>
      </c>
      <c r="AA116" s="143">
        <f>IF($B116-'SDE correctiebedragen 2022-2047'!Z114&lt;0,0,$B116-'SDE correctiebedragen 2022-2047'!Z114)</f>
        <v>3.5835076555059686</v>
      </c>
      <c r="AB116" s="143">
        <f>IF($B116-'SDE correctiebedragen 2022-2047'!AA114&lt;0,0,$B116-'SDE correctiebedragen 2022-2047'!AA114)</f>
        <v>3.0447602703385712</v>
      </c>
      <c r="AC116" s="184">
        <f t="shared" si="17"/>
        <v>11.130402753553833</v>
      </c>
    </row>
    <row r="117" spans="1:29" x14ac:dyDescent="0.25">
      <c r="A117" s="169" t="s">
        <v>179</v>
      </c>
      <c r="B117" s="164">
        <v>83.62</v>
      </c>
      <c r="C117" s="143">
        <f>IF($B117-'SDE correctiebedragen 2022-2047'!B115&lt;0,0,$B117-'SDE correctiebedragen 2022-2047'!B115)</f>
        <v>65.724249065215361</v>
      </c>
      <c r="D117" s="143">
        <f>IF($B117-'SDE correctiebedragen 2022-2047'!C115&lt;0,0,$B117-'SDE correctiebedragen 2022-2047'!C115)</f>
        <v>66.833179565198662</v>
      </c>
      <c r="E117" s="143">
        <f>IF($B117-'SDE correctiebedragen 2022-2047'!D115&lt;0,0,$B117-'SDE correctiebedragen 2022-2047'!D115)</f>
        <v>65.540266850482311</v>
      </c>
      <c r="F117" s="143">
        <f>IF($B117-'SDE correctiebedragen 2022-2047'!E115&lt;0,0,$B117-'SDE correctiebedragen 2022-2047'!E115)</f>
        <v>64.212343788922283</v>
      </c>
      <c r="G117" s="143">
        <f>IF($B117-'SDE correctiebedragen 2022-2047'!F115&lt;0,0,$B117-'SDE correctiebedragen 2022-2047'!F115)</f>
        <v>62.848650975474108</v>
      </c>
      <c r="H117" s="143">
        <f>IF($B117-'SDE correctiebedragen 2022-2047'!G115&lt;0,0,$B117-'SDE correctiebedragen 2022-2047'!G115)</f>
        <v>61.448414100269979</v>
      </c>
      <c r="I117" s="143">
        <f>IF($B117-'SDE correctiebedragen 2022-2047'!H115&lt;0,0,$B117-'SDE correctiebedragen 2022-2047'!H115)</f>
        <v>60.010843672340236</v>
      </c>
      <c r="J117" s="143">
        <f>IF($B117-'SDE correctiebedragen 2022-2047'!I115&lt;0,0,$B117-'SDE correctiebedragen 2022-2047'!I115)</f>
        <v>58.535134738400046</v>
      </c>
      <c r="K117" s="143">
        <f>IF($B117-'SDE correctiebedragen 2022-2047'!J115&lt;0,0,$B117-'SDE correctiebedragen 2022-2047'!J115)</f>
        <v>57.020466596615364</v>
      </c>
      <c r="L117" s="143">
        <f>IF($B117-'SDE correctiebedragen 2022-2047'!K115&lt;0,0,$B117-'SDE correctiebedragen 2022-2047'!K115)</f>
        <v>56.333251254166285</v>
      </c>
      <c r="M117" s="143">
        <f>IF($B117-'SDE correctiebedragen 2022-2047'!L115&lt;0,0,$B117-'SDE correctiebedragen 2022-2047'!L115)</f>
        <v>55.631404346459497</v>
      </c>
      <c r="N117" s="143">
        <f>IF($B117-'SDE correctiebedragen 2022-2047'!M115&lt;0,0,$B117-'SDE correctiebedragen 2022-2047'!M115)</f>
        <v>54.914641549989298</v>
      </c>
      <c r="O117" s="143">
        <f>IF($B117-'SDE correctiebedragen 2022-2047'!N115&lt;0,0,$B117-'SDE correctiebedragen 2022-2047'!N115)</f>
        <v>54.182673303647064</v>
      </c>
      <c r="P117" s="143">
        <f>IF($B117-'SDE correctiebedragen 2022-2047'!O115&lt;0,0,$B117-'SDE correctiebedragen 2022-2047'!O115)</f>
        <v>53.435204715565796</v>
      </c>
      <c r="Q117" s="143">
        <f>IF($B117-'SDE correctiebedragen 2022-2047'!P115&lt;0,0,$B117-'SDE correctiebedragen 2022-2047'!P115)</f>
        <v>52.671935468348778</v>
      </c>
      <c r="R117" s="143">
        <f>IF($B117-'SDE correctiebedragen 2022-2047'!Q115&lt;0,0,$B117-'SDE correctiebedragen 2022-2047'!Q115)</f>
        <v>52.207714500374038</v>
      </c>
      <c r="S117" s="143">
        <f>IF($B117-'SDE correctiebedragen 2022-2047'!R115&lt;0,0,$B117-'SDE correctiebedragen 2022-2047'!R115)</f>
        <v>51.736530217879647</v>
      </c>
      <c r="T117" s="143">
        <f>IF($B117-'SDE correctiebedragen 2022-2047'!S115&lt;0,0,$B117-'SDE correctiebedragen 2022-2047'!S115)</f>
        <v>51.25827817114785</v>
      </c>
      <c r="U117" s="143">
        <f>IF($B117-'SDE correctiebedragen 2022-2047'!T115&lt;0,0,$B117-'SDE correctiebedragen 2022-2047'!T115)</f>
        <v>50.772852343715059</v>
      </c>
      <c r="V117" s="143">
        <f>IF($B117-'SDE correctiebedragen 2022-2047'!U115&lt;0,0,$B117-'SDE correctiebedragen 2022-2047'!U115)</f>
        <v>50.280145128870799</v>
      </c>
      <c r="W117" s="143">
        <f>IF($B117-'SDE correctiebedragen 2022-2047'!V115&lt;0,0,$B117-'SDE correctiebedragen 2022-2047'!V115)</f>
        <v>49.780047305803869</v>
      </c>
      <c r="X117" s="143">
        <f>IF($B117-'SDE correctiebedragen 2022-2047'!W115&lt;0,0,$B117-'SDE correctiebedragen 2022-2047'!W115)</f>
        <v>49.272448015390935</v>
      </c>
      <c r="Y117" s="143">
        <f>IF($B117-'SDE correctiebedragen 2022-2047'!X115&lt;0,0,$B117-'SDE correctiebedragen 2022-2047'!X115)</f>
        <v>48.7572347356218</v>
      </c>
      <c r="Z117" s="143">
        <f>IF($B117-'SDE correctiebedragen 2022-2047'!Y115&lt;0,0,$B117-'SDE correctiebedragen 2022-2047'!Y115)</f>
        <v>48.23429325665613</v>
      </c>
      <c r="AA117" s="143">
        <f>IF($B117-'SDE correctiebedragen 2022-2047'!Z115&lt;0,0,$B117-'SDE correctiebedragen 2022-2047'!Z115)</f>
        <v>47.703507655505973</v>
      </c>
      <c r="AB117" s="143">
        <f>IF($B117-'SDE correctiebedragen 2022-2047'!AA115&lt;0,0,$B117-'SDE correctiebedragen 2022-2047'!AA115)</f>
        <v>47.164760270338576</v>
      </c>
      <c r="AC117" s="184">
        <f t="shared" si="17"/>
        <v>55.250402753553836</v>
      </c>
    </row>
    <row r="118" spans="1:29" x14ac:dyDescent="0.25">
      <c r="A118" s="169" t="s">
        <v>180</v>
      </c>
      <c r="B118" s="164">
        <v>125.9</v>
      </c>
      <c r="C118" s="143">
        <f>IF($B118-'SDE correctiebedragen 2022-2047'!B116&lt;0,0,$B118-'SDE correctiebedragen 2022-2047'!B116)</f>
        <v>56.703096385499379</v>
      </c>
      <c r="D118" s="143">
        <f>IF($B118-'SDE correctiebedragen 2022-2047'!C116&lt;0,0,$B118-'SDE correctiebedragen 2022-2047'!C116)</f>
        <v>60.990960985434853</v>
      </c>
      <c r="E118" s="143">
        <f>IF($B118-'SDE correctiebedragen 2022-2047'!D116&lt;0,0,$B118-'SDE correctiebedragen 2022-2047'!D116)</f>
        <v>55.991698488531597</v>
      </c>
      <c r="F118" s="143">
        <f>IF($B118-'SDE correctiebedragen 2022-2047'!E116&lt;0,0,$B118-'SDE correctiebedragen 2022-2047'!E116)</f>
        <v>50.857062650499515</v>
      </c>
      <c r="G118" s="143">
        <f>IF($B118-'SDE correctiebedragen 2022-2047'!F116&lt;0,0,$B118-'SDE correctiebedragen 2022-2047'!F116)</f>
        <v>45.584117105166541</v>
      </c>
      <c r="H118" s="143">
        <f>IF($B118-'SDE correctiebedragen 2022-2047'!G116&lt;0,0,$B118-'SDE correctiebedragen 2022-2047'!G116)</f>
        <v>40.169867854377244</v>
      </c>
      <c r="I118" s="143">
        <f>IF($B118-'SDE correctiebedragen 2022-2047'!H116&lt;0,0,$B118-'SDE correctiebedragen 2022-2047'!H116)</f>
        <v>34.611262199715583</v>
      </c>
      <c r="J118" s="143">
        <f>IF($B118-'SDE correctiebedragen 2022-2047'!I116&lt;0,0,$B118-'SDE correctiebedragen 2022-2047'!I116)</f>
        <v>28.905187655146847</v>
      </c>
      <c r="K118" s="143">
        <f>IF($B118-'SDE correctiebedragen 2022-2047'!J116&lt;0,0,$B118-'SDE correctiebedragen 2022-2047'!J116)</f>
        <v>23.048470840246097</v>
      </c>
      <c r="L118" s="143">
        <f>IF($B118-'SDE correctiebedragen 2022-2047'!K116&lt;0,0,$B118-'SDE correctiebedragen 2022-2047'!K116)</f>
        <v>20.391238182776291</v>
      </c>
      <c r="M118" s="143">
        <f>IF($B118-'SDE correctiebedragen 2022-2047'!L116&lt;0,0,$B118-'SDE correctiebedragen 2022-2047'!L116)</f>
        <v>17.677430139643377</v>
      </c>
      <c r="N118" s="143">
        <f>IF($B118-'SDE correctiebedragen 2022-2047'!M116&lt;0,0,$B118-'SDE correctiebedragen 2022-2047'!M116)</f>
        <v>14.905947326625295</v>
      </c>
      <c r="O118" s="143">
        <f>IF($B118-'SDE correctiebedragen 2022-2047'!N116&lt;0,0,$B118-'SDE correctiebedragen 2022-2047'!N116)</f>
        <v>12.0756701074353</v>
      </c>
      <c r="P118" s="143">
        <f>IF($B118-'SDE correctiebedragen 2022-2047'!O116&lt;0,0,$B118-'SDE correctiebedragen 2022-2047'!O116)</f>
        <v>9.185458233521075</v>
      </c>
      <c r="Q118" s="143">
        <f>IF($B118-'SDE correctiebedragen 2022-2047'!P116&lt;0,0,$B118-'SDE correctiebedragen 2022-2047'!P116)</f>
        <v>6.2341504776152732</v>
      </c>
      <c r="R118" s="143">
        <f>IF($B118-'SDE correctiebedragen 2022-2047'!Q116&lt;0,0,$B118-'SDE correctiebedragen 2022-2047'!Q116)</f>
        <v>4.4391627347796003</v>
      </c>
      <c r="S118" s="143">
        <f>IF($B118-'SDE correctiebedragen 2022-2047'!R116&lt;0,0,$B118-'SDE correctiebedragen 2022-2047'!R116)</f>
        <v>2.6172501758013027</v>
      </c>
      <c r="T118" s="143">
        <f>IF($B118-'SDE correctiebedragen 2022-2047'!S116&lt;0,0,$B118-'SDE correctiebedragen 2022-2047'!S116)</f>
        <v>0.76800892843833424</v>
      </c>
      <c r="U118" s="143">
        <f>IF($B118-'SDE correctiebedragen 2022-2047'!T116&lt;0,0,$B118-'SDE correctiebedragen 2022-2047'!T116)</f>
        <v>0</v>
      </c>
      <c r="V118" s="143">
        <f>IF($B118-'SDE correctiebedragen 2022-2047'!U116&lt;0,0,$B118-'SDE correctiebedragen 2022-2047'!U116)</f>
        <v>0</v>
      </c>
      <c r="W118" s="143">
        <f>IF($B118-'SDE correctiebedragen 2022-2047'!V116&lt;0,0,$B118-'SDE correctiebedragen 2022-2047'!V116)</f>
        <v>0</v>
      </c>
      <c r="X118" s="143">
        <f>IF($B118-'SDE correctiebedragen 2022-2047'!W116&lt;0,0,$B118-'SDE correctiebedragen 2022-2047'!W116)</f>
        <v>0</v>
      </c>
      <c r="Y118" s="143">
        <f>IF($B118-'SDE correctiebedragen 2022-2047'!X116&lt;0,0,$B118-'SDE correctiebedragen 2022-2047'!X116)</f>
        <v>0</v>
      </c>
      <c r="Z118" s="143">
        <f>IF($B118-'SDE correctiebedragen 2022-2047'!Y116&lt;0,0,$B118-'SDE correctiebedragen 2022-2047'!Y116)</f>
        <v>0</v>
      </c>
      <c r="AA118" s="143">
        <f>IF($B118-'SDE correctiebedragen 2022-2047'!Z116&lt;0,0,$B118-'SDE correctiebedragen 2022-2047'!Z116)</f>
        <v>0</v>
      </c>
      <c r="AB118" s="143">
        <f>IF($B118-'SDE correctiebedragen 2022-2047'!AA116&lt;0,0,$B118-'SDE correctiebedragen 2022-2047'!AA116)</f>
        <v>0</v>
      </c>
      <c r="AC118" s="184">
        <f t="shared" si="17"/>
        <v>18.659847710432825</v>
      </c>
    </row>
    <row r="119" spans="1:29" x14ac:dyDescent="0.25">
      <c r="A119" s="169" t="s">
        <v>181</v>
      </c>
      <c r="B119" s="164">
        <v>101.9</v>
      </c>
      <c r="C119" s="143">
        <f>IF($B119-'SDE correctiebedragen 2022-2047'!B117&lt;0,0,$B119-'SDE correctiebedragen 2022-2047'!B117)</f>
        <v>32.703096385499379</v>
      </c>
      <c r="D119" s="143">
        <f>IF($B119-'SDE correctiebedragen 2022-2047'!C117&lt;0,0,$B119-'SDE correctiebedragen 2022-2047'!C117)</f>
        <v>36.990960985434853</v>
      </c>
      <c r="E119" s="143">
        <f>IF($B119-'SDE correctiebedragen 2022-2047'!D117&lt;0,0,$B119-'SDE correctiebedragen 2022-2047'!D117)</f>
        <v>31.991698488531597</v>
      </c>
      <c r="F119" s="143">
        <f>IF($B119-'SDE correctiebedragen 2022-2047'!E117&lt;0,0,$B119-'SDE correctiebedragen 2022-2047'!E117)</f>
        <v>26.857062650499515</v>
      </c>
      <c r="G119" s="143">
        <f>IF($B119-'SDE correctiebedragen 2022-2047'!F117&lt;0,0,$B119-'SDE correctiebedragen 2022-2047'!F117)</f>
        <v>21.584117105166541</v>
      </c>
      <c r="H119" s="143">
        <f>IF($B119-'SDE correctiebedragen 2022-2047'!G117&lt;0,0,$B119-'SDE correctiebedragen 2022-2047'!G117)</f>
        <v>16.169867854377244</v>
      </c>
      <c r="I119" s="143">
        <f>IF($B119-'SDE correctiebedragen 2022-2047'!H117&lt;0,0,$B119-'SDE correctiebedragen 2022-2047'!H117)</f>
        <v>10.611262199715583</v>
      </c>
      <c r="J119" s="143">
        <f>IF($B119-'SDE correctiebedragen 2022-2047'!I117&lt;0,0,$B119-'SDE correctiebedragen 2022-2047'!I117)</f>
        <v>4.9051876551468467</v>
      </c>
      <c r="K119" s="143">
        <f>IF($B119-'SDE correctiebedragen 2022-2047'!J117&lt;0,0,$B119-'SDE correctiebedragen 2022-2047'!J117)</f>
        <v>0</v>
      </c>
      <c r="L119" s="143">
        <f>IF($B119-'SDE correctiebedragen 2022-2047'!K117&lt;0,0,$B119-'SDE correctiebedragen 2022-2047'!K117)</f>
        <v>0</v>
      </c>
      <c r="M119" s="143">
        <f>IF($B119-'SDE correctiebedragen 2022-2047'!L117&lt;0,0,$B119-'SDE correctiebedragen 2022-2047'!L117)</f>
        <v>0</v>
      </c>
      <c r="N119" s="143">
        <f>IF($B119-'SDE correctiebedragen 2022-2047'!M117&lt;0,0,$B119-'SDE correctiebedragen 2022-2047'!M117)</f>
        <v>0</v>
      </c>
      <c r="O119" s="143">
        <f>IF($B119-'SDE correctiebedragen 2022-2047'!N117&lt;0,0,$B119-'SDE correctiebedragen 2022-2047'!N117)</f>
        <v>0</v>
      </c>
      <c r="P119" s="143">
        <f>IF($B119-'SDE correctiebedragen 2022-2047'!O117&lt;0,0,$B119-'SDE correctiebedragen 2022-2047'!O117)</f>
        <v>0</v>
      </c>
      <c r="Q119" s="143">
        <f>IF($B119-'SDE correctiebedragen 2022-2047'!P117&lt;0,0,$B119-'SDE correctiebedragen 2022-2047'!P117)</f>
        <v>0</v>
      </c>
      <c r="R119" s="143">
        <f>IF($B119-'SDE correctiebedragen 2022-2047'!Q117&lt;0,0,$B119-'SDE correctiebedragen 2022-2047'!Q117)</f>
        <v>0</v>
      </c>
      <c r="S119" s="143">
        <f>IF($B119-'SDE correctiebedragen 2022-2047'!R117&lt;0,0,$B119-'SDE correctiebedragen 2022-2047'!R117)</f>
        <v>0</v>
      </c>
      <c r="T119" s="143">
        <f>IF($B119-'SDE correctiebedragen 2022-2047'!S117&lt;0,0,$B119-'SDE correctiebedragen 2022-2047'!S117)</f>
        <v>0</v>
      </c>
      <c r="U119" s="143">
        <f>IF($B119-'SDE correctiebedragen 2022-2047'!T117&lt;0,0,$B119-'SDE correctiebedragen 2022-2047'!T117)</f>
        <v>0</v>
      </c>
      <c r="V119" s="143">
        <f>IF($B119-'SDE correctiebedragen 2022-2047'!U117&lt;0,0,$B119-'SDE correctiebedragen 2022-2047'!U117)</f>
        <v>0</v>
      </c>
      <c r="W119" s="143">
        <f>IF($B119-'SDE correctiebedragen 2022-2047'!V117&lt;0,0,$B119-'SDE correctiebedragen 2022-2047'!V117)</f>
        <v>0</v>
      </c>
      <c r="X119" s="143">
        <f>IF($B119-'SDE correctiebedragen 2022-2047'!W117&lt;0,0,$B119-'SDE correctiebedragen 2022-2047'!W117)</f>
        <v>0</v>
      </c>
      <c r="Y119" s="143">
        <f>IF($B119-'SDE correctiebedragen 2022-2047'!X117&lt;0,0,$B119-'SDE correctiebedragen 2022-2047'!X117)</f>
        <v>0</v>
      </c>
      <c r="Z119" s="143">
        <f>IF($B119-'SDE correctiebedragen 2022-2047'!Y117&lt;0,0,$B119-'SDE correctiebedragen 2022-2047'!Y117)</f>
        <v>0</v>
      </c>
      <c r="AA119" s="143">
        <f>IF($B119-'SDE correctiebedragen 2022-2047'!Z117&lt;0,0,$B119-'SDE correctiebedragen 2022-2047'!Z117)</f>
        <v>0</v>
      </c>
      <c r="AB119" s="143">
        <f>IF($B119-'SDE correctiebedragen 2022-2047'!AA117&lt;0,0,$B119-'SDE correctiebedragen 2022-2047'!AA117)</f>
        <v>0</v>
      </c>
      <c r="AC119" s="184">
        <f t="shared" si="17"/>
        <v>6.9928174355527526</v>
      </c>
    </row>
    <row r="120" spans="1:29" x14ac:dyDescent="0.25">
      <c r="A120" s="169" t="s">
        <v>182</v>
      </c>
      <c r="B120" s="164">
        <v>94.5</v>
      </c>
      <c r="C120" s="143">
        <f>IF($B120-'SDE correctiebedragen 2022-2047'!B118&lt;0,0,$B120-'SDE correctiebedragen 2022-2047'!B118)</f>
        <v>25.303096385499373</v>
      </c>
      <c r="D120" s="143">
        <f>IF($B120-'SDE correctiebedragen 2022-2047'!C118&lt;0,0,$B120-'SDE correctiebedragen 2022-2047'!C118)</f>
        <v>29.590960985434847</v>
      </c>
      <c r="E120" s="143">
        <f>IF($B120-'SDE correctiebedragen 2022-2047'!D118&lt;0,0,$B120-'SDE correctiebedragen 2022-2047'!D118)</f>
        <v>24.591698488531591</v>
      </c>
      <c r="F120" s="143">
        <f>IF($B120-'SDE correctiebedragen 2022-2047'!E118&lt;0,0,$B120-'SDE correctiebedragen 2022-2047'!E118)</f>
        <v>19.457062650499509</v>
      </c>
      <c r="G120" s="143">
        <f>IF($B120-'SDE correctiebedragen 2022-2047'!F118&lt;0,0,$B120-'SDE correctiebedragen 2022-2047'!F118)</f>
        <v>14.184117105166536</v>
      </c>
      <c r="H120" s="143">
        <f>IF($B120-'SDE correctiebedragen 2022-2047'!G118&lt;0,0,$B120-'SDE correctiebedragen 2022-2047'!G118)</f>
        <v>8.7698678543772388</v>
      </c>
      <c r="I120" s="143">
        <f>IF($B120-'SDE correctiebedragen 2022-2047'!H118&lt;0,0,$B120-'SDE correctiebedragen 2022-2047'!H118)</f>
        <v>3.211262199715577</v>
      </c>
      <c r="J120" s="143">
        <f>IF($B120-'SDE correctiebedragen 2022-2047'!I118&lt;0,0,$B120-'SDE correctiebedragen 2022-2047'!I118)</f>
        <v>0</v>
      </c>
      <c r="K120" s="143">
        <f>IF($B120-'SDE correctiebedragen 2022-2047'!J118&lt;0,0,$B120-'SDE correctiebedragen 2022-2047'!J118)</f>
        <v>0</v>
      </c>
      <c r="L120" s="143">
        <f>IF($B120-'SDE correctiebedragen 2022-2047'!K118&lt;0,0,$B120-'SDE correctiebedragen 2022-2047'!K118)</f>
        <v>0</v>
      </c>
      <c r="M120" s="143">
        <f>IF($B120-'SDE correctiebedragen 2022-2047'!L118&lt;0,0,$B120-'SDE correctiebedragen 2022-2047'!L118)</f>
        <v>0</v>
      </c>
      <c r="N120" s="143">
        <f>IF($B120-'SDE correctiebedragen 2022-2047'!M118&lt;0,0,$B120-'SDE correctiebedragen 2022-2047'!M118)</f>
        <v>0</v>
      </c>
      <c r="O120" s="143">
        <f>IF($B120-'SDE correctiebedragen 2022-2047'!N118&lt;0,0,$B120-'SDE correctiebedragen 2022-2047'!N118)</f>
        <v>0</v>
      </c>
      <c r="P120" s="143">
        <f>IF($B120-'SDE correctiebedragen 2022-2047'!O118&lt;0,0,$B120-'SDE correctiebedragen 2022-2047'!O118)</f>
        <v>0</v>
      </c>
      <c r="Q120" s="143">
        <f>IF($B120-'SDE correctiebedragen 2022-2047'!P118&lt;0,0,$B120-'SDE correctiebedragen 2022-2047'!P118)</f>
        <v>0</v>
      </c>
      <c r="R120" s="143">
        <f>IF($B120-'SDE correctiebedragen 2022-2047'!Q118&lt;0,0,$B120-'SDE correctiebedragen 2022-2047'!Q118)</f>
        <v>0</v>
      </c>
      <c r="S120" s="143">
        <f>IF($B120-'SDE correctiebedragen 2022-2047'!R118&lt;0,0,$B120-'SDE correctiebedragen 2022-2047'!R118)</f>
        <v>0</v>
      </c>
      <c r="T120" s="143">
        <f>IF($B120-'SDE correctiebedragen 2022-2047'!S118&lt;0,0,$B120-'SDE correctiebedragen 2022-2047'!S118)</f>
        <v>0</v>
      </c>
      <c r="U120" s="143">
        <f>IF($B120-'SDE correctiebedragen 2022-2047'!T118&lt;0,0,$B120-'SDE correctiebedragen 2022-2047'!T118)</f>
        <v>0</v>
      </c>
      <c r="V120" s="143">
        <f>IF($B120-'SDE correctiebedragen 2022-2047'!U118&lt;0,0,$B120-'SDE correctiebedragen 2022-2047'!U118)</f>
        <v>0</v>
      </c>
      <c r="W120" s="143">
        <f>IF($B120-'SDE correctiebedragen 2022-2047'!V118&lt;0,0,$B120-'SDE correctiebedragen 2022-2047'!V118)</f>
        <v>0</v>
      </c>
      <c r="X120" s="143">
        <f>IF($B120-'SDE correctiebedragen 2022-2047'!W118&lt;0,0,$B120-'SDE correctiebedragen 2022-2047'!W118)</f>
        <v>0</v>
      </c>
      <c r="Y120" s="143">
        <f>IF($B120-'SDE correctiebedragen 2022-2047'!X118&lt;0,0,$B120-'SDE correctiebedragen 2022-2047'!X118)</f>
        <v>0</v>
      </c>
      <c r="Z120" s="143">
        <f>IF($B120-'SDE correctiebedragen 2022-2047'!Y118&lt;0,0,$B120-'SDE correctiebedragen 2022-2047'!Y118)</f>
        <v>0</v>
      </c>
      <c r="AA120" s="143">
        <f>IF($B120-'SDE correctiebedragen 2022-2047'!Z118&lt;0,0,$B120-'SDE correctiebedragen 2022-2047'!Z118)</f>
        <v>0</v>
      </c>
      <c r="AB120" s="143">
        <f>IF($B120-'SDE correctiebedragen 2022-2047'!AA118&lt;0,0,$B120-'SDE correctiebedragen 2022-2047'!AA118)</f>
        <v>0</v>
      </c>
      <c r="AC120" s="184">
        <f t="shared" si="17"/>
        <v>4.8118486795855642</v>
      </c>
    </row>
    <row r="121" spans="1:29" x14ac:dyDescent="0.25">
      <c r="A121" s="169" t="s">
        <v>183</v>
      </c>
      <c r="B121" s="164">
        <v>142.19999999999999</v>
      </c>
      <c r="C121" s="143">
        <f>IF($B121-'SDE correctiebedragen 2022-2047'!B119&lt;0,0,$B121-'SDE correctiebedragen 2022-2047'!B119)</f>
        <v>73.003096385499362</v>
      </c>
      <c r="D121" s="143">
        <f>IF($B121-'SDE correctiebedragen 2022-2047'!C119&lt;0,0,$B121-'SDE correctiebedragen 2022-2047'!C119)</f>
        <v>77.290960985434836</v>
      </c>
      <c r="E121" s="143">
        <f>IF($B121-'SDE correctiebedragen 2022-2047'!D119&lt;0,0,$B121-'SDE correctiebedragen 2022-2047'!D119)</f>
        <v>72.29169848853158</v>
      </c>
      <c r="F121" s="143">
        <f>IF($B121-'SDE correctiebedragen 2022-2047'!E119&lt;0,0,$B121-'SDE correctiebedragen 2022-2047'!E119)</f>
        <v>67.157062650499498</v>
      </c>
      <c r="G121" s="143">
        <f>IF($B121-'SDE correctiebedragen 2022-2047'!F119&lt;0,0,$B121-'SDE correctiebedragen 2022-2047'!F119)</f>
        <v>61.884117105166524</v>
      </c>
      <c r="H121" s="143">
        <f>IF($B121-'SDE correctiebedragen 2022-2047'!G119&lt;0,0,$B121-'SDE correctiebedragen 2022-2047'!G119)</f>
        <v>56.469867854377227</v>
      </c>
      <c r="I121" s="143">
        <f>IF($B121-'SDE correctiebedragen 2022-2047'!H119&lt;0,0,$B121-'SDE correctiebedragen 2022-2047'!H119)</f>
        <v>50.911262199715566</v>
      </c>
      <c r="J121" s="143">
        <f>IF($B121-'SDE correctiebedragen 2022-2047'!I119&lt;0,0,$B121-'SDE correctiebedragen 2022-2047'!I119)</f>
        <v>45.20518765514683</v>
      </c>
      <c r="K121" s="143">
        <f>IF($B121-'SDE correctiebedragen 2022-2047'!J119&lt;0,0,$B121-'SDE correctiebedragen 2022-2047'!J119)</f>
        <v>39.34847084024608</v>
      </c>
      <c r="L121" s="143">
        <f>IF($B121-'SDE correctiebedragen 2022-2047'!K119&lt;0,0,$B121-'SDE correctiebedragen 2022-2047'!K119)</f>
        <v>36.691238182776274</v>
      </c>
      <c r="M121" s="143">
        <f>IF($B121-'SDE correctiebedragen 2022-2047'!L119&lt;0,0,$B121-'SDE correctiebedragen 2022-2047'!L119)</f>
        <v>33.97743013964336</v>
      </c>
      <c r="N121" s="143">
        <f>IF($B121-'SDE correctiebedragen 2022-2047'!M119&lt;0,0,$B121-'SDE correctiebedragen 2022-2047'!M119)</f>
        <v>31.205947326625278</v>
      </c>
      <c r="O121" s="143">
        <f>IF($B121-'SDE correctiebedragen 2022-2047'!N119&lt;0,0,$B121-'SDE correctiebedragen 2022-2047'!N119)</f>
        <v>28.375670107435283</v>
      </c>
      <c r="P121" s="143">
        <f>IF($B121-'SDE correctiebedragen 2022-2047'!O119&lt;0,0,$B121-'SDE correctiebedragen 2022-2047'!O119)</f>
        <v>25.485458233521058</v>
      </c>
      <c r="Q121" s="143">
        <f>IF($B121-'SDE correctiebedragen 2022-2047'!P119&lt;0,0,$B121-'SDE correctiebedragen 2022-2047'!P119)</f>
        <v>22.534150477615256</v>
      </c>
      <c r="R121" s="143">
        <f>IF($B121-'SDE correctiebedragen 2022-2047'!Q119&lt;0,0,$B121-'SDE correctiebedragen 2022-2047'!Q119)</f>
        <v>20.739162734779583</v>
      </c>
      <c r="S121" s="143">
        <f>IF($B121-'SDE correctiebedragen 2022-2047'!R119&lt;0,0,$B121-'SDE correctiebedragen 2022-2047'!R119)</f>
        <v>18.917250175801286</v>
      </c>
      <c r="T121" s="143">
        <f>IF($B121-'SDE correctiebedragen 2022-2047'!S119&lt;0,0,$B121-'SDE correctiebedragen 2022-2047'!S119)</f>
        <v>17.068008928438317</v>
      </c>
      <c r="U121" s="143">
        <f>IF($B121-'SDE correctiebedragen 2022-2047'!T119&lt;0,0,$B121-'SDE correctiebedragen 2022-2047'!T119)</f>
        <v>15.191029062364876</v>
      </c>
      <c r="V121" s="143">
        <f>IF($B121-'SDE correctiebedragen 2022-2047'!U119&lt;0,0,$B121-'SDE correctiebedragen 2022-2047'!U119)</f>
        <v>13.285894498300422</v>
      </c>
      <c r="W121" s="143">
        <f>IF($B121-'SDE correctiebedragen 2022-2047'!V119&lt;0,0,$B121-'SDE correctiebedragen 2022-2047'!V119)</f>
        <v>11.352182915774932</v>
      </c>
      <c r="X121" s="143">
        <f>IF($B121-'SDE correctiebedragen 2022-2047'!W119&lt;0,0,$B121-'SDE correctiebedragen 2022-2047'!W119)</f>
        <v>9.3894656595115862</v>
      </c>
      <c r="Y121" s="143">
        <f>IF($B121-'SDE correctiebedragen 2022-2047'!X119&lt;0,0,$B121-'SDE correctiebedragen 2022-2047'!X119)</f>
        <v>7.3973076444042647</v>
      </c>
      <c r="Z121" s="143">
        <f>IF($B121-'SDE correctiebedragen 2022-2047'!Y119&lt;0,0,$B121-'SDE correctiebedragen 2022-2047'!Y119)</f>
        <v>5.3752672590703696</v>
      </c>
      <c r="AA121" s="143">
        <f>IF($B121-'SDE correctiebedragen 2022-2047'!Z119&lt;0,0,$B121-'SDE correctiebedragen 2022-2047'!Z119)</f>
        <v>3.3228962679563949</v>
      </c>
      <c r="AB121" s="143">
        <f>IF($B121-'SDE correctiebedragen 2022-2047'!AA119&lt;0,0,$B121-'SDE correctiebedragen 2022-2047'!AA119)</f>
        <v>1.2397397119758011</v>
      </c>
      <c r="AC121" s="184">
        <f t="shared" si="17"/>
        <v>32.504223980408149</v>
      </c>
    </row>
    <row r="122" spans="1:29" x14ac:dyDescent="0.25">
      <c r="A122" s="170" t="s">
        <v>184</v>
      </c>
      <c r="B122" s="166">
        <v>82.100000000000009</v>
      </c>
      <c r="C122" s="163">
        <f>IF($B122-'SDE correctiebedragen 2022-2047'!B120&lt;0,0,$B122-'SDE correctiebedragen 2022-2047'!B120)</f>
        <v>38.010515175584366</v>
      </c>
      <c r="D122" s="163">
        <f>IF($B122-'SDE correctiebedragen 2022-2047'!C120&lt;0,0,$B122-'SDE correctiebedragen 2022-2047'!C120)</f>
        <v>40.742570099041771</v>
      </c>
      <c r="E122" s="163">
        <f>IF($B122-'SDE correctiebedragen 2022-2047'!D120&lt;0,0,$B122-'SDE correctiebedragen 2022-2047'!D120)</f>
        <v>37.557241038388575</v>
      </c>
      <c r="F122" s="163">
        <f>IF($B122-'SDE correctiebedragen 2022-2047'!E120&lt;0,0,$B122-'SDE correctiebedragen 2022-2047'!E120)</f>
        <v>34.285657527643522</v>
      </c>
      <c r="G122" s="163">
        <f>IF($B122-'SDE correctiebedragen 2022-2047'!F120&lt;0,0,$B122-'SDE correctiebedragen 2022-2047'!F120)</f>
        <v>30.925948632342461</v>
      </c>
      <c r="H122" s="163">
        <f>IF($B122-'SDE correctiebedragen 2022-2047'!G120&lt;0,0,$B122-'SDE correctiebedragen 2022-2047'!G120)</f>
        <v>27.476206697238652</v>
      </c>
      <c r="I122" s="163">
        <f>IF($B122-'SDE correctiebedragen 2022-2047'!H120&lt;0,0,$B122-'SDE correctiebedragen 2022-2047'!H120)</f>
        <v>23.934486665639447</v>
      </c>
      <c r="J122" s="163">
        <f>IF($B122-'SDE correctiebedragen 2022-2047'!I120&lt;0,0,$B122-'SDE correctiebedragen 2022-2047'!I120)</f>
        <v>20.298805386585393</v>
      </c>
      <c r="K122" s="163">
        <f>IF($B122-'SDE correctiebedragen 2022-2047'!J120&lt;0,0,$B122-'SDE correctiebedragen 2022-2047'!J120)</f>
        <v>16.56714090965994</v>
      </c>
      <c r="L122" s="163">
        <f>IF($B122-'SDE correctiebedragen 2022-2047'!K120&lt;0,0,$B122-'SDE correctiebedragen 2022-2047'!K120)</f>
        <v>14.874059098093085</v>
      </c>
      <c r="M122" s="163">
        <f>IF($B122-'SDE correctiebedragen 2022-2047'!L120&lt;0,0,$B122-'SDE correctiebedragen 2022-2047'!L120)</f>
        <v>13.144929725474555</v>
      </c>
      <c r="N122" s="163">
        <f>IF($B122-'SDE correctiebedragen 2022-2047'!M120&lt;0,0,$B122-'SDE correctiebedragen 2022-2047'!M120)</f>
        <v>11.379052308380366</v>
      </c>
      <c r="O122" s="163">
        <f>IF($B122-'SDE correctiebedragen 2022-2047'!N120&lt;0,0,$B122-'SDE correctiebedragen 2022-2047'!N120)</f>
        <v>9.5757134595851454</v>
      </c>
      <c r="P122" s="163">
        <f>IF($B122-'SDE correctiebedragen 2022-2047'!O120&lt;0,0,$B122-'SDE correctiebedragen 2022-2047'!O120)</f>
        <v>7.7341866585566805</v>
      </c>
      <c r="Q122" s="163">
        <f>IF($B122-'SDE correctiebedragen 2022-2047'!P120&lt;0,0,$B122-'SDE correctiebedragen 2022-2047'!P120)</f>
        <v>5.8537320179689516</v>
      </c>
      <c r="R122" s="163">
        <f>IF($B122-'SDE correctiebedragen 2022-2047'!Q120&lt;0,0,$B122-'SDE correctiebedragen 2022-2047'!Q120)</f>
        <v>4.7100379982385618</v>
      </c>
      <c r="S122" s="163">
        <f>IF($B122-'SDE correctiebedragen 2022-2047'!R120&lt;0,0,$B122-'SDE correctiebedragen 2022-2047'!R120)</f>
        <v>3.5491885682121591</v>
      </c>
      <c r="T122" s="163">
        <f>IF($B122-'SDE correctiebedragen 2022-2047'!S120&lt;0,0,$B122-'SDE correctiebedragen 2022-2047'!S120)</f>
        <v>2.3709263967353564</v>
      </c>
      <c r="U122" s="163">
        <f>IF($B122-'SDE correctiebedragen 2022-2047'!T120&lt;0,0,$B122-'SDE correctiebedragen 2022-2047'!T120)</f>
        <v>1.1749902926863882</v>
      </c>
      <c r="V122" s="163">
        <f>IF($B122-'SDE correctiebedragen 2022-2047'!U120&lt;0,0,$B122-'SDE correctiebedragen 2022-2047'!U120)</f>
        <v>0</v>
      </c>
      <c r="W122" s="163">
        <f>IF($B122-'SDE correctiebedragen 2022-2047'!V120&lt;0,0,$B122-'SDE correctiebedragen 2022-2047'!V120)</f>
        <v>0</v>
      </c>
      <c r="X122" s="163">
        <f>IF($B122-'SDE correctiebedragen 2022-2047'!W120&lt;0,0,$B122-'SDE correctiebedragen 2022-2047'!W120)</f>
        <v>0</v>
      </c>
      <c r="Y122" s="163">
        <f>IF($B122-'SDE correctiebedragen 2022-2047'!X120&lt;0,0,$B122-'SDE correctiebedragen 2022-2047'!X120)</f>
        <v>0</v>
      </c>
      <c r="Z122" s="163">
        <f>IF($B122-'SDE correctiebedragen 2022-2047'!Y120&lt;0,0,$B122-'SDE correctiebedragen 2022-2047'!Y120)</f>
        <v>0</v>
      </c>
      <c r="AA122" s="163">
        <f>IF($B122-'SDE correctiebedragen 2022-2047'!Z120&lt;0,0,$B122-'SDE correctiebedragen 2022-2047'!Z120)</f>
        <v>0</v>
      </c>
      <c r="AB122" s="163">
        <f>IF($B122-'SDE correctiebedragen 2022-2047'!AA120&lt;0,0,$B122-'SDE correctiebedragen 2022-2047'!AA120)</f>
        <v>0</v>
      </c>
      <c r="AC122" s="186">
        <f t="shared" si="17"/>
        <v>13.237130332925206</v>
      </c>
    </row>
    <row r="123" spans="1:29" x14ac:dyDescent="0.25">
      <c r="A123" s="171" t="s">
        <v>185</v>
      </c>
      <c r="B123" s="167">
        <v>14.1</v>
      </c>
      <c r="C123" s="162">
        <f>IF($B123-'SDE correctiebedragen 2022-2047'!B121&lt;0,0,$B123-'SDE correctiebedragen 2022-2047'!B121)</f>
        <v>0.1810826062786095</v>
      </c>
      <c r="D123" s="162">
        <f>IF($B123-'SDE correctiebedragen 2022-2047'!C121&lt;0,0,$B123-'SDE correctiebedragen 2022-2047'!C121)</f>
        <v>1.0435841062656301</v>
      </c>
      <c r="E123" s="162">
        <f>IF($B123-'SDE correctiebedragen 2022-2047'!D121&lt;0,0,$B123-'SDE correctiebedragen 2022-2047'!D121)</f>
        <v>3.7985328152904785E-2</v>
      </c>
      <c r="F123" s="162">
        <f>IF($B123-'SDE correctiebedragen 2022-2047'!E121&lt;0,0,$B123-'SDE correctiebedragen 2022-2047'!E121)</f>
        <v>0</v>
      </c>
      <c r="G123" s="162">
        <f>IF($B123-'SDE correctiebedragen 2022-2047'!F121&lt;0,0,$B123-'SDE correctiebedragen 2022-2047'!F121)</f>
        <v>0</v>
      </c>
      <c r="H123" s="162">
        <f>IF($B123-'SDE correctiebedragen 2022-2047'!G121&lt;0,0,$B123-'SDE correctiebedragen 2022-2047'!G121)</f>
        <v>0</v>
      </c>
      <c r="I123" s="162">
        <f>IF($B123-'SDE correctiebedragen 2022-2047'!H121&lt;0,0,$B123-'SDE correctiebedragen 2022-2047'!H121)</f>
        <v>0</v>
      </c>
      <c r="J123" s="162">
        <f>IF($B123-'SDE correctiebedragen 2022-2047'!I121&lt;0,0,$B123-'SDE correctiebedragen 2022-2047'!I121)</f>
        <v>0</v>
      </c>
      <c r="K123" s="162">
        <f>IF($B123-'SDE correctiebedragen 2022-2047'!J121&lt;0,0,$B123-'SDE correctiebedragen 2022-2047'!J121)</f>
        <v>0</v>
      </c>
      <c r="L123" s="162">
        <f>IF($B123-'SDE correctiebedragen 2022-2047'!K121&lt;0,0,$B123-'SDE correctiebedragen 2022-2047'!K121)</f>
        <v>0</v>
      </c>
      <c r="M123" s="162">
        <f>IF($B123-'SDE correctiebedragen 2022-2047'!L121&lt;0,0,$B123-'SDE correctiebedragen 2022-2047'!L121)</f>
        <v>0</v>
      </c>
      <c r="N123" s="162">
        <f>IF($B123-'SDE correctiebedragen 2022-2047'!M121&lt;0,0,$B123-'SDE correctiebedragen 2022-2047'!M121)</f>
        <v>0</v>
      </c>
      <c r="O123" s="162">
        <f>IF($B123-'SDE correctiebedragen 2022-2047'!N121&lt;0,0,$B123-'SDE correctiebedragen 2022-2047'!N121)</f>
        <v>0</v>
      </c>
      <c r="P123" s="162">
        <f>IF($B123-'SDE correctiebedragen 2022-2047'!O121&lt;0,0,$B123-'SDE correctiebedragen 2022-2047'!O121)</f>
        <v>0</v>
      </c>
      <c r="Q123" s="162">
        <f>IF($B123-'SDE correctiebedragen 2022-2047'!P121&lt;0,0,$B123-'SDE correctiebedragen 2022-2047'!P121)</f>
        <v>0</v>
      </c>
      <c r="R123" s="162">
        <f>IF($B123-'SDE correctiebedragen 2022-2047'!Q121&lt;0,0,$B123-'SDE correctiebedragen 2022-2047'!Q121)</f>
        <v>0</v>
      </c>
      <c r="S123" s="162">
        <f>IF($B123-'SDE correctiebedragen 2022-2047'!R121&lt;0,0,$B123-'SDE correctiebedragen 2022-2047'!R121)</f>
        <v>0</v>
      </c>
      <c r="T123" s="162">
        <f>IF($B123-'SDE correctiebedragen 2022-2047'!S121&lt;0,0,$B123-'SDE correctiebedragen 2022-2047'!S121)</f>
        <v>0</v>
      </c>
      <c r="U123" s="162">
        <f>IF($B123-'SDE correctiebedragen 2022-2047'!T121&lt;0,0,$B123-'SDE correctiebedragen 2022-2047'!T121)</f>
        <v>0</v>
      </c>
      <c r="V123" s="162">
        <f>IF($B123-'SDE correctiebedragen 2022-2047'!U121&lt;0,0,$B123-'SDE correctiebedragen 2022-2047'!U121)</f>
        <v>0</v>
      </c>
      <c r="W123" s="162">
        <f>IF($B123-'SDE correctiebedragen 2022-2047'!V121&lt;0,0,$B123-'SDE correctiebedragen 2022-2047'!V121)</f>
        <v>0</v>
      </c>
      <c r="X123" s="162">
        <f>IF($B123-'SDE correctiebedragen 2022-2047'!W121&lt;0,0,$B123-'SDE correctiebedragen 2022-2047'!W121)</f>
        <v>0</v>
      </c>
      <c r="Y123" s="162">
        <f>IF($B123-'SDE correctiebedragen 2022-2047'!X121&lt;0,0,$B123-'SDE correctiebedragen 2022-2047'!X121)</f>
        <v>0</v>
      </c>
      <c r="Z123" s="162">
        <f>IF($B123-'SDE correctiebedragen 2022-2047'!Y121&lt;0,0,$B123-'SDE correctiebedragen 2022-2047'!Y121)</f>
        <v>0</v>
      </c>
      <c r="AA123" s="162">
        <f>IF($B123-'SDE correctiebedragen 2022-2047'!Z121&lt;0,0,$B123-'SDE correctiebedragen 2022-2047'!Z121)</f>
        <v>0</v>
      </c>
      <c r="AB123" s="162">
        <f>IF($B123-'SDE correctiebedragen 2022-2047'!AA121&lt;0,0,$B123-'SDE correctiebedragen 2022-2047'!AA121)</f>
        <v>0</v>
      </c>
      <c r="AC123" s="187">
        <f t="shared" si="17"/>
        <v>4.8563540026813248E-2</v>
      </c>
    </row>
    <row r="124" spans="1:29" x14ac:dyDescent="0.25">
      <c r="A124" s="169" t="s">
        <v>186</v>
      </c>
      <c r="B124" s="164">
        <v>18.100000000000001</v>
      </c>
      <c r="C124" s="143">
        <f>IF($B124-'SDE correctiebedragen 2022-2047'!B122&lt;0,0,$B124-'SDE correctiebedragen 2022-2047'!B122)</f>
        <v>4.1810826062786113</v>
      </c>
      <c r="D124" s="143">
        <f>IF($B124-'SDE correctiebedragen 2022-2047'!C122&lt;0,0,$B124-'SDE correctiebedragen 2022-2047'!C122)</f>
        <v>5.0435841062656319</v>
      </c>
      <c r="E124" s="143">
        <f>IF($B124-'SDE correctiebedragen 2022-2047'!D122&lt;0,0,$B124-'SDE correctiebedragen 2022-2047'!D122)</f>
        <v>4.0379853281529066</v>
      </c>
      <c r="F124" s="143">
        <f>IF($B124-'SDE correctiebedragen 2022-2047'!E122&lt;0,0,$B124-'SDE correctiebedragen 2022-2047'!E122)</f>
        <v>3.0051562802728942</v>
      </c>
      <c r="G124" s="143">
        <f>IF($B124-'SDE correctiebedragen 2022-2047'!F122&lt;0,0,$B124-'SDE correctiebedragen 2022-2047'!F122)</f>
        <v>1.9445063142576409</v>
      </c>
      <c r="H124" s="143">
        <f>IF($B124-'SDE correctiebedragen 2022-2047'!G122&lt;0,0,$B124-'SDE correctiebedragen 2022-2047'!G122)</f>
        <v>0.85543318909887134</v>
      </c>
      <c r="I124" s="143">
        <f>IF($B124-'SDE correctiebedragen 2022-2047'!H122&lt;0,0,$B124-'SDE correctiebedragen 2022-2047'!H122)</f>
        <v>0</v>
      </c>
      <c r="J124" s="143">
        <f>IF($B124-'SDE correctiebedragen 2022-2047'!I122&lt;0,0,$B124-'SDE correctiebedragen 2022-2047'!I122)</f>
        <v>0</v>
      </c>
      <c r="K124" s="143">
        <f>IF($B124-'SDE correctiebedragen 2022-2047'!J122&lt;0,0,$B124-'SDE correctiebedragen 2022-2047'!J122)</f>
        <v>0</v>
      </c>
      <c r="L124" s="143">
        <f>IF($B124-'SDE correctiebedragen 2022-2047'!K122&lt;0,0,$B124-'SDE correctiebedragen 2022-2047'!K122)</f>
        <v>0</v>
      </c>
      <c r="M124" s="143">
        <f>IF($B124-'SDE correctiebedragen 2022-2047'!L122&lt;0,0,$B124-'SDE correctiebedragen 2022-2047'!L122)</f>
        <v>0</v>
      </c>
      <c r="N124" s="143">
        <f>IF($B124-'SDE correctiebedragen 2022-2047'!M122&lt;0,0,$B124-'SDE correctiebedragen 2022-2047'!M122)</f>
        <v>0</v>
      </c>
      <c r="O124" s="143">
        <f>IF($B124-'SDE correctiebedragen 2022-2047'!N122&lt;0,0,$B124-'SDE correctiebedragen 2022-2047'!N122)</f>
        <v>0</v>
      </c>
      <c r="P124" s="143">
        <f>IF($B124-'SDE correctiebedragen 2022-2047'!O122&lt;0,0,$B124-'SDE correctiebedragen 2022-2047'!O122)</f>
        <v>0</v>
      </c>
      <c r="Q124" s="143">
        <f>IF($B124-'SDE correctiebedragen 2022-2047'!P122&lt;0,0,$B124-'SDE correctiebedragen 2022-2047'!P122)</f>
        <v>0</v>
      </c>
      <c r="R124" s="143">
        <f>IF($B124-'SDE correctiebedragen 2022-2047'!Q122&lt;0,0,$B124-'SDE correctiebedragen 2022-2047'!Q122)</f>
        <v>0</v>
      </c>
      <c r="S124" s="143">
        <f>IF($B124-'SDE correctiebedragen 2022-2047'!R122&lt;0,0,$B124-'SDE correctiebedragen 2022-2047'!R122)</f>
        <v>0</v>
      </c>
      <c r="T124" s="143">
        <f>IF($B124-'SDE correctiebedragen 2022-2047'!S122&lt;0,0,$B124-'SDE correctiebedragen 2022-2047'!S122)</f>
        <v>0</v>
      </c>
      <c r="U124" s="143">
        <f>IF($B124-'SDE correctiebedragen 2022-2047'!T122&lt;0,0,$B124-'SDE correctiebedragen 2022-2047'!T122)</f>
        <v>0</v>
      </c>
      <c r="V124" s="143">
        <f>IF($B124-'SDE correctiebedragen 2022-2047'!U122&lt;0,0,$B124-'SDE correctiebedragen 2022-2047'!U122)</f>
        <v>0</v>
      </c>
      <c r="W124" s="143">
        <f>IF($B124-'SDE correctiebedragen 2022-2047'!V122&lt;0,0,$B124-'SDE correctiebedragen 2022-2047'!V122)</f>
        <v>0</v>
      </c>
      <c r="X124" s="143">
        <f>IF($B124-'SDE correctiebedragen 2022-2047'!W122&lt;0,0,$B124-'SDE correctiebedragen 2022-2047'!W122)</f>
        <v>0</v>
      </c>
      <c r="Y124" s="143">
        <f>IF($B124-'SDE correctiebedragen 2022-2047'!X122&lt;0,0,$B124-'SDE correctiebedragen 2022-2047'!X122)</f>
        <v>0</v>
      </c>
      <c r="Z124" s="143">
        <f>IF($B124-'SDE correctiebedragen 2022-2047'!Y122&lt;0,0,$B124-'SDE correctiebedragen 2022-2047'!Y122)</f>
        <v>0</v>
      </c>
      <c r="AA124" s="143">
        <f>IF($B124-'SDE correctiebedragen 2022-2047'!Z122&lt;0,0,$B124-'SDE correctiebedragen 2022-2047'!Z122)</f>
        <v>0</v>
      </c>
      <c r="AB124" s="143">
        <f>IF($B124-'SDE correctiebedragen 2022-2047'!AA122&lt;0,0,$B124-'SDE correctiebedragen 2022-2047'!AA122)</f>
        <v>0</v>
      </c>
      <c r="AC124" s="184">
        <f t="shared" si="17"/>
        <v>0.7333749163202522</v>
      </c>
    </row>
    <row r="125" spans="1:29" x14ac:dyDescent="0.25">
      <c r="A125" s="169" t="s">
        <v>187</v>
      </c>
      <c r="B125" s="164">
        <v>22.1</v>
      </c>
      <c r="C125" s="143">
        <f>IF($B125-'SDE correctiebedragen 2022-2047'!B123&lt;0,0,$B125-'SDE correctiebedragen 2022-2047'!B123)</f>
        <v>8.1810826062786113</v>
      </c>
      <c r="D125" s="143">
        <f>IF($B125-'SDE correctiebedragen 2022-2047'!C123&lt;0,0,$B125-'SDE correctiebedragen 2022-2047'!C123)</f>
        <v>9.0435841062656319</v>
      </c>
      <c r="E125" s="143">
        <f>IF($B125-'SDE correctiebedragen 2022-2047'!D123&lt;0,0,$B125-'SDE correctiebedragen 2022-2047'!D123)</f>
        <v>8.0379853281529066</v>
      </c>
      <c r="F125" s="143">
        <f>IF($B125-'SDE correctiebedragen 2022-2047'!E123&lt;0,0,$B125-'SDE correctiebedragen 2022-2047'!E123)</f>
        <v>7.0051562802728942</v>
      </c>
      <c r="G125" s="143">
        <f>IF($B125-'SDE correctiebedragen 2022-2047'!F123&lt;0,0,$B125-'SDE correctiebedragen 2022-2047'!F123)</f>
        <v>5.9445063142576409</v>
      </c>
      <c r="H125" s="143">
        <f>IF($B125-'SDE correctiebedragen 2022-2047'!G123&lt;0,0,$B125-'SDE correctiebedragen 2022-2047'!G123)</f>
        <v>4.8554331890988713</v>
      </c>
      <c r="I125" s="143">
        <f>IF($B125-'SDE correctiebedragen 2022-2047'!H123&lt;0,0,$B125-'SDE correctiebedragen 2022-2047'!H123)</f>
        <v>3.7373228562646297</v>
      </c>
      <c r="J125" s="143">
        <f>IF($B125-'SDE correctiebedragen 2022-2047'!I123&lt;0,0,$B125-'SDE correctiebedragen 2022-2047'!I123)</f>
        <v>2.5895492409778136</v>
      </c>
      <c r="K125" s="143">
        <f>IF($B125-'SDE correctiebedragen 2022-2047'!J123&lt;0,0,$B125-'SDE correctiebedragen 2022-2047'!J123)</f>
        <v>1.4114740195897326</v>
      </c>
      <c r="L125" s="143">
        <f>IF($B125-'SDE correctiebedragen 2022-2047'!K123&lt;0,0,$B125-'SDE correctiebedragen 2022-2047'!K123)</f>
        <v>0.87697319768489024</v>
      </c>
      <c r="M125" s="143">
        <f>IF($B125-'SDE correctiebedragen 2022-2047'!L123&lt;0,0,$B125-'SDE correctiebedragen 2022-2047'!L123)</f>
        <v>0.33109226946849901</v>
      </c>
      <c r="N125" s="143">
        <f>IF($B125-'SDE correctiebedragen 2022-2047'!M123&lt;0,0,$B125-'SDE correctiebedragen 2022-2047'!M123)</f>
        <v>0</v>
      </c>
      <c r="O125" s="143">
        <f>IF($B125-'SDE correctiebedragen 2022-2047'!N123&lt;0,0,$B125-'SDE correctiebedragen 2022-2047'!N123)</f>
        <v>0</v>
      </c>
      <c r="P125" s="143">
        <f>IF($B125-'SDE correctiebedragen 2022-2047'!O123&lt;0,0,$B125-'SDE correctiebedragen 2022-2047'!O123)</f>
        <v>0</v>
      </c>
      <c r="Q125" s="143">
        <f>IF($B125-'SDE correctiebedragen 2022-2047'!P123&lt;0,0,$B125-'SDE correctiebedragen 2022-2047'!P123)</f>
        <v>0</v>
      </c>
      <c r="R125" s="143">
        <f>IF($B125-'SDE correctiebedragen 2022-2047'!Q123&lt;0,0,$B125-'SDE correctiebedragen 2022-2047'!Q123)</f>
        <v>0</v>
      </c>
      <c r="S125" s="143">
        <f>IF($B125-'SDE correctiebedragen 2022-2047'!R123&lt;0,0,$B125-'SDE correctiebedragen 2022-2047'!R123)</f>
        <v>0</v>
      </c>
      <c r="T125" s="143">
        <f>IF($B125-'SDE correctiebedragen 2022-2047'!S123&lt;0,0,$B125-'SDE correctiebedragen 2022-2047'!S123)</f>
        <v>0</v>
      </c>
      <c r="U125" s="143">
        <f>IF($B125-'SDE correctiebedragen 2022-2047'!T123&lt;0,0,$B125-'SDE correctiebedragen 2022-2047'!T123)</f>
        <v>0</v>
      </c>
      <c r="V125" s="143">
        <f>IF($B125-'SDE correctiebedragen 2022-2047'!U123&lt;0,0,$B125-'SDE correctiebedragen 2022-2047'!U123)</f>
        <v>0</v>
      </c>
      <c r="W125" s="143">
        <f>IF($B125-'SDE correctiebedragen 2022-2047'!V123&lt;0,0,$B125-'SDE correctiebedragen 2022-2047'!V123)</f>
        <v>0</v>
      </c>
      <c r="X125" s="143">
        <f>IF($B125-'SDE correctiebedragen 2022-2047'!W123&lt;0,0,$B125-'SDE correctiebedragen 2022-2047'!W123)</f>
        <v>0</v>
      </c>
      <c r="Y125" s="143">
        <f>IF($B125-'SDE correctiebedragen 2022-2047'!X123&lt;0,0,$B125-'SDE correctiebedragen 2022-2047'!X123)</f>
        <v>0</v>
      </c>
      <c r="Z125" s="143">
        <f>IF($B125-'SDE correctiebedragen 2022-2047'!Y123&lt;0,0,$B125-'SDE correctiebedragen 2022-2047'!Y123)</f>
        <v>0</v>
      </c>
      <c r="AA125" s="143">
        <f>IF($B125-'SDE correctiebedragen 2022-2047'!Z123&lt;0,0,$B125-'SDE correctiebedragen 2022-2047'!Z123)</f>
        <v>0</v>
      </c>
      <c r="AB125" s="143">
        <f>IF($B125-'SDE correctiebedragen 2022-2047'!AA123&lt;0,0,$B125-'SDE correctiebedragen 2022-2047'!AA123)</f>
        <v>0</v>
      </c>
      <c r="AC125" s="184">
        <f t="shared" si="17"/>
        <v>2.0005445926273895</v>
      </c>
    </row>
    <row r="126" spans="1:29" x14ac:dyDescent="0.25">
      <c r="A126" s="169" t="s">
        <v>188</v>
      </c>
      <c r="B126" s="164">
        <v>26.1</v>
      </c>
      <c r="C126" s="143">
        <f>IF($B126-'SDE correctiebedragen 2022-2047'!B124&lt;0,0,$B126-'SDE correctiebedragen 2022-2047'!B124)</f>
        <v>12.181082606278611</v>
      </c>
      <c r="D126" s="143">
        <f>IF($B126-'SDE correctiebedragen 2022-2047'!C124&lt;0,0,$B126-'SDE correctiebedragen 2022-2047'!C124)</f>
        <v>13.043584106265632</v>
      </c>
      <c r="E126" s="143">
        <f>IF($B126-'SDE correctiebedragen 2022-2047'!D124&lt;0,0,$B126-'SDE correctiebedragen 2022-2047'!D124)</f>
        <v>12.037985328152907</v>
      </c>
      <c r="F126" s="143">
        <f>IF($B126-'SDE correctiebedragen 2022-2047'!E124&lt;0,0,$B126-'SDE correctiebedragen 2022-2047'!E124)</f>
        <v>11.005156280272894</v>
      </c>
      <c r="G126" s="143">
        <f>IF($B126-'SDE correctiebedragen 2022-2047'!F124&lt;0,0,$B126-'SDE correctiebedragen 2022-2047'!F124)</f>
        <v>9.9445063142576409</v>
      </c>
      <c r="H126" s="143">
        <f>IF($B126-'SDE correctiebedragen 2022-2047'!G124&lt;0,0,$B126-'SDE correctiebedragen 2022-2047'!G124)</f>
        <v>8.8554331890988713</v>
      </c>
      <c r="I126" s="143">
        <f>IF($B126-'SDE correctiebedragen 2022-2047'!H124&lt;0,0,$B126-'SDE correctiebedragen 2022-2047'!H124)</f>
        <v>7.7373228562646297</v>
      </c>
      <c r="J126" s="143">
        <f>IF($B126-'SDE correctiebedragen 2022-2047'!I124&lt;0,0,$B126-'SDE correctiebedragen 2022-2047'!I124)</f>
        <v>6.5895492409778136</v>
      </c>
      <c r="K126" s="143">
        <f>IF($B126-'SDE correctiebedragen 2022-2047'!J124&lt;0,0,$B126-'SDE correctiebedragen 2022-2047'!J124)</f>
        <v>5.4114740195897326</v>
      </c>
      <c r="L126" s="143">
        <f>IF($B126-'SDE correctiebedragen 2022-2047'!K124&lt;0,0,$B126-'SDE correctiebedragen 2022-2047'!K124)</f>
        <v>4.8769731976848902</v>
      </c>
      <c r="M126" s="143">
        <f>IF($B126-'SDE correctiebedragen 2022-2047'!L124&lt;0,0,$B126-'SDE correctiebedragen 2022-2047'!L124)</f>
        <v>4.331092269468499</v>
      </c>
      <c r="N126" s="143">
        <f>IF($B126-'SDE correctiebedragen 2022-2047'!M124&lt;0,0,$B126-'SDE correctiebedragen 2022-2047'!M124)</f>
        <v>3.7736100944361262</v>
      </c>
      <c r="O126" s="143">
        <f>IF($B126-'SDE correctiebedragen 2022-2047'!N124&lt;0,0,$B126-'SDE correctiebedragen 2022-2047'!N124)</f>
        <v>3.204301458392159</v>
      </c>
      <c r="P126" s="143">
        <f>IF($B126-'SDE correctiebedragen 2022-2047'!O124&lt;0,0,$B126-'SDE correctiebedragen 2022-2047'!O124)</f>
        <v>2.6229370009956199</v>
      </c>
      <c r="Q126" s="143">
        <f>IF($B126-'SDE correctiebedragen 2022-2047'!P124&lt;0,0,$B126-'SDE correctiebedragen 2022-2047'!P124)</f>
        <v>2.0292831420490494</v>
      </c>
      <c r="R126" s="143">
        <f>IF($B126-'SDE correctiebedragen 2022-2047'!Q124&lt;0,0,$B126-'SDE correctiebedragen 2022-2047'!Q124)</f>
        <v>1.6682223891798067</v>
      </c>
      <c r="S126" s="143">
        <f>IF($B126-'SDE correctiebedragen 2022-2047'!R124&lt;0,0,$B126-'SDE correctiebedragen 2022-2047'!R124)</f>
        <v>1.3017457250175042</v>
      </c>
      <c r="T126" s="143">
        <f>IF($B126-'SDE correctiebedragen 2022-2047'!S124&lt;0,0,$B126-'SDE correctiebedragen 2022-2047'!S124)</f>
        <v>0.92977191089277156</v>
      </c>
      <c r="U126" s="143">
        <f>IF($B126-'SDE correctiebedragen 2022-2047'!T124&lt;0,0,$B126-'SDE correctiebedragen 2022-2047'!T124)</f>
        <v>0.55221848955616082</v>
      </c>
      <c r="V126" s="143">
        <f>IF($B126-'SDE correctiebedragen 2022-2047'!U124&lt;0,0,$B126-'SDE correctiebedragen 2022-2047'!U124)</f>
        <v>0.16900176689951252</v>
      </c>
      <c r="W126" s="143">
        <f>IF($B126-'SDE correctiebedragen 2022-2047'!V124&lt;0,0,$B126-'SDE correctiebedragen 2022-2047'!V124)</f>
        <v>0</v>
      </c>
      <c r="X126" s="143">
        <f>IF($B126-'SDE correctiebedragen 2022-2047'!W124&lt;0,0,$B126-'SDE correctiebedragen 2022-2047'!W124)</f>
        <v>0</v>
      </c>
      <c r="Y126" s="143">
        <f>IF($B126-'SDE correctiebedragen 2022-2047'!X124&lt;0,0,$B126-'SDE correctiebedragen 2022-2047'!X124)</f>
        <v>0</v>
      </c>
      <c r="Z126" s="143">
        <f>IF($B126-'SDE correctiebedragen 2022-2047'!Y124&lt;0,0,$B126-'SDE correctiebedragen 2022-2047'!Y124)</f>
        <v>0</v>
      </c>
      <c r="AA126" s="143">
        <f>IF($B126-'SDE correctiebedragen 2022-2047'!Z124&lt;0,0,$B126-'SDE correctiebedragen 2022-2047'!Z124)</f>
        <v>0</v>
      </c>
      <c r="AB126" s="143">
        <f>IF($B126-'SDE correctiebedragen 2022-2047'!AA124&lt;0,0,$B126-'SDE correctiebedragen 2022-2047'!AA124)</f>
        <v>0</v>
      </c>
      <c r="AC126" s="184">
        <f t="shared" si="17"/>
        <v>4.3178942840665702</v>
      </c>
    </row>
    <row r="127" spans="1:29" x14ac:dyDescent="0.25">
      <c r="A127" s="169" t="s">
        <v>189</v>
      </c>
      <c r="B127" s="164">
        <v>50.1</v>
      </c>
      <c r="C127" s="143">
        <f>IF($B127-'SDE correctiebedragen 2022-2047'!B125&lt;0,0,$B127-'SDE correctiebedragen 2022-2047'!B125)</f>
        <v>36.181082606278608</v>
      </c>
      <c r="D127" s="143">
        <f>IF($B127-'SDE correctiebedragen 2022-2047'!C125&lt;0,0,$B127-'SDE correctiebedragen 2022-2047'!C125)</f>
        <v>37.043584106265634</v>
      </c>
      <c r="E127" s="143">
        <f>IF($B127-'SDE correctiebedragen 2022-2047'!D125&lt;0,0,$B127-'SDE correctiebedragen 2022-2047'!D125)</f>
        <v>36.037985328152907</v>
      </c>
      <c r="F127" s="143">
        <f>IF($B127-'SDE correctiebedragen 2022-2047'!E125&lt;0,0,$B127-'SDE correctiebedragen 2022-2047'!E125)</f>
        <v>35.005156280272892</v>
      </c>
      <c r="G127" s="143">
        <f>IF($B127-'SDE correctiebedragen 2022-2047'!F125&lt;0,0,$B127-'SDE correctiebedragen 2022-2047'!F125)</f>
        <v>33.944506314257637</v>
      </c>
      <c r="H127" s="143">
        <f>IF($B127-'SDE correctiebedragen 2022-2047'!G125&lt;0,0,$B127-'SDE correctiebedragen 2022-2047'!G125)</f>
        <v>32.855433189098875</v>
      </c>
      <c r="I127" s="143">
        <f>IF($B127-'SDE correctiebedragen 2022-2047'!H125&lt;0,0,$B127-'SDE correctiebedragen 2022-2047'!H125)</f>
        <v>31.73732285626463</v>
      </c>
      <c r="J127" s="143">
        <f>IF($B127-'SDE correctiebedragen 2022-2047'!I125&lt;0,0,$B127-'SDE correctiebedragen 2022-2047'!I125)</f>
        <v>30.589549240977814</v>
      </c>
      <c r="K127" s="143">
        <f>IF($B127-'SDE correctiebedragen 2022-2047'!J125&lt;0,0,$B127-'SDE correctiebedragen 2022-2047'!J125)</f>
        <v>29.411474019589733</v>
      </c>
      <c r="L127" s="143">
        <f>IF($B127-'SDE correctiebedragen 2022-2047'!K125&lt;0,0,$B127-'SDE correctiebedragen 2022-2047'!K125)</f>
        <v>28.87697319768489</v>
      </c>
      <c r="M127" s="143">
        <f>IF($B127-'SDE correctiebedragen 2022-2047'!L125&lt;0,0,$B127-'SDE correctiebedragen 2022-2047'!L125)</f>
        <v>28.331092269468499</v>
      </c>
      <c r="N127" s="143">
        <f>IF($B127-'SDE correctiebedragen 2022-2047'!M125&lt;0,0,$B127-'SDE correctiebedragen 2022-2047'!M125)</f>
        <v>27.773610094436126</v>
      </c>
      <c r="O127" s="143">
        <f>IF($B127-'SDE correctiebedragen 2022-2047'!N125&lt;0,0,$B127-'SDE correctiebedragen 2022-2047'!N125)</f>
        <v>27.204301458392159</v>
      </c>
      <c r="P127" s="143">
        <f>IF($B127-'SDE correctiebedragen 2022-2047'!O125&lt;0,0,$B127-'SDE correctiebedragen 2022-2047'!O125)</f>
        <v>26.62293700099562</v>
      </c>
      <c r="Q127" s="143">
        <f>IF($B127-'SDE correctiebedragen 2022-2047'!P125&lt;0,0,$B127-'SDE correctiebedragen 2022-2047'!P125)</f>
        <v>26.029283142049049</v>
      </c>
      <c r="R127" s="143">
        <f>IF($B127-'SDE correctiebedragen 2022-2047'!Q125&lt;0,0,$B127-'SDE correctiebedragen 2022-2047'!Q125)</f>
        <v>25.668222389179807</v>
      </c>
      <c r="S127" s="143">
        <f>IF($B127-'SDE correctiebedragen 2022-2047'!R125&lt;0,0,$B127-'SDE correctiebedragen 2022-2047'!R125)</f>
        <v>25.301745725017504</v>
      </c>
      <c r="T127" s="143">
        <f>IF($B127-'SDE correctiebedragen 2022-2047'!S125&lt;0,0,$B127-'SDE correctiebedragen 2022-2047'!S125)</f>
        <v>24.929771910892772</v>
      </c>
      <c r="U127" s="143">
        <f>IF($B127-'SDE correctiebedragen 2022-2047'!T125&lt;0,0,$B127-'SDE correctiebedragen 2022-2047'!T125)</f>
        <v>24.552218489556161</v>
      </c>
      <c r="V127" s="143">
        <f>IF($B127-'SDE correctiebedragen 2022-2047'!U125&lt;0,0,$B127-'SDE correctiebedragen 2022-2047'!U125)</f>
        <v>24.169001766899513</v>
      </c>
      <c r="W127" s="143">
        <f>IF($B127-'SDE correctiebedragen 2022-2047'!V125&lt;0,0,$B127-'SDE correctiebedragen 2022-2047'!V125)</f>
        <v>23.78003679340301</v>
      </c>
      <c r="X127" s="143">
        <f>IF($B127-'SDE correctiebedragen 2022-2047'!W125&lt;0,0,$B127-'SDE correctiebedragen 2022-2047'!W125)</f>
        <v>23.385237345304059</v>
      </c>
      <c r="Y127" s="143">
        <f>IF($B127-'SDE correctiebedragen 2022-2047'!X125&lt;0,0,$B127-'SDE correctiebedragen 2022-2047'!X125)</f>
        <v>22.984515905483622</v>
      </c>
      <c r="Z127" s="143">
        <f>IF($B127-'SDE correctiebedragen 2022-2047'!Y125&lt;0,0,$B127-'SDE correctiebedragen 2022-2047'!Y125)</f>
        <v>22.577783644065882</v>
      </c>
      <c r="AA127" s="143">
        <f>IF($B127-'SDE correctiebedragen 2022-2047'!Z125&lt;0,0,$B127-'SDE correctiebedragen 2022-2047'!Z125)</f>
        <v>22.164950398726869</v>
      </c>
      <c r="AB127" s="143">
        <f>IF($B127-'SDE correctiebedragen 2022-2047'!AA125&lt;0,0,$B127-'SDE correctiebedragen 2022-2047'!AA125)</f>
        <v>21.745924654707782</v>
      </c>
      <c r="AC127" s="184">
        <f t="shared" si="17"/>
        <v>28.034757697208541</v>
      </c>
    </row>
    <row r="128" spans="1:29" x14ac:dyDescent="0.25">
      <c r="A128" s="169" t="s">
        <v>190</v>
      </c>
      <c r="B128" s="164">
        <v>53.5</v>
      </c>
      <c r="C128" s="143">
        <f>IF($B128-'SDE correctiebedragen 2022-2047'!B126&lt;0,0,$B128-'SDE correctiebedragen 2022-2047'!B126)</f>
        <v>39.581082606278613</v>
      </c>
      <c r="D128" s="143">
        <f>IF($B128-'SDE correctiebedragen 2022-2047'!C126&lt;0,0,$B128-'SDE correctiebedragen 2022-2047'!C126)</f>
        <v>40.443584106265632</v>
      </c>
      <c r="E128" s="143">
        <f>IF($B128-'SDE correctiebedragen 2022-2047'!D126&lt;0,0,$B128-'SDE correctiebedragen 2022-2047'!D126)</f>
        <v>39.437985328152905</v>
      </c>
      <c r="F128" s="143">
        <f>IF($B128-'SDE correctiebedragen 2022-2047'!E126&lt;0,0,$B128-'SDE correctiebedragen 2022-2047'!E126)</f>
        <v>38.405156280272891</v>
      </c>
      <c r="G128" s="143">
        <f>IF($B128-'SDE correctiebedragen 2022-2047'!F126&lt;0,0,$B128-'SDE correctiebedragen 2022-2047'!F126)</f>
        <v>37.344506314257643</v>
      </c>
      <c r="H128" s="143">
        <f>IF($B128-'SDE correctiebedragen 2022-2047'!G126&lt;0,0,$B128-'SDE correctiebedragen 2022-2047'!G126)</f>
        <v>36.255433189098866</v>
      </c>
      <c r="I128" s="143">
        <f>IF($B128-'SDE correctiebedragen 2022-2047'!H126&lt;0,0,$B128-'SDE correctiebedragen 2022-2047'!H126)</f>
        <v>35.137322856264632</v>
      </c>
      <c r="J128" s="143">
        <f>IF($B128-'SDE correctiebedragen 2022-2047'!I126&lt;0,0,$B128-'SDE correctiebedragen 2022-2047'!I126)</f>
        <v>33.989549240977809</v>
      </c>
      <c r="K128" s="143">
        <f>IF($B128-'SDE correctiebedragen 2022-2047'!J126&lt;0,0,$B128-'SDE correctiebedragen 2022-2047'!J126)</f>
        <v>32.811474019589731</v>
      </c>
      <c r="L128" s="143">
        <f>IF($B128-'SDE correctiebedragen 2022-2047'!K126&lt;0,0,$B128-'SDE correctiebedragen 2022-2047'!K126)</f>
        <v>32.276973197684889</v>
      </c>
      <c r="M128" s="143">
        <f>IF($B128-'SDE correctiebedragen 2022-2047'!L126&lt;0,0,$B128-'SDE correctiebedragen 2022-2047'!L126)</f>
        <v>31.731092269468498</v>
      </c>
      <c r="N128" s="143">
        <f>IF($B128-'SDE correctiebedragen 2022-2047'!M126&lt;0,0,$B128-'SDE correctiebedragen 2022-2047'!M126)</f>
        <v>31.173610094436125</v>
      </c>
      <c r="O128" s="143">
        <f>IF($B128-'SDE correctiebedragen 2022-2047'!N126&lt;0,0,$B128-'SDE correctiebedragen 2022-2047'!N126)</f>
        <v>30.604301458392158</v>
      </c>
      <c r="P128" s="143">
        <f>IF($B128-'SDE correctiebedragen 2022-2047'!O126&lt;0,0,$B128-'SDE correctiebedragen 2022-2047'!O126)</f>
        <v>30.022937000995618</v>
      </c>
      <c r="Q128" s="143">
        <f>IF($B128-'SDE correctiebedragen 2022-2047'!P126&lt;0,0,$B128-'SDE correctiebedragen 2022-2047'!P126)</f>
        <v>29.429283142049048</v>
      </c>
      <c r="R128" s="143">
        <f>IF($B128-'SDE correctiebedragen 2022-2047'!Q126&lt;0,0,$B128-'SDE correctiebedragen 2022-2047'!Q126)</f>
        <v>29.068222389179805</v>
      </c>
      <c r="S128" s="143">
        <f>IF($B128-'SDE correctiebedragen 2022-2047'!R126&lt;0,0,$B128-'SDE correctiebedragen 2022-2047'!R126)</f>
        <v>28.701745725017503</v>
      </c>
      <c r="T128" s="143">
        <f>IF($B128-'SDE correctiebedragen 2022-2047'!S126&lt;0,0,$B128-'SDE correctiebedragen 2022-2047'!S126)</f>
        <v>28.32977191089277</v>
      </c>
      <c r="U128" s="143">
        <f>IF($B128-'SDE correctiebedragen 2022-2047'!T126&lt;0,0,$B128-'SDE correctiebedragen 2022-2047'!T126)</f>
        <v>27.952218489556159</v>
      </c>
      <c r="V128" s="143">
        <f>IF($B128-'SDE correctiebedragen 2022-2047'!U126&lt;0,0,$B128-'SDE correctiebedragen 2022-2047'!U126)</f>
        <v>27.569001766899511</v>
      </c>
      <c r="W128" s="143">
        <f>IF($B128-'SDE correctiebedragen 2022-2047'!V126&lt;0,0,$B128-'SDE correctiebedragen 2022-2047'!V126)</f>
        <v>27.180036793403008</v>
      </c>
      <c r="X128" s="143">
        <f>IF($B128-'SDE correctiebedragen 2022-2047'!W126&lt;0,0,$B128-'SDE correctiebedragen 2022-2047'!W126)</f>
        <v>26.785237345304058</v>
      </c>
      <c r="Y128" s="143">
        <f>IF($B128-'SDE correctiebedragen 2022-2047'!X126&lt;0,0,$B128-'SDE correctiebedragen 2022-2047'!X126)</f>
        <v>26.384515905483621</v>
      </c>
      <c r="Z128" s="143">
        <f>IF($B128-'SDE correctiebedragen 2022-2047'!Y126&lt;0,0,$B128-'SDE correctiebedragen 2022-2047'!Y126)</f>
        <v>25.97778364406588</v>
      </c>
      <c r="AA128" s="143">
        <f>IF($B128-'SDE correctiebedragen 2022-2047'!Z126&lt;0,0,$B128-'SDE correctiebedragen 2022-2047'!Z126)</f>
        <v>25.564950398726868</v>
      </c>
      <c r="AB128" s="143">
        <f>IF($B128-'SDE correctiebedragen 2022-2047'!AA126&lt;0,0,$B128-'SDE correctiebedragen 2022-2047'!AA126)</f>
        <v>25.14592465470778</v>
      </c>
      <c r="AC128" s="184">
        <f t="shared" si="17"/>
        <v>31.434757697208536</v>
      </c>
    </row>
    <row r="129" spans="1:29" x14ac:dyDescent="0.25">
      <c r="A129" s="169" t="s">
        <v>191</v>
      </c>
      <c r="B129" s="164">
        <v>57</v>
      </c>
      <c r="C129" s="143">
        <f>IF($B129-'SDE correctiebedragen 2022-2047'!B127&lt;0,0,$B129-'SDE correctiebedragen 2022-2047'!B127)</f>
        <v>43.081082606278613</v>
      </c>
      <c r="D129" s="143">
        <f>IF($B129-'SDE correctiebedragen 2022-2047'!C127&lt;0,0,$B129-'SDE correctiebedragen 2022-2047'!C127)</f>
        <v>43.943584106265632</v>
      </c>
      <c r="E129" s="143">
        <f>IF($B129-'SDE correctiebedragen 2022-2047'!D127&lt;0,0,$B129-'SDE correctiebedragen 2022-2047'!D127)</f>
        <v>42.937985328152905</v>
      </c>
      <c r="F129" s="143">
        <f>IF($B129-'SDE correctiebedragen 2022-2047'!E127&lt;0,0,$B129-'SDE correctiebedragen 2022-2047'!E127)</f>
        <v>41.905156280272891</v>
      </c>
      <c r="G129" s="143">
        <f>IF($B129-'SDE correctiebedragen 2022-2047'!F127&lt;0,0,$B129-'SDE correctiebedragen 2022-2047'!F127)</f>
        <v>40.844506314257643</v>
      </c>
      <c r="H129" s="143">
        <f>IF($B129-'SDE correctiebedragen 2022-2047'!G127&lt;0,0,$B129-'SDE correctiebedragen 2022-2047'!G127)</f>
        <v>39.755433189098866</v>
      </c>
      <c r="I129" s="143">
        <f>IF($B129-'SDE correctiebedragen 2022-2047'!H127&lt;0,0,$B129-'SDE correctiebedragen 2022-2047'!H127)</f>
        <v>38.637322856264632</v>
      </c>
      <c r="J129" s="143">
        <f>IF($B129-'SDE correctiebedragen 2022-2047'!I127&lt;0,0,$B129-'SDE correctiebedragen 2022-2047'!I127)</f>
        <v>37.489549240977809</v>
      </c>
      <c r="K129" s="143">
        <f>IF($B129-'SDE correctiebedragen 2022-2047'!J127&lt;0,0,$B129-'SDE correctiebedragen 2022-2047'!J127)</f>
        <v>36.311474019589731</v>
      </c>
      <c r="L129" s="143">
        <f>IF($B129-'SDE correctiebedragen 2022-2047'!K127&lt;0,0,$B129-'SDE correctiebedragen 2022-2047'!K127)</f>
        <v>35.776973197684889</v>
      </c>
      <c r="M129" s="143">
        <f>IF($B129-'SDE correctiebedragen 2022-2047'!L127&lt;0,0,$B129-'SDE correctiebedragen 2022-2047'!L127)</f>
        <v>35.231092269468498</v>
      </c>
      <c r="N129" s="143">
        <f>IF($B129-'SDE correctiebedragen 2022-2047'!M127&lt;0,0,$B129-'SDE correctiebedragen 2022-2047'!M127)</f>
        <v>34.673610094436128</v>
      </c>
      <c r="O129" s="143">
        <f>IF($B129-'SDE correctiebedragen 2022-2047'!N127&lt;0,0,$B129-'SDE correctiebedragen 2022-2047'!N127)</f>
        <v>34.104301458392158</v>
      </c>
      <c r="P129" s="143">
        <f>IF($B129-'SDE correctiebedragen 2022-2047'!O127&lt;0,0,$B129-'SDE correctiebedragen 2022-2047'!O127)</f>
        <v>33.522937000995618</v>
      </c>
      <c r="Q129" s="143">
        <f>IF($B129-'SDE correctiebedragen 2022-2047'!P127&lt;0,0,$B129-'SDE correctiebedragen 2022-2047'!P127)</f>
        <v>32.929283142049044</v>
      </c>
      <c r="R129" s="143">
        <f>IF($B129-'SDE correctiebedragen 2022-2047'!Q127&lt;0,0,$B129-'SDE correctiebedragen 2022-2047'!Q127)</f>
        <v>32.568222389179809</v>
      </c>
      <c r="S129" s="143">
        <f>IF($B129-'SDE correctiebedragen 2022-2047'!R127&lt;0,0,$B129-'SDE correctiebedragen 2022-2047'!R127)</f>
        <v>32.201745725017503</v>
      </c>
      <c r="T129" s="143">
        <f>IF($B129-'SDE correctiebedragen 2022-2047'!S127&lt;0,0,$B129-'SDE correctiebedragen 2022-2047'!S127)</f>
        <v>31.82977191089277</v>
      </c>
      <c r="U129" s="143">
        <f>IF($B129-'SDE correctiebedragen 2022-2047'!T127&lt;0,0,$B129-'SDE correctiebedragen 2022-2047'!T127)</f>
        <v>31.452218489556159</v>
      </c>
      <c r="V129" s="143">
        <f>IF($B129-'SDE correctiebedragen 2022-2047'!U127&lt;0,0,$B129-'SDE correctiebedragen 2022-2047'!U127)</f>
        <v>31.069001766899511</v>
      </c>
      <c r="W129" s="143">
        <f>IF($B129-'SDE correctiebedragen 2022-2047'!V127&lt;0,0,$B129-'SDE correctiebedragen 2022-2047'!V127)</f>
        <v>30.680036793403008</v>
      </c>
      <c r="X129" s="143">
        <f>IF($B129-'SDE correctiebedragen 2022-2047'!W127&lt;0,0,$B129-'SDE correctiebedragen 2022-2047'!W127)</f>
        <v>30.285237345304058</v>
      </c>
      <c r="Y129" s="143">
        <f>IF($B129-'SDE correctiebedragen 2022-2047'!X127&lt;0,0,$B129-'SDE correctiebedragen 2022-2047'!X127)</f>
        <v>29.884515905483621</v>
      </c>
      <c r="Z129" s="143">
        <f>IF($B129-'SDE correctiebedragen 2022-2047'!Y127&lt;0,0,$B129-'SDE correctiebedragen 2022-2047'!Y127)</f>
        <v>29.47778364406588</v>
      </c>
      <c r="AA129" s="143">
        <f>IF($B129-'SDE correctiebedragen 2022-2047'!Z127&lt;0,0,$B129-'SDE correctiebedragen 2022-2047'!Z127)</f>
        <v>29.064950398726868</v>
      </c>
      <c r="AB129" s="143">
        <f>IF($B129-'SDE correctiebedragen 2022-2047'!AA127&lt;0,0,$B129-'SDE correctiebedragen 2022-2047'!AA127)</f>
        <v>28.64592465470778</v>
      </c>
      <c r="AC129" s="184">
        <f t="shared" si="17"/>
        <v>34.934757697208532</v>
      </c>
    </row>
    <row r="130" spans="1:29" x14ac:dyDescent="0.25">
      <c r="A130" s="169" t="s">
        <v>192</v>
      </c>
      <c r="B130" s="164">
        <v>60.400000000000006</v>
      </c>
      <c r="C130" s="143">
        <f>IF($B130-'SDE correctiebedragen 2022-2047'!B128&lt;0,0,$B130-'SDE correctiebedragen 2022-2047'!B128)</f>
        <v>46.481082606278619</v>
      </c>
      <c r="D130" s="143">
        <f>IF($B130-'SDE correctiebedragen 2022-2047'!C128&lt;0,0,$B130-'SDE correctiebedragen 2022-2047'!C128)</f>
        <v>47.343584106265638</v>
      </c>
      <c r="E130" s="143">
        <f>IF($B130-'SDE correctiebedragen 2022-2047'!D128&lt;0,0,$B130-'SDE correctiebedragen 2022-2047'!D128)</f>
        <v>46.337985328152911</v>
      </c>
      <c r="F130" s="143">
        <f>IF($B130-'SDE correctiebedragen 2022-2047'!E128&lt;0,0,$B130-'SDE correctiebedragen 2022-2047'!E128)</f>
        <v>45.305156280272897</v>
      </c>
      <c r="G130" s="143">
        <f>IF($B130-'SDE correctiebedragen 2022-2047'!F128&lt;0,0,$B130-'SDE correctiebedragen 2022-2047'!F128)</f>
        <v>44.244506314257649</v>
      </c>
      <c r="H130" s="143">
        <f>IF($B130-'SDE correctiebedragen 2022-2047'!G128&lt;0,0,$B130-'SDE correctiebedragen 2022-2047'!G128)</f>
        <v>43.155433189098872</v>
      </c>
      <c r="I130" s="143">
        <f>IF($B130-'SDE correctiebedragen 2022-2047'!H128&lt;0,0,$B130-'SDE correctiebedragen 2022-2047'!H128)</f>
        <v>42.037322856264637</v>
      </c>
      <c r="J130" s="143">
        <f>IF($B130-'SDE correctiebedragen 2022-2047'!I128&lt;0,0,$B130-'SDE correctiebedragen 2022-2047'!I128)</f>
        <v>40.889549240977814</v>
      </c>
      <c r="K130" s="143">
        <f>IF($B130-'SDE correctiebedragen 2022-2047'!J128&lt;0,0,$B130-'SDE correctiebedragen 2022-2047'!J128)</f>
        <v>39.711474019589737</v>
      </c>
      <c r="L130" s="143">
        <f>IF($B130-'SDE correctiebedragen 2022-2047'!K128&lt;0,0,$B130-'SDE correctiebedragen 2022-2047'!K128)</f>
        <v>39.176973197684895</v>
      </c>
      <c r="M130" s="143">
        <f>IF($B130-'SDE correctiebedragen 2022-2047'!L128&lt;0,0,$B130-'SDE correctiebedragen 2022-2047'!L128)</f>
        <v>38.631092269468503</v>
      </c>
      <c r="N130" s="143">
        <f>IF($B130-'SDE correctiebedragen 2022-2047'!M128&lt;0,0,$B130-'SDE correctiebedragen 2022-2047'!M128)</f>
        <v>38.073610094436134</v>
      </c>
      <c r="O130" s="143">
        <f>IF($B130-'SDE correctiebedragen 2022-2047'!N128&lt;0,0,$B130-'SDE correctiebedragen 2022-2047'!N128)</f>
        <v>37.504301458392163</v>
      </c>
      <c r="P130" s="143">
        <f>IF($B130-'SDE correctiebedragen 2022-2047'!O128&lt;0,0,$B130-'SDE correctiebedragen 2022-2047'!O128)</f>
        <v>36.922937000995624</v>
      </c>
      <c r="Q130" s="143">
        <f>IF($B130-'SDE correctiebedragen 2022-2047'!P128&lt;0,0,$B130-'SDE correctiebedragen 2022-2047'!P128)</f>
        <v>36.32928314204905</v>
      </c>
      <c r="R130" s="143">
        <f>IF($B130-'SDE correctiebedragen 2022-2047'!Q128&lt;0,0,$B130-'SDE correctiebedragen 2022-2047'!Q128)</f>
        <v>35.968222389179815</v>
      </c>
      <c r="S130" s="143">
        <f>IF($B130-'SDE correctiebedragen 2022-2047'!R128&lt;0,0,$B130-'SDE correctiebedragen 2022-2047'!R128)</f>
        <v>35.601745725017508</v>
      </c>
      <c r="T130" s="143">
        <f>IF($B130-'SDE correctiebedragen 2022-2047'!S128&lt;0,0,$B130-'SDE correctiebedragen 2022-2047'!S128)</f>
        <v>35.229771910892779</v>
      </c>
      <c r="U130" s="143">
        <f>IF($B130-'SDE correctiebedragen 2022-2047'!T128&lt;0,0,$B130-'SDE correctiebedragen 2022-2047'!T128)</f>
        <v>34.852218489556165</v>
      </c>
      <c r="V130" s="143">
        <f>IF($B130-'SDE correctiebedragen 2022-2047'!U128&lt;0,0,$B130-'SDE correctiebedragen 2022-2047'!U128)</f>
        <v>34.469001766899517</v>
      </c>
      <c r="W130" s="143">
        <f>IF($B130-'SDE correctiebedragen 2022-2047'!V128&lt;0,0,$B130-'SDE correctiebedragen 2022-2047'!V128)</f>
        <v>34.080036793403011</v>
      </c>
      <c r="X130" s="143">
        <f>IF($B130-'SDE correctiebedragen 2022-2047'!W128&lt;0,0,$B130-'SDE correctiebedragen 2022-2047'!W128)</f>
        <v>33.68523734530406</v>
      </c>
      <c r="Y130" s="143">
        <f>IF($B130-'SDE correctiebedragen 2022-2047'!X128&lt;0,0,$B130-'SDE correctiebedragen 2022-2047'!X128)</f>
        <v>33.28451590548363</v>
      </c>
      <c r="Z130" s="143">
        <f>IF($B130-'SDE correctiebedragen 2022-2047'!Y128&lt;0,0,$B130-'SDE correctiebedragen 2022-2047'!Y128)</f>
        <v>32.877783644065886</v>
      </c>
      <c r="AA130" s="143">
        <f>IF($B130-'SDE correctiebedragen 2022-2047'!Z128&lt;0,0,$B130-'SDE correctiebedragen 2022-2047'!Z128)</f>
        <v>32.46495039872687</v>
      </c>
      <c r="AB130" s="143">
        <f>IF($B130-'SDE correctiebedragen 2022-2047'!AA128&lt;0,0,$B130-'SDE correctiebedragen 2022-2047'!AA128)</f>
        <v>32.04592465470779</v>
      </c>
      <c r="AC130" s="184">
        <f t="shared" si="17"/>
        <v>38.334757697208538</v>
      </c>
    </row>
    <row r="131" spans="1:29" x14ac:dyDescent="0.25">
      <c r="A131" s="169" t="s">
        <v>193</v>
      </c>
      <c r="B131" s="164">
        <v>51.1</v>
      </c>
      <c r="C131" s="143">
        <f>IF($B131-'SDE correctiebedragen 2022-2047'!B129&lt;0,0,$B131-'SDE correctiebedragen 2022-2047'!B129)</f>
        <v>37.181082606278608</v>
      </c>
      <c r="D131" s="143">
        <f>IF($B131-'SDE correctiebedragen 2022-2047'!C129&lt;0,0,$B131-'SDE correctiebedragen 2022-2047'!C129)</f>
        <v>38.043584106265634</v>
      </c>
      <c r="E131" s="143">
        <f>IF($B131-'SDE correctiebedragen 2022-2047'!D129&lt;0,0,$B131-'SDE correctiebedragen 2022-2047'!D129)</f>
        <v>37.037985328152907</v>
      </c>
      <c r="F131" s="143">
        <f>IF($B131-'SDE correctiebedragen 2022-2047'!E129&lt;0,0,$B131-'SDE correctiebedragen 2022-2047'!E129)</f>
        <v>36.005156280272892</v>
      </c>
      <c r="G131" s="143">
        <f>IF($B131-'SDE correctiebedragen 2022-2047'!F129&lt;0,0,$B131-'SDE correctiebedragen 2022-2047'!F129)</f>
        <v>34.944506314257637</v>
      </c>
      <c r="H131" s="143">
        <f>IF($B131-'SDE correctiebedragen 2022-2047'!G129&lt;0,0,$B131-'SDE correctiebedragen 2022-2047'!G129)</f>
        <v>33.855433189098875</v>
      </c>
      <c r="I131" s="143">
        <f>IF($B131-'SDE correctiebedragen 2022-2047'!H129&lt;0,0,$B131-'SDE correctiebedragen 2022-2047'!H129)</f>
        <v>32.737322856264626</v>
      </c>
      <c r="J131" s="143">
        <f>IF($B131-'SDE correctiebedragen 2022-2047'!I129&lt;0,0,$B131-'SDE correctiebedragen 2022-2047'!I129)</f>
        <v>31.589549240977814</v>
      </c>
      <c r="K131" s="143">
        <f>IF($B131-'SDE correctiebedragen 2022-2047'!J129&lt;0,0,$B131-'SDE correctiebedragen 2022-2047'!J129)</f>
        <v>30.411474019589733</v>
      </c>
      <c r="L131" s="143">
        <f>IF($B131-'SDE correctiebedragen 2022-2047'!K129&lt;0,0,$B131-'SDE correctiebedragen 2022-2047'!K129)</f>
        <v>29.87697319768489</v>
      </c>
      <c r="M131" s="143">
        <f>IF($B131-'SDE correctiebedragen 2022-2047'!L129&lt;0,0,$B131-'SDE correctiebedragen 2022-2047'!L129)</f>
        <v>29.331092269468499</v>
      </c>
      <c r="N131" s="143">
        <f>IF($B131-'SDE correctiebedragen 2022-2047'!M129&lt;0,0,$B131-'SDE correctiebedragen 2022-2047'!M129)</f>
        <v>28.773610094436126</v>
      </c>
      <c r="O131" s="143">
        <f>IF($B131-'SDE correctiebedragen 2022-2047'!N129&lt;0,0,$B131-'SDE correctiebedragen 2022-2047'!N129)</f>
        <v>28.204301458392159</v>
      </c>
      <c r="P131" s="143">
        <f>IF($B131-'SDE correctiebedragen 2022-2047'!O129&lt;0,0,$B131-'SDE correctiebedragen 2022-2047'!O129)</f>
        <v>27.62293700099562</v>
      </c>
      <c r="Q131" s="143">
        <f>IF($B131-'SDE correctiebedragen 2022-2047'!P129&lt;0,0,$B131-'SDE correctiebedragen 2022-2047'!P129)</f>
        <v>27.029283142049049</v>
      </c>
      <c r="R131" s="143">
        <f>IF($B131-'SDE correctiebedragen 2022-2047'!Q129&lt;0,0,$B131-'SDE correctiebedragen 2022-2047'!Q129)</f>
        <v>26.668222389179807</v>
      </c>
      <c r="S131" s="143">
        <f>IF($B131-'SDE correctiebedragen 2022-2047'!R129&lt;0,0,$B131-'SDE correctiebedragen 2022-2047'!R129)</f>
        <v>26.301745725017504</v>
      </c>
      <c r="T131" s="143">
        <f>IF($B131-'SDE correctiebedragen 2022-2047'!S129&lt;0,0,$B131-'SDE correctiebedragen 2022-2047'!S129)</f>
        <v>25.929771910892772</v>
      </c>
      <c r="U131" s="143">
        <f>IF($B131-'SDE correctiebedragen 2022-2047'!T129&lt;0,0,$B131-'SDE correctiebedragen 2022-2047'!T129)</f>
        <v>25.552218489556161</v>
      </c>
      <c r="V131" s="143">
        <f>IF($B131-'SDE correctiebedragen 2022-2047'!U129&lt;0,0,$B131-'SDE correctiebedragen 2022-2047'!U129)</f>
        <v>25.169001766899513</v>
      </c>
      <c r="W131" s="143">
        <f>IF($B131-'SDE correctiebedragen 2022-2047'!V129&lt;0,0,$B131-'SDE correctiebedragen 2022-2047'!V129)</f>
        <v>24.78003679340301</v>
      </c>
      <c r="X131" s="143">
        <f>IF($B131-'SDE correctiebedragen 2022-2047'!W129&lt;0,0,$B131-'SDE correctiebedragen 2022-2047'!W129)</f>
        <v>24.385237345304059</v>
      </c>
      <c r="Y131" s="143">
        <f>IF($B131-'SDE correctiebedragen 2022-2047'!X129&lt;0,0,$B131-'SDE correctiebedragen 2022-2047'!X129)</f>
        <v>23.984515905483622</v>
      </c>
      <c r="Z131" s="143">
        <f>IF($B131-'SDE correctiebedragen 2022-2047'!Y129&lt;0,0,$B131-'SDE correctiebedragen 2022-2047'!Y129)</f>
        <v>23.577783644065882</v>
      </c>
      <c r="AA131" s="143">
        <f>IF($B131-'SDE correctiebedragen 2022-2047'!Z129&lt;0,0,$B131-'SDE correctiebedragen 2022-2047'!Z129)</f>
        <v>23.164950398726869</v>
      </c>
      <c r="AB131" s="143">
        <f>IF($B131-'SDE correctiebedragen 2022-2047'!AA129&lt;0,0,$B131-'SDE correctiebedragen 2022-2047'!AA129)</f>
        <v>22.745924654707782</v>
      </c>
      <c r="AC131" s="184">
        <f t="shared" si="17"/>
        <v>29.034757697208541</v>
      </c>
    </row>
    <row r="132" spans="1:29" x14ac:dyDescent="0.25">
      <c r="A132" s="169" t="s">
        <v>194</v>
      </c>
      <c r="B132" s="164">
        <v>55.1</v>
      </c>
      <c r="C132" s="143">
        <f>IF($B132-'SDE correctiebedragen 2022-2047'!B130&lt;0,0,$B132-'SDE correctiebedragen 2022-2047'!B130)</f>
        <v>41.181082606278608</v>
      </c>
      <c r="D132" s="143">
        <f>IF($B132-'SDE correctiebedragen 2022-2047'!C130&lt;0,0,$B132-'SDE correctiebedragen 2022-2047'!C130)</f>
        <v>42.043584106265634</v>
      </c>
      <c r="E132" s="143">
        <f>IF($B132-'SDE correctiebedragen 2022-2047'!D130&lt;0,0,$B132-'SDE correctiebedragen 2022-2047'!D130)</f>
        <v>41.037985328152907</v>
      </c>
      <c r="F132" s="143">
        <f>IF($B132-'SDE correctiebedragen 2022-2047'!E130&lt;0,0,$B132-'SDE correctiebedragen 2022-2047'!E130)</f>
        <v>40.005156280272892</v>
      </c>
      <c r="G132" s="143">
        <f>IF($B132-'SDE correctiebedragen 2022-2047'!F130&lt;0,0,$B132-'SDE correctiebedragen 2022-2047'!F130)</f>
        <v>38.944506314257637</v>
      </c>
      <c r="H132" s="143">
        <f>IF($B132-'SDE correctiebedragen 2022-2047'!G130&lt;0,0,$B132-'SDE correctiebedragen 2022-2047'!G130)</f>
        <v>37.855433189098875</v>
      </c>
      <c r="I132" s="143">
        <f>IF($B132-'SDE correctiebedragen 2022-2047'!H130&lt;0,0,$B132-'SDE correctiebedragen 2022-2047'!H130)</f>
        <v>36.737322856264626</v>
      </c>
      <c r="J132" s="143">
        <f>IF($B132-'SDE correctiebedragen 2022-2047'!I130&lt;0,0,$B132-'SDE correctiebedragen 2022-2047'!I130)</f>
        <v>35.589549240977817</v>
      </c>
      <c r="K132" s="143">
        <f>IF($B132-'SDE correctiebedragen 2022-2047'!J130&lt;0,0,$B132-'SDE correctiebedragen 2022-2047'!J130)</f>
        <v>34.411474019589733</v>
      </c>
      <c r="L132" s="143">
        <f>IF($B132-'SDE correctiebedragen 2022-2047'!K130&lt;0,0,$B132-'SDE correctiebedragen 2022-2047'!K130)</f>
        <v>33.87697319768489</v>
      </c>
      <c r="M132" s="143">
        <f>IF($B132-'SDE correctiebedragen 2022-2047'!L130&lt;0,0,$B132-'SDE correctiebedragen 2022-2047'!L130)</f>
        <v>33.331092269468499</v>
      </c>
      <c r="N132" s="143">
        <f>IF($B132-'SDE correctiebedragen 2022-2047'!M130&lt;0,0,$B132-'SDE correctiebedragen 2022-2047'!M130)</f>
        <v>32.773610094436123</v>
      </c>
      <c r="O132" s="143">
        <f>IF($B132-'SDE correctiebedragen 2022-2047'!N130&lt;0,0,$B132-'SDE correctiebedragen 2022-2047'!N130)</f>
        <v>32.204301458392159</v>
      </c>
      <c r="P132" s="143">
        <f>IF($B132-'SDE correctiebedragen 2022-2047'!O130&lt;0,0,$B132-'SDE correctiebedragen 2022-2047'!O130)</f>
        <v>31.62293700099562</v>
      </c>
      <c r="Q132" s="143">
        <f>IF($B132-'SDE correctiebedragen 2022-2047'!P130&lt;0,0,$B132-'SDE correctiebedragen 2022-2047'!P130)</f>
        <v>31.029283142049049</v>
      </c>
      <c r="R132" s="143">
        <f>IF($B132-'SDE correctiebedragen 2022-2047'!Q130&lt;0,0,$B132-'SDE correctiebedragen 2022-2047'!Q130)</f>
        <v>30.668222389179807</v>
      </c>
      <c r="S132" s="143">
        <f>IF($B132-'SDE correctiebedragen 2022-2047'!R130&lt;0,0,$B132-'SDE correctiebedragen 2022-2047'!R130)</f>
        <v>30.301745725017504</v>
      </c>
      <c r="T132" s="143">
        <f>IF($B132-'SDE correctiebedragen 2022-2047'!S130&lt;0,0,$B132-'SDE correctiebedragen 2022-2047'!S130)</f>
        <v>29.929771910892772</v>
      </c>
      <c r="U132" s="143">
        <f>IF($B132-'SDE correctiebedragen 2022-2047'!T130&lt;0,0,$B132-'SDE correctiebedragen 2022-2047'!T130)</f>
        <v>29.552218489556161</v>
      </c>
      <c r="V132" s="143">
        <f>IF($B132-'SDE correctiebedragen 2022-2047'!U130&lt;0,0,$B132-'SDE correctiebedragen 2022-2047'!U130)</f>
        <v>29.169001766899513</v>
      </c>
      <c r="W132" s="143">
        <f>IF($B132-'SDE correctiebedragen 2022-2047'!V130&lt;0,0,$B132-'SDE correctiebedragen 2022-2047'!V130)</f>
        <v>28.78003679340301</v>
      </c>
      <c r="X132" s="143">
        <f>IF($B132-'SDE correctiebedragen 2022-2047'!W130&lt;0,0,$B132-'SDE correctiebedragen 2022-2047'!W130)</f>
        <v>28.385237345304059</v>
      </c>
      <c r="Y132" s="143">
        <f>IF($B132-'SDE correctiebedragen 2022-2047'!X130&lt;0,0,$B132-'SDE correctiebedragen 2022-2047'!X130)</f>
        <v>27.984515905483622</v>
      </c>
      <c r="Z132" s="143">
        <f>IF($B132-'SDE correctiebedragen 2022-2047'!Y130&lt;0,0,$B132-'SDE correctiebedragen 2022-2047'!Y130)</f>
        <v>27.577783644065882</v>
      </c>
      <c r="AA132" s="143">
        <f>IF($B132-'SDE correctiebedragen 2022-2047'!Z130&lt;0,0,$B132-'SDE correctiebedragen 2022-2047'!Z130)</f>
        <v>27.164950398726869</v>
      </c>
      <c r="AB132" s="143">
        <f>IF($B132-'SDE correctiebedragen 2022-2047'!AA130&lt;0,0,$B132-'SDE correctiebedragen 2022-2047'!AA130)</f>
        <v>26.745924654707782</v>
      </c>
      <c r="AC132" s="184">
        <f t="shared" si="17"/>
        <v>33.034757697208548</v>
      </c>
    </row>
    <row r="133" spans="1:29" x14ac:dyDescent="0.25">
      <c r="A133" s="169" t="s">
        <v>195</v>
      </c>
      <c r="B133" s="164">
        <v>59.1</v>
      </c>
      <c r="C133" s="143">
        <f>IF($B133-'SDE correctiebedragen 2022-2047'!B131&lt;0,0,$B133-'SDE correctiebedragen 2022-2047'!B131)</f>
        <v>45.181082606278608</v>
      </c>
      <c r="D133" s="143">
        <f>IF($B133-'SDE correctiebedragen 2022-2047'!C131&lt;0,0,$B133-'SDE correctiebedragen 2022-2047'!C131)</f>
        <v>46.043584106265634</v>
      </c>
      <c r="E133" s="143">
        <f>IF($B133-'SDE correctiebedragen 2022-2047'!D131&lt;0,0,$B133-'SDE correctiebedragen 2022-2047'!D131)</f>
        <v>45.037985328152907</v>
      </c>
      <c r="F133" s="143">
        <f>IF($B133-'SDE correctiebedragen 2022-2047'!E131&lt;0,0,$B133-'SDE correctiebedragen 2022-2047'!E131)</f>
        <v>44.005156280272892</v>
      </c>
      <c r="G133" s="143">
        <f>IF($B133-'SDE correctiebedragen 2022-2047'!F131&lt;0,0,$B133-'SDE correctiebedragen 2022-2047'!F131)</f>
        <v>42.944506314257637</v>
      </c>
      <c r="H133" s="143">
        <f>IF($B133-'SDE correctiebedragen 2022-2047'!G131&lt;0,0,$B133-'SDE correctiebedragen 2022-2047'!G131)</f>
        <v>41.855433189098875</v>
      </c>
      <c r="I133" s="143">
        <f>IF($B133-'SDE correctiebedragen 2022-2047'!H131&lt;0,0,$B133-'SDE correctiebedragen 2022-2047'!H131)</f>
        <v>40.737322856264626</v>
      </c>
      <c r="J133" s="143">
        <f>IF($B133-'SDE correctiebedragen 2022-2047'!I131&lt;0,0,$B133-'SDE correctiebedragen 2022-2047'!I131)</f>
        <v>39.589549240977817</v>
      </c>
      <c r="K133" s="143">
        <f>IF($B133-'SDE correctiebedragen 2022-2047'!J131&lt;0,0,$B133-'SDE correctiebedragen 2022-2047'!J131)</f>
        <v>38.411474019589733</v>
      </c>
      <c r="L133" s="143">
        <f>IF($B133-'SDE correctiebedragen 2022-2047'!K131&lt;0,0,$B133-'SDE correctiebedragen 2022-2047'!K131)</f>
        <v>37.87697319768489</v>
      </c>
      <c r="M133" s="143">
        <f>IF($B133-'SDE correctiebedragen 2022-2047'!L131&lt;0,0,$B133-'SDE correctiebedragen 2022-2047'!L131)</f>
        <v>37.331092269468499</v>
      </c>
      <c r="N133" s="143">
        <f>IF($B133-'SDE correctiebedragen 2022-2047'!M131&lt;0,0,$B133-'SDE correctiebedragen 2022-2047'!M131)</f>
        <v>36.773610094436123</v>
      </c>
      <c r="O133" s="143">
        <f>IF($B133-'SDE correctiebedragen 2022-2047'!N131&lt;0,0,$B133-'SDE correctiebedragen 2022-2047'!N131)</f>
        <v>36.204301458392159</v>
      </c>
      <c r="P133" s="143">
        <f>IF($B133-'SDE correctiebedragen 2022-2047'!O131&lt;0,0,$B133-'SDE correctiebedragen 2022-2047'!O131)</f>
        <v>35.62293700099562</v>
      </c>
      <c r="Q133" s="143">
        <f>IF($B133-'SDE correctiebedragen 2022-2047'!P131&lt;0,0,$B133-'SDE correctiebedragen 2022-2047'!P131)</f>
        <v>35.029283142049053</v>
      </c>
      <c r="R133" s="143">
        <f>IF($B133-'SDE correctiebedragen 2022-2047'!Q131&lt;0,0,$B133-'SDE correctiebedragen 2022-2047'!Q131)</f>
        <v>34.668222389179803</v>
      </c>
      <c r="S133" s="143">
        <f>IF($B133-'SDE correctiebedragen 2022-2047'!R131&lt;0,0,$B133-'SDE correctiebedragen 2022-2047'!R131)</f>
        <v>34.301745725017504</v>
      </c>
      <c r="T133" s="143">
        <f>IF($B133-'SDE correctiebedragen 2022-2047'!S131&lt;0,0,$B133-'SDE correctiebedragen 2022-2047'!S131)</f>
        <v>33.929771910892768</v>
      </c>
      <c r="U133" s="143">
        <f>IF($B133-'SDE correctiebedragen 2022-2047'!T131&lt;0,0,$B133-'SDE correctiebedragen 2022-2047'!T131)</f>
        <v>33.552218489556161</v>
      </c>
      <c r="V133" s="143">
        <f>IF($B133-'SDE correctiebedragen 2022-2047'!U131&lt;0,0,$B133-'SDE correctiebedragen 2022-2047'!U131)</f>
        <v>33.169001766899513</v>
      </c>
      <c r="W133" s="143">
        <f>IF($B133-'SDE correctiebedragen 2022-2047'!V131&lt;0,0,$B133-'SDE correctiebedragen 2022-2047'!V131)</f>
        <v>32.780036793403013</v>
      </c>
      <c r="X133" s="143">
        <f>IF($B133-'SDE correctiebedragen 2022-2047'!W131&lt;0,0,$B133-'SDE correctiebedragen 2022-2047'!W131)</f>
        <v>32.385237345304063</v>
      </c>
      <c r="Y133" s="143">
        <f>IF($B133-'SDE correctiebedragen 2022-2047'!X131&lt;0,0,$B133-'SDE correctiebedragen 2022-2047'!X131)</f>
        <v>31.984515905483622</v>
      </c>
      <c r="Z133" s="143">
        <f>IF($B133-'SDE correctiebedragen 2022-2047'!Y131&lt;0,0,$B133-'SDE correctiebedragen 2022-2047'!Y131)</f>
        <v>31.577783644065882</v>
      </c>
      <c r="AA133" s="143">
        <f>IF($B133-'SDE correctiebedragen 2022-2047'!Z131&lt;0,0,$B133-'SDE correctiebedragen 2022-2047'!Z131)</f>
        <v>31.164950398726869</v>
      </c>
      <c r="AB133" s="143">
        <f>IF($B133-'SDE correctiebedragen 2022-2047'!AA131&lt;0,0,$B133-'SDE correctiebedragen 2022-2047'!AA131)</f>
        <v>30.745924654707782</v>
      </c>
      <c r="AC133" s="184">
        <f t="shared" si="17"/>
        <v>37.034757697208548</v>
      </c>
    </row>
    <row r="134" spans="1:29" x14ac:dyDescent="0.25">
      <c r="A134" s="169" t="s">
        <v>196</v>
      </c>
      <c r="B134" s="164">
        <v>63.1</v>
      </c>
      <c r="C134" s="143">
        <f>IF($B134-'SDE correctiebedragen 2022-2047'!B132&lt;0,0,$B134-'SDE correctiebedragen 2022-2047'!B132)</f>
        <v>49.181082606278608</v>
      </c>
      <c r="D134" s="143">
        <f>IF($B134-'SDE correctiebedragen 2022-2047'!C132&lt;0,0,$B134-'SDE correctiebedragen 2022-2047'!C132)</f>
        <v>50.043584106265634</v>
      </c>
      <c r="E134" s="143">
        <f>IF($B134-'SDE correctiebedragen 2022-2047'!D132&lt;0,0,$B134-'SDE correctiebedragen 2022-2047'!D132)</f>
        <v>49.037985328152907</v>
      </c>
      <c r="F134" s="143">
        <f>IF($B134-'SDE correctiebedragen 2022-2047'!E132&lt;0,0,$B134-'SDE correctiebedragen 2022-2047'!E132)</f>
        <v>48.005156280272892</v>
      </c>
      <c r="G134" s="143">
        <f>IF($B134-'SDE correctiebedragen 2022-2047'!F132&lt;0,0,$B134-'SDE correctiebedragen 2022-2047'!F132)</f>
        <v>46.944506314257637</v>
      </c>
      <c r="H134" s="143">
        <f>IF($B134-'SDE correctiebedragen 2022-2047'!G132&lt;0,0,$B134-'SDE correctiebedragen 2022-2047'!G132)</f>
        <v>45.855433189098875</v>
      </c>
      <c r="I134" s="143">
        <f>IF($B134-'SDE correctiebedragen 2022-2047'!H132&lt;0,0,$B134-'SDE correctiebedragen 2022-2047'!H132)</f>
        <v>44.737322856264626</v>
      </c>
      <c r="J134" s="143">
        <f>IF($B134-'SDE correctiebedragen 2022-2047'!I132&lt;0,0,$B134-'SDE correctiebedragen 2022-2047'!I132)</f>
        <v>43.589549240977817</v>
      </c>
      <c r="K134" s="143">
        <f>IF($B134-'SDE correctiebedragen 2022-2047'!J132&lt;0,0,$B134-'SDE correctiebedragen 2022-2047'!J132)</f>
        <v>42.411474019589733</v>
      </c>
      <c r="L134" s="143">
        <f>IF($B134-'SDE correctiebedragen 2022-2047'!K132&lt;0,0,$B134-'SDE correctiebedragen 2022-2047'!K132)</f>
        <v>41.87697319768489</v>
      </c>
      <c r="M134" s="143">
        <f>IF($B134-'SDE correctiebedragen 2022-2047'!L132&lt;0,0,$B134-'SDE correctiebedragen 2022-2047'!L132)</f>
        <v>41.331092269468499</v>
      </c>
      <c r="N134" s="143">
        <f>IF($B134-'SDE correctiebedragen 2022-2047'!M132&lt;0,0,$B134-'SDE correctiebedragen 2022-2047'!M132)</f>
        <v>40.773610094436123</v>
      </c>
      <c r="O134" s="143">
        <f>IF($B134-'SDE correctiebedragen 2022-2047'!N132&lt;0,0,$B134-'SDE correctiebedragen 2022-2047'!N132)</f>
        <v>40.204301458392159</v>
      </c>
      <c r="P134" s="143">
        <f>IF($B134-'SDE correctiebedragen 2022-2047'!O132&lt;0,0,$B134-'SDE correctiebedragen 2022-2047'!O132)</f>
        <v>39.62293700099562</v>
      </c>
      <c r="Q134" s="143">
        <f>IF($B134-'SDE correctiebedragen 2022-2047'!P132&lt;0,0,$B134-'SDE correctiebedragen 2022-2047'!P132)</f>
        <v>39.029283142049053</v>
      </c>
      <c r="R134" s="143">
        <f>IF($B134-'SDE correctiebedragen 2022-2047'!Q132&lt;0,0,$B134-'SDE correctiebedragen 2022-2047'!Q132)</f>
        <v>38.668222389179803</v>
      </c>
      <c r="S134" s="143">
        <f>IF($B134-'SDE correctiebedragen 2022-2047'!R132&lt;0,0,$B134-'SDE correctiebedragen 2022-2047'!R132)</f>
        <v>38.301745725017504</v>
      </c>
      <c r="T134" s="143">
        <f>IF($B134-'SDE correctiebedragen 2022-2047'!S132&lt;0,0,$B134-'SDE correctiebedragen 2022-2047'!S132)</f>
        <v>37.929771910892768</v>
      </c>
      <c r="U134" s="143">
        <f>IF($B134-'SDE correctiebedragen 2022-2047'!T132&lt;0,0,$B134-'SDE correctiebedragen 2022-2047'!T132)</f>
        <v>37.552218489556161</v>
      </c>
      <c r="V134" s="143">
        <f>IF($B134-'SDE correctiebedragen 2022-2047'!U132&lt;0,0,$B134-'SDE correctiebedragen 2022-2047'!U132)</f>
        <v>37.169001766899513</v>
      </c>
      <c r="W134" s="143">
        <f>IF($B134-'SDE correctiebedragen 2022-2047'!V132&lt;0,0,$B134-'SDE correctiebedragen 2022-2047'!V132)</f>
        <v>36.780036793403013</v>
      </c>
      <c r="X134" s="143">
        <f>IF($B134-'SDE correctiebedragen 2022-2047'!W132&lt;0,0,$B134-'SDE correctiebedragen 2022-2047'!W132)</f>
        <v>36.385237345304063</v>
      </c>
      <c r="Y134" s="143">
        <f>IF($B134-'SDE correctiebedragen 2022-2047'!X132&lt;0,0,$B134-'SDE correctiebedragen 2022-2047'!X132)</f>
        <v>35.984515905483619</v>
      </c>
      <c r="Z134" s="143">
        <f>IF($B134-'SDE correctiebedragen 2022-2047'!Y132&lt;0,0,$B134-'SDE correctiebedragen 2022-2047'!Y132)</f>
        <v>35.577783644065882</v>
      </c>
      <c r="AA134" s="143">
        <f>IF($B134-'SDE correctiebedragen 2022-2047'!Z132&lt;0,0,$B134-'SDE correctiebedragen 2022-2047'!Z132)</f>
        <v>35.164950398726873</v>
      </c>
      <c r="AB134" s="143">
        <f>IF($B134-'SDE correctiebedragen 2022-2047'!AA132&lt;0,0,$B134-'SDE correctiebedragen 2022-2047'!AA132)</f>
        <v>34.745924654707778</v>
      </c>
      <c r="AC134" s="184">
        <f t="shared" si="17"/>
        <v>41.034757697208541</v>
      </c>
    </row>
    <row r="135" spans="1:29" x14ac:dyDescent="0.25">
      <c r="A135" s="169" t="s">
        <v>197</v>
      </c>
      <c r="B135" s="164">
        <v>72.58</v>
      </c>
      <c r="C135" s="143">
        <f>IF($B135-'SDE correctiebedragen 2022-2047'!B133&lt;0,0,$B135-'SDE correctiebedragen 2022-2047'!B133)</f>
        <v>58.661082606278612</v>
      </c>
      <c r="D135" s="143">
        <f>IF($B135-'SDE correctiebedragen 2022-2047'!C133&lt;0,0,$B135-'SDE correctiebedragen 2022-2047'!C133)</f>
        <v>59.523584106265631</v>
      </c>
      <c r="E135" s="143">
        <f>IF($B135-'SDE correctiebedragen 2022-2047'!D133&lt;0,0,$B135-'SDE correctiebedragen 2022-2047'!D133)</f>
        <v>58.517985328152903</v>
      </c>
      <c r="F135" s="143">
        <f>IF($B135-'SDE correctiebedragen 2022-2047'!E133&lt;0,0,$B135-'SDE correctiebedragen 2022-2047'!E133)</f>
        <v>57.485156280272889</v>
      </c>
      <c r="G135" s="143">
        <f>IF($B135-'SDE correctiebedragen 2022-2047'!F133&lt;0,0,$B135-'SDE correctiebedragen 2022-2047'!F133)</f>
        <v>56.424506314257641</v>
      </c>
      <c r="H135" s="143">
        <f>IF($B135-'SDE correctiebedragen 2022-2047'!G133&lt;0,0,$B135-'SDE correctiebedragen 2022-2047'!G133)</f>
        <v>55.335433189098865</v>
      </c>
      <c r="I135" s="143">
        <f>IF($B135-'SDE correctiebedragen 2022-2047'!H133&lt;0,0,$B135-'SDE correctiebedragen 2022-2047'!H133)</f>
        <v>54.21732285626463</v>
      </c>
      <c r="J135" s="143">
        <f>IF($B135-'SDE correctiebedragen 2022-2047'!I133&lt;0,0,$B135-'SDE correctiebedragen 2022-2047'!I133)</f>
        <v>53.069549240977807</v>
      </c>
      <c r="K135" s="143">
        <f>IF($B135-'SDE correctiebedragen 2022-2047'!J133&lt;0,0,$B135-'SDE correctiebedragen 2022-2047'!J133)</f>
        <v>51.891474019589729</v>
      </c>
      <c r="L135" s="143">
        <f>IF($B135-'SDE correctiebedragen 2022-2047'!K133&lt;0,0,$B135-'SDE correctiebedragen 2022-2047'!K133)</f>
        <v>51.356973197684887</v>
      </c>
      <c r="M135" s="143">
        <f>IF($B135-'SDE correctiebedragen 2022-2047'!L133&lt;0,0,$B135-'SDE correctiebedragen 2022-2047'!L133)</f>
        <v>50.811092269468496</v>
      </c>
      <c r="N135" s="143">
        <f>IF($B135-'SDE correctiebedragen 2022-2047'!M133&lt;0,0,$B135-'SDE correctiebedragen 2022-2047'!M133)</f>
        <v>50.253610094436127</v>
      </c>
      <c r="O135" s="143">
        <f>IF($B135-'SDE correctiebedragen 2022-2047'!N133&lt;0,0,$B135-'SDE correctiebedragen 2022-2047'!N133)</f>
        <v>49.684301458392156</v>
      </c>
      <c r="P135" s="143">
        <f>IF($B135-'SDE correctiebedragen 2022-2047'!O133&lt;0,0,$B135-'SDE correctiebedragen 2022-2047'!O133)</f>
        <v>49.102937000995617</v>
      </c>
      <c r="Q135" s="143">
        <f>IF($B135-'SDE correctiebedragen 2022-2047'!P133&lt;0,0,$B135-'SDE correctiebedragen 2022-2047'!P133)</f>
        <v>48.509283142049043</v>
      </c>
      <c r="R135" s="143">
        <f>IF($B135-'SDE correctiebedragen 2022-2047'!Q133&lt;0,0,$B135-'SDE correctiebedragen 2022-2047'!Q133)</f>
        <v>48.148222389179807</v>
      </c>
      <c r="S135" s="143">
        <f>IF($B135-'SDE correctiebedragen 2022-2047'!R133&lt;0,0,$B135-'SDE correctiebedragen 2022-2047'!R133)</f>
        <v>47.781745725017501</v>
      </c>
      <c r="T135" s="143">
        <f>IF($B135-'SDE correctiebedragen 2022-2047'!S133&lt;0,0,$B135-'SDE correctiebedragen 2022-2047'!S133)</f>
        <v>47.409771910892772</v>
      </c>
      <c r="U135" s="143">
        <f>IF($B135-'SDE correctiebedragen 2022-2047'!T133&lt;0,0,$B135-'SDE correctiebedragen 2022-2047'!T133)</f>
        <v>47.032218489556158</v>
      </c>
      <c r="V135" s="143">
        <f>IF($B135-'SDE correctiebedragen 2022-2047'!U133&lt;0,0,$B135-'SDE correctiebedragen 2022-2047'!U133)</f>
        <v>46.649001766899509</v>
      </c>
      <c r="W135" s="143">
        <f>IF($B135-'SDE correctiebedragen 2022-2047'!V133&lt;0,0,$B135-'SDE correctiebedragen 2022-2047'!V133)</f>
        <v>46.260036793403003</v>
      </c>
      <c r="X135" s="143">
        <f>IF($B135-'SDE correctiebedragen 2022-2047'!W133&lt;0,0,$B135-'SDE correctiebedragen 2022-2047'!W133)</f>
        <v>45.865237345304052</v>
      </c>
      <c r="Y135" s="143">
        <f>IF($B135-'SDE correctiebedragen 2022-2047'!X133&lt;0,0,$B135-'SDE correctiebedragen 2022-2047'!X133)</f>
        <v>45.464515905483623</v>
      </c>
      <c r="Z135" s="143">
        <f>IF($B135-'SDE correctiebedragen 2022-2047'!Y133&lt;0,0,$B135-'SDE correctiebedragen 2022-2047'!Y133)</f>
        <v>45.057783644065879</v>
      </c>
      <c r="AA135" s="143">
        <f>IF($B135-'SDE correctiebedragen 2022-2047'!Z133&lt;0,0,$B135-'SDE correctiebedragen 2022-2047'!Z133)</f>
        <v>44.644950398726863</v>
      </c>
      <c r="AB135" s="143">
        <f>IF($B135-'SDE correctiebedragen 2022-2047'!AA133&lt;0,0,$B135-'SDE correctiebedragen 2022-2047'!AA133)</f>
        <v>44.225924654707782</v>
      </c>
      <c r="AC135" s="184">
        <f t="shared" si="17"/>
        <v>50.514757697208545</v>
      </c>
    </row>
    <row r="136" spans="1:29" x14ac:dyDescent="0.25">
      <c r="A136" s="169" t="s">
        <v>198</v>
      </c>
      <c r="B136" s="164">
        <v>72.489999999999995</v>
      </c>
      <c r="C136" s="143">
        <f>IF($B136-'SDE correctiebedragen 2022-2047'!B134&lt;0,0,$B136-'SDE correctiebedragen 2022-2047'!B134)</f>
        <v>58.571082606278608</v>
      </c>
      <c r="D136" s="143">
        <f>IF($B136-'SDE correctiebedragen 2022-2047'!C134&lt;0,0,$B136-'SDE correctiebedragen 2022-2047'!C134)</f>
        <v>59.433584106265627</v>
      </c>
      <c r="E136" s="143">
        <f>IF($B136-'SDE correctiebedragen 2022-2047'!D134&lt;0,0,$B136-'SDE correctiebedragen 2022-2047'!D134)</f>
        <v>58.4279853281529</v>
      </c>
      <c r="F136" s="143">
        <f>IF($B136-'SDE correctiebedragen 2022-2047'!E134&lt;0,0,$B136-'SDE correctiebedragen 2022-2047'!E134)</f>
        <v>57.395156280272886</v>
      </c>
      <c r="G136" s="143">
        <f>IF($B136-'SDE correctiebedragen 2022-2047'!F134&lt;0,0,$B136-'SDE correctiebedragen 2022-2047'!F134)</f>
        <v>56.334506314257638</v>
      </c>
      <c r="H136" s="143">
        <f>IF($B136-'SDE correctiebedragen 2022-2047'!G134&lt;0,0,$B136-'SDE correctiebedragen 2022-2047'!G134)</f>
        <v>55.245433189098861</v>
      </c>
      <c r="I136" s="143">
        <f>IF($B136-'SDE correctiebedragen 2022-2047'!H134&lt;0,0,$B136-'SDE correctiebedragen 2022-2047'!H134)</f>
        <v>54.127322856264627</v>
      </c>
      <c r="J136" s="143">
        <f>IF($B136-'SDE correctiebedragen 2022-2047'!I134&lt;0,0,$B136-'SDE correctiebedragen 2022-2047'!I134)</f>
        <v>52.979549240977803</v>
      </c>
      <c r="K136" s="143">
        <f>IF($B136-'SDE correctiebedragen 2022-2047'!J134&lt;0,0,$B136-'SDE correctiebedragen 2022-2047'!J134)</f>
        <v>51.801474019589726</v>
      </c>
      <c r="L136" s="143">
        <f>IF($B136-'SDE correctiebedragen 2022-2047'!K134&lt;0,0,$B136-'SDE correctiebedragen 2022-2047'!K134)</f>
        <v>51.266973197684884</v>
      </c>
      <c r="M136" s="143">
        <f>IF($B136-'SDE correctiebedragen 2022-2047'!L134&lt;0,0,$B136-'SDE correctiebedragen 2022-2047'!L134)</f>
        <v>50.721092269468492</v>
      </c>
      <c r="N136" s="143">
        <f>IF($B136-'SDE correctiebedragen 2022-2047'!M134&lt;0,0,$B136-'SDE correctiebedragen 2022-2047'!M134)</f>
        <v>50.163610094436123</v>
      </c>
      <c r="O136" s="143">
        <f>IF($B136-'SDE correctiebedragen 2022-2047'!N134&lt;0,0,$B136-'SDE correctiebedragen 2022-2047'!N134)</f>
        <v>49.594301458392152</v>
      </c>
      <c r="P136" s="143">
        <f>IF($B136-'SDE correctiebedragen 2022-2047'!O134&lt;0,0,$B136-'SDE correctiebedragen 2022-2047'!O134)</f>
        <v>49.012937000995613</v>
      </c>
      <c r="Q136" s="143">
        <f>IF($B136-'SDE correctiebedragen 2022-2047'!P134&lt;0,0,$B136-'SDE correctiebedragen 2022-2047'!P134)</f>
        <v>48.419283142049039</v>
      </c>
      <c r="R136" s="143">
        <f>IF($B136-'SDE correctiebedragen 2022-2047'!Q134&lt;0,0,$B136-'SDE correctiebedragen 2022-2047'!Q134)</f>
        <v>48.058222389179804</v>
      </c>
      <c r="S136" s="143">
        <f>IF($B136-'SDE correctiebedragen 2022-2047'!R134&lt;0,0,$B136-'SDE correctiebedragen 2022-2047'!R134)</f>
        <v>47.691745725017498</v>
      </c>
      <c r="T136" s="143">
        <f>IF($B136-'SDE correctiebedragen 2022-2047'!S134&lt;0,0,$B136-'SDE correctiebedragen 2022-2047'!S134)</f>
        <v>47.319771910892769</v>
      </c>
      <c r="U136" s="143">
        <f>IF($B136-'SDE correctiebedragen 2022-2047'!T134&lt;0,0,$B136-'SDE correctiebedragen 2022-2047'!T134)</f>
        <v>46.942218489556154</v>
      </c>
      <c r="V136" s="143">
        <f>IF($B136-'SDE correctiebedragen 2022-2047'!U134&lt;0,0,$B136-'SDE correctiebedragen 2022-2047'!U134)</f>
        <v>46.559001766899506</v>
      </c>
      <c r="W136" s="143">
        <f>IF($B136-'SDE correctiebedragen 2022-2047'!V134&lt;0,0,$B136-'SDE correctiebedragen 2022-2047'!V134)</f>
        <v>46.170036793403</v>
      </c>
      <c r="X136" s="143">
        <f>IF($B136-'SDE correctiebedragen 2022-2047'!W134&lt;0,0,$B136-'SDE correctiebedragen 2022-2047'!W134)</f>
        <v>45.775237345304049</v>
      </c>
      <c r="Y136" s="143">
        <f>IF($B136-'SDE correctiebedragen 2022-2047'!X134&lt;0,0,$B136-'SDE correctiebedragen 2022-2047'!X134)</f>
        <v>45.374515905483619</v>
      </c>
      <c r="Z136" s="143">
        <f>IF($B136-'SDE correctiebedragen 2022-2047'!Y134&lt;0,0,$B136-'SDE correctiebedragen 2022-2047'!Y134)</f>
        <v>44.967783644065875</v>
      </c>
      <c r="AA136" s="143">
        <f>IF($B136-'SDE correctiebedragen 2022-2047'!Z134&lt;0,0,$B136-'SDE correctiebedragen 2022-2047'!Z134)</f>
        <v>44.554950398726859</v>
      </c>
      <c r="AB136" s="143">
        <f>IF($B136-'SDE correctiebedragen 2022-2047'!AA134&lt;0,0,$B136-'SDE correctiebedragen 2022-2047'!AA134)</f>
        <v>44.135924654707779</v>
      </c>
      <c r="AC136" s="184">
        <f t="shared" si="17"/>
        <v>50.424757697208527</v>
      </c>
    </row>
    <row r="137" spans="1:29" x14ac:dyDescent="0.25">
      <c r="A137" s="169" t="s">
        <v>199</v>
      </c>
      <c r="B137" s="164">
        <v>72.429999999999993</v>
      </c>
      <c r="C137" s="143">
        <f>IF($B137-'SDE correctiebedragen 2022-2047'!B135&lt;0,0,$B137-'SDE correctiebedragen 2022-2047'!B135)</f>
        <v>58.511082606278606</v>
      </c>
      <c r="D137" s="143">
        <f>IF($B137-'SDE correctiebedragen 2022-2047'!C135&lt;0,0,$B137-'SDE correctiebedragen 2022-2047'!C135)</f>
        <v>59.373584106265625</v>
      </c>
      <c r="E137" s="143">
        <f>IF($B137-'SDE correctiebedragen 2022-2047'!D135&lt;0,0,$B137-'SDE correctiebedragen 2022-2047'!D135)</f>
        <v>58.367985328152898</v>
      </c>
      <c r="F137" s="143">
        <f>IF($B137-'SDE correctiebedragen 2022-2047'!E135&lt;0,0,$B137-'SDE correctiebedragen 2022-2047'!E135)</f>
        <v>57.335156280272884</v>
      </c>
      <c r="G137" s="143">
        <f>IF($B137-'SDE correctiebedragen 2022-2047'!F135&lt;0,0,$B137-'SDE correctiebedragen 2022-2047'!F135)</f>
        <v>56.274506314257636</v>
      </c>
      <c r="H137" s="143">
        <f>IF($B137-'SDE correctiebedragen 2022-2047'!G135&lt;0,0,$B137-'SDE correctiebedragen 2022-2047'!G135)</f>
        <v>55.185433189098859</v>
      </c>
      <c r="I137" s="143">
        <f>IF($B137-'SDE correctiebedragen 2022-2047'!H135&lt;0,0,$B137-'SDE correctiebedragen 2022-2047'!H135)</f>
        <v>54.067322856264624</v>
      </c>
      <c r="J137" s="143">
        <f>IF($B137-'SDE correctiebedragen 2022-2047'!I135&lt;0,0,$B137-'SDE correctiebedragen 2022-2047'!I135)</f>
        <v>52.919549240977801</v>
      </c>
      <c r="K137" s="143">
        <f>IF($B137-'SDE correctiebedragen 2022-2047'!J135&lt;0,0,$B137-'SDE correctiebedragen 2022-2047'!J135)</f>
        <v>51.741474019589724</v>
      </c>
      <c r="L137" s="143">
        <f>IF($B137-'SDE correctiebedragen 2022-2047'!K135&lt;0,0,$B137-'SDE correctiebedragen 2022-2047'!K135)</f>
        <v>51.206973197684881</v>
      </c>
      <c r="M137" s="143">
        <f>IF($B137-'SDE correctiebedragen 2022-2047'!L135&lt;0,0,$B137-'SDE correctiebedragen 2022-2047'!L135)</f>
        <v>50.66109226946849</v>
      </c>
      <c r="N137" s="143">
        <f>IF($B137-'SDE correctiebedragen 2022-2047'!M135&lt;0,0,$B137-'SDE correctiebedragen 2022-2047'!M135)</f>
        <v>50.103610094436121</v>
      </c>
      <c r="O137" s="143">
        <f>IF($B137-'SDE correctiebedragen 2022-2047'!N135&lt;0,0,$B137-'SDE correctiebedragen 2022-2047'!N135)</f>
        <v>49.53430145839215</v>
      </c>
      <c r="P137" s="143">
        <f>IF($B137-'SDE correctiebedragen 2022-2047'!O135&lt;0,0,$B137-'SDE correctiebedragen 2022-2047'!O135)</f>
        <v>48.952937000995611</v>
      </c>
      <c r="Q137" s="143">
        <f>IF($B137-'SDE correctiebedragen 2022-2047'!P135&lt;0,0,$B137-'SDE correctiebedragen 2022-2047'!P135)</f>
        <v>48.359283142049037</v>
      </c>
      <c r="R137" s="143">
        <f>IF($B137-'SDE correctiebedragen 2022-2047'!Q135&lt;0,0,$B137-'SDE correctiebedragen 2022-2047'!Q135)</f>
        <v>47.998222389179801</v>
      </c>
      <c r="S137" s="143">
        <f>IF($B137-'SDE correctiebedragen 2022-2047'!R135&lt;0,0,$B137-'SDE correctiebedragen 2022-2047'!R135)</f>
        <v>47.631745725017495</v>
      </c>
      <c r="T137" s="143">
        <f>IF($B137-'SDE correctiebedragen 2022-2047'!S135&lt;0,0,$B137-'SDE correctiebedragen 2022-2047'!S135)</f>
        <v>47.259771910892766</v>
      </c>
      <c r="U137" s="143">
        <f>IF($B137-'SDE correctiebedragen 2022-2047'!T135&lt;0,0,$B137-'SDE correctiebedragen 2022-2047'!T135)</f>
        <v>46.882218489556152</v>
      </c>
      <c r="V137" s="143">
        <f>IF($B137-'SDE correctiebedragen 2022-2047'!U135&lt;0,0,$B137-'SDE correctiebedragen 2022-2047'!U135)</f>
        <v>46.499001766899504</v>
      </c>
      <c r="W137" s="143">
        <f>IF($B137-'SDE correctiebedragen 2022-2047'!V135&lt;0,0,$B137-'SDE correctiebedragen 2022-2047'!V135)</f>
        <v>46.110036793402998</v>
      </c>
      <c r="X137" s="143">
        <f>IF($B137-'SDE correctiebedragen 2022-2047'!W135&lt;0,0,$B137-'SDE correctiebedragen 2022-2047'!W135)</f>
        <v>45.715237345304047</v>
      </c>
      <c r="Y137" s="143">
        <f>IF($B137-'SDE correctiebedragen 2022-2047'!X135&lt;0,0,$B137-'SDE correctiebedragen 2022-2047'!X135)</f>
        <v>45.314515905483617</v>
      </c>
      <c r="Z137" s="143">
        <f>IF($B137-'SDE correctiebedragen 2022-2047'!Y135&lt;0,0,$B137-'SDE correctiebedragen 2022-2047'!Y135)</f>
        <v>44.907783644065873</v>
      </c>
      <c r="AA137" s="143">
        <f>IF($B137-'SDE correctiebedragen 2022-2047'!Z135&lt;0,0,$B137-'SDE correctiebedragen 2022-2047'!Z135)</f>
        <v>44.494950398726857</v>
      </c>
      <c r="AB137" s="143">
        <f>IF($B137-'SDE correctiebedragen 2022-2047'!AA135&lt;0,0,$B137-'SDE correctiebedragen 2022-2047'!AA135)</f>
        <v>44.075924654707777</v>
      </c>
      <c r="AC137" s="184">
        <f t="shared" si="17"/>
        <v>50.364757697208532</v>
      </c>
    </row>
    <row r="138" spans="1:29" x14ac:dyDescent="0.25">
      <c r="A138" s="170" t="s">
        <v>200</v>
      </c>
      <c r="B138" s="166">
        <v>72.34</v>
      </c>
      <c r="C138" s="163">
        <f>IF($B138-'SDE correctiebedragen 2022-2047'!B136&lt;0,0,$B138-'SDE correctiebedragen 2022-2047'!B136)</f>
        <v>58.421082606278617</v>
      </c>
      <c r="D138" s="163">
        <f>IF($B138-'SDE correctiebedragen 2022-2047'!C136&lt;0,0,$B138-'SDE correctiebedragen 2022-2047'!C136)</f>
        <v>59.283584106265636</v>
      </c>
      <c r="E138" s="163">
        <f>IF($B138-'SDE correctiebedragen 2022-2047'!D136&lt;0,0,$B138-'SDE correctiebedragen 2022-2047'!D136)</f>
        <v>58.277985328152909</v>
      </c>
      <c r="F138" s="163">
        <f>IF($B138-'SDE correctiebedragen 2022-2047'!E136&lt;0,0,$B138-'SDE correctiebedragen 2022-2047'!E136)</f>
        <v>57.245156280272894</v>
      </c>
      <c r="G138" s="163">
        <f>IF($B138-'SDE correctiebedragen 2022-2047'!F136&lt;0,0,$B138-'SDE correctiebedragen 2022-2047'!F136)</f>
        <v>56.184506314257646</v>
      </c>
      <c r="H138" s="163">
        <f>IF($B138-'SDE correctiebedragen 2022-2047'!G136&lt;0,0,$B138-'SDE correctiebedragen 2022-2047'!G136)</f>
        <v>55.09543318909887</v>
      </c>
      <c r="I138" s="163">
        <f>IF($B138-'SDE correctiebedragen 2022-2047'!H136&lt;0,0,$B138-'SDE correctiebedragen 2022-2047'!H136)</f>
        <v>53.977322856264635</v>
      </c>
      <c r="J138" s="163">
        <f>IF($B138-'SDE correctiebedragen 2022-2047'!I136&lt;0,0,$B138-'SDE correctiebedragen 2022-2047'!I136)</f>
        <v>52.829549240977812</v>
      </c>
      <c r="K138" s="163">
        <f>IF($B138-'SDE correctiebedragen 2022-2047'!J136&lt;0,0,$B138-'SDE correctiebedragen 2022-2047'!J136)</f>
        <v>51.651474019589735</v>
      </c>
      <c r="L138" s="163">
        <f>IF($B138-'SDE correctiebedragen 2022-2047'!K136&lt;0,0,$B138-'SDE correctiebedragen 2022-2047'!K136)</f>
        <v>51.116973197684892</v>
      </c>
      <c r="M138" s="163">
        <f>IF($B138-'SDE correctiebedragen 2022-2047'!L136&lt;0,0,$B138-'SDE correctiebedragen 2022-2047'!L136)</f>
        <v>50.571092269468501</v>
      </c>
      <c r="N138" s="163">
        <f>IF($B138-'SDE correctiebedragen 2022-2047'!M136&lt;0,0,$B138-'SDE correctiebedragen 2022-2047'!M136)</f>
        <v>50.013610094436132</v>
      </c>
      <c r="O138" s="163">
        <f>IF($B138-'SDE correctiebedragen 2022-2047'!N136&lt;0,0,$B138-'SDE correctiebedragen 2022-2047'!N136)</f>
        <v>49.444301458392161</v>
      </c>
      <c r="P138" s="163">
        <f>IF($B138-'SDE correctiebedragen 2022-2047'!O136&lt;0,0,$B138-'SDE correctiebedragen 2022-2047'!O136)</f>
        <v>48.862937000995622</v>
      </c>
      <c r="Q138" s="163">
        <f>IF($B138-'SDE correctiebedragen 2022-2047'!P136&lt;0,0,$B138-'SDE correctiebedragen 2022-2047'!P136)</f>
        <v>48.269283142049048</v>
      </c>
      <c r="R138" s="163">
        <f>IF($B138-'SDE correctiebedragen 2022-2047'!Q136&lt;0,0,$B138-'SDE correctiebedragen 2022-2047'!Q136)</f>
        <v>47.908222389179812</v>
      </c>
      <c r="S138" s="163">
        <f>IF($B138-'SDE correctiebedragen 2022-2047'!R136&lt;0,0,$B138-'SDE correctiebedragen 2022-2047'!R136)</f>
        <v>47.541745725017506</v>
      </c>
      <c r="T138" s="163">
        <f>IF($B138-'SDE correctiebedragen 2022-2047'!S136&lt;0,0,$B138-'SDE correctiebedragen 2022-2047'!S136)</f>
        <v>47.169771910892777</v>
      </c>
      <c r="U138" s="163">
        <f>IF($B138-'SDE correctiebedragen 2022-2047'!T136&lt;0,0,$B138-'SDE correctiebedragen 2022-2047'!T136)</f>
        <v>46.792218489556163</v>
      </c>
      <c r="V138" s="163">
        <f>IF($B138-'SDE correctiebedragen 2022-2047'!U136&lt;0,0,$B138-'SDE correctiebedragen 2022-2047'!U136)</f>
        <v>46.409001766899515</v>
      </c>
      <c r="W138" s="163">
        <f>IF($B138-'SDE correctiebedragen 2022-2047'!V136&lt;0,0,$B138-'SDE correctiebedragen 2022-2047'!V136)</f>
        <v>46.020036793403008</v>
      </c>
      <c r="X138" s="163">
        <f>IF($B138-'SDE correctiebedragen 2022-2047'!W136&lt;0,0,$B138-'SDE correctiebedragen 2022-2047'!W136)</f>
        <v>45.625237345304058</v>
      </c>
      <c r="Y138" s="163">
        <f>IF($B138-'SDE correctiebedragen 2022-2047'!X136&lt;0,0,$B138-'SDE correctiebedragen 2022-2047'!X136)</f>
        <v>45.224515905483628</v>
      </c>
      <c r="Z138" s="163">
        <f>IF($B138-'SDE correctiebedragen 2022-2047'!Y136&lt;0,0,$B138-'SDE correctiebedragen 2022-2047'!Y136)</f>
        <v>44.817783644065884</v>
      </c>
      <c r="AA138" s="163">
        <f>IF($B138-'SDE correctiebedragen 2022-2047'!Z136&lt;0,0,$B138-'SDE correctiebedragen 2022-2047'!Z136)</f>
        <v>44.404950398726868</v>
      </c>
      <c r="AB138" s="163">
        <f>IF($B138-'SDE correctiebedragen 2022-2047'!AA136&lt;0,0,$B138-'SDE correctiebedragen 2022-2047'!AA136)</f>
        <v>43.985924654707787</v>
      </c>
      <c r="AC138" s="186">
        <f t="shared" si="17"/>
        <v>50.27475769720855</v>
      </c>
    </row>
    <row r="139" spans="1:29" x14ac:dyDescent="0.25">
      <c r="A139" s="171" t="s">
        <v>201</v>
      </c>
      <c r="B139" s="167">
        <v>102.7</v>
      </c>
      <c r="C139" s="162">
        <f>IF($B139-'SDE correctiebedragen 2022-2047'!B137&lt;0,0,$B139-'SDE correctiebedragen 2022-2047'!B137)</f>
        <v>73.025313174557652</v>
      </c>
      <c r="D139" s="162">
        <f>IF($B139-'SDE correctiebedragen 2022-2047'!C137&lt;0,0,$B139-'SDE correctiebedragen 2022-2047'!C137)</f>
        <v>74.407114916786611</v>
      </c>
      <c r="E139" s="162">
        <f>IF($B139-'SDE correctiebedragen 2022-2047'!D137&lt;0,0,$B139-'SDE correctiebedragen 2022-2047'!D137)</f>
        <v>72.796059001405155</v>
      </c>
      <c r="F139" s="162">
        <f>IF($B139-'SDE correctiebedragen 2022-2047'!E137&lt;0,0,$B139-'SDE correctiebedragen 2022-2047'!E137)</f>
        <v>71.141377846871805</v>
      </c>
      <c r="G139" s="162">
        <f>IF($B139-'SDE correctiebedragen 2022-2047'!F137&lt;0,0,$B139-'SDE correctiebedragen 2022-2047'!F137)</f>
        <v>69.442125183592935</v>
      </c>
      <c r="H139" s="162">
        <f>IF($B139-'SDE correctiebedragen 2022-2047'!G137&lt;0,0,$B139-'SDE correctiebedragen 2022-2047'!G137)</f>
        <v>67.697336169565972</v>
      </c>
      <c r="I139" s="162">
        <f>IF($B139-'SDE correctiebedragen 2022-2047'!H137&lt;0,0,$B139-'SDE correctiebedragen 2022-2047'!H137)</f>
        <v>65.906027046117728</v>
      </c>
      <c r="J139" s="162">
        <f>IF($B139-'SDE correctiebedragen 2022-2047'!I137&lt;0,0,$B139-'SDE correctiebedragen 2022-2047'!I137)</f>
        <v>64.06719478749369</v>
      </c>
      <c r="K139" s="162">
        <f>IF($B139-'SDE correctiebedragen 2022-2047'!J137&lt;0,0,$B139-'SDE correctiebedragen 2022-2047'!J137)</f>
        <v>62.179816744191385</v>
      </c>
      <c r="L139" s="162">
        <f>IF($B139-'SDE correctiebedragen 2022-2047'!K137&lt;0,0,$B139-'SDE correctiebedragen 2022-2047'!K137)</f>
        <v>61.323500358721873</v>
      </c>
      <c r="M139" s="162">
        <f>IF($B139-'SDE correctiebedragen 2022-2047'!L137&lt;0,0,$B139-'SDE correctiebedragen 2022-2047'!L137)</f>
        <v>60.448952062086654</v>
      </c>
      <c r="N139" s="162">
        <f>IF($B139-'SDE correctiebedragen 2022-2047'!M137&lt;0,0,$B139-'SDE correctiebedragen 2022-2047'!M137)</f>
        <v>59.555817568137471</v>
      </c>
      <c r="O139" s="162">
        <f>IF($B139-'SDE correctiebedragen 2022-2047'!N137&lt;0,0,$B139-'SDE correctiebedragen 2022-2047'!N137)</f>
        <v>58.643736064321672</v>
      </c>
      <c r="P139" s="162">
        <f>IF($B139-'SDE correctiebedragen 2022-2047'!O137&lt;0,0,$B139-'SDE correctiebedragen 2022-2047'!O137)</f>
        <v>57.712340095604375</v>
      </c>
      <c r="Q139" s="162">
        <f>IF($B139-'SDE correctiebedragen 2022-2047'!P137&lt;0,0,$B139-'SDE correctiebedragen 2022-2047'!P137)</f>
        <v>56.761255446376914</v>
      </c>
      <c r="R139" s="162">
        <f>IF($B139-'SDE correctiebedragen 2022-2047'!Q137&lt;0,0,$B139-'SDE correctiebedragen 2022-2047'!Q137)</f>
        <v>56.182805000351337</v>
      </c>
      <c r="S139" s="162">
        <f>IF($B139-'SDE correctiebedragen 2022-2047'!R137&lt;0,0,$B139-'SDE correctiebedragen 2022-2047'!R137)</f>
        <v>55.595677797635354</v>
      </c>
      <c r="T139" s="162">
        <f>IF($B139-'SDE correctiebedragen 2022-2047'!S137&lt;0,0,$B139-'SDE correctiebedragen 2022-2047'!S137)</f>
        <v>54.999743686878624</v>
      </c>
      <c r="U139" s="162">
        <f>IF($B139-'SDE correctiebedragen 2022-2047'!T137&lt;0,0,$B139-'SDE correctiebedragen 2022-2047'!T137)</f>
        <v>54.39487056446054</v>
      </c>
      <c r="V139" s="162">
        <f>IF($B139-'SDE correctiebedragen 2022-2047'!U137&lt;0,0,$B139-'SDE correctiebedragen 2022-2047'!U137)</f>
        <v>53.780924345206209</v>
      </c>
      <c r="W139" s="162">
        <f>IF($B139-'SDE correctiebedragen 2022-2047'!V137&lt;0,0,$B139-'SDE correctiebedragen 2022-2047'!V137)</f>
        <v>53.157768932663046</v>
      </c>
      <c r="X139" s="162">
        <f>IF($B139-'SDE correctiebedragen 2022-2047'!W137&lt;0,0,$B139-'SDE correctiebedragen 2022-2047'!W137)</f>
        <v>52.525266188931731</v>
      </c>
      <c r="Y139" s="162">
        <f>IF($B139-'SDE correctiebedragen 2022-2047'!X137&lt;0,0,$B139-'SDE correctiebedragen 2022-2047'!X137)</f>
        <v>51.883275904044446</v>
      </c>
      <c r="Z139" s="162">
        <f>IF($B139-'SDE correctiebedragen 2022-2047'!Y137&lt;0,0,$B139-'SDE correctiebedragen 2022-2047'!Y137)</f>
        <v>51.231655764883875</v>
      </c>
      <c r="AA139" s="162">
        <f>IF($B139-'SDE correctiebedragen 2022-2047'!Z137&lt;0,0,$B139-'SDE correctiebedragen 2022-2047'!Z137)</f>
        <v>50.570261323635862</v>
      </c>
      <c r="AB139" s="162">
        <f>IF($B139-'SDE correctiebedragen 2022-2047'!AA137&lt;0,0,$B139-'SDE correctiebedragen 2022-2047'!AA137)</f>
        <v>49.898945965769158</v>
      </c>
      <c r="AC139" s="187">
        <f t="shared" ref="AC139:AC170" si="18">AVERAGE(C139:AB139)</f>
        <v>59.974198536165076</v>
      </c>
    </row>
    <row r="140" spans="1:29" x14ac:dyDescent="0.25">
      <c r="A140" s="169" t="s">
        <v>202</v>
      </c>
      <c r="B140" s="164">
        <v>102.7</v>
      </c>
      <c r="C140" s="143">
        <f>IF($B140-'SDE correctiebedragen 2022-2047'!B138&lt;0,0,$B140-'SDE correctiebedragen 2022-2047'!B138)</f>
        <v>73.025313174557652</v>
      </c>
      <c r="D140" s="143">
        <f>IF($B140-'SDE correctiebedragen 2022-2047'!C138&lt;0,0,$B140-'SDE correctiebedragen 2022-2047'!C138)</f>
        <v>74.407114916786611</v>
      </c>
      <c r="E140" s="143">
        <f>IF($B140-'SDE correctiebedragen 2022-2047'!D138&lt;0,0,$B140-'SDE correctiebedragen 2022-2047'!D138)</f>
        <v>72.796059001405155</v>
      </c>
      <c r="F140" s="143">
        <f>IF($B140-'SDE correctiebedragen 2022-2047'!E138&lt;0,0,$B140-'SDE correctiebedragen 2022-2047'!E138)</f>
        <v>71.141377846871805</v>
      </c>
      <c r="G140" s="143">
        <f>IF($B140-'SDE correctiebedragen 2022-2047'!F138&lt;0,0,$B140-'SDE correctiebedragen 2022-2047'!F138)</f>
        <v>69.442125183592935</v>
      </c>
      <c r="H140" s="143">
        <f>IF($B140-'SDE correctiebedragen 2022-2047'!G138&lt;0,0,$B140-'SDE correctiebedragen 2022-2047'!G138)</f>
        <v>67.697336169565972</v>
      </c>
      <c r="I140" s="143">
        <f>IF($B140-'SDE correctiebedragen 2022-2047'!H138&lt;0,0,$B140-'SDE correctiebedragen 2022-2047'!H138)</f>
        <v>65.906027046117728</v>
      </c>
      <c r="J140" s="143">
        <f>IF($B140-'SDE correctiebedragen 2022-2047'!I138&lt;0,0,$B140-'SDE correctiebedragen 2022-2047'!I138)</f>
        <v>64.06719478749369</v>
      </c>
      <c r="K140" s="143">
        <f>IF($B140-'SDE correctiebedragen 2022-2047'!J138&lt;0,0,$B140-'SDE correctiebedragen 2022-2047'!J138)</f>
        <v>62.179816744191385</v>
      </c>
      <c r="L140" s="143">
        <f>IF($B140-'SDE correctiebedragen 2022-2047'!K138&lt;0,0,$B140-'SDE correctiebedragen 2022-2047'!K138)</f>
        <v>61.323500358721873</v>
      </c>
      <c r="M140" s="143">
        <f>IF($B140-'SDE correctiebedragen 2022-2047'!L138&lt;0,0,$B140-'SDE correctiebedragen 2022-2047'!L138)</f>
        <v>60.448952062086654</v>
      </c>
      <c r="N140" s="143">
        <f>IF($B140-'SDE correctiebedragen 2022-2047'!M138&lt;0,0,$B140-'SDE correctiebedragen 2022-2047'!M138)</f>
        <v>59.555817568137471</v>
      </c>
      <c r="O140" s="143">
        <f>IF($B140-'SDE correctiebedragen 2022-2047'!N138&lt;0,0,$B140-'SDE correctiebedragen 2022-2047'!N138)</f>
        <v>58.643736064321672</v>
      </c>
      <c r="P140" s="143">
        <f>IF($B140-'SDE correctiebedragen 2022-2047'!O138&lt;0,0,$B140-'SDE correctiebedragen 2022-2047'!O138)</f>
        <v>57.712340095604375</v>
      </c>
      <c r="Q140" s="143">
        <f>IF($B140-'SDE correctiebedragen 2022-2047'!P138&lt;0,0,$B140-'SDE correctiebedragen 2022-2047'!P138)</f>
        <v>56.761255446376914</v>
      </c>
      <c r="R140" s="143">
        <f>IF($B140-'SDE correctiebedragen 2022-2047'!Q138&lt;0,0,$B140-'SDE correctiebedragen 2022-2047'!Q138)</f>
        <v>56.182805000351337</v>
      </c>
      <c r="S140" s="143">
        <f>IF($B140-'SDE correctiebedragen 2022-2047'!R138&lt;0,0,$B140-'SDE correctiebedragen 2022-2047'!R138)</f>
        <v>55.595677797635354</v>
      </c>
      <c r="T140" s="143">
        <f>IF($B140-'SDE correctiebedragen 2022-2047'!S138&lt;0,0,$B140-'SDE correctiebedragen 2022-2047'!S138)</f>
        <v>54.999743686878624</v>
      </c>
      <c r="U140" s="143">
        <f>IF($B140-'SDE correctiebedragen 2022-2047'!T138&lt;0,0,$B140-'SDE correctiebedragen 2022-2047'!T138)</f>
        <v>54.39487056446054</v>
      </c>
      <c r="V140" s="143">
        <f>IF($B140-'SDE correctiebedragen 2022-2047'!U138&lt;0,0,$B140-'SDE correctiebedragen 2022-2047'!U138)</f>
        <v>53.780924345206209</v>
      </c>
      <c r="W140" s="143">
        <f>IF($B140-'SDE correctiebedragen 2022-2047'!V138&lt;0,0,$B140-'SDE correctiebedragen 2022-2047'!V138)</f>
        <v>53.157768932663046</v>
      </c>
      <c r="X140" s="143">
        <f>IF($B140-'SDE correctiebedragen 2022-2047'!W138&lt;0,0,$B140-'SDE correctiebedragen 2022-2047'!W138)</f>
        <v>52.525266188931731</v>
      </c>
      <c r="Y140" s="143">
        <f>IF($B140-'SDE correctiebedragen 2022-2047'!X138&lt;0,0,$B140-'SDE correctiebedragen 2022-2047'!X138)</f>
        <v>51.883275904044446</v>
      </c>
      <c r="Z140" s="143">
        <f>IF($B140-'SDE correctiebedragen 2022-2047'!Y138&lt;0,0,$B140-'SDE correctiebedragen 2022-2047'!Y138)</f>
        <v>51.231655764883875</v>
      </c>
      <c r="AA140" s="143">
        <f>IF($B140-'SDE correctiebedragen 2022-2047'!Z138&lt;0,0,$B140-'SDE correctiebedragen 2022-2047'!Z138)</f>
        <v>50.570261323635862</v>
      </c>
      <c r="AB140" s="143">
        <f>IF($B140-'SDE correctiebedragen 2022-2047'!AA138&lt;0,0,$B140-'SDE correctiebedragen 2022-2047'!AA138)</f>
        <v>49.898945965769158</v>
      </c>
      <c r="AC140" s="184">
        <f t="shared" si="18"/>
        <v>59.974198536165076</v>
      </c>
    </row>
    <row r="141" spans="1:29" x14ac:dyDescent="0.25">
      <c r="A141" s="170" t="s">
        <v>203</v>
      </c>
      <c r="B141" s="166">
        <v>102.7</v>
      </c>
      <c r="C141" s="163">
        <f>IF($B141-'SDE correctiebedragen 2022-2047'!B139&lt;0,0,$B141-'SDE correctiebedragen 2022-2047'!B139)</f>
        <v>73.025313174557652</v>
      </c>
      <c r="D141" s="163">
        <f>IF($B141-'SDE correctiebedragen 2022-2047'!C139&lt;0,0,$B141-'SDE correctiebedragen 2022-2047'!C139)</f>
        <v>74.407114916786611</v>
      </c>
      <c r="E141" s="163">
        <f>IF($B141-'SDE correctiebedragen 2022-2047'!D139&lt;0,0,$B141-'SDE correctiebedragen 2022-2047'!D139)</f>
        <v>72.796059001405155</v>
      </c>
      <c r="F141" s="163">
        <f>IF($B141-'SDE correctiebedragen 2022-2047'!E139&lt;0,0,$B141-'SDE correctiebedragen 2022-2047'!E139)</f>
        <v>71.141377846871805</v>
      </c>
      <c r="G141" s="163">
        <f>IF($B141-'SDE correctiebedragen 2022-2047'!F139&lt;0,0,$B141-'SDE correctiebedragen 2022-2047'!F139)</f>
        <v>69.442125183592935</v>
      </c>
      <c r="H141" s="163">
        <f>IF($B141-'SDE correctiebedragen 2022-2047'!G139&lt;0,0,$B141-'SDE correctiebedragen 2022-2047'!G139)</f>
        <v>67.697336169565972</v>
      </c>
      <c r="I141" s="163">
        <f>IF($B141-'SDE correctiebedragen 2022-2047'!H139&lt;0,0,$B141-'SDE correctiebedragen 2022-2047'!H139)</f>
        <v>65.906027046117728</v>
      </c>
      <c r="J141" s="163">
        <f>IF($B141-'SDE correctiebedragen 2022-2047'!I139&lt;0,0,$B141-'SDE correctiebedragen 2022-2047'!I139)</f>
        <v>64.06719478749369</v>
      </c>
      <c r="K141" s="163">
        <f>IF($B141-'SDE correctiebedragen 2022-2047'!J139&lt;0,0,$B141-'SDE correctiebedragen 2022-2047'!J139)</f>
        <v>62.179816744191385</v>
      </c>
      <c r="L141" s="163">
        <f>IF($B141-'SDE correctiebedragen 2022-2047'!K139&lt;0,0,$B141-'SDE correctiebedragen 2022-2047'!K139)</f>
        <v>61.323500358721873</v>
      </c>
      <c r="M141" s="163">
        <f>IF($B141-'SDE correctiebedragen 2022-2047'!L139&lt;0,0,$B141-'SDE correctiebedragen 2022-2047'!L139)</f>
        <v>60.448952062086654</v>
      </c>
      <c r="N141" s="163">
        <f>IF($B141-'SDE correctiebedragen 2022-2047'!M139&lt;0,0,$B141-'SDE correctiebedragen 2022-2047'!M139)</f>
        <v>59.555817568137471</v>
      </c>
      <c r="O141" s="163">
        <f>IF($B141-'SDE correctiebedragen 2022-2047'!N139&lt;0,0,$B141-'SDE correctiebedragen 2022-2047'!N139)</f>
        <v>58.643736064321672</v>
      </c>
      <c r="P141" s="163">
        <f>IF($B141-'SDE correctiebedragen 2022-2047'!O139&lt;0,0,$B141-'SDE correctiebedragen 2022-2047'!O139)</f>
        <v>57.712340095604375</v>
      </c>
      <c r="Q141" s="163">
        <f>IF($B141-'SDE correctiebedragen 2022-2047'!P139&lt;0,0,$B141-'SDE correctiebedragen 2022-2047'!P139)</f>
        <v>56.761255446376914</v>
      </c>
      <c r="R141" s="163">
        <f>IF($B141-'SDE correctiebedragen 2022-2047'!Q139&lt;0,0,$B141-'SDE correctiebedragen 2022-2047'!Q139)</f>
        <v>56.182805000351337</v>
      </c>
      <c r="S141" s="163">
        <f>IF($B141-'SDE correctiebedragen 2022-2047'!R139&lt;0,0,$B141-'SDE correctiebedragen 2022-2047'!R139)</f>
        <v>55.595677797635354</v>
      </c>
      <c r="T141" s="163">
        <f>IF($B141-'SDE correctiebedragen 2022-2047'!S139&lt;0,0,$B141-'SDE correctiebedragen 2022-2047'!S139)</f>
        <v>54.999743686878624</v>
      </c>
      <c r="U141" s="163">
        <f>IF($B141-'SDE correctiebedragen 2022-2047'!T139&lt;0,0,$B141-'SDE correctiebedragen 2022-2047'!T139)</f>
        <v>54.39487056446054</v>
      </c>
      <c r="V141" s="163">
        <f>IF($B141-'SDE correctiebedragen 2022-2047'!U139&lt;0,0,$B141-'SDE correctiebedragen 2022-2047'!U139)</f>
        <v>53.780924345206209</v>
      </c>
      <c r="W141" s="163">
        <f>IF($B141-'SDE correctiebedragen 2022-2047'!V139&lt;0,0,$B141-'SDE correctiebedragen 2022-2047'!V139)</f>
        <v>53.157768932663046</v>
      </c>
      <c r="X141" s="163">
        <f>IF($B141-'SDE correctiebedragen 2022-2047'!W139&lt;0,0,$B141-'SDE correctiebedragen 2022-2047'!W139)</f>
        <v>52.525266188931731</v>
      </c>
      <c r="Y141" s="163">
        <f>IF($B141-'SDE correctiebedragen 2022-2047'!X139&lt;0,0,$B141-'SDE correctiebedragen 2022-2047'!X139)</f>
        <v>51.883275904044446</v>
      </c>
      <c r="Z141" s="163">
        <f>IF($B141-'SDE correctiebedragen 2022-2047'!Y139&lt;0,0,$B141-'SDE correctiebedragen 2022-2047'!Y139)</f>
        <v>51.231655764883875</v>
      </c>
      <c r="AA141" s="163">
        <f>IF($B141-'SDE correctiebedragen 2022-2047'!Z139&lt;0,0,$B141-'SDE correctiebedragen 2022-2047'!Z139)</f>
        <v>50.570261323635862</v>
      </c>
      <c r="AB141" s="163">
        <f>IF($B141-'SDE correctiebedragen 2022-2047'!AA139&lt;0,0,$B141-'SDE correctiebedragen 2022-2047'!AA139)</f>
        <v>49.898945965769158</v>
      </c>
      <c r="AC141" s="186">
        <f t="shared" si="18"/>
        <v>59.974198536165076</v>
      </c>
    </row>
    <row r="142" spans="1:29" x14ac:dyDescent="0.25">
      <c r="A142" s="171" t="s">
        <v>204</v>
      </c>
      <c r="B142" s="167">
        <v>108.2214</v>
      </c>
      <c r="C142" s="162">
        <f>IF($B142-'SDE correctiebedragen 2022-2047'!B140&lt;0,0,$B142-'SDE correctiebedragen 2022-2047'!B140)</f>
        <v>77.385168501938011</v>
      </c>
      <c r="D142" s="162">
        <f>IF($B142-'SDE correctiebedragen 2022-2047'!C140&lt;0,0,$B142-'SDE correctiebedragen 2022-2047'!C140)</f>
        <v>76.461675410906025</v>
      </c>
      <c r="E142" s="162">
        <f>IF($B142-'SDE correctiebedragen 2022-2047'!D140&lt;0,0,$B142-'SDE correctiebedragen 2022-2047'!D140)</f>
        <v>71.248409519878408</v>
      </c>
      <c r="F142" s="162">
        <f>IF($B142-'SDE correctiebedragen 2022-2047'!E140&lt;0,0,$B142-'SDE correctiebedragen 2022-2047'!E140)</f>
        <v>65.885891590152525</v>
      </c>
      <c r="G142" s="162">
        <f>IF($B142-'SDE correctiebedragen 2022-2047'!F140&lt;0,0,$B142-'SDE correctiebedragen 2022-2047'!F140)</f>
        <v>60.370817045392897</v>
      </c>
      <c r="H142" s="162">
        <f>IF($B142-'SDE correctiebedragen 2022-2047'!G140&lt;0,0,$B142-'SDE correctiebedragen 2022-2047'!G140)</f>
        <v>54.699815753682692</v>
      </c>
      <c r="I142" s="162">
        <f>IF($B142-'SDE correctiebedragen 2022-2047'!H140&lt;0,0,$B142-'SDE correctiebedragen 2022-2047'!H140)</f>
        <v>48.86945080438597</v>
      </c>
      <c r="J142" s="162">
        <f>IF($B142-'SDE correctiebedragen 2022-2047'!I140&lt;0,0,$B142-'SDE correctiebedragen 2022-2047'!I140)</f>
        <v>42.876217263065769</v>
      </c>
      <c r="K142" s="162">
        <f>IF($B142-'SDE correctiebedragen 2022-2047'!J140&lt;0,0,$B142-'SDE correctiebedragen 2022-2047'!J140)</f>
        <v>36.716540904074975</v>
      </c>
      <c r="L142" s="162">
        <f>IF($B142-'SDE correctiebedragen 2022-2047'!K140&lt;0,0,$B142-'SDE correctiebedragen 2022-2047'!K140)</f>
        <v>29.474886299135164</v>
      </c>
      <c r="M142" s="162">
        <f>IF($B142-'SDE correctiebedragen 2022-2047'!L140&lt;0,0,$B142-'SDE correctiebedragen 2022-2047'!L140)</f>
        <v>21.499833124080098</v>
      </c>
      <c r="N142" s="162">
        <f>IF($B142-'SDE correctiebedragen 2022-2047'!M140&lt;0,0,$B142-'SDE correctiebedragen 2022-2047'!M140)</f>
        <v>12.717106438721331</v>
      </c>
      <c r="O142" s="162">
        <f>IF($B142-'SDE correctiebedragen 2022-2047'!N140&lt;0,0,$B142-'SDE correctiebedragen 2022-2047'!N140)</f>
        <v>3.0449091083028321</v>
      </c>
      <c r="P142" s="162">
        <f>IF($B142-'SDE correctiebedragen 2022-2047'!O140&lt;0,0,$B142-'SDE correctiebedragen 2022-2047'!O140)</f>
        <v>0</v>
      </c>
      <c r="Q142" s="162">
        <f>IF($B142-'SDE correctiebedragen 2022-2047'!P140&lt;0,0,$B142-'SDE correctiebedragen 2022-2047'!P140)</f>
        <v>0</v>
      </c>
      <c r="R142" s="162">
        <f>IF($B142-'SDE correctiebedragen 2022-2047'!Q140&lt;0,0,$B142-'SDE correctiebedragen 2022-2047'!Q140)</f>
        <v>0</v>
      </c>
      <c r="S142" s="162">
        <f>IF($B142-'SDE correctiebedragen 2022-2047'!R140&lt;0,0,$B142-'SDE correctiebedragen 2022-2047'!R140)</f>
        <v>0</v>
      </c>
      <c r="T142" s="162">
        <f>IF($B142-'SDE correctiebedragen 2022-2047'!S140&lt;0,0,$B142-'SDE correctiebedragen 2022-2047'!S140)</f>
        <v>0</v>
      </c>
      <c r="U142" s="162">
        <f>IF($B142-'SDE correctiebedragen 2022-2047'!T140&lt;0,0,$B142-'SDE correctiebedragen 2022-2047'!T140)</f>
        <v>0</v>
      </c>
      <c r="V142" s="162">
        <f>IF($B142-'SDE correctiebedragen 2022-2047'!U140&lt;0,0,$B142-'SDE correctiebedragen 2022-2047'!U140)</f>
        <v>0</v>
      </c>
      <c r="W142" s="162">
        <f>IF($B142-'SDE correctiebedragen 2022-2047'!V140&lt;0,0,$B142-'SDE correctiebedragen 2022-2047'!V140)</f>
        <v>0</v>
      </c>
      <c r="X142" s="162">
        <f>IF($B142-'SDE correctiebedragen 2022-2047'!W140&lt;0,0,$B142-'SDE correctiebedragen 2022-2047'!W140)</f>
        <v>0</v>
      </c>
      <c r="Y142" s="162">
        <f>IF($B142-'SDE correctiebedragen 2022-2047'!X140&lt;0,0,$B142-'SDE correctiebedragen 2022-2047'!X140)</f>
        <v>0</v>
      </c>
      <c r="Z142" s="162">
        <f>IF($B142-'SDE correctiebedragen 2022-2047'!Y140&lt;0,0,$B142-'SDE correctiebedragen 2022-2047'!Y140)</f>
        <v>0</v>
      </c>
      <c r="AA142" s="162">
        <f>IF($B142-'SDE correctiebedragen 2022-2047'!Z140&lt;0,0,$B142-'SDE correctiebedragen 2022-2047'!Z140)</f>
        <v>0</v>
      </c>
      <c r="AB142" s="162">
        <f>IF($B142-'SDE correctiebedragen 2022-2047'!AA140&lt;0,0,$B142-'SDE correctiebedragen 2022-2047'!AA140)</f>
        <v>0</v>
      </c>
      <c r="AC142" s="187">
        <f t="shared" si="18"/>
        <v>23.125027760142945</v>
      </c>
    </row>
    <row r="143" spans="1:29" x14ac:dyDescent="0.25">
      <c r="A143" s="169" t="s">
        <v>205</v>
      </c>
      <c r="B143" s="164">
        <v>136.99809999999999</v>
      </c>
      <c r="C143" s="143">
        <f>IF($B143-'SDE correctiebedragen 2022-2047'!B141&lt;0,0,$B143-'SDE correctiebedragen 2022-2047'!B141)</f>
        <v>106.16186850193799</v>
      </c>
      <c r="D143" s="143">
        <f>IF($B143-'SDE correctiebedragen 2022-2047'!C141&lt;0,0,$B143-'SDE correctiebedragen 2022-2047'!C141)</f>
        <v>105.23837541090602</v>
      </c>
      <c r="E143" s="143">
        <f>IF($B143-'SDE correctiebedragen 2022-2047'!D141&lt;0,0,$B143-'SDE correctiebedragen 2022-2047'!D141)</f>
        <v>100.02510951987841</v>
      </c>
      <c r="F143" s="143">
        <f>IF($B143-'SDE correctiebedragen 2022-2047'!E141&lt;0,0,$B143-'SDE correctiebedragen 2022-2047'!E141)</f>
        <v>94.662591590152516</v>
      </c>
      <c r="G143" s="143">
        <f>IF($B143-'SDE correctiebedragen 2022-2047'!F141&lt;0,0,$B143-'SDE correctiebedragen 2022-2047'!F141)</f>
        <v>89.147517045392888</v>
      </c>
      <c r="H143" s="143">
        <f>IF($B143-'SDE correctiebedragen 2022-2047'!G141&lt;0,0,$B143-'SDE correctiebedragen 2022-2047'!G141)</f>
        <v>83.476515753682691</v>
      </c>
      <c r="I143" s="143">
        <f>IF($B143-'SDE correctiebedragen 2022-2047'!H141&lt;0,0,$B143-'SDE correctiebedragen 2022-2047'!H141)</f>
        <v>77.646150804385968</v>
      </c>
      <c r="J143" s="143">
        <f>IF($B143-'SDE correctiebedragen 2022-2047'!I141&lt;0,0,$B143-'SDE correctiebedragen 2022-2047'!I141)</f>
        <v>71.65291726306576</v>
      </c>
      <c r="K143" s="143">
        <f>IF($B143-'SDE correctiebedragen 2022-2047'!J141&lt;0,0,$B143-'SDE correctiebedragen 2022-2047'!J141)</f>
        <v>65.493240904074966</v>
      </c>
      <c r="L143" s="143">
        <f>IF($B143-'SDE correctiebedragen 2022-2047'!K141&lt;0,0,$B143-'SDE correctiebedragen 2022-2047'!K141)</f>
        <v>58.251586299135155</v>
      </c>
      <c r="M143" s="143">
        <f>IF($B143-'SDE correctiebedragen 2022-2047'!L141&lt;0,0,$B143-'SDE correctiebedragen 2022-2047'!L141)</f>
        <v>50.276533124080089</v>
      </c>
      <c r="N143" s="143">
        <f>IF($B143-'SDE correctiebedragen 2022-2047'!M141&lt;0,0,$B143-'SDE correctiebedragen 2022-2047'!M141)</f>
        <v>41.493806438721322</v>
      </c>
      <c r="O143" s="143">
        <f>IF($B143-'SDE correctiebedragen 2022-2047'!N141&lt;0,0,$B143-'SDE correctiebedragen 2022-2047'!N141)</f>
        <v>31.821609108302823</v>
      </c>
      <c r="P143" s="143">
        <f>IF($B143-'SDE correctiebedragen 2022-2047'!O141&lt;0,0,$B143-'SDE correctiebedragen 2022-2047'!O141)</f>
        <v>21.169859993246206</v>
      </c>
      <c r="Q143" s="143">
        <f>IF($B143-'SDE correctiebedragen 2022-2047'!P141&lt;0,0,$B143-'SDE correctiebedragen 2022-2047'!P141)</f>
        <v>9.4393549865622361</v>
      </c>
      <c r="R143" s="143">
        <f>IF($B143-'SDE correctiebedragen 2022-2047'!Q141&lt;0,0,$B143-'SDE correctiebedragen 2022-2047'!Q141)</f>
        <v>7.5259738113609274</v>
      </c>
      <c r="S143" s="143">
        <f>IF($B143-'SDE correctiebedragen 2022-2047'!R141&lt;0,0,$B143-'SDE correctiebedragen 2022-2047'!R141)</f>
        <v>5.58389191853135</v>
      </c>
      <c r="T143" s="143">
        <f>IF($B143-'SDE correctiebedragen 2022-2047'!S141&lt;0,0,$B143-'SDE correctiebedragen 2022-2047'!S141)</f>
        <v>3.6126787973093428</v>
      </c>
      <c r="U143" s="143">
        <f>IF($B143-'SDE correctiebedragen 2022-2047'!T141&lt;0,0,$B143-'SDE correctiebedragen 2022-2047'!T141)</f>
        <v>1.611897479269004</v>
      </c>
      <c r="V143" s="143">
        <f>IF($B143-'SDE correctiebedragen 2022-2047'!U141&lt;0,0,$B143-'SDE correctiebedragen 2022-2047'!U141)</f>
        <v>0</v>
      </c>
      <c r="W143" s="143">
        <f>IF($B143-'SDE correctiebedragen 2022-2047'!V141&lt;0,0,$B143-'SDE correctiebedragen 2022-2047'!V141)</f>
        <v>0</v>
      </c>
      <c r="X143" s="143">
        <f>IF($B143-'SDE correctiebedragen 2022-2047'!W141&lt;0,0,$B143-'SDE correctiebedragen 2022-2047'!W141)</f>
        <v>0</v>
      </c>
      <c r="Y143" s="143">
        <f>IF($B143-'SDE correctiebedragen 2022-2047'!X141&lt;0,0,$B143-'SDE correctiebedragen 2022-2047'!X141)</f>
        <v>0</v>
      </c>
      <c r="Z143" s="143">
        <f>IF($B143-'SDE correctiebedragen 2022-2047'!Y141&lt;0,0,$B143-'SDE correctiebedragen 2022-2047'!Y141)</f>
        <v>0</v>
      </c>
      <c r="AA143" s="143">
        <f>IF($B143-'SDE correctiebedragen 2022-2047'!Z141&lt;0,0,$B143-'SDE correctiebedragen 2022-2047'!Z141)</f>
        <v>0</v>
      </c>
      <c r="AB143" s="143">
        <f>IF($B143-'SDE correctiebedragen 2022-2047'!AA141&lt;0,0,$B143-'SDE correctiebedragen 2022-2047'!AA141)</f>
        <v>0</v>
      </c>
      <c r="AC143" s="184">
        <f t="shared" si="18"/>
        <v>39.395826105769061</v>
      </c>
    </row>
    <row r="144" spans="1:29" x14ac:dyDescent="0.25">
      <c r="A144" s="169" t="s">
        <v>206</v>
      </c>
      <c r="B144" s="164">
        <v>94.325999999999993</v>
      </c>
      <c r="C144" s="143">
        <f>IF($B144-'SDE correctiebedragen 2022-2047'!B142&lt;0,0,$B144-'SDE correctiebedragen 2022-2047'!B142)</f>
        <v>63.489768501937995</v>
      </c>
      <c r="D144" s="143">
        <f>IF($B144-'SDE correctiebedragen 2022-2047'!C142&lt;0,0,$B144-'SDE correctiebedragen 2022-2047'!C142)</f>
        <v>62.566275410906016</v>
      </c>
      <c r="E144" s="143">
        <f>IF($B144-'SDE correctiebedragen 2022-2047'!D142&lt;0,0,$B144-'SDE correctiebedragen 2022-2047'!D142)</f>
        <v>57.353009519878405</v>
      </c>
      <c r="F144" s="143">
        <f>IF($B144-'SDE correctiebedragen 2022-2047'!E142&lt;0,0,$B144-'SDE correctiebedragen 2022-2047'!E142)</f>
        <v>51.990491590152516</v>
      </c>
      <c r="G144" s="143">
        <f>IF($B144-'SDE correctiebedragen 2022-2047'!F142&lt;0,0,$B144-'SDE correctiebedragen 2022-2047'!F142)</f>
        <v>46.475417045392888</v>
      </c>
      <c r="H144" s="143">
        <f>IF($B144-'SDE correctiebedragen 2022-2047'!G142&lt;0,0,$B144-'SDE correctiebedragen 2022-2047'!G142)</f>
        <v>40.804415753682683</v>
      </c>
      <c r="I144" s="143">
        <f>IF($B144-'SDE correctiebedragen 2022-2047'!H142&lt;0,0,$B144-'SDE correctiebedragen 2022-2047'!H142)</f>
        <v>34.974050804385961</v>
      </c>
      <c r="J144" s="143">
        <f>IF($B144-'SDE correctiebedragen 2022-2047'!I142&lt;0,0,$B144-'SDE correctiebedragen 2022-2047'!I142)</f>
        <v>28.980817263065759</v>
      </c>
      <c r="K144" s="143">
        <f>IF($B144-'SDE correctiebedragen 2022-2047'!J142&lt;0,0,$B144-'SDE correctiebedragen 2022-2047'!J142)</f>
        <v>22.821140904074966</v>
      </c>
      <c r="L144" s="143">
        <f>IF($B144-'SDE correctiebedragen 2022-2047'!K142&lt;0,0,$B144-'SDE correctiebedragen 2022-2047'!K142)</f>
        <v>15.579486299135155</v>
      </c>
      <c r="M144" s="143">
        <f>IF($B144-'SDE correctiebedragen 2022-2047'!L142&lt;0,0,$B144-'SDE correctiebedragen 2022-2047'!L142)</f>
        <v>7.6044331240800886</v>
      </c>
      <c r="N144" s="143">
        <f>IF($B144-'SDE correctiebedragen 2022-2047'!M142&lt;0,0,$B144-'SDE correctiebedragen 2022-2047'!M142)</f>
        <v>0</v>
      </c>
      <c r="O144" s="143">
        <f>IF($B144-'SDE correctiebedragen 2022-2047'!N142&lt;0,0,$B144-'SDE correctiebedragen 2022-2047'!N142)</f>
        <v>0</v>
      </c>
      <c r="P144" s="143">
        <f>IF($B144-'SDE correctiebedragen 2022-2047'!O142&lt;0,0,$B144-'SDE correctiebedragen 2022-2047'!O142)</f>
        <v>0</v>
      </c>
      <c r="Q144" s="143">
        <f>IF($B144-'SDE correctiebedragen 2022-2047'!P142&lt;0,0,$B144-'SDE correctiebedragen 2022-2047'!P142)</f>
        <v>0</v>
      </c>
      <c r="R144" s="143">
        <f>IF($B144-'SDE correctiebedragen 2022-2047'!Q142&lt;0,0,$B144-'SDE correctiebedragen 2022-2047'!Q142)</f>
        <v>0</v>
      </c>
      <c r="S144" s="143">
        <f>IF($B144-'SDE correctiebedragen 2022-2047'!R142&lt;0,0,$B144-'SDE correctiebedragen 2022-2047'!R142)</f>
        <v>0</v>
      </c>
      <c r="T144" s="143">
        <f>IF($B144-'SDE correctiebedragen 2022-2047'!S142&lt;0,0,$B144-'SDE correctiebedragen 2022-2047'!S142)</f>
        <v>0</v>
      </c>
      <c r="U144" s="143">
        <f>IF($B144-'SDE correctiebedragen 2022-2047'!T142&lt;0,0,$B144-'SDE correctiebedragen 2022-2047'!T142)</f>
        <v>0</v>
      </c>
      <c r="V144" s="143">
        <f>IF($B144-'SDE correctiebedragen 2022-2047'!U142&lt;0,0,$B144-'SDE correctiebedragen 2022-2047'!U142)</f>
        <v>0</v>
      </c>
      <c r="W144" s="143">
        <f>IF($B144-'SDE correctiebedragen 2022-2047'!V142&lt;0,0,$B144-'SDE correctiebedragen 2022-2047'!V142)</f>
        <v>0</v>
      </c>
      <c r="X144" s="143">
        <f>IF($B144-'SDE correctiebedragen 2022-2047'!W142&lt;0,0,$B144-'SDE correctiebedragen 2022-2047'!W142)</f>
        <v>0</v>
      </c>
      <c r="Y144" s="143">
        <f>IF($B144-'SDE correctiebedragen 2022-2047'!X142&lt;0,0,$B144-'SDE correctiebedragen 2022-2047'!X142)</f>
        <v>0</v>
      </c>
      <c r="Z144" s="143">
        <f>IF($B144-'SDE correctiebedragen 2022-2047'!Y142&lt;0,0,$B144-'SDE correctiebedragen 2022-2047'!Y142)</f>
        <v>0</v>
      </c>
      <c r="AA144" s="143">
        <f>IF($B144-'SDE correctiebedragen 2022-2047'!Z142&lt;0,0,$B144-'SDE correctiebedragen 2022-2047'!Z142)</f>
        <v>0</v>
      </c>
      <c r="AB144" s="143">
        <f>IF($B144-'SDE correctiebedragen 2022-2047'!AA142&lt;0,0,$B144-'SDE correctiebedragen 2022-2047'!AA142)</f>
        <v>0</v>
      </c>
      <c r="AC144" s="184">
        <f t="shared" si="18"/>
        <v>16.639973316026634</v>
      </c>
    </row>
    <row r="145" spans="1:29" x14ac:dyDescent="0.25">
      <c r="A145" s="169" t="s">
        <v>207</v>
      </c>
      <c r="B145" s="164">
        <v>71.4435</v>
      </c>
      <c r="C145" s="143">
        <f>IF($B145-'SDE correctiebedragen 2022-2047'!B143&lt;0,0,$B145-'SDE correctiebedragen 2022-2047'!B143)</f>
        <v>40.607268501938002</v>
      </c>
      <c r="D145" s="143">
        <f>IF($B145-'SDE correctiebedragen 2022-2047'!C143&lt;0,0,$B145-'SDE correctiebedragen 2022-2047'!C143)</f>
        <v>39.683775410906023</v>
      </c>
      <c r="E145" s="143">
        <f>IF($B145-'SDE correctiebedragen 2022-2047'!D143&lt;0,0,$B145-'SDE correctiebedragen 2022-2047'!D143)</f>
        <v>34.470509519878412</v>
      </c>
      <c r="F145" s="143">
        <f>IF($B145-'SDE correctiebedragen 2022-2047'!E143&lt;0,0,$B145-'SDE correctiebedragen 2022-2047'!E143)</f>
        <v>29.107991590152523</v>
      </c>
      <c r="G145" s="143">
        <f>IF($B145-'SDE correctiebedragen 2022-2047'!F143&lt;0,0,$B145-'SDE correctiebedragen 2022-2047'!F143)</f>
        <v>23.592917045392895</v>
      </c>
      <c r="H145" s="143">
        <f>IF($B145-'SDE correctiebedragen 2022-2047'!G143&lt;0,0,$B145-'SDE correctiebedragen 2022-2047'!G143)</f>
        <v>17.92191575368269</v>
      </c>
      <c r="I145" s="143">
        <f>IF($B145-'SDE correctiebedragen 2022-2047'!H143&lt;0,0,$B145-'SDE correctiebedragen 2022-2047'!H143)</f>
        <v>12.091550804385967</v>
      </c>
      <c r="J145" s="143">
        <f>IF($B145-'SDE correctiebedragen 2022-2047'!I143&lt;0,0,$B145-'SDE correctiebedragen 2022-2047'!I143)</f>
        <v>6.0983172630657663</v>
      </c>
      <c r="K145" s="143">
        <f>IF($B145-'SDE correctiebedragen 2022-2047'!J143&lt;0,0,$B145-'SDE correctiebedragen 2022-2047'!J143)</f>
        <v>0</v>
      </c>
      <c r="L145" s="143">
        <f>IF($B145-'SDE correctiebedragen 2022-2047'!K143&lt;0,0,$B145-'SDE correctiebedragen 2022-2047'!K143)</f>
        <v>0</v>
      </c>
      <c r="M145" s="143">
        <f>IF($B145-'SDE correctiebedragen 2022-2047'!L143&lt;0,0,$B145-'SDE correctiebedragen 2022-2047'!L143)</f>
        <v>0</v>
      </c>
      <c r="N145" s="143">
        <f>IF($B145-'SDE correctiebedragen 2022-2047'!M143&lt;0,0,$B145-'SDE correctiebedragen 2022-2047'!M143)</f>
        <v>0</v>
      </c>
      <c r="O145" s="143">
        <f>IF($B145-'SDE correctiebedragen 2022-2047'!N143&lt;0,0,$B145-'SDE correctiebedragen 2022-2047'!N143)</f>
        <v>0</v>
      </c>
      <c r="P145" s="143">
        <f>IF($B145-'SDE correctiebedragen 2022-2047'!O143&lt;0,0,$B145-'SDE correctiebedragen 2022-2047'!O143)</f>
        <v>0</v>
      </c>
      <c r="Q145" s="143">
        <f>IF($B145-'SDE correctiebedragen 2022-2047'!P143&lt;0,0,$B145-'SDE correctiebedragen 2022-2047'!P143)</f>
        <v>0</v>
      </c>
      <c r="R145" s="143">
        <f>IF($B145-'SDE correctiebedragen 2022-2047'!Q143&lt;0,0,$B145-'SDE correctiebedragen 2022-2047'!Q143)</f>
        <v>0</v>
      </c>
      <c r="S145" s="143">
        <f>IF($B145-'SDE correctiebedragen 2022-2047'!R143&lt;0,0,$B145-'SDE correctiebedragen 2022-2047'!R143)</f>
        <v>0</v>
      </c>
      <c r="T145" s="143">
        <f>IF($B145-'SDE correctiebedragen 2022-2047'!S143&lt;0,0,$B145-'SDE correctiebedragen 2022-2047'!S143)</f>
        <v>0</v>
      </c>
      <c r="U145" s="143">
        <f>IF($B145-'SDE correctiebedragen 2022-2047'!T143&lt;0,0,$B145-'SDE correctiebedragen 2022-2047'!T143)</f>
        <v>0</v>
      </c>
      <c r="V145" s="143">
        <f>IF($B145-'SDE correctiebedragen 2022-2047'!U143&lt;0,0,$B145-'SDE correctiebedragen 2022-2047'!U143)</f>
        <v>0</v>
      </c>
      <c r="W145" s="143">
        <f>IF($B145-'SDE correctiebedragen 2022-2047'!V143&lt;0,0,$B145-'SDE correctiebedragen 2022-2047'!V143)</f>
        <v>0</v>
      </c>
      <c r="X145" s="143">
        <f>IF($B145-'SDE correctiebedragen 2022-2047'!W143&lt;0,0,$B145-'SDE correctiebedragen 2022-2047'!W143)</f>
        <v>0</v>
      </c>
      <c r="Y145" s="143">
        <f>IF($B145-'SDE correctiebedragen 2022-2047'!X143&lt;0,0,$B145-'SDE correctiebedragen 2022-2047'!X143)</f>
        <v>0</v>
      </c>
      <c r="Z145" s="143">
        <f>IF($B145-'SDE correctiebedragen 2022-2047'!Y143&lt;0,0,$B145-'SDE correctiebedragen 2022-2047'!Y143)</f>
        <v>0</v>
      </c>
      <c r="AA145" s="143">
        <f>IF($B145-'SDE correctiebedragen 2022-2047'!Z143&lt;0,0,$B145-'SDE correctiebedragen 2022-2047'!Z143)</f>
        <v>0</v>
      </c>
      <c r="AB145" s="143">
        <f>IF($B145-'SDE correctiebedragen 2022-2047'!AA143&lt;0,0,$B145-'SDE correctiebedragen 2022-2047'!AA143)</f>
        <v>0</v>
      </c>
      <c r="AC145" s="184">
        <f t="shared" si="18"/>
        <v>7.8297786880539357</v>
      </c>
    </row>
    <row r="146" spans="1:29" x14ac:dyDescent="0.25">
      <c r="A146" s="169" t="s">
        <v>208</v>
      </c>
      <c r="B146" s="164">
        <v>101.7694</v>
      </c>
      <c r="C146" s="143">
        <f>IF($B146-'SDE correctiebedragen 2022-2047'!B144&lt;0,0,$B146-'SDE correctiebedragen 2022-2047'!B144)</f>
        <v>70.933168501938013</v>
      </c>
      <c r="D146" s="143">
        <f>IF($B146-'SDE correctiebedragen 2022-2047'!C144&lt;0,0,$B146-'SDE correctiebedragen 2022-2047'!C144)</f>
        <v>70.009675410906027</v>
      </c>
      <c r="E146" s="143">
        <f>IF($B146-'SDE correctiebedragen 2022-2047'!D144&lt;0,0,$B146-'SDE correctiebedragen 2022-2047'!D144)</f>
        <v>64.796409519878409</v>
      </c>
      <c r="F146" s="143">
        <f>IF($B146-'SDE correctiebedragen 2022-2047'!E144&lt;0,0,$B146-'SDE correctiebedragen 2022-2047'!E144)</f>
        <v>59.433891590152527</v>
      </c>
      <c r="G146" s="143">
        <f>IF($B146-'SDE correctiebedragen 2022-2047'!F144&lt;0,0,$B146-'SDE correctiebedragen 2022-2047'!F144)</f>
        <v>53.918817045392899</v>
      </c>
      <c r="H146" s="143">
        <f>IF($B146-'SDE correctiebedragen 2022-2047'!G144&lt;0,0,$B146-'SDE correctiebedragen 2022-2047'!G144)</f>
        <v>48.247815753682694</v>
      </c>
      <c r="I146" s="143">
        <f>IF($B146-'SDE correctiebedragen 2022-2047'!H144&lt;0,0,$B146-'SDE correctiebedragen 2022-2047'!H144)</f>
        <v>42.417450804385972</v>
      </c>
      <c r="J146" s="143">
        <f>IF($B146-'SDE correctiebedragen 2022-2047'!I144&lt;0,0,$B146-'SDE correctiebedragen 2022-2047'!I144)</f>
        <v>36.424217263065771</v>
      </c>
      <c r="K146" s="143">
        <f>IF($B146-'SDE correctiebedragen 2022-2047'!J144&lt;0,0,$B146-'SDE correctiebedragen 2022-2047'!J144)</f>
        <v>30.264540904074977</v>
      </c>
      <c r="L146" s="143">
        <f>IF($B146-'SDE correctiebedragen 2022-2047'!K144&lt;0,0,$B146-'SDE correctiebedragen 2022-2047'!K144)</f>
        <v>23.022886299135166</v>
      </c>
      <c r="M146" s="143">
        <f>IF($B146-'SDE correctiebedragen 2022-2047'!L144&lt;0,0,$B146-'SDE correctiebedragen 2022-2047'!L144)</f>
        <v>15.0478331240801</v>
      </c>
      <c r="N146" s="143">
        <f>IF($B146-'SDE correctiebedragen 2022-2047'!M144&lt;0,0,$B146-'SDE correctiebedragen 2022-2047'!M144)</f>
        <v>6.2651064387213324</v>
      </c>
      <c r="O146" s="143">
        <f>IF($B146-'SDE correctiebedragen 2022-2047'!N144&lt;0,0,$B146-'SDE correctiebedragen 2022-2047'!N144)</f>
        <v>0</v>
      </c>
      <c r="P146" s="143">
        <f>IF($B146-'SDE correctiebedragen 2022-2047'!O144&lt;0,0,$B146-'SDE correctiebedragen 2022-2047'!O144)</f>
        <v>0</v>
      </c>
      <c r="Q146" s="143">
        <f>IF($B146-'SDE correctiebedragen 2022-2047'!P144&lt;0,0,$B146-'SDE correctiebedragen 2022-2047'!P144)</f>
        <v>0</v>
      </c>
      <c r="R146" s="143">
        <f>IF($B146-'SDE correctiebedragen 2022-2047'!Q144&lt;0,0,$B146-'SDE correctiebedragen 2022-2047'!Q144)</f>
        <v>0</v>
      </c>
      <c r="S146" s="143">
        <f>IF($B146-'SDE correctiebedragen 2022-2047'!R144&lt;0,0,$B146-'SDE correctiebedragen 2022-2047'!R144)</f>
        <v>0</v>
      </c>
      <c r="T146" s="143">
        <f>IF($B146-'SDE correctiebedragen 2022-2047'!S144&lt;0,0,$B146-'SDE correctiebedragen 2022-2047'!S144)</f>
        <v>0</v>
      </c>
      <c r="U146" s="143">
        <f>IF($B146-'SDE correctiebedragen 2022-2047'!T144&lt;0,0,$B146-'SDE correctiebedragen 2022-2047'!T144)</f>
        <v>0</v>
      </c>
      <c r="V146" s="143">
        <f>IF($B146-'SDE correctiebedragen 2022-2047'!U144&lt;0,0,$B146-'SDE correctiebedragen 2022-2047'!U144)</f>
        <v>0</v>
      </c>
      <c r="W146" s="143">
        <f>IF($B146-'SDE correctiebedragen 2022-2047'!V144&lt;0,0,$B146-'SDE correctiebedragen 2022-2047'!V144)</f>
        <v>0</v>
      </c>
      <c r="X146" s="143">
        <f>IF($B146-'SDE correctiebedragen 2022-2047'!W144&lt;0,0,$B146-'SDE correctiebedragen 2022-2047'!W144)</f>
        <v>0</v>
      </c>
      <c r="Y146" s="143">
        <f>IF($B146-'SDE correctiebedragen 2022-2047'!X144&lt;0,0,$B146-'SDE correctiebedragen 2022-2047'!X144)</f>
        <v>0</v>
      </c>
      <c r="Z146" s="143">
        <f>IF($B146-'SDE correctiebedragen 2022-2047'!Y144&lt;0,0,$B146-'SDE correctiebedragen 2022-2047'!Y144)</f>
        <v>0</v>
      </c>
      <c r="AA146" s="143">
        <f>IF($B146-'SDE correctiebedragen 2022-2047'!Z144&lt;0,0,$B146-'SDE correctiebedragen 2022-2047'!Z144)</f>
        <v>0</v>
      </c>
      <c r="AB146" s="143">
        <f>IF($B146-'SDE correctiebedragen 2022-2047'!AA144&lt;0,0,$B146-'SDE correctiebedragen 2022-2047'!AA144)</f>
        <v>0</v>
      </c>
      <c r="AC146" s="184">
        <f t="shared" si="18"/>
        <v>20.030069717515918</v>
      </c>
    </row>
    <row r="147" spans="1:29" x14ac:dyDescent="0.25">
      <c r="A147" s="169" t="s">
        <v>209</v>
      </c>
      <c r="B147" s="164">
        <v>98.526399999999995</v>
      </c>
      <c r="C147" s="143">
        <f>IF($B147-'SDE correctiebedragen 2022-2047'!B145&lt;0,0,$B147-'SDE correctiebedragen 2022-2047'!B145)</f>
        <v>67.69016850193799</v>
      </c>
      <c r="D147" s="143">
        <f>IF($B147-'SDE correctiebedragen 2022-2047'!C145&lt;0,0,$B147-'SDE correctiebedragen 2022-2047'!C145)</f>
        <v>66.766675410906018</v>
      </c>
      <c r="E147" s="143">
        <f>IF($B147-'SDE correctiebedragen 2022-2047'!D145&lt;0,0,$B147-'SDE correctiebedragen 2022-2047'!D145)</f>
        <v>61.553409519878407</v>
      </c>
      <c r="F147" s="143">
        <f>IF($B147-'SDE correctiebedragen 2022-2047'!E145&lt;0,0,$B147-'SDE correctiebedragen 2022-2047'!E145)</f>
        <v>56.190891590152518</v>
      </c>
      <c r="G147" s="143">
        <f>IF($B147-'SDE correctiebedragen 2022-2047'!F145&lt;0,0,$B147-'SDE correctiebedragen 2022-2047'!F145)</f>
        <v>50.67581704539289</v>
      </c>
      <c r="H147" s="143">
        <f>IF($B147-'SDE correctiebedragen 2022-2047'!G145&lt;0,0,$B147-'SDE correctiebedragen 2022-2047'!G145)</f>
        <v>45.004815753682685</v>
      </c>
      <c r="I147" s="143">
        <f>IF($B147-'SDE correctiebedragen 2022-2047'!H145&lt;0,0,$B147-'SDE correctiebedragen 2022-2047'!H145)</f>
        <v>39.174450804385962</v>
      </c>
      <c r="J147" s="143">
        <f>IF($B147-'SDE correctiebedragen 2022-2047'!I145&lt;0,0,$B147-'SDE correctiebedragen 2022-2047'!I145)</f>
        <v>33.181217263065761</v>
      </c>
      <c r="K147" s="143">
        <f>IF($B147-'SDE correctiebedragen 2022-2047'!J145&lt;0,0,$B147-'SDE correctiebedragen 2022-2047'!J145)</f>
        <v>27.021540904074968</v>
      </c>
      <c r="L147" s="143">
        <f>IF($B147-'SDE correctiebedragen 2022-2047'!K145&lt;0,0,$B147-'SDE correctiebedragen 2022-2047'!K145)</f>
        <v>19.779886299135157</v>
      </c>
      <c r="M147" s="143">
        <f>IF($B147-'SDE correctiebedragen 2022-2047'!L145&lt;0,0,$B147-'SDE correctiebedragen 2022-2047'!L145)</f>
        <v>11.804833124080091</v>
      </c>
      <c r="N147" s="143">
        <f>IF($B147-'SDE correctiebedragen 2022-2047'!M145&lt;0,0,$B147-'SDE correctiebedragen 2022-2047'!M145)</f>
        <v>3.0221064387213232</v>
      </c>
      <c r="O147" s="143">
        <f>IF($B147-'SDE correctiebedragen 2022-2047'!N145&lt;0,0,$B147-'SDE correctiebedragen 2022-2047'!N145)</f>
        <v>0</v>
      </c>
      <c r="P147" s="143">
        <f>IF($B147-'SDE correctiebedragen 2022-2047'!O145&lt;0,0,$B147-'SDE correctiebedragen 2022-2047'!O145)</f>
        <v>0</v>
      </c>
      <c r="Q147" s="143">
        <f>IF($B147-'SDE correctiebedragen 2022-2047'!P145&lt;0,0,$B147-'SDE correctiebedragen 2022-2047'!P145)</f>
        <v>0</v>
      </c>
      <c r="R147" s="143">
        <f>IF($B147-'SDE correctiebedragen 2022-2047'!Q145&lt;0,0,$B147-'SDE correctiebedragen 2022-2047'!Q145)</f>
        <v>0</v>
      </c>
      <c r="S147" s="143">
        <f>IF($B147-'SDE correctiebedragen 2022-2047'!R145&lt;0,0,$B147-'SDE correctiebedragen 2022-2047'!R145)</f>
        <v>0</v>
      </c>
      <c r="T147" s="143">
        <f>IF($B147-'SDE correctiebedragen 2022-2047'!S145&lt;0,0,$B147-'SDE correctiebedragen 2022-2047'!S145)</f>
        <v>0</v>
      </c>
      <c r="U147" s="143">
        <f>IF($B147-'SDE correctiebedragen 2022-2047'!T145&lt;0,0,$B147-'SDE correctiebedragen 2022-2047'!T145)</f>
        <v>0</v>
      </c>
      <c r="V147" s="143">
        <f>IF($B147-'SDE correctiebedragen 2022-2047'!U145&lt;0,0,$B147-'SDE correctiebedragen 2022-2047'!U145)</f>
        <v>0</v>
      </c>
      <c r="W147" s="143">
        <f>IF($B147-'SDE correctiebedragen 2022-2047'!V145&lt;0,0,$B147-'SDE correctiebedragen 2022-2047'!V145)</f>
        <v>0</v>
      </c>
      <c r="X147" s="143">
        <f>IF($B147-'SDE correctiebedragen 2022-2047'!W145&lt;0,0,$B147-'SDE correctiebedragen 2022-2047'!W145)</f>
        <v>0</v>
      </c>
      <c r="Y147" s="143">
        <f>IF($B147-'SDE correctiebedragen 2022-2047'!X145&lt;0,0,$B147-'SDE correctiebedragen 2022-2047'!X145)</f>
        <v>0</v>
      </c>
      <c r="Z147" s="143">
        <f>IF($B147-'SDE correctiebedragen 2022-2047'!Y145&lt;0,0,$B147-'SDE correctiebedragen 2022-2047'!Y145)</f>
        <v>0</v>
      </c>
      <c r="AA147" s="143">
        <f>IF($B147-'SDE correctiebedragen 2022-2047'!Z145&lt;0,0,$B147-'SDE correctiebedragen 2022-2047'!Z145)</f>
        <v>0</v>
      </c>
      <c r="AB147" s="143">
        <f>IF($B147-'SDE correctiebedragen 2022-2047'!AA145&lt;0,0,$B147-'SDE correctiebedragen 2022-2047'!AA145)</f>
        <v>0</v>
      </c>
      <c r="AC147" s="184">
        <f t="shared" si="18"/>
        <v>18.53330048674669</v>
      </c>
    </row>
    <row r="148" spans="1:29" x14ac:dyDescent="0.25">
      <c r="A148" s="169" t="s">
        <v>210</v>
      </c>
      <c r="B148" s="164">
        <v>125.6159</v>
      </c>
      <c r="C148" s="143">
        <f>IF($B148-'SDE correctiebedragen 2022-2047'!B146&lt;0,0,$B148-'SDE correctiebedragen 2022-2047'!B146)</f>
        <v>94.779668501938005</v>
      </c>
      <c r="D148" s="143">
        <f>IF($B148-'SDE correctiebedragen 2022-2047'!C146&lt;0,0,$B148-'SDE correctiebedragen 2022-2047'!C146)</f>
        <v>93.856175410906019</v>
      </c>
      <c r="E148" s="143">
        <f>IF($B148-'SDE correctiebedragen 2022-2047'!D146&lt;0,0,$B148-'SDE correctiebedragen 2022-2047'!D146)</f>
        <v>88.642909519878401</v>
      </c>
      <c r="F148" s="143">
        <f>IF($B148-'SDE correctiebedragen 2022-2047'!E146&lt;0,0,$B148-'SDE correctiebedragen 2022-2047'!E146)</f>
        <v>83.280391590152519</v>
      </c>
      <c r="G148" s="143">
        <f>IF($B148-'SDE correctiebedragen 2022-2047'!F146&lt;0,0,$B148-'SDE correctiebedragen 2022-2047'!F146)</f>
        <v>77.765317045392891</v>
      </c>
      <c r="H148" s="143">
        <f>IF($B148-'SDE correctiebedragen 2022-2047'!G146&lt;0,0,$B148-'SDE correctiebedragen 2022-2047'!G146)</f>
        <v>72.094315753682679</v>
      </c>
      <c r="I148" s="143">
        <f>IF($B148-'SDE correctiebedragen 2022-2047'!H146&lt;0,0,$B148-'SDE correctiebedragen 2022-2047'!H146)</f>
        <v>66.263950804385956</v>
      </c>
      <c r="J148" s="143">
        <f>IF($B148-'SDE correctiebedragen 2022-2047'!I146&lt;0,0,$B148-'SDE correctiebedragen 2022-2047'!I146)</f>
        <v>60.270717263065762</v>
      </c>
      <c r="K148" s="143">
        <f>IF($B148-'SDE correctiebedragen 2022-2047'!J146&lt;0,0,$B148-'SDE correctiebedragen 2022-2047'!J146)</f>
        <v>54.111040904074969</v>
      </c>
      <c r="L148" s="143">
        <f>IF($B148-'SDE correctiebedragen 2022-2047'!K146&lt;0,0,$B148-'SDE correctiebedragen 2022-2047'!K146)</f>
        <v>46.869386299135158</v>
      </c>
      <c r="M148" s="143">
        <f>IF($B148-'SDE correctiebedragen 2022-2047'!L146&lt;0,0,$B148-'SDE correctiebedragen 2022-2047'!L146)</f>
        <v>38.894333124080092</v>
      </c>
      <c r="N148" s="143">
        <f>IF($B148-'SDE correctiebedragen 2022-2047'!M146&lt;0,0,$B148-'SDE correctiebedragen 2022-2047'!M146)</f>
        <v>30.111606438721324</v>
      </c>
      <c r="O148" s="143">
        <f>IF($B148-'SDE correctiebedragen 2022-2047'!N146&lt;0,0,$B148-'SDE correctiebedragen 2022-2047'!N146)</f>
        <v>20.439409108302826</v>
      </c>
      <c r="P148" s="143">
        <f>IF($B148-'SDE correctiebedragen 2022-2047'!O146&lt;0,0,$B148-'SDE correctiebedragen 2022-2047'!O146)</f>
        <v>9.7876599932462085</v>
      </c>
      <c r="Q148" s="143">
        <f>IF($B148-'SDE correctiebedragen 2022-2047'!P146&lt;0,0,$B148-'SDE correctiebedragen 2022-2047'!P146)</f>
        <v>0</v>
      </c>
      <c r="R148" s="143">
        <f>IF($B148-'SDE correctiebedragen 2022-2047'!Q146&lt;0,0,$B148-'SDE correctiebedragen 2022-2047'!Q146)</f>
        <v>0</v>
      </c>
      <c r="S148" s="143">
        <f>IF($B148-'SDE correctiebedragen 2022-2047'!R146&lt;0,0,$B148-'SDE correctiebedragen 2022-2047'!R146)</f>
        <v>0</v>
      </c>
      <c r="T148" s="143">
        <f>IF($B148-'SDE correctiebedragen 2022-2047'!S146&lt;0,0,$B148-'SDE correctiebedragen 2022-2047'!S146)</f>
        <v>0</v>
      </c>
      <c r="U148" s="143">
        <f>IF($B148-'SDE correctiebedragen 2022-2047'!T146&lt;0,0,$B148-'SDE correctiebedragen 2022-2047'!T146)</f>
        <v>0</v>
      </c>
      <c r="V148" s="143">
        <f>IF($B148-'SDE correctiebedragen 2022-2047'!U146&lt;0,0,$B148-'SDE correctiebedragen 2022-2047'!U146)</f>
        <v>0</v>
      </c>
      <c r="W148" s="143">
        <f>IF($B148-'SDE correctiebedragen 2022-2047'!V146&lt;0,0,$B148-'SDE correctiebedragen 2022-2047'!V146)</f>
        <v>0</v>
      </c>
      <c r="X148" s="143">
        <f>IF($B148-'SDE correctiebedragen 2022-2047'!W146&lt;0,0,$B148-'SDE correctiebedragen 2022-2047'!W146)</f>
        <v>0</v>
      </c>
      <c r="Y148" s="143">
        <f>IF($B148-'SDE correctiebedragen 2022-2047'!X146&lt;0,0,$B148-'SDE correctiebedragen 2022-2047'!X146)</f>
        <v>0</v>
      </c>
      <c r="Z148" s="143">
        <f>IF($B148-'SDE correctiebedragen 2022-2047'!Y146&lt;0,0,$B148-'SDE correctiebedragen 2022-2047'!Y146)</f>
        <v>0</v>
      </c>
      <c r="AA148" s="143">
        <f>IF($B148-'SDE correctiebedragen 2022-2047'!Z146&lt;0,0,$B148-'SDE correctiebedragen 2022-2047'!Z146)</f>
        <v>0</v>
      </c>
      <c r="AB148" s="143">
        <f>IF($B148-'SDE correctiebedragen 2022-2047'!AA146&lt;0,0,$B148-'SDE correctiebedragen 2022-2047'!AA146)</f>
        <v>0</v>
      </c>
      <c r="AC148" s="184">
        <f t="shared" si="18"/>
        <v>32.198726221421644</v>
      </c>
    </row>
    <row r="149" spans="1:29" x14ac:dyDescent="0.25">
      <c r="A149" s="169" t="s">
        <v>211</v>
      </c>
      <c r="B149" s="164">
        <v>131.89510000000001</v>
      </c>
      <c r="C149" s="143">
        <f>IF($B149-'SDE correctiebedragen 2022-2047'!B147&lt;0,0,$B149-'SDE correctiebedragen 2022-2047'!B147)</f>
        <v>101.05886850193801</v>
      </c>
      <c r="D149" s="143">
        <f>IF($B149-'SDE correctiebedragen 2022-2047'!C147&lt;0,0,$B149-'SDE correctiebedragen 2022-2047'!C147)</f>
        <v>100.13537541090604</v>
      </c>
      <c r="E149" s="143">
        <f>IF($B149-'SDE correctiebedragen 2022-2047'!D147&lt;0,0,$B149-'SDE correctiebedragen 2022-2047'!D147)</f>
        <v>94.922109519878433</v>
      </c>
      <c r="F149" s="143">
        <f>IF($B149-'SDE correctiebedragen 2022-2047'!E147&lt;0,0,$B149-'SDE correctiebedragen 2022-2047'!E147)</f>
        <v>89.559591590152536</v>
      </c>
      <c r="G149" s="143">
        <f>IF($B149-'SDE correctiebedragen 2022-2047'!F147&lt;0,0,$B149-'SDE correctiebedragen 2022-2047'!F147)</f>
        <v>84.044517045392908</v>
      </c>
      <c r="H149" s="143">
        <f>IF($B149-'SDE correctiebedragen 2022-2047'!G147&lt;0,0,$B149-'SDE correctiebedragen 2022-2047'!G147)</f>
        <v>78.37351575368271</v>
      </c>
      <c r="I149" s="143">
        <f>IF($B149-'SDE correctiebedragen 2022-2047'!H147&lt;0,0,$B149-'SDE correctiebedragen 2022-2047'!H147)</f>
        <v>72.543150804385988</v>
      </c>
      <c r="J149" s="143">
        <f>IF($B149-'SDE correctiebedragen 2022-2047'!I147&lt;0,0,$B149-'SDE correctiebedragen 2022-2047'!I147)</f>
        <v>66.54991726306578</v>
      </c>
      <c r="K149" s="143">
        <f>IF($B149-'SDE correctiebedragen 2022-2047'!J147&lt;0,0,$B149-'SDE correctiebedragen 2022-2047'!J147)</f>
        <v>60.390240904074986</v>
      </c>
      <c r="L149" s="143">
        <f>IF($B149-'SDE correctiebedragen 2022-2047'!K147&lt;0,0,$B149-'SDE correctiebedragen 2022-2047'!K147)</f>
        <v>53.148586299135175</v>
      </c>
      <c r="M149" s="143">
        <f>IF($B149-'SDE correctiebedragen 2022-2047'!L147&lt;0,0,$B149-'SDE correctiebedragen 2022-2047'!L147)</f>
        <v>45.173533124080109</v>
      </c>
      <c r="N149" s="143">
        <f>IF($B149-'SDE correctiebedragen 2022-2047'!M147&lt;0,0,$B149-'SDE correctiebedragen 2022-2047'!M147)</f>
        <v>36.390806438721341</v>
      </c>
      <c r="O149" s="143">
        <f>IF($B149-'SDE correctiebedragen 2022-2047'!N147&lt;0,0,$B149-'SDE correctiebedragen 2022-2047'!N147)</f>
        <v>26.718609108302843</v>
      </c>
      <c r="P149" s="143">
        <f>IF($B149-'SDE correctiebedragen 2022-2047'!O147&lt;0,0,$B149-'SDE correctiebedragen 2022-2047'!O147)</f>
        <v>16.066859993246226</v>
      </c>
      <c r="Q149" s="143">
        <f>IF($B149-'SDE correctiebedragen 2022-2047'!P147&lt;0,0,$B149-'SDE correctiebedragen 2022-2047'!P147)</f>
        <v>4.3363549865622559</v>
      </c>
      <c r="R149" s="143">
        <f>IF($B149-'SDE correctiebedragen 2022-2047'!Q147&lt;0,0,$B149-'SDE correctiebedragen 2022-2047'!Q147)</f>
        <v>2.4229738113609471</v>
      </c>
      <c r="S149" s="143">
        <f>IF($B149-'SDE correctiebedragen 2022-2047'!R147&lt;0,0,$B149-'SDE correctiebedragen 2022-2047'!R147)</f>
        <v>0.48089191853136981</v>
      </c>
      <c r="T149" s="143">
        <f>IF($B149-'SDE correctiebedragen 2022-2047'!S147&lt;0,0,$B149-'SDE correctiebedragen 2022-2047'!S147)</f>
        <v>0</v>
      </c>
      <c r="U149" s="143">
        <f>IF($B149-'SDE correctiebedragen 2022-2047'!T147&lt;0,0,$B149-'SDE correctiebedragen 2022-2047'!T147)</f>
        <v>0</v>
      </c>
      <c r="V149" s="143">
        <f>IF($B149-'SDE correctiebedragen 2022-2047'!U147&lt;0,0,$B149-'SDE correctiebedragen 2022-2047'!U147)</f>
        <v>0</v>
      </c>
      <c r="W149" s="143">
        <f>IF($B149-'SDE correctiebedragen 2022-2047'!V147&lt;0,0,$B149-'SDE correctiebedragen 2022-2047'!V147)</f>
        <v>0</v>
      </c>
      <c r="X149" s="143">
        <f>IF($B149-'SDE correctiebedragen 2022-2047'!W147&lt;0,0,$B149-'SDE correctiebedragen 2022-2047'!W147)</f>
        <v>0</v>
      </c>
      <c r="Y149" s="143">
        <f>IF($B149-'SDE correctiebedragen 2022-2047'!X147&lt;0,0,$B149-'SDE correctiebedragen 2022-2047'!X147)</f>
        <v>0</v>
      </c>
      <c r="Z149" s="143">
        <f>IF($B149-'SDE correctiebedragen 2022-2047'!Y147&lt;0,0,$B149-'SDE correctiebedragen 2022-2047'!Y147)</f>
        <v>0</v>
      </c>
      <c r="AA149" s="143">
        <f>IF($B149-'SDE correctiebedragen 2022-2047'!Z147&lt;0,0,$B149-'SDE correctiebedragen 2022-2047'!Z147)</f>
        <v>0</v>
      </c>
      <c r="AB149" s="143">
        <f>IF($B149-'SDE correctiebedragen 2022-2047'!AA147&lt;0,0,$B149-'SDE correctiebedragen 2022-2047'!AA147)</f>
        <v>0</v>
      </c>
      <c r="AC149" s="184">
        <f t="shared" si="18"/>
        <v>35.8583039412853</v>
      </c>
    </row>
    <row r="150" spans="1:29" x14ac:dyDescent="0.25">
      <c r="A150" s="169" t="s">
        <v>212</v>
      </c>
      <c r="B150" s="164">
        <v>161.00909999999999</v>
      </c>
      <c r="C150" s="143">
        <f>IF($B150-'SDE correctiebedragen 2022-2047'!B148&lt;0,0,$B150-'SDE correctiebedragen 2022-2047'!B148)</f>
        <v>130.17286850193798</v>
      </c>
      <c r="D150" s="143">
        <f>IF($B150-'SDE correctiebedragen 2022-2047'!C148&lt;0,0,$B150-'SDE correctiebedragen 2022-2047'!C148)</f>
        <v>129.249375410906</v>
      </c>
      <c r="E150" s="143">
        <f>IF($B150-'SDE correctiebedragen 2022-2047'!D148&lt;0,0,$B150-'SDE correctiebedragen 2022-2047'!D148)</f>
        <v>124.03610951987841</v>
      </c>
      <c r="F150" s="143">
        <f>IF($B150-'SDE correctiebedragen 2022-2047'!E148&lt;0,0,$B150-'SDE correctiebedragen 2022-2047'!E148)</f>
        <v>118.67359159015251</v>
      </c>
      <c r="G150" s="143">
        <f>IF($B150-'SDE correctiebedragen 2022-2047'!F148&lt;0,0,$B150-'SDE correctiebedragen 2022-2047'!F148)</f>
        <v>113.15851704539288</v>
      </c>
      <c r="H150" s="143">
        <f>IF($B150-'SDE correctiebedragen 2022-2047'!G148&lt;0,0,$B150-'SDE correctiebedragen 2022-2047'!G148)</f>
        <v>107.48751575368269</v>
      </c>
      <c r="I150" s="143">
        <f>IF($B150-'SDE correctiebedragen 2022-2047'!H148&lt;0,0,$B150-'SDE correctiebedragen 2022-2047'!H148)</f>
        <v>101.65715080438596</v>
      </c>
      <c r="J150" s="143">
        <f>IF($B150-'SDE correctiebedragen 2022-2047'!I148&lt;0,0,$B150-'SDE correctiebedragen 2022-2047'!I148)</f>
        <v>95.663917263065755</v>
      </c>
      <c r="K150" s="143">
        <f>IF($B150-'SDE correctiebedragen 2022-2047'!J148&lt;0,0,$B150-'SDE correctiebedragen 2022-2047'!J148)</f>
        <v>89.504240904074962</v>
      </c>
      <c r="L150" s="143">
        <f>IF($B150-'SDE correctiebedragen 2022-2047'!K148&lt;0,0,$B150-'SDE correctiebedragen 2022-2047'!K148)</f>
        <v>82.262586299135151</v>
      </c>
      <c r="M150" s="143">
        <f>IF($B150-'SDE correctiebedragen 2022-2047'!L148&lt;0,0,$B150-'SDE correctiebedragen 2022-2047'!L148)</f>
        <v>74.287533124080085</v>
      </c>
      <c r="N150" s="143">
        <f>IF($B150-'SDE correctiebedragen 2022-2047'!M148&lt;0,0,$B150-'SDE correctiebedragen 2022-2047'!M148)</f>
        <v>65.504806438721317</v>
      </c>
      <c r="O150" s="143">
        <f>IF($B150-'SDE correctiebedragen 2022-2047'!N148&lt;0,0,$B150-'SDE correctiebedragen 2022-2047'!N148)</f>
        <v>55.832609108302819</v>
      </c>
      <c r="P150" s="143">
        <f>IF($B150-'SDE correctiebedragen 2022-2047'!O148&lt;0,0,$B150-'SDE correctiebedragen 2022-2047'!O148)</f>
        <v>45.180859993246202</v>
      </c>
      <c r="Q150" s="143">
        <f>IF($B150-'SDE correctiebedragen 2022-2047'!P148&lt;0,0,$B150-'SDE correctiebedragen 2022-2047'!P148)</f>
        <v>33.450354986562232</v>
      </c>
      <c r="R150" s="143">
        <f>IF($B150-'SDE correctiebedragen 2022-2047'!Q148&lt;0,0,$B150-'SDE correctiebedragen 2022-2047'!Q148)</f>
        <v>31.536973811360923</v>
      </c>
      <c r="S150" s="143">
        <f>IF($B150-'SDE correctiebedragen 2022-2047'!R148&lt;0,0,$B150-'SDE correctiebedragen 2022-2047'!R148)</f>
        <v>29.594891918531346</v>
      </c>
      <c r="T150" s="143">
        <f>IF($B150-'SDE correctiebedragen 2022-2047'!S148&lt;0,0,$B150-'SDE correctiebedragen 2022-2047'!S148)</f>
        <v>27.623678797309339</v>
      </c>
      <c r="U150" s="143">
        <f>IF($B150-'SDE correctiebedragen 2022-2047'!T148&lt;0,0,$B150-'SDE correctiebedragen 2022-2047'!T148)</f>
        <v>25.622897479269</v>
      </c>
      <c r="V150" s="143">
        <f>IF($B150-'SDE correctiebedragen 2022-2047'!U148&lt;0,0,$B150-'SDE correctiebedragen 2022-2047'!U148)</f>
        <v>23.592104441458076</v>
      </c>
      <c r="W150" s="143">
        <f>IF($B150-'SDE correctiebedragen 2022-2047'!V148&lt;0,0,$B150-'SDE correctiebedragen 2022-2047'!V148)</f>
        <v>21.530849508079939</v>
      </c>
      <c r="X150" s="143">
        <f>IF($B150-'SDE correctiebedragen 2022-2047'!W148&lt;0,0,$B150-'SDE correctiebedragen 2022-2047'!W148)</f>
        <v>19.438675750701179</v>
      </c>
      <c r="Y150" s="143">
        <f>IF($B150-'SDE correctiebedragen 2022-2047'!X148&lt;0,0,$B150-'SDE correctiebedragen 2022-2047'!X148)</f>
        <v>17.315119386961698</v>
      </c>
      <c r="Z150" s="143">
        <f>IF($B150-'SDE correctiebedragen 2022-2047'!Y148&lt;0,0,$B150-'SDE correctiebedragen 2022-2047'!Y148)</f>
        <v>15.159709677766159</v>
      </c>
      <c r="AA150" s="143">
        <f>IF($B150-'SDE correctiebedragen 2022-2047'!Z148&lt;0,0,$B150-'SDE correctiebedragen 2022-2047'!Z148)</f>
        <v>12.971968822932638</v>
      </c>
      <c r="AB150" s="143">
        <f>IF($B150-'SDE correctiebedragen 2022-2047'!AA148&lt;0,0,$B150-'SDE correctiebedragen 2022-2047'!AA148)</f>
        <v>10.751411855276672</v>
      </c>
      <c r="AC150" s="184">
        <f t="shared" si="18"/>
        <v>61.586935315121998</v>
      </c>
    </row>
    <row r="151" spans="1:29" x14ac:dyDescent="0.25">
      <c r="A151" s="169" t="s">
        <v>213</v>
      </c>
      <c r="B151" s="164">
        <v>131.4751</v>
      </c>
      <c r="C151" s="143">
        <f>IF($B151-'SDE correctiebedragen 2022-2047'!B149&lt;0,0,$B151-'SDE correctiebedragen 2022-2047'!B149)</f>
        <v>100.63886850193799</v>
      </c>
      <c r="D151" s="143">
        <f>IF($B151-'SDE correctiebedragen 2022-2047'!C149&lt;0,0,$B151-'SDE correctiebedragen 2022-2047'!C149)</f>
        <v>99.71537541090602</v>
      </c>
      <c r="E151" s="143">
        <f>IF($B151-'SDE correctiebedragen 2022-2047'!D149&lt;0,0,$B151-'SDE correctiebedragen 2022-2047'!D149)</f>
        <v>94.502109519878417</v>
      </c>
      <c r="F151" s="143">
        <f>IF($B151-'SDE correctiebedragen 2022-2047'!E149&lt;0,0,$B151-'SDE correctiebedragen 2022-2047'!E149)</f>
        <v>89.13959159015252</v>
      </c>
      <c r="G151" s="143">
        <f>IF($B151-'SDE correctiebedragen 2022-2047'!F149&lt;0,0,$B151-'SDE correctiebedragen 2022-2047'!F149)</f>
        <v>83.624517045392892</v>
      </c>
      <c r="H151" s="143">
        <f>IF($B151-'SDE correctiebedragen 2022-2047'!G149&lt;0,0,$B151-'SDE correctiebedragen 2022-2047'!G149)</f>
        <v>77.953515753682694</v>
      </c>
      <c r="I151" s="143">
        <f>IF($B151-'SDE correctiebedragen 2022-2047'!H149&lt;0,0,$B151-'SDE correctiebedragen 2022-2047'!H149)</f>
        <v>72.123150804385972</v>
      </c>
      <c r="J151" s="143">
        <f>IF($B151-'SDE correctiebedragen 2022-2047'!I149&lt;0,0,$B151-'SDE correctiebedragen 2022-2047'!I149)</f>
        <v>66.129917263065764</v>
      </c>
      <c r="K151" s="143">
        <f>IF($B151-'SDE correctiebedragen 2022-2047'!J149&lt;0,0,$B151-'SDE correctiebedragen 2022-2047'!J149)</f>
        <v>59.97024090407497</v>
      </c>
      <c r="L151" s="143">
        <f>IF($B151-'SDE correctiebedragen 2022-2047'!K149&lt;0,0,$B151-'SDE correctiebedragen 2022-2047'!K149)</f>
        <v>52.728586299135159</v>
      </c>
      <c r="M151" s="143">
        <f>IF($B151-'SDE correctiebedragen 2022-2047'!L149&lt;0,0,$B151-'SDE correctiebedragen 2022-2047'!L149)</f>
        <v>44.753533124080093</v>
      </c>
      <c r="N151" s="143">
        <f>IF($B151-'SDE correctiebedragen 2022-2047'!M149&lt;0,0,$B151-'SDE correctiebedragen 2022-2047'!M149)</f>
        <v>35.970806438721326</v>
      </c>
      <c r="O151" s="143">
        <f>IF($B151-'SDE correctiebedragen 2022-2047'!N149&lt;0,0,$B151-'SDE correctiebedragen 2022-2047'!N149)</f>
        <v>26.298609108302827</v>
      </c>
      <c r="P151" s="143">
        <f>IF($B151-'SDE correctiebedragen 2022-2047'!O149&lt;0,0,$B151-'SDE correctiebedragen 2022-2047'!O149)</f>
        <v>15.64685999324621</v>
      </c>
      <c r="Q151" s="143">
        <f>IF($B151-'SDE correctiebedragen 2022-2047'!P149&lt;0,0,$B151-'SDE correctiebedragen 2022-2047'!P149)</f>
        <v>3.91635498656224</v>
      </c>
      <c r="R151" s="143">
        <f>IF($B151-'SDE correctiebedragen 2022-2047'!Q149&lt;0,0,$B151-'SDE correctiebedragen 2022-2047'!Q149)</f>
        <v>2.0029738113609312</v>
      </c>
      <c r="S151" s="143">
        <f>IF($B151-'SDE correctiebedragen 2022-2047'!R149&lt;0,0,$B151-'SDE correctiebedragen 2022-2047'!R149)</f>
        <v>6.0891918531353895E-2</v>
      </c>
      <c r="T151" s="143">
        <f>IF($B151-'SDE correctiebedragen 2022-2047'!S149&lt;0,0,$B151-'SDE correctiebedragen 2022-2047'!S149)</f>
        <v>0</v>
      </c>
      <c r="U151" s="143">
        <f>IF($B151-'SDE correctiebedragen 2022-2047'!T149&lt;0,0,$B151-'SDE correctiebedragen 2022-2047'!T149)</f>
        <v>0</v>
      </c>
      <c r="V151" s="143">
        <f>IF($B151-'SDE correctiebedragen 2022-2047'!U149&lt;0,0,$B151-'SDE correctiebedragen 2022-2047'!U149)</f>
        <v>0</v>
      </c>
      <c r="W151" s="143">
        <f>IF($B151-'SDE correctiebedragen 2022-2047'!V149&lt;0,0,$B151-'SDE correctiebedragen 2022-2047'!V149)</f>
        <v>0</v>
      </c>
      <c r="X151" s="143">
        <f>IF($B151-'SDE correctiebedragen 2022-2047'!W149&lt;0,0,$B151-'SDE correctiebedragen 2022-2047'!W149)</f>
        <v>0</v>
      </c>
      <c r="Y151" s="143">
        <f>IF($B151-'SDE correctiebedragen 2022-2047'!X149&lt;0,0,$B151-'SDE correctiebedragen 2022-2047'!X149)</f>
        <v>0</v>
      </c>
      <c r="Z151" s="143">
        <f>IF($B151-'SDE correctiebedragen 2022-2047'!Y149&lt;0,0,$B151-'SDE correctiebedragen 2022-2047'!Y149)</f>
        <v>0</v>
      </c>
      <c r="AA151" s="143">
        <f>IF($B151-'SDE correctiebedragen 2022-2047'!Z149&lt;0,0,$B151-'SDE correctiebedragen 2022-2047'!Z149)</f>
        <v>0</v>
      </c>
      <c r="AB151" s="143">
        <f>IF($B151-'SDE correctiebedragen 2022-2047'!AA149&lt;0,0,$B151-'SDE correctiebedragen 2022-2047'!AA149)</f>
        <v>0</v>
      </c>
      <c r="AC151" s="184">
        <f t="shared" si="18"/>
        <v>35.583688556669912</v>
      </c>
    </row>
    <row r="152" spans="1:29" x14ac:dyDescent="0.25">
      <c r="A152" s="169" t="s">
        <v>214</v>
      </c>
      <c r="B152" s="164">
        <v>157.7749</v>
      </c>
      <c r="C152" s="143">
        <f>IF($B152-'SDE correctiebedragen 2022-2047'!B150&lt;0,0,$B152-'SDE correctiebedragen 2022-2047'!B150)</f>
        <v>126.938668501938</v>
      </c>
      <c r="D152" s="143">
        <f>IF($B152-'SDE correctiebedragen 2022-2047'!C150&lt;0,0,$B152-'SDE correctiebedragen 2022-2047'!C150)</f>
        <v>126.01517541090602</v>
      </c>
      <c r="E152" s="143">
        <f>IF($B152-'SDE correctiebedragen 2022-2047'!D150&lt;0,0,$B152-'SDE correctiebedragen 2022-2047'!D150)</f>
        <v>120.80190951987842</v>
      </c>
      <c r="F152" s="143">
        <f>IF($B152-'SDE correctiebedragen 2022-2047'!E150&lt;0,0,$B152-'SDE correctiebedragen 2022-2047'!E150)</f>
        <v>115.43939159015252</v>
      </c>
      <c r="G152" s="143">
        <f>IF($B152-'SDE correctiebedragen 2022-2047'!F150&lt;0,0,$B152-'SDE correctiebedragen 2022-2047'!F150)</f>
        <v>109.9243170453929</v>
      </c>
      <c r="H152" s="143">
        <f>IF($B152-'SDE correctiebedragen 2022-2047'!G150&lt;0,0,$B152-'SDE correctiebedragen 2022-2047'!G150)</f>
        <v>104.2533157536827</v>
      </c>
      <c r="I152" s="143">
        <f>IF($B152-'SDE correctiebedragen 2022-2047'!H150&lt;0,0,$B152-'SDE correctiebedragen 2022-2047'!H150)</f>
        <v>98.422950804385977</v>
      </c>
      <c r="J152" s="143">
        <f>IF($B152-'SDE correctiebedragen 2022-2047'!I150&lt;0,0,$B152-'SDE correctiebedragen 2022-2047'!I150)</f>
        <v>92.429717263065768</v>
      </c>
      <c r="K152" s="143">
        <f>IF($B152-'SDE correctiebedragen 2022-2047'!J150&lt;0,0,$B152-'SDE correctiebedragen 2022-2047'!J150)</f>
        <v>86.270040904074975</v>
      </c>
      <c r="L152" s="143">
        <f>IF($B152-'SDE correctiebedragen 2022-2047'!K150&lt;0,0,$B152-'SDE correctiebedragen 2022-2047'!K150)</f>
        <v>79.028386299135164</v>
      </c>
      <c r="M152" s="143">
        <f>IF($B152-'SDE correctiebedragen 2022-2047'!L150&lt;0,0,$B152-'SDE correctiebedragen 2022-2047'!L150)</f>
        <v>71.053333124080098</v>
      </c>
      <c r="N152" s="143">
        <f>IF($B152-'SDE correctiebedragen 2022-2047'!M150&lt;0,0,$B152-'SDE correctiebedragen 2022-2047'!M150)</f>
        <v>62.27060643872133</v>
      </c>
      <c r="O152" s="143">
        <f>IF($B152-'SDE correctiebedragen 2022-2047'!N150&lt;0,0,$B152-'SDE correctiebedragen 2022-2047'!N150)</f>
        <v>52.598409108302832</v>
      </c>
      <c r="P152" s="143">
        <f>IF($B152-'SDE correctiebedragen 2022-2047'!O150&lt;0,0,$B152-'SDE correctiebedragen 2022-2047'!O150)</f>
        <v>41.946659993246215</v>
      </c>
      <c r="Q152" s="143">
        <f>IF($B152-'SDE correctiebedragen 2022-2047'!P150&lt;0,0,$B152-'SDE correctiebedragen 2022-2047'!P150)</f>
        <v>30.216154986562245</v>
      </c>
      <c r="R152" s="143">
        <f>IF($B152-'SDE correctiebedragen 2022-2047'!Q150&lt;0,0,$B152-'SDE correctiebedragen 2022-2047'!Q150)</f>
        <v>28.302773811360936</v>
      </c>
      <c r="S152" s="143">
        <f>IF($B152-'SDE correctiebedragen 2022-2047'!R150&lt;0,0,$B152-'SDE correctiebedragen 2022-2047'!R150)</f>
        <v>26.360691918531359</v>
      </c>
      <c r="T152" s="143">
        <f>IF($B152-'SDE correctiebedragen 2022-2047'!S150&lt;0,0,$B152-'SDE correctiebedragen 2022-2047'!S150)</f>
        <v>24.389478797309351</v>
      </c>
      <c r="U152" s="143">
        <f>IF($B152-'SDE correctiebedragen 2022-2047'!T150&lt;0,0,$B152-'SDE correctiebedragen 2022-2047'!T150)</f>
        <v>22.388697479269013</v>
      </c>
      <c r="V152" s="143">
        <f>IF($B152-'SDE correctiebedragen 2022-2047'!U150&lt;0,0,$B152-'SDE correctiebedragen 2022-2047'!U150)</f>
        <v>20.357904441458089</v>
      </c>
      <c r="W152" s="143">
        <f>IF($B152-'SDE correctiebedragen 2022-2047'!V150&lt;0,0,$B152-'SDE correctiebedragen 2022-2047'!V150)</f>
        <v>18.296649508079952</v>
      </c>
      <c r="X152" s="143">
        <f>IF($B152-'SDE correctiebedragen 2022-2047'!W150&lt;0,0,$B152-'SDE correctiebedragen 2022-2047'!W150)</f>
        <v>16.204475750701192</v>
      </c>
      <c r="Y152" s="143">
        <f>IF($B152-'SDE correctiebedragen 2022-2047'!X150&lt;0,0,$B152-'SDE correctiebedragen 2022-2047'!X150)</f>
        <v>14.08091938696171</v>
      </c>
      <c r="Z152" s="143">
        <f>IF($B152-'SDE correctiebedragen 2022-2047'!Y150&lt;0,0,$B152-'SDE correctiebedragen 2022-2047'!Y150)</f>
        <v>11.925509677766172</v>
      </c>
      <c r="AA152" s="143">
        <f>IF($B152-'SDE correctiebedragen 2022-2047'!Z150&lt;0,0,$B152-'SDE correctiebedragen 2022-2047'!Z150)</f>
        <v>9.7377688229326509</v>
      </c>
      <c r="AB152" s="143">
        <f>IF($B152-'SDE correctiebedragen 2022-2047'!AA150&lt;0,0,$B152-'SDE correctiebedragen 2022-2047'!AA150)</f>
        <v>7.5172118552766847</v>
      </c>
      <c r="AC152" s="184">
        <f t="shared" si="18"/>
        <v>58.352735315122018</v>
      </c>
    </row>
    <row r="153" spans="1:29" x14ac:dyDescent="0.25">
      <c r="A153" s="169" t="s">
        <v>215</v>
      </c>
      <c r="B153" s="164">
        <v>145.76419999999999</v>
      </c>
      <c r="C153" s="143">
        <f>IF($B153-'SDE correctiebedragen 2022-2047'!B151&lt;0,0,$B153-'SDE correctiebedragen 2022-2047'!B151)</f>
        <v>145.76419999999999</v>
      </c>
      <c r="D153" s="143">
        <f>IF($B153-'SDE correctiebedragen 2022-2047'!C151&lt;0,0,$B153-'SDE correctiebedragen 2022-2047'!C151)</f>
        <v>145.76419999999999</v>
      </c>
      <c r="E153" s="143">
        <f>IF($B153-'SDE correctiebedragen 2022-2047'!D151&lt;0,0,$B153-'SDE correctiebedragen 2022-2047'!D151)</f>
        <v>145.76419999999999</v>
      </c>
      <c r="F153" s="143">
        <f>IF($B153-'SDE correctiebedragen 2022-2047'!E151&lt;0,0,$B153-'SDE correctiebedragen 2022-2047'!E151)</f>
        <v>145.76419999999999</v>
      </c>
      <c r="G153" s="143">
        <f>IF($B153-'SDE correctiebedragen 2022-2047'!F151&lt;0,0,$B153-'SDE correctiebedragen 2022-2047'!F151)</f>
        <v>145.76419999999999</v>
      </c>
      <c r="H153" s="143">
        <f>IF($B153-'SDE correctiebedragen 2022-2047'!G151&lt;0,0,$B153-'SDE correctiebedragen 2022-2047'!G151)</f>
        <v>145.76419999999999</v>
      </c>
      <c r="I153" s="143">
        <f>IF($B153-'SDE correctiebedragen 2022-2047'!H151&lt;0,0,$B153-'SDE correctiebedragen 2022-2047'!H151)</f>
        <v>145.76419999999999</v>
      </c>
      <c r="J153" s="143">
        <f>IF($B153-'SDE correctiebedragen 2022-2047'!I151&lt;0,0,$B153-'SDE correctiebedragen 2022-2047'!I151)</f>
        <v>145.76419999999999</v>
      </c>
      <c r="K153" s="143">
        <f>IF($B153-'SDE correctiebedragen 2022-2047'!J151&lt;0,0,$B153-'SDE correctiebedragen 2022-2047'!J151)</f>
        <v>145.76419999999999</v>
      </c>
      <c r="L153" s="143">
        <f>IF($B153-'SDE correctiebedragen 2022-2047'!K151&lt;0,0,$B153-'SDE correctiebedragen 2022-2047'!K151)</f>
        <v>145.76419999999999</v>
      </c>
      <c r="M153" s="143">
        <f>IF($B153-'SDE correctiebedragen 2022-2047'!L151&lt;0,0,$B153-'SDE correctiebedragen 2022-2047'!L151)</f>
        <v>145.76419999999999</v>
      </c>
      <c r="N153" s="143">
        <f>IF($B153-'SDE correctiebedragen 2022-2047'!M151&lt;0,0,$B153-'SDE correctiebedragen 2022-2047'!M151)</f>
        <v>145.76419999999999</v>
      </c>
      <c r="O153" s="143">
        <f>IF($B153-'SDE correctiebedragen 2022-2047'!N151&lt;0,0,$B153-'SDE correctiebedragen 2022-2047'!N151)</f>
        <v>145.76419999999999</v>
      </c>
      <c r="P153" s="143">
        <f>IF($B153-'SDE correctiebedragen 2022-2047'!O151&lt;0,0,$B153-'SDE correctiebedragen 2022-2047'!O151)</f>
        <v>145.76419999999999</v>
      </c>
      <c r="Q153" s="143">
        <f>IF($B153-'SDE correctiebedragen 2022-2047'!P151&lt;0,0,$B153-'SDE correctiebedragen 2022-2047'!P151)</f>
        <v>145.76419999999999</v>
      </c>
      <c r="R153" s="143">
        <f>IF($B153-'SDE correctiebedragen 2022-2047'!Q151&lt;0,0,$B153-'SDE correctiebedragen 2022-2047'!Q151)</f>
        <v>145.76419999999999</v>
      </c>
      <c r="S153" s="143">
        <f>IF($B153-'SDE correctiebedragen 2022-2047'!R151&lt;0,0,$B153-'SDE correctiebedragen 2022-2047'!R151)</f>
        <v>145.76419999999999</v>
      </c>
      <c r="T153" s="143">
        <f>IF($B153-'SDE correctiebedragen 2022-2047'!S151&lt;0,0,$B153-'SDE correctiebedragen 2022-2047'!S151)</f>
        <v>145.76419999999999</v>
      </c>
      <c r="U153" s="143">
        <f>IF($B153-'SDE correctiebedragen 2022-2047'!T151&lt;0,0,$B153-'SDE correctiebedragen 2022-2047'!T151)</f>
        <v>145.76419999999999</v>
      </c>
      <c r="V153" s="143">
        <f>IF($B153-'SDE correctiebedragen 2022-2047'!U151&lt;0,0,$B153-'SDE correctiebedragen 2022-2047'!U151)</f>
        <v>145.76419999999999</v>
      </c>
      <c r="W153" s="143">
        <f>IF($B153-'SDE correctiebedragen 2022-2047'!V151&lt;0,0,$B153-'SDE correctiebedragen 2022-2047'!V151)</f>
        <v>145.76419999999999</v>
      </c>
      <c r="X153" s="143">
        <f>IF($B153-'SDE correctiebedragen 2022-2047'!W151&lt;0,0,$B153-'SDE correctiebedragen 2022-2047'!W151)</f>
        <v>145.76419999999999</v>
      </c>
      <c r="Y153" s="143">
        <f>IF($B153-'SDE correctiebedragen 2022-2047'!X151&lt;0,0,$B153-'SDE correctiebedragen 2022-2047'!X151)</f>
        <v>145.76419999999999</v>
      </c>
      <c r="Z153" s="143">
        <f>IF($B153-'SDE correctiebedragen 2022-2047'!Y151&lt;0,0,$B153-'SDE correctiebedragen 2022-2047'!Y151)</f>
        <v>145.76419999999999</v>
      </c>
      <c r="AA153" s="143">
        <f>IF($B153-'SDE correctiebedragen 2022-2047'!Z151&lt;0,0,$B153-'SDE correctiebedragen 2022-2047'!Z151)</f>
        <v>145.76419999999999</v>
      </c>
      <c r="AB153" s="143">
        <f>IF($B153-'SDE correctiebedragen 2022-2047'!AA151&lt;0,0,$B153-'SDE correctiebedragen 2022-2047'!AA151)</f>
        <v>145.76419999999999</v>
      </c>
      <c r="AC153" s="184">
        <f t="shared" si="18"/>
        <v>145.76420000000005</v>
      </c>
    </row>
    <row r="154" spans="1:29" x14ac:dyDescent="0.25">
      <c r="A154" s="169" t="s">
        <v>216</v>
      </c>
      <c r="B154" s="164">
        <v>176.22049999999999</v>
      </c>
      <c r="C154" s="143">
        <f>IF($B154-'SDE correctiebedragen 2022-2047'!B152&lt;0,0,$B154-'SDE correctiebedragen 2022-2047'!B152)</f>
        <v>176.22049999999999</v>
      </c>
      <c r="D154" s="143">
        <f>IF($B154-'SDE correctiebedragen 2022-2047'!C152&lt;0,0,$B154-'SDE correctiebedragen 2022-2047'!C152)</f>
        <v>176.22049999999999</v>
      </c>
      <c r="E154" s="143">
        <f>IF($B154-'SDE correctiebedragen 2022-2047'!D152&lt;0,0,$B154-'SDE correctiebedragen 2022-2047'!D152)</f>
        <v>176.22049999999999</v>
      </c>
      <c r="F154" s="143">
        <f>IF($B154-'SDE correctiebedragen 2022-2047'!E152&lt;0,0,$B154-'SDE correctiebedragen 2022-2047'!E152)</f>
        <v>176.22049999999999</v>
      </c>
      <c r="G154" s="143">
        <f>IF($B154-'SDE correctiebedragen 2022-2047'!F152&lt;0,0,$B154-'SDE correctiebedragen 2022-2047'!F152)</f>
        <v>176.22049999999999</v>
      </c>
      <c r="H154" s="143">
        <f>IF($B154-'SDE correctiebedragen 2022-2047'!G152&lt;0,0,$B154-'SDE correctiebedragen 2022-2047'!G152)</f>
        <v>176.22049999999999</v>
      </c>
      <c r="I154" s="143">
        <f>IF($B154-'SDE correctiebedragen 2022-2047'!H152&lt;0,0,$B154-'SDE correctiebedragen 2022-2047'!H152)</f>
        <v>176.22049999999999</v>
      </c>
      <c r="J154" s="143">
        <f>IF($B154-'SDE correctiebedragen 2022-2047'!I152&lt;0,0,$B154-'SDE correctiebedragen 2022-2047'!I152)</f>
        <v>176.22049999999999</v>
      </c>
      <c r="K154" s="143">
        <f>IF($B154-'SDE correctiebedragen 2022-2047'!J152&lt;0,0,$B154-'SDE correctiebedragen 2022-2047'!J152)</f>
        <v>176.22049999999999</v>
      </c>
      <c r="L154" s="143">
        <f>IF($B154-'SDE correctiebedragen 2022-2047'!K152&lt;0,0,$B154-'SDE correctiebedragen 2022-2047'!K152)</f>
        <v>176.22049999999999</v>
      </c>
      <c r="M154" s="143">
        <f>IF($B154-'SDE correctiebedragen 2022-2047'!L152&lt;0,0,$B154-'SDE correctiebedragen 2022-2047'!L152)</f>
        <v>176.22049999999999</v>
      </c>
      <c r="N154" s="143">
        <f>IF($B154-'SDE correctiebedragen 2022-2047'!M152&lt;0,0,$B154-'SDE correctiebedragen 2022-2047'!M152)</f>
        <v>176.22049999999999</v>
      </c>
      <c r="O154" s="143">
        <f>IF($B154-'SDE correctiebedragen 2022-2047'!N152&lt;0,0,$B154-'SDE correctiebedragen 2022-2047'!N152)</f>
        <v>176.22049999999999</v>
      </c>
      <c r="P154" s="143">
        <f>IF($B154-'SDE correctiebedragen 2022-2047'!O152&lt;0,0,$B154-'SDE correctiebedragen 2022-2047'!O152)</f>
        <v>176.22049999999999</v>
      </c>
      <c r="Q154" s="143">
        <f>IF($B154-'SDE correctiebedragen 2022-2047'!P152&lt;0,0,$B154-'SDE correctiebedragen 2022-2047'!P152)</f>
        <v>176.22049999999999</v>
      </c>
      <c r="R154" s="143">
        <f>IF($B154-'SDE correctiebedragen 2022-2047'!Q152&lt;0,0,$B154-'SDE correctiebedragen 2022-2047'!Q152)</f>
        <v>176.22049999999999</v>
      </c>
      <c r="S154" s="143">
        <f>IF($B154-'SDE correctiebedragen 2022-2047'!R152&lt;0,0,$B154-'SDE correctiebedragen 2022-2047'!R152)</f>
        <v>176.22049999999999</v>
      </c>
      <c r="T154" s="143">
        <f>IF($B154-'SDE correctiebedragen 2022-2047'!S152&lt;0,0,$B154-'SDE correctiebedragen 2022-2047'!S152)</f>
        <v>176.22049999999999</v>
      </c>
      <c r="U154" s="143">
        <f>IF($B154-'SDE correctiebedragen 2022-2047'!T152&lt;0,0,$B154-'SDE correctiebedragen 2022-2047'!T152)</f>
        <v>176.22049999999999</v>
      </c>
      <c r="V154" s="143">
        <f>IF($B154-'SDE correctiebedragen 2022-2047'!U152&lt;0,0,$B154-'SDE correctiebedragen 2022-2047'!U152)</f>
        <v>176.22049999999999</v>
      </c>
      <c r="W154" s="143">
        <f>IF($B154-'SDE correctiebedragen 2022-2047'!V152&lt;0,0,$B154-'SDE correctiebedragen 2022-2047'!V152)</f>
        <v>176.22049999999999</v>
      </c>
      <c r="X154" s="143">
        <f>IF($B154-'SDE correctiebedragen 2022-2047'!W152&lt;0,0,$B154-'SDE correctiebedragen 2022-2047'!W152)</f>
        <v>176.22049999999999</v>
      </c>
      <c r="Y154" s="143">
        <f>IF($B154-'SDE correctiebedragen 2022-2047'!X152&lt;0,0,$B154-'SDE correctiebedragen 2022-2047'!X152)</f>
        <v>176.22049999999999</v>
      </c>
      <c r="Z154" s="143">
        <f>IF($B154-'SDE correctiebedragen 2022-2047'!Y152&lt;0,0,$B154-'SDE correctiebedragen 2022-2047'!Y152)</f>
        <v>176.22049999999999</v>
      </c>
      <c r="AA154" s="143">
        <f>IF($B154-'SDE correctiebedragen 2022-2047'!Z152&lt;0,0,$B154-'SDE correctiebedragen 2022-2047'!Z152)</f>
        <v>176.22049999999999</v>
      </c>
      <c r="AB154" s="143">
        <f>IF($B154-'SDE correctiebedragen 2022-2047'!AA152&lt;0,0,$B154-'SDE correctiebedragen 2022-2047'!AA152)</f>
        <v>176.22049999999999</v>
      </c>
      <c r="AC154" s="184">
        <f t="shared" si="18"/>
        <v>176.22049999999996</v>
      </c>
    </row>
    <row r="155" spans="1:29" x14ac:dyDescent="0.25">
      <c r="A155" s="169" t="s">
        <v>217</v>
      </c>
      <c r="B155" s="164">
        <v>79.737300000000005</v>
      </c>
      <c r="C155" s="143">
        <f>IF($B155-'SDE correctiebedragen 2022-2047'!B153&lt;0,0,$B155-'SDE correctiebedragen 2022-2047'!B153)</f>
        <v>48.901068501938006</v>
      </c>
      <c r="D155" s="143">
        <f>IF($B155-'SDE correctiebedragen 2022-2047'!C153&lt;0,0,$B155-'SDE correctiebedragen 2022-2047'!C153)</f>
        <v>47.977575410906027</v>
      </c>
      <c r="E155" s="143">
        <f>IF($B155-'SDE correctiebedragen 2022-2047'!D153&lt;0,0,$B155-'SDE correctiebedragen 2022-2047'!D153)</f>
        <v>42.764309519878417</v>
      </c>
      <c r="F155" s="143">
        <f>IF($B155-'SDE correctiebedragen 2022-2047'!E153&lt;0,0,$B155-'SDE correctiebedragen 2022-2047'!E153)</f>
        <v>37.401791590152527</v>
      </c>
      <c r="G155" s="143">
        <f>IF($B155-'SDE correctiebedragen 2022-2047'!F153&lt;0,0,$B155-'SDE correctiebedragen 2022-2047'!F153)</f>
        <v>31.886717045392899</v>
      </c>
      <c r="H155" s="143">
        <f>IF($B155-'SDE correctiebedragen 2022-2047'!G153&lt;0,0,$B155-'SDE correctiebedragen 2022-2047'!G153)</f>
        <v>26.215715753682694</v>
      </c>
      <c r="I155" s="143">
        <f>IF($B155-'SDE correctiebedragen 2022-2047'!H153&lt;0,0,$B155-'SDE correctiebedragen 2022-2047'!H153)</f>
        <v>20.385350804385972</v>
      </c>
      <c r="J155" s="143">
        <f>IF($B155-'SDE correctiebedragen 2022-2047'!I153&lt;0,0,$B155-'SDE correctiebedragen 2022-2047'!I153)</f>
        <v>14.392117263065771</v>
      </c>
      <c r="K155" s="143">
        <f>IF($B155-'SDE correctiebedragen 2022-2047'!J153&lt;0,0,$B155-'SDE correctiebedragen 2022-2047'!J153)</f>
        <v>8.2324409040749771</v>
      </c>
      <c r="L155" s="143">
        <f>IF($B155-'SDE correctiebedragen 2022-2047'!K153&lt;0,0,$B155-'SDE correctiebedragen 2022-2047'!K153)</f>
        <v>0.99078629913516636</v>
      </c>
      <c r="M155" s="143">
        <f>IF($B155-'SDE correctiebedragen 2022-2047'!L153&lt;0,0,$B155-'SDE correctiebedragen 2022-2047'!L153)</f>
        <v>0</v>
      </c>
      <c r="N155" s="143">
        <f>IF($B155-'SDE correctiebedragen 2022-2047'!M153&lt;0,0,$B155-'SDE correctiebedragen 2022-2047'!M153)</f>
        <v>0</v>
      </c>
      <c r="O155" s="143">
        <f>IF($B155-'SDE correctiebedragen 2022-2047'!N153&lt;0,0,$B155-'SDE correctiebedragen 2022-2047'!N153)</f>
        <v>0</v>
      </c>
      <c r="P155" s="143">
        <f>IF($B155-'SDE correctiebedragen 2022-2047'!O153&lt;0,0,$B155-'SDE correctiebedragen 2022-2047'!O153)</f>
        <v>0</v>
      </c>
      <c r="Q155" s="143">
        <f>IF($B155-'SDE correctiebedragen 2022-2047'!P153&lt;0,0,$B155-'SDE correctiebedragen 2022-2047'!P153)</f>
        <v>0</v>
      </c>
      <c r="R155" s="143">
        <f>IF($B155-'SDE correctiebedragen 2022-2047'!Q153&lt;0,0,$B155-'SDE correctiebedragen 2022-2047'!Q153)</f>
        <v>0</v>
      </c>
      <c r="S155" s="143">
        <f>IF($B155-'SDE correctiebedragen 2022-2047'!R153&lt;0,0,$B155-'SDE correctiebedragen 2022-2047'!R153)</f>
        <v>0</v>
      </c>
      <c r="T155" s="143">
        <f>IF($B155-'SDE correctiebedragen 2022-2047'!S153&lt;0,0,$B155-'SDE correctiebedragen 2022-2047'!S153)</f>
        <v>0</v>
      </c>
      <c r="U155" s="143">
        <f>IF($B155-'SDE correctiebedragen 2022-2047'!T153&lt;0,0,$B155-'SDE correctiebedragen 2022-2047'!T153)</f>
        <v>0</v>
      </c>
      <c r="V155" s="143">
        <f>IF($B155-'SDE correctiebedragen 2022-2047'!U153&lt;0,0,$B155-'SDE correctiebedragen 2022-2047'!U153)</f>
        <v>0</v>
      </c>
      <c r="W155" s="143">
        <f>IF($B155-'SDE correctiebedragen 2022-2047'!V153&lt;0,0,$B155-'SDE correctiebedragen 2022-2047'!V153)</f>
        <v>0</v>
      </c>
      <c r="X155" s="143">
        <f>IF($B155-'SDE correctiebedragen 2022-2047'!W153&lt;0,0,$B155-'SDE correctiebedragen 2022-2047'!W153)</f>
        <v>0</v>
      </c>
      <c r="Y155" s="143">
        <f>IF($B155-'SDE correctiebedragen 2022-2047'!X153&lt;0,0,$B155-'SDE correctiebedragen 2022-2047'!X153)</f>
        <v>0</v>
      </c>
      <c r="Z155" s="143">
        <f>IF($B155-'SDE correctiebedragen 2022-2047'!Y153&lt;0,0,$B155-'SDE correctiebedragen 2022-2047'!Y153)</f>
        <v>0</v>
      </c>
      <c r="AA155" s="143">
        <f>IF($B155-'SDE correctiebedragen 2022-2047'!Z153&lt;0,0,$B155-'SDE correctiebedragen 2022-2047'!Z153)</f>
        <v>0</v>
      </c>
      <c r="AB155" s="143">
        <f>IF($B155-'SDE correctiebedragen 2022-2047'!AA153&lt;0,0,$B155-'SDE correctiebedragen 2022-2047'!AA153)</f>
        <v>0</v>
      </c>
      <c r="AC155" s="184">
        <f t="shared" si="18"/>
        <v>10.736456657408171</v>
      </c>
    </row>
    <row r="156" spans="1:29" x14ac:dyDescent="0.25">
      <c r="A156" s="169" t="s">
        <v>218</v>
      </c>
      <c r="B156" s="164">
        <v>110.4629</v>
      </c>
      <c r="C156" s="143">
        <f>IF($B156-'SDE correctiebedragen 2022-2047'!B154&lt;0,0,$B156-'SDE correctiebedragen 2022-2047'!B154)</f>
        <v>79.626668501938013</v>
      </c>
      <c r="D156" s="143">
        <f>IF($B156-'SDE correctiebedragen 2022-2047'!C154&lt;0,0,$B156-'SDE correctiebedragen 2022-2047'!C154)</f>
        <v>78.703175410906027</v>
      </c>
      <c r="E156" s="143">
        <f>IF($B156-'SDE correctiebedragen 2022-2047'!D154&lt;0,0,$B156-'SDE correctiebedragen 2022-2047'!D154)</f>
        <v>73.48990951987841</v>
      </c>
      <c r="F156" s="143">
        <f>IF($B156-'SDE correctiebedragen 2022-2047'!E154&lt;0,0,$B156-'SDE correctiebedragen 2022-2047'!E154)</f>
        <v>68.127391590152527</v>
      </c>
      <c r="G156" s="143">
        <f>IF($B156-'SDE correctiebedragen 2022-2047'!F154&lt;0,0,$B156-'SDE correctiebedragen 2022-2047'!F154)</f>
        <v>62.612317045392899</v>
      </c>
      <c r="H156" s="143">
        <f>IF($B156-'SDE correctiebedragen 2022-2047'!G154&lt;0,0,$B156-'SDE correctiebedragen 2022-2047'!G154)</f>
        <v>56.941315753682694</v>
      </c>
      <c r="I156" s="143">
        <f>IF($B156-'SDE correctiebedragen 2022-2047'!H154&lt;0,0,$B156-'SDE correctiebedragen 2022-2047'!H154)</f>
        <v>51.110950804385972</v>
      </c>
      <c r="J156" s="143">
        <f>IF($B156-'SDE correctiebedragen 2022-2047'!I154&lt;0,0,$B156-'SDE correctiebedragen 2022-2047'!I154)</f>
        <v>45.117717263065771</v>
      </c>
      <c r="K156" s="143">
        <f>IF($B156-'SDE correctiebedragen 2022-2047'!J154&lt;0,0,$B156-'SDE correctiebedragen 2022-2047'!J154)</f>
        <v>38.958040904074977</v>
      </c>
      <c r="L156" s="143">
        <f>IF($B156-'SDE correctiebedragen 2022-2047'!K154&lt;0,0,$B156-'SDE correctiebedragen 2022-2047'!K154)</f>
        <v>31.716386299135166</v>
      </c>
      <c r="M156" s="143">
        <f>IF($B156-'SDE correctiebedragen 2022-2047'!L154&lt;0,0,$B156-'SDE correctiebedragen 2022-2047'!L154)</f>
        <v>23.7413331240801</v>
      </c>
      <c r="N156" s="143">
        <f>IF($B156-'SDE correctiebedragen 2022-2047'!M154&lt;0,0,$B156-'SDE correctiebedragen 2022-2047'!M154)</f>
        <v>14.958606438721333</v>
      </c>
      <c r="O156" s="143">
        <f>IF($B156-'SDE correctiebedragen 2022-2047'!N154&lt;0,0,$B156-'SDE correctiebedragen 2022-2047'!N154)</f>
        <v>5.2864091083028342</v>
      </c>
      <c r="P156" s="143">
        <f>IF($B156-'SDE correctiebedragen 2022-2047'!O154&lt;0,0,$B156-'SDE correctiebedragen 2022-2047'!O154)</f>
        <v>0</v>
      </c>
      <c r="Q156" s="143">
        <f>IF($B156-'SDE correctiebedragen 2022-2047'!P154&lt;0,0,$B156-'SDE correctiebedragen 2022-2047'!P154)</f>
        <v>0</v>
      </c>
      <c r="R156" s="143">
        <f>IF($B156-'SDE correctiebedragen 2022-2047'!Q154&lt;0,0,$B156-'SDE correctiebedragen 2022-2047'!Q154)</f>
        <v>0</v>
      </c>
      <c r="S156" s="143">
        <f>IF($B156-'SDE correctiebedragen 2022-2047'!R154&lt;0,0,$B156-'SDE correctiebedragen 2022-2047'!R154)</f>
        <v>0</v>
      </c>
      <c r="T156" s="143">
        <f>IF($B156-'SDE correctiebedragen 2022-2047'!S154&lt;0,0,$B156-'SDE correctiebedragen 2022-2047'!S154)</f>
        <v>0</v>
      </c>
      <c r="U156" s="143">
        <f>IF($B156-'SDE correctiebedragen 2022-2047'!T154&lt;0,0,$B156-'SDE correctiebedragen 2022-2047'!T154)</f>
        <v>0</v>
      </c>
      <c r="V156" s="143">
        <f>IF($B156-'SDE correctiebedragen 2022-2047'!U154&lt;0,0,$B156-'SDE correctiebedragen 2022-2047'!U154)</f>
        <v>0</v>
      </c>
      <c r="W156" s="143">
        <f>IF($B156-'SDE correctiebedragen 2022-2047'!V154&lt;0,0,$B156-'SDE correctiebedragen 2022-2047'!V154)</f>
        <v>0</v>
      </c>
      <c r="X156" s="143">
        <f>IF($B156-'SDE correctiebedragen 2022-2047'!W154&lt;0,0,$B156-'SDE correctiebedragen 2022-2047'!W154)</f>
        <v>0</v>
      </c>
      <c r="Y156" s="143">
        <f>IF($B156-'SDE correctiebedragen 2022-2047'!X154&lt;0,0,$B156-'SDE correctiebedragen 2022-2047'!X154)</f>
        <v>0</v>
      </c>
      <c r="Z156" s="143">
        <f>IF($B156-'SDE correctiebedragen 2022-2047'!Y154&lt;0,0,$B156-'SDE correctiebedragen 2022-2047'!Y154)</f>
        <v>0</v>
      </c>
      <c r="AA156" s="143">
        <f>IF($B156-'SDE correctiebedragen 2022-2047'!Z154&lt;0,0,$B156-'SDE correctiebedragen 2022-2047'!Z154)</f>
        <v>0</v>
      </c>
      <c r="AB156" s="143">
        <f>IF($B156-'SDE correctiebedragen 2022-2047'!AA154&lt;0,0,$B156-'SDE correctiebedragen 2022-2047'!AA154)</f>
        <v>0</v>
      </c>
      <c r="AC156" s="184">
        <f t="shared" si="18"/>
        <v>24.24577776014295</v>
      </c>
    </row>
    <row r="157" spans="1:29" x14ac:dyDescent="0.25">
      <c r="A157" s="169" t="s">
        <v>219</v>
      </c>
      <c r="B157" s="164">
        <v>115.3766</v>
      </c>
      <c r="C157" s="143">
        <f>IF($B157-'SDE correctiebedragen 2022-2047'!B155&lt;0,0,$B157-'SDE correctiebedragen 2022-2047'!B155)</f>
        <v>84.540368501937991</v>
      </c>
      <c r="D157" s="143">
        <f>IF($B157-'SDE correctiebedragen 2022-2047'!C155&lt;0,0,$B157-'SDE correctiebedragen 2022-2047'!C155)</f>
        <v>83.616875410906019</v>
      </c>
      <c r="E157" s="143">
        <f>IF($B157-'SDE correctiebedragen 2022-2047'!D155&lt;0,0,$B157-'SDE correctiebedragen 2022-2047'!D155)</f>
        <v>78.403609519878415</v>
      </c>
      <c r="F157" s="143">
        <f>IF($B157-'SDE correctiebedragen 2022-2047'!E155&lt;0,0,$B157-'SDE correctiebedragen 2022-2047'!E155)</f>
        <v>73.041091590152519</v>
      </c>
      <c r="G157" s="143">
        <f>IF($B157-'SDE correctiebedragen 2022-2047'!F155&lt;0,0,$B157-'SDE correctiebedragen 2022-2047'!F155)</f>
        <v>67.526017045392891</v>
      </c>
      <c r="H157" s="143">
        <f>IF($B157-'SDE correctiebedragen 2022-2047'!G155&lt;0,0,$B157-'SDE correctiebedragen 2022-2047'!G155)</f>
        <v>61.855015753682686</v>
      </c>
      <c r="I157" s="143">
        <f>IF($B157-'SDE correctiebedragen 2022-2047'!H155&lt;0,0,$B157-'SDE correctiebedragen 2022-2047'!H155)</f>
        <v>56.024650804385963</v>
      </c>
      <c r="J157" s="143">
        <f>IF($B157-'SDE correctiebedragen 2022-2047'!I155&lt;0,0,$B157-'SDE correctiebedragen 2022-2047'!I155)</f>
        <v>50.031417263065762</v>
      </c>
      <c r="K157" s="143">
        <f>IF($B157-'SDE correctiebedragen 2022-2047'!J155&lt;0,0,$B157-'SDE correctiebedragen 2022-2047'!J155)</f>
        <v>43.871740904074969</v>
      </c>
      <c r="L157" s="143">
        <f>IF($B157-'SDE correctiebedragen 2022-2047'!K155&lt;0,0,$B157-'SDE correctiebedragen 2022-2047'!K155)</f>
        <v>36.630086299135158</v>
      </c>
      <c r="M157" s="143">
        <f>IF($B157-'SDE correctiebedragen 2022-2047'!L155&lt;0,0,$B157-'SDE correctiebedragen 2022-2047'!L155)</f>
        <v>28.655033124080092</v>
      </c>
      <c r="N157" s="143">
        <f>IF($B157-'SDE correctiebedragen 2022-2047'!M155&lt;0,0,$B157-'SDE correctiebedragen 2022-2047'!M155)</f>
        <v>19.872306438721324</v>
      </c>
      <c r="O157" s="143">
        <f>IF($B157-'SDE correctiebedragen 2022-2047'!N155&lt;0,0,$B157-'SDE correctiebedragen 2022-2047'!N155)</f>
        <v>10.200109108302826</v>
      </c>
      <c r="P157" s="143">
        <f>IF($B157-'SDE correctiebedragen 2022-2047'!O155&lt;0,0,$B157-'SDE correctiebedragen 2022-2047'!O155)</f>
        <v>0</v>
      </c>
      <c r="Q157" s="143">
        <f>IF($B157-'SDE correctiebedragen 2022-2047'!P155&lt;0,0,$B157-'SDE correctiebedragen 2022-2047'!P155)</f>
        <v>0</v>
      </c>
      <c r="R157" s="143">
        <f>IF($B157-'SDE correctiebedragen 2022-2047'!Q155&lt;0,0,$B157-'SDE correctiebedragen 2022-2047'!Q155)</f>
        <v>0</v>
      </c>
      <c r="S157" s="143">
        <f>IF($B157-'SDE correctiebedragen 2022-2047'!R155&lt;0,0,$B157-'SDE correctiebedragen 2022-2047'!R155)</f>
        <v>0</v>
      </c>
      <c r="T157" s="143">
        <f>IF($B157-'SDE correctiebedragen 2022-2047'!S155&lt;0,0,$B157-'SDE correctiebedragen 2022-2047'!S155)</f>
        <v>0</v>
      </c>
      <c r="U157" s="143">
        <f>IF($B157-'SDE correctiebedragen 2022-2047'!T155&lt;0,0,$B157-'SDE correctiebedragen 2022-2047'!T155)</f>
        <v>0</v>
      </c>
      <c r="V157" s="143">
        <f>IF($B157-'SDE correctiebedragen 2022-2047'!U155&lt;0,0,$B157-'SDE correctiebedragen 2022-2047'!U155)</f>
        <v>0</v>
      </c>
      <c r="W157" s="143">
        <f>IF($B157-'SDE correctiebedragen 2022-2047'!V155&lt;0,0,$B157-'SDE correctiebedragen 2022-2047'!V155)</f>
        <v>0</v>
      </c>
      <c r="X157" s="143">
        <f>IF($B157-'SDE correctiebedragen 2022-2047'!W155&lt;0,0,$B157-'SDE correctiebedragen 2022-2047'!W155)</f>
        <v>0</v>
      </c>
      <c r="Y157" s="143">
        <f>IF($B157-'SDE correctiebedragen 2022-2047'!X155&lt;0,0,$B157-'SDE correctiebedragen 2022-2047'!X155)</f>
        <v>0</v>
      </c>
      <c r="Z157" s="143">
        <f>IF($B157-'SDE correctiebedragen 2022-2047'!Y155&lt;0,0,$B157-'SDE correctiebedragen 2022-2047'!Y155)</f>
        <v>0</v>
      </c>
      <c r="AA157" s="143">
        <f>IF($B157-'SDE correctiebedragen 2022-2047'!Z155&lt;0,0,$B157-'SDE correctiebedragen 2022-2047'!Z155)</f>
        <v>0</v>
      </c>
      <c r="AB157" s="143">
        <f>IF($B157-'SDE correctiebedragen 2022-2047'!AA155&lt;0,0,$B157-'SDE correctiebedragen 2022-2047'!AA155)</f>
        <v>0</v>
      </c>
      <c r="AC157" s="184">
        <f t="shared" si="18"/>
        <v>26.702627760142949</v>
      </c>
    </row>
    <row r="158" spans="1:29" x14ac:dyDescent="0.25">
      <c r="A158" s="170" t="s">
        <v>220</v>
      </c>
      <c r="B158" s="166">
        <v>140.03360000000001</v>
      </c>
      <c r="C158" s="163">
        <f>IF($B158-'SDE correctiebedragen 2022-2047'!B156&lt;0,0,$B158-'SDE correctiebedragen 2022-2047'!B156)</f>
        <v>109.197368501938</v>
      </c>
      <c r="D158" s="163">
        <f>IF($B158-'SDE correctiebedragen 2022-2047'!C156&lt;0,0,$B158-'SDE correctiebedragen 2022-2047'!C156)</f>
        <v>108.27387541090603</v>
      </c>
      <c r="E158" s="163">
        <f>IF($B158-'SDE correctiebedragen 2022-2047'!D156&lt;0,0,$B158-'SDE correctiebedragen 2022-2047'!D156)</f>
        <v>103.06060951987843</v>
      </c>
      <c r="F158" s="163">
        <f>IF($B158-'SDE correctiebedragen 2022-2047'!E156&lt;0,0,$B158-'SDE correctiebedragen 2022-2047'!E156)</f>
        <v>97.698091590152529</v>
      </c>
      <c r="G158" s="163">
        <f>IF($B158-'SDE correctiebedragen 2022-2047'!F156&lt;0,0,$B158-'SDE correctiebedragen 2022-2047'!F156)</f>
        <v>92.183017045392901</v>
      </c>
      <c r="H158" s="163">
        <f>IF($B158-'SDE correctiebedragen 2022-2047'!G156&lt;0,0,$B158-'SDE correctiebedragen 2022-2047'!G156)</f>
        <v>86.512015753682704</v>
      </c>
      <c r="I158" s="163">
        <f>IF($B158-'SDE correctiebedragen 2022-2047'!H156&lt;0,0,$B158-'SDE correctiebedragen 2022-2047'!H156)</f>
        <v>80.681650804385981</v>
      </c>
      <c r="J158" s="163">
        <f>IF($B158-'SDE correctiebedragen 2022-2047'!I156&lt;0,0,$B158-'SDE correctiebedragen 2022-2047'!I156)</f>
        <v>74.688417263065773</v>
      </c>
      <c r="K158" s="163">
        <f>IF($B158-'SDE correctiebedragen 2022-2047'!J156&lt;0,0,$B158-'SDE correctiebedragen 2022-2047'!J156)</f>
        <v>68.528740904074979</v>
      </c>
      <c r="L158" s="163">
        <f>IF($B158-'SDE correctiebedragen 2022-2047'!K156&lt;0,0,$B158-'SDE correctiebedragen 2022-2047'!K156)</f>
        <v>61.287086299135169</v>
      </c>
      <c r="M158" s="163">
        <f>IF($B158-'SDE correctiebedragen 2022-2047'!L156&lt;0,0,$B158-'SDE correctiebedragen 2022-2047'!L156)</f>
        <v>53.312033124080102</v>
      </c>
      <c r="N158" s="163">
        <f>IF($B158-'SDE correctiebedragen 2022-2047'!M156&lt;0,0,$B158-'SDE correctiebedragen 2022-2047'!M156)</f>
        <v>44.529306438721335</v>
      </c>
      <c r="O158" s="163">
        <f>IF($B158-'SDE correctiebedragen 2022-2047'!N156&lt;0,0,$B158-'SDE correctiebedragen 2022-2047'!N156)</f>
        <v>34.857109108302836</v>
      </c>
      <c r="P158" s="163">
        <f>IF($B158-'SDE correctiebedragen 2022-2047'!O156&lt;0,0,$B158-'SDE correctiebedragen 2022-2047'!O156)</f>
        <v>24.205359993246219</v>
      </c>
      <c r="Q158" s="163">
        <f>IF($B158-'SDE correctiebedragen 2022-2047'!P156&lt;0,0,$B158-'SDE correctiebedragen 2022-2047'!P156)</f>
        <v>12.474854986562249</v>
      </c>
      <c r="R158" s="163">
        <f>IF($B158-'SDE correctiebedragen 2022-2047'!Q156&lt;0,0,$B158-'SDE correctiebedragen 2022-2047'!Q156)</f>
        <v>10.561473811360941</v>
      </c>
      <c r="S158" s="163">
        <f>IF($B158-'SDE correctiebedragen 2022-2047'!R156&lt;0,0,$B158-'SDE correctiebedragen 2022-2047'!R156)</f>
        <v>8.6193919185313632</v>
      </c>
      <c r="T158" s="163">
        <f>IF($B158-'SDE correctiebedragen 2022-2047'!S156&lt;0,0,$B158-'SDE correctiebedragen 2022-2047'!S156)</f>
        <v>6.648178797309356</v>
      </c>
      <c r="U158" s="163">
        <f>IF($B158-'SDE correctiebedragen 2022-2047'!T156&lt;0,0,$B158-'SDE correctiebedragen 2022-2047'!T156)</f>
        <v>4.6473974792690171</v>
      </c>
      <c r="V158" s="163">
        <f>IF($B158-'SDE correctiebedragen 2022-2047'!U156&lt;0,0,$B158-'SDE correctiebedragen 2022-2047'!U156)</f>
        <v>2.6166044414580938</v>
      </c>
      <c r="W158" s="163">
        <f>IF($B158-'SDE correctiebedragen 2022-2047'!V156&lt;0,0,$B158-'SDE correctiebedragen 2022-2047'!V156)</f>
        <v>0.55534950807995642</v>
      </c>
      <c r="X158" s="163">
        <f>IF($B158-'SDE correctiebedragen 2022-2047'!W156&lt;0,0,$B158-'SDE correctiebedragen 2022-2047'!W156)</f>
        <v>0</v>
      </c>
      <c r="Y158" s="163">
        <f>IF($B158-'SDE correctiebedragen 2022-2047'!X156&lt;0,0,$B158-'SDE correctiebedragen 2022-2047'!X156)</f>
        <v>0</v>
      </c>
      <c r="Z158" s="163">
        <f>IF($B158-'SDE correctiebedragen 2022-2047'!Y156&lt;0,0,$B158-'SDE correctiebedragen 2022-2047'!Y156)</f>
        <v>0</v>
      </c>
      <c r="AA158" s="163">
        <f>IF($B158-'SDE correctiebedragen 2022-2047'!Z156&lt;0,0,$B158-'SDE correctiebedragen 2022-2047'!Z156)</f>
        <v>0</v>
      </c>
      <c r="AB158" s="163">
        <f>IF($B158-'SDE correctiebedragen 2022-2047'!AA156&lt;0,0,$B158-'SDE correctiebedragen 2022-2047'!AA156)</f>
        <v>0</v>
      </c>
      <c r="AC158" s="186">
        <f t="shared" si="18"/>
        <v>41.736074334597454</v>
      </c>
    </row>
    <row r="159" spans="1:29" x14ac:dyDescent="0.25">
      <c r="A159" s="171" t="s">
        <v>221</v>
      </c>
      <c r="B159" s="167">
        <v>88.100399999999993</v>
      </c>
      <c r="C159" s="162">
        <f>IF($B159-'SDE correctiebedragen 2022-2047'!B157&lt;0,0,$B159-'SDE correctiebedragen 2022-2047'!B157)</f>
        <v>30.884579784677712</v>
      </c>
      <c r="D159" s="162">
        <f>IF($B159-'SDE correctiebedragen 2022-2047'!C157&lt;0,0,$B159-'SDE correctiebedragen 2022-2047'!C157)</f>
        <v>33.859756609495868</v>
      </c>
      <c r="E159" s="162">
        <f>IF($B159-'SDE correctiebedragen 2022-2047'!D157&lt;0,0,$B159-'SDE correctiebedragen 2022-2047'!D157)</f>
        <v>29.879102609772652</v>
      </c>
      <c r="F159" s="162">
        <f>IF($B159-'SDE correctiebedragen 2022-2047'!E157&lt;0,0,$B159-'SDE correctiebedragen 2022-2047'!E157)</f>
        <v>26.861427695207162</v>
      </c>
      <c r="G159" s="162">
        <f>IF($B159-'SDE correctiebedragen 2022-2047'!F157&lt;0,0,$B159-'SDE correctiebedragen 2022-2047'!F157)</f>
        <v>22.846084158794312</v>
      </c>
      <c r="H159" s="162">
        <f>IF($B159-'SDE correctiebedragen 2022-2047'!G157&lt;0,0,$B159-'SDE correctiebedragen 2022-2047'!G157)</f>
        <v>17.699011081260394</v>
      </c>
      <c r="I159" s="162">
        <f>IF($B159-'SDE correctiebedragen 2022-2047'!H157&lt;0,0,$B159-'SDE correctiebedragen 2022-2047'!H157)</f>
        <v>11.973805317075531</v>
      </c>
      <c r="J159" s="162">
        <f>IF($B159-'SDE correctiebedragen 2022-2047'!I157&lt;0,0,$B159-'SDE correctiebedragen 2022-2047'!I157)</f>
        <v>5.7234095749646912</v>
      </c>
      <c r="K159" s="162">
        <f>IF($B159-'SDE correctiebedragen 2022-2047'!J157&lt;0,0,$B159-'SDE correctiebedragen 2022-2047'!J157)</f>
        <v>8.7650271788135115E-2</v>
      </c>
      <c r="L159" s="162">
        <f>IF($B159-'SDE correctiebedragen 2022-2047'!K157&lt;0,0,$B159-'SDE correctiebedragen 2022-2047'!K157)</f>
        <v>0</v>
      </c>
      <c r="M159" s="162">
        <f>IF($B159-'SDE correctiebedragen 2022-2047'!L157&lt;0,0,$B159-'SDE correctiebedragen 2022-2047'!L157)</f>
        <v>0</v>
      </c>
      <c r="N159" s="162">
        <f>IF($B159-'SDE correctiebedragen 2022-2047'!M157&lt;0,0,$B159-'SDE correctiebedragen 2022-2047'!M157)</f>
        <v>0</v>
      </c>
      <c r="O159" s="162">
        <f>IF($B159-'SDE correctiebedragen 2022-2047'!N157&lt;0,0,$B159-'SDE correctiebedragen 2022-2047'!N157)</f>
        <v>0</v>
      </c>
      <c r="P159" s="162">
        <f>IF($B159-'SDE correctiebedragen 2022-2047'!O157&lt;0,0,$B159-'SDE correctiebedragen 2022-2047'!O157)</f>
        <v>0</v>
      </c>
      <c r="Q159" s="162">
        <f>IF($B159-'SDE correctiebedragen 2022-2047'!P157&lt;0,0,$B159-'SDE correctiebedragen 2022-2047'!P157)</f>
        <v>0</v>
      </c>
      <c r="R159" s="162">
        <f>IF($B159-'SDE correctiebedragen 2022-2047'!Q157&lt;0,0,$B159-'SDE correctiebedragen 2022-2047'!Q157)</f>
        <v>0</v>
      </c>
      <c r="S159" s="162">
        <f>IF($B159-'SDE correctiebedragen 2022-2047'!R157&lt;0,0,$B159-'SDE correctiebedragen 2022-2047'!R157)</f>
        <v>0</v>
      </c>
      <c r="T159" s="162">
        <f>IF($B159-'SDE correctiebedragen 2022-2047'!S157&lt;0,0,$B159-'SDE correctiebedragen 2022-2047'!S157)</f>
        <v>0</v>
      </c>
      <c r="U159" s="162">
        <f>IF($B159-'SDE correctiebedragen 2022-2047'!T157&lt;0,0,$B159-'SDE correctiebedragen 2022-2047'!T157)</f>
        <v>0</v>
      </c>
      <c r="V159" s="162">
        <f>IF($B159-'SDE correctiebedragen 2022-2047'!U157&lt;0,0,$B159-'SDE correctiebedragen 2022-2047'!U157)</f>
        <v>0</v>
      </c>
      <c r="W159" s="162">
        <f>IF($B159-'SDE correctiebedragen 2022-2047'!V157&lt;0,0,$B159-'SDE correctiebedragen 2022-2047'!V157)</f>
        <v>0</v>
      </c>
      <c r="X159" s="162">
        <f>IF($B159-'SDE correctiebedragen 2022-2047'!W157&lt;0,0,$B159-'SDE correctiebedragen 2022-2047'!W157)</f>
        <v>0</v>
      </c>
      <c r="Y159" s="162">
        <f>IF($B159-'SDE correctiebedragen 2022-2047'!X157&lt;0,0,$B159-'SDE correctiebedragen 2022-2047'!X157)</f>
        <v>0</v>
      </c>
      <c r="Z159" s="162">
        <f>IF($B159-'SDE correctiebedragen 2022-2047'!Y157&lt;0,0,$B159-'SDE correctiebedragen 2022-2047'!Y157)</f>
        <v>0</v>
      </c>
      <c r="AA159" s="162">
        <f>IF($B159-'SDE correctiebedragen 2022-2047'!Z157&lt;0,0,$B159-'SDE correctiebedragen 2022-2047'!Z157)</f>
        <v>0</v>
      </c>
      <c r="AB159" s="162">
        <f>IF($B159-'SDE correctiebedragen 2022-2047'!AA157&lt;0,0,$B159-'SDE correctiebedragen 2022-2047'!AA157)</f>
        <v>0</v>
      </c>
      <c r="AC159" s="187">
        <f t="shared" si="18"/>
        <v>6.9159548885783249</v>
      </c>
    </row>
    <row r="160" spans="1:29" x14ac:dyDescent="0.25">
      <c r="A160" s="169" t="s">
        <v>222</v>
      </c>
      <c r="B160" s="164">
        <v>102.05249999999999</v>
      </c>
      <c r="C160" s="143">
        <f>IF($B160-'SDE correctiebedragen 2022-2047'!B158&lt;0,0,$B160-'SDE correctiebedragen 2022-2047'!B158)</f>
        <v>44.836679784677713</v>
      </c>
      <c r="D160" s="143">
        <f>IF($B160-'SDE correctiebedragen 2022-2047'!C158&lt;0,0,$B160-'SDE correctiebedragen 2022-2047'!C158)</f>
        <v>47.811856609495869</v>
      </c>
      <c r="E160" s="143">
        <f>IF($B160-'SDE correctiebedragen 2022-2047'!D158&lt;0,0,$B160-'SDE correctiebedragen 2022-2047'!D158)</f>
        <v>43.831202609772653</v>
      </c>
      <c r="F160" s="143">
        <f>IF($B160-'SDE correctiebedragen 2022-2047'!E158&lt;0,0,$B160-'SDE correctiebedragen 2022-2047'!E158)</f>
        <v>40.813527695207164</v>
      </c>
      <c r="G160" s="143">
        <f>IF($B160-'SDE correctiebedragen 2022-2047'!F158&lt;0,0,$B160-'SDE correctiebedragen 2022-2047'!F158)</f>
        <v>36.798184158794314</v>
      </c>
      <c r="H160" s="143">
        <f>IF($B160-'SDE correctiebedragen 2022-2047'!G158&lt;0,0,$B160-'SDE correctiebedragen 2022-2047'!G158)</f>
        <v>31.651111081260396</v>
      </c>
      <c r="I160" s="143">
        <f>IF($B160-'SDE correctiebedragen 2022-2047'!H158&lt;0,0,$B160-'SDE correctiebedragen 2022-2047'!H158)</f>
        <v>25.925905317075532</v>
      </c>
      <c r="J160" s="143">
        <f>IF($B160-'SDE correctiebedragen 2022-2047'!I158&lt;0,0,$B160-'SDE correctiebedragen 2022-2047'!I158)</f>
        <v>19.675509574964693</v>
      </c>
      <c r="K160" s="143">
        <f>IF($B160-'SDE correctiebedragen 2022-2047'!J158&lt;0,0,$B160-'SDE correctiebedragen 2022-2047'!J158)</f>
        <v>14.039750271788137</v>
      </c>
      <c r="L160" s="143">
        <f>IF($B160-'SDE correctiebedragen 2022-2047'!K158&lt;0,0,$B160-'SDE correctiebedragen 2022-2047'!K158)</f>
        <v>12.059920967847034</v>
      </c>
      <c r="M160" s="143">
        <f>IF($B160-'SDE correctiebedragen 2022-2047'!L158&lt;0,0,$B160-'SDE correctiebedragen 2022-2047'!L158)</f>
        <v>10.178828860025831</v>
      </c>
      <c r="N160" s="143">
        <f>IF($B160-'SDE correctiebedragen 2022-2047'!M158&lt;0,0,$B160-'SDE correctiebedragen 2022-2047'!M158)</f>
        <v>7.7446827656167301</v>
      </c>
      <c r="O160" s="143">
        <f>IF($B160-'SDE correctiebedragen 2022-2047'!N158&lt;0,0,$B160-'SDE correctiebedragen 2022-2047'!N158)</f>
        <v>6.6403623940468179</v>
      </c>
      <c r="P160" s="143">
        <f>IF($B160-'SDE correctiebedragen 2022-2047'!O158&lt;0,0,$B160-'SDE correctiebedragen 2022-2047'!O158)</f>
        <v>4.4743754243986871</v>
      </c>
      <c r="Q160" s="143">
        <f>IF($B160-'SDE correctiebedragen 2022-2047'!P158&lt;0,0,$B160-'SDE correctiebedragen 2022-2047'!P158)</f>
        <v>2.0451141196837455</v>
      </c>
      <c r="R160" s="143">
        <f>IF($B160-'SDE correctiebedragen 2022-2047'!Q158&lt;0,0,$B160-'SDE correctiebedragen 2022-2047'!Q158)</f>
        <v>0.77000333147910283</v>
      </c>
      <c r="S160" s="143">
        <f>IF($B160-'SDE correctiebedragen 2022-2047'!R158&lt;0,0,$B160-'SDE correctiebedragen 2022-2047'!R158)</f>
        <v>0</v>
      </c>
      <c r="T160" s="143">
        <f>IF($B160-'SDE correctiebedragen 2022-2047'!S158&lt;0,0,$B160-'SDE correctiebedragen 2022-2047'!S158)</f>
        <v>0</v>
      </c>
      <c r="U160" s="143">
        <f>IF($B160-'SDE correctiebedragen 2022-2047'!T158&lt;0,0,$B160-'SDE correctiebedragen 2022-2047'!T158)</f>
        <v>0</v>
      </c>
      <c r="V160" s="143">
        <f>IF($B160-'SDE correctiebedragen 2022-2047'!U158&lt;0,0,$B160-'SDE correctiebedragen 2022-2047'!U158)</f>
        <v>0</v>
      </c>
      <c r="W160" s="143">
        <f>IF($B160-'SDE correctiebedragen 2022-2047'!V158&lt;0,0,$B160-'SDE correctiebedragen 2022-2047'!V158)</f>
        <v>0</v>
      </c>
      <c r="X160" s="143">
        <f>IF($B160-'SDE correctiebedragen 2022-2047'!W158&lt;0,0,$B160-'SDE correctiebedragen 2022-2047'!W158)</f>
        <v>0</v>
      </c>
      <c r="Y160" s="143">
        <f>IF($B160-'SDE correctiebedragen 2022-2047'!X158&lt;0,0,$B160-'SDE correctiebedragen 2022-2047'!X158)</f>
        <v>0</v>
      </c>
      <c r="Z160" s="143">
        <f>IF($B160-'SDE correctiebedragen 2022-2047'!Y158&lt;0,0,$B160-'SDE correctiebedragen 2022-2047'!Y158)</f>
        <v>0</v>
      </c>
      <c r="AA160" s="143">
        <f>IF($B160-'SDE correctiebedragen 2022-2047'!Z158&lt;0,0,$B160-'SDE correctiebedragen 2022-2047'!Z158)</f>
        <v>0</v>
      </c>
      <c r="AB160" s="143">
        <f>IF($B160-'SDE correctiebedragen 2022-2047'!AA158&lt;0,0,$B160-'SDE correctiebedragen 2022-2047'!AA158)</f>
        <v>0</v>
      </c>
      <c r="AC160" s="184">
        <f t="shared" si="18"/>
        <v>13.434500575620554</v>
      </c>
    </row>
    <row r="161" spans="1:29" x14ac:dyDescent="0.25">
      <c r="A161" s="169" t="s">
        <v>223</v>
      </c>
      <c r="B161" s="164">
        <v>135.8253</v>
      </c>
      <c r="C161" s="143">
        <f>IF($B161-'SDE correctiebedragen 2022-2047'!B159&lt;0,0,$B161-'SDE correctiebedragen 2022-2047'!B159)</f>
        <v>78.609479784677717</v>
      </c>
      <c r="D161" s="143">
        <f>IF($B161-'SDE correctiebedragen 2022-2047'!C159&lt;0,0,$B161-'SDE correctiebedragen 2022-2047'!C159)</f>
        <v>81.58465660949588</v>
      </c>
      <c r="E161" s="143">
        <f>IF($B161-'SDE correctiebedragen 2022-2047'!D159&lt;0,0,$B161-'SDE correctiebedragen 2022-2047'!D159)</f>
        <v>77.604002609772664</v>
      </c>
      <c r="F161" s="143">
        <f>IF($B161-'SDE correctiebedragen 2022-2047'!E159&lt;0,0,$B161-'SDE correctiebedragen 2022-2047'!E159)</f>
        <v>74.58632769520716</v>
      </c>
      <c r="G161" s="143">
        <f>IF($B161-'SDE correctiebedragen 2022-2047'!F159&lt;0,0,$B161-'SDE correctiebedragen 2022-2047'!F159)</f>
        <v>70.570984158794317</v>
      </c>
      <c r="H161" s="143">
        <f>IF($B161-'SDE correctiebedragen 2022-2047'!G159&lt;0,0,$B161-'SDE correctiebedragen 2022-2047'!G159)</f>
        <v>65.4239110812604</v>
      </c>
      <c r="I161" s="143">
        <f>IF($B161-'SDE correctiebedragen 2022-2047'!H159&lt;0,0,$B161-'SDE correctiebedragen 2022-2047'!H159)</f>
        <v>59.698705317075536</v>
      </c>
      <c r="J161" s="143">
        <f>IF($B161-'SDE correctiebedragen 2022-2047'!I159&lt;0,0,$B161-'SDE correctiebedragen 2022-2047'!I159)</f>
        <v>53.448309574964696</v>
      </c>
      <c r="K161" s="143">
        <f>IF($B161-'SDE correctiebedragen 2022-2047'!J159&lt;0,0,$B161-'SDE correctiebedragen 2022-2047'!J159)</f>
        <v>47.81255027178814</v>
      </c>
      <c r="L161" s="143">
        <f>IF($B161-'SDE correctiebedragen 2022-2047'!K159&lt;0,0,$B161-'SDE correctiebedragen 2022-2047'!K159)</f>
        <v>45.832720967847038</v>
      </c>
      <c r="M161" s="143">
        <f>IF($B161-'SDE correctiebedragen 2022-2047'!L159&lt;0,0,$B161-'SDE correctiebedragen 2022-2047'!L159)</f>
        <v>43.951628860025835</v>
      </c>
      <c r="N161" s="143">
        <f>IF($B161-'SDE correctiebedragen 2022-2047'!M159&lt;0,0,$B161-'SDE correctiebedragen 2022-2047'!M159)</f>
        <v>41.517482765616734</v>
      </c>
      <c r="O161" s="143">
        <f>IF($B161-'SDE correctiebedragen 2022-2047'!N159&lt;0,0,$B161-'SDE correctiebedragen 2022-2047'!N159)</f>
        <v>40.413162394046822</v>
      </c>
      <c r="P161" s="143">
        <f>IF($B161-'SDE correctiebedragen 2022-2047'!O159&lt;0,0,$B161-'SDE correctiebedragen 2022-2047'!O159)</f>
        <v>38.247175424398691</v>
      </c>
      <c r="Q161" s="143">
        <f>IF($B161-'SDE correctiebedragen 2022-2047'!P159&lt;0,0,$B161-'SDE correctiebedragen 2022-2047'!P159)</f>
        <v>35.817914119683749</v>
      </c>
      <c r="R161" s="143">
        <f>IF($B161-'SDE correctiebedragen 2022-2047'!Q159&lt;0,0,$B161-'SDE correctiebedragen 2022-2047'!Q159)</f>
        <v>34.542803331479107</v>
      </c>
      <c r="S161" s="143">
        <f>IF($B161-'SDE correctiebedragen 2022-2047'!R159&lt;0,0,$B161-'SDE correctiebedragen 2022-2047'!R159)</f>
        <v>33.248565881451285</v>
      </c>
      <c r="T161" s="143">
        <f>IF($B161-'SDE correctiebedragen 2022-2047'!S159&lt;0,0,$B161-'SDE correctiebedragen 2022-2047'!S159)</f>
        <v>31.934914869673051</v>
      </c>
      <c r="U161" s="143">
        <f>IF($B161-'SDE correctiebedragen 2022-2047'!T159&lt;0,0,$B161-'SDE correctiebedragen 2022-2047'!T159)</f>
        <v>30.601559092718148</v>
      </c>
      <c r="V161" s="143">
        <f>IF($B161-'SDE correctiebedragen 2022-2047'!U159&lt;0,0,$B161-'SDE correctiebedragen 2022-2047'!U159)</f>
        <v>29.248202979108967</v>
      </c>
      <c r="W161" s="143">
        <f>IF($B161-'SDE correctiebedragen 2022-2047'!V159&lt;0,0,$B161-'SDE correctiebedragen 2022-2047'!V159)</f>
        <v>27.874546523795615</v>
      </c>
      <c r="X161" s="143">
        <f>IF($B161-'SDE correctiebedragen 2022-2047'!W159&lt;0,0,$B161-'SDE correctiebedragen 2022-2047'!W159)</f>
        <v>26.480285221652565</v>
      </c>
      <c r="Y161" s="143">
        <f>IF($B161-'SDE correctiebedragen 2022-2047'!X159&lt;0,0,$B161-'SDE correctiebedragen 2022-2047'!X159)</f>
        <v>25.065109999977338</v>
      </c>
      <c r="Z161" s="143">
        <f>IF($B161-'SDE correctiebedragen 2022-2047'!Y159&lt;0,0,$B161-'SDE correctiebedragen 2022-2047'!Y159)</f>
        <v>23.628707149977018</v>
      </c>
      <c r="AA161" s="143">
        <f>IF($B161-'SDE correctiebedragen 2022-2047'!Z159&lt;0,0,$B161-'SDE correctiebedragen 2022-2047'!Z159)</f>
        <v>22.170758257226709</v>
      </c>
      <c r="AB161" s="143">
        <f>IF($B161-'SDE correctiebedragen 2022-2047'!AA159&lt;0,0,$B161-'SDE correctiebedragen 2022-2047'!AA159)</f>
        <v>20.690940131085128</v>
      </c>
      <c r="AC161" s="184">
        <f t="shared" si="18"/>
        <v>44.638669425876955</v>
      </c>
    </row>
    <row r="162" spans="1:29" x14ac:dyDescent="0.25">
      <c r="A162" s="169" t="s">
        <v>224</v>
      </c>
      <c r="B162" s="164">
        <v>31.541599999999999</v>
      </c>
      <c r="C162" s="143">
        <f>IF($B162-'SDE correctiebedragen 2022-2047'!B160&lt;0,0,$B162-'SDE correctiebedragen 2022-2047'!B160)</f>
        <v>0</v>
      </c>
      <c r="D162" s="143">
        <f>IF($B162-'SDE correctiebedragen 2022-2047'!C160&lt;0,0,$B162-'SDE correctiebedragen 2022-2047'!C160)</f>
        <v>0</v>
      </c>
      <c r="E162" s="143">
        <f>IF($B162-'SDE correctiebedragen 2022-2047'!D160&lt;0,0,$B162-'SDE correctiebedragen 2022-2047'!D160)</f>
        <v>0</v>
      </c>
      <c r="F162" s="143">
        <f>IF($B162-'SDE correctiebedragen 2022-2047'!E160&lt;0,0,$B162-'SDE correctiebedragen 2022-2047'!E160)</f>
        <v>0</v>
      </c>
      <c r="G162" s="143">
        <f>IF($B162-'SDE correctiebedragen 2022-2047'!F160&lt;0,0,$B162-'SDE correctiebedragen 2022-2047'!F160)</f>
        <v>0</v>
      </c>
      <c r="H162" s="143">
        <f>IF($B162-'SDE correctiebedragen 2022-2047'!G160&lt;0,0,$B162-'SDE correctiebedragen 2022-2047'!G160)</f>
        <v>0</v>
      </c>
      <c r="I162" s="143">
        <f>IF($B162-'SDE correctiebedragen 2022-2047'!H160&lt;0,0,$B162-'SDE correctiebedragen 2022-2047'!H160)</f>
        <v>0</v>
      </c>
      <c r="J162" s="143">
        <f>IF($B162-'SDE correctiebedragen 2022-2047'!I160&lt;0,0,$B162-'SDE correctiebedragen 2022-2047'!I160)</f>
        <v>0</v>
      </c>
      <c r="K162" s="143">
        <f>IF($B162-'SDE correctiebedragen 2022-2047'!J160&lt;0,0,$B162-'SDE correctiebedragen 2022-2047'!J160)</f>
        <v>0</v>
      </c>
      <c r="L162" s="143">
        <f>IF($B162-'SDE correctiebedragen 2022-2047'!K160&lt;0,0,$B162-'SDE correctiebedragen 2022-2047'!K160)</f>
        <v>0</v>
      </c>
      <c r="M162" s="143">
        <f>IF($B162-'SDE correctiebedragen 2022-2047'!L160&lt;0,0,$B162-'SDE correctiebedragen 2022-2047'!L160)</f>
        <v>0</v>
      </c>
      <c r="N162" s="143">
        <f>IF($B162-'SDE correctiebedragen 2022-2047'!M160&lt;0,0,$B162-'SDE correctiebedragen 2022-2047'!M160)</f>
        <v>0</v>
      </c>
      <c r="O162" s="143">
        <f>IF($B162-'SDE correctiebedragen 2022-2047'!N160&lt;0,0,$B162-'SDE correctiebedragen 2022-2047'!N160)</f>
        <v>0</v>
      </c>
      <c r="P162" s="143">
        <f>IF($B162-'SDE correctiebedragen 2022-2047'!O160&lt;0,0,$B162-'SDE correctiebedragen 2022-2047'!O160)</f>
        <v>0</v>
      </c>
      <c r="Q162" s="143">
        <f>IF($B162-'SDE correctiebedragen 2022-2047'!P160&lt;0,0,$B162-'SDE correctiebedragen 2022-2047'!P160)</f>
        <v>0</v>
      </c>
      <c r="R162" s="143">
        <f>IF($B162-'SDE correctiebedragen 2022-2047'!Q160&lt;0,0,$B162-'SDE correctiebedragen 2022-2047'!Q160)</f>
        <v>0</v>
      </c>
      <c r="S162" s="143">
        <f>IF($B162-'SDE correctiebedragen 2022-2047'!R160&lt;0,0,$B162-'SDE correctiebedragen 2022-2047'!R160)</f>
        <v>0</v>
      </c>
      <c r="T162" s="143">
        <f>IF($B162-'SDE correctiebedragen 2022-2047'!S160&lt;0,0,$B162-'SDE correctiebedragen 2022-2047'!S160)</f>
        <v>0</v>
      </c>
      <c r="U162" s="143">
        <f>IF($B162-'SDE correctiebedragen 2022-2047'!T160&lt;0,0,$B162-'SDE correctiebedragen 2022-2047'!T160)</f>
        <v>0</v>
      </c>
      <c r="V162" s="143">
        <f>IF($B162-'SDE correctiebedragen 2022-2047'!U160&lt;0,0,$B162-'SDE correctiebedragen 2022-2047'!U160)</f>
        <v>0</v>
      </c>
      <c r="W162" s="143">
        <f>IF($B162-'SDE correctiebedragen 2022-2047'!V160&lt;0,0,$B162-'SDE correctiebedragen 2022-2047'!V160)</f>
        <v>0</v>
      </c>
      <c r="X162" s="143">
        <f>IF($B162-'SDE correctiebedragen 2022-2047'!W160&lt;0,0,$B162-'SDE correctiebedragen 2022-2047'!W160)</f>
        <v>0</v>
      </c>
      <c r="Y162" s="143">
        <f>IF($B162-'SDE correctiebedragen 2022-2047'!X160&lt;0,0,$B162-'SDE correctiebedragen 2022-2047'!X160)</f>
        <v>0</v>
      </c>
      <c r="Z162" s="143">
        <f>IF($B162-'SDE correctiebedragen 2022-2047'!Y160&lt;0,0,$B162-'SDE correctiebedragen 2022-2047'!Y160)</f>
        <v>0</v>
      </c>
      <c r="AA162" s="143">
        <f>IF($B162-'SDE correctiebedragen 2022-2047'!Z160&lt;0,0,$B162-'SDE correctiebedragen 2022-2047'!Z160)</f>
        <v>0</v>
      </c>
      <c r="AB162" s="143">
        <f>IF($B162-'SDE correctiebedragen 2022-2047'!AA160&lt;0,0,$B162-'SDE correctiebedragen 2022-2047'!AA160)</f>
        <v>0</v>
      </c>
      <c r="AC162" s="184">
        <f t="shared" si="18"/>
        <v>0</v>
      </c>
    </row>
    <row r="163" spans="1:29" x14ac:dyDescent="0.25">
      <c r="A163" s="169" t="s">
        <v>225</v>
      </c>
      <c r="B163" s="164">
        <v>45.493699999999997</v>
      </c>
      <c r="C163" s="143">
        <f>IF($B163-'SDE correctiebedragen 2022-2047'!B161&lt;0,0,$B163-'SDE correctiebedragen 2022-2047'!B161)</f>
        <v>0</v>
      </c>
      <c r="D163" s="143">
        <f>IF($B163-'SDE correctiebedragen 2022-2047'!C161&lt;0,0,$B163-'SDE correctiebedragen 2022-2047'!C161)</f>
        <v>0</v>
      </c>
      <c r="E163" s="143">
        <f>IF($B163-'SDE correctiebedragen 2022-2047'!D161&lt;0,0,$B163-'SDE correctiebedragen 2022-2047'!D161)</f>
        <v>0</v>
      </c>
      <c r="F163" s="143">
        <f>IF($B163-'SDE correctiebedragen 2022-2047'!E161&lt;0,0,$B163-'SDE correctiebedragen 2022-2047'!E161)</f>
        <v>0</v>
      </c>
      <c r="G163" s="143">
        <f>IF($B163-'SDE correctiebedragen 2022-2047'!F161&lt;0,0,$B163-'SDE correctiebedragen 2022-2047'!F161)</f>
        <v>0</v>
      </c>
      <c r="H163" s="143">
        <f>IF($B163-'SDE correctiebedragen 2022-2047'!G161&lt;0,0,$B163-'SDE correctiebedragen 2022-2047'!G161)</f>
        <v>0</v>
      </c>
      <c r="I163" s="143">
        <f>IF($B163-'SDE correctiebedragen 2022-2047'!H161&lt;0,0,$B163-'SDE correctiebedragen 2022-2047'!H161)</f>
        <v>0</v>
      </c>
      <c r="J163" s="143">
        <f>IF($B163-'SDE correctiebedragen 2022-2047'!I161&lt;0,0,$B163-'SDE correctiebedragen 2022-2047'!I161)</f>
        <v>0</v>
      </c>
      <c r="K163" s="143">
        <f>IF($B163-'SDE correctiebedragen 2022-2047'!J161&lt;0,0,$B163-'SDE correctiebedragen 2022-2047'!J161)</f>
        <v>0</v>
      </c>
      <c r="L163" s="143">
        <f>IF($B163-'SDE correctiebedragen 2022-2047'!K161&lt;0,0,$B163-'SDE correctiebedragen 2022-2047'!K161)</f>
        <v>0</v>
      </c>
      <c r="M163" s="143">
        <f>IF($B163-'SDE correctiebedragen 2022-2047'!L161&lt;0,0,$B163-'SDE correctiebedragen 2022-2047'!L161)</f>
        <v>0</v>
      </c>
      <c r="N163" s="143">
        <f>IF($B163-'SDE correctiebedragen 2022-2047'!M161&lt;0,0,$B163-'SDE correctiebedragen 2022-2047'!M161)</f>
        <v>0</v>
      </c>
      <c r="O163" s="143">
        <f>IF($B163-'SDE correctiebedragen 2022-2047'!N161&lt;0,0,$B163-'SDE correctiebedragen 2022-2047'!N161)</f>
        <v>0</v>
      </c>
      <c r="P163" s="143">
        <f>IF($B163-'SDE correctiebedragen 2022-2047'!O161&lt;0,0,$B163-'SDE correctiebedragen 2022-2047'!O161)</f>
        <v>0</v>
      </c>
      <c r="Q163" s="143">
        <f>IF($B163-'SDE correctiebedragen 2022-2047'!P161&lt;0,0,$B163-'SDE correctiebedragen 2022-2047'!P161)</f>
        <v>0</v>
      </c>
      <c r="R163" s="143">
        <f>IF($B163-'SDE correctiebedragen 2022-2047'!Q161&lt;0,0,$B163-'SDE correctiebedragen 2022-2047'!Q161)</f>
        <v>0</v>
      </c>
      <c r="S163" s="143">
        <f>IF($B163-'SDE correctiebedragen 2022-2047'!R161&lt;0,0,$B163-'SDE correctiebedragen 2022-2047'!R161)</f>
        <v>0</v>
      </c>
      <c r="T163" s="143">
        <f>IF($B163-'SDE correctiebedragen 2022-2047'!S161&lt;0,0,$B163-'SDE correctiebedragen 2022-2047'!S161)</f>
        <v>0</v>
      </c>
      <c r="U163" s="143">
        <f>IF($B163-'SDE correctiebedragen 2022-2047'!T161&lt;0,0,$B163-'SDE correctiebedragen 2022-2047'!T161)</f>
        <v>0</v>
      </c>
      <c r="V163" s="143">
        <f>IF($B163-'SDE correctiebedragen 2022-2047'!U161&lt;0,0,$B163-'SDE correctiebedragen 2022-2047'!U161)</f>
        <v>0</v>
      </c>
      <c r="W163" s="143">
        <f>IF($B163-'SDE correctiebedragen 2022-2047'!V161&lt;0,0,$B163-'SDE correctiebedragen 2022-2047'!V161)</f>
        <v>0</v>
      </c>
      <c r="X163" s="143">
        <f>IF($B163-'SDE correctiebedragen 2022-2047'!W161&lt;0,0,$B163-'SDE correctiebedragen 2022-2047'!W161)</f>
        <v>0</v>
      </c>
      <c r="Y163" s="143">
        <f>IF($B163-'SDE correctiebedragen 2022-2047'!X161&lt;0,0,$B163-'SDE correctiebedragen 2022-2047'!X161)</f>
        <v>0</v>
      </c>
      <c r="Z163" s="143">
        <f>IF($B163-'SDE correctiebedragen 2022-2047'!Y161&lt;0,0,$B163-'SDE correctiebedragen 2022-2047'!Y161)</f>
        <v>0</v>
      </c>
      <c r="AA163" s="143">
        <f>IF($B163-'SDE correctiebedragen 2022-2047'!Z161&lt;0,0,$B163-'SDE correctiebedragen 2022-2047'!Z161)</f>
        <v>0</v>
      </c>
      <c r="AB163" s="143">
        <f>IF($B163-'SDE correctiebedragen 2022-2047'!AA161&lt;0,0,$B163-'SDE correctiebedragen 2022-2047'!AA161)</f>
        <v>0</v>
      </c>
      <c r="AC163" s="184">
        <f t="shared" si="18"/>
        <v>0</v>
      </c>
    </row>
    <row r="164" spans="1:29" x14ac:dyDescent="0.25">
      <c r="A164" s="169" t="s">
        <v>226</v>
      </c>
      <c r="B164" s="164">
        <v>84.842299999999994</v>
      </c>
      <c r="C164" s="143">
        <f>IF($B164-'SDE correctiebedragen 2022-2047'!B162&lt;0,0,$B164-'SDE correctiebedragen 2022-2047'!B162)</f>
        <v>27.626479784677713</v>
      </c>
      <c r="D164" s="143">
        <f>IF($B164-'SDE correctiebedragen 2022-2047'!C162&lt;0,0,$B164-'SDE correctiebedragen 2022-2047'!C162)</f>
        <v>30.601656609495869</v>
      </c>
      <c r="E164" s="143">
        <f>IF($B164-'SDE correctiebedragen 2022-2047'!D162&lt;0,0,$B164-'SDE correctiebedragen 2022-2047'!D162)</f>
        <v>26.621002609772653</v>
      </c>
      <c r="F164" s="143">
        <f>IF($B164-'SDE correctiebedragen 2022-2047'!E162&lt;0,0,$B164-'SDE correctiebedragen 2022-2047'!E162)</f>
        <v>23.603327695207163</v>
      </c>
      <c r="G164" s="143">
        <f>IF($B164-'SDE correctiebedragen 2022-2047'!F162&lt;0,0,$B164-'SDE correctiebedragen 2022-2047'!F162)</f>
        <v>19.587984158794313</v>
      </c>
      <c r="H164" s="143">
        <f>IF($B164-'SDE correctiebedragen 2022-2047'!G162&lt;0,0,$B164-'SDE correctiebedragen 2022-2047'!G162)</f>
        <v>14.440911081260396</v>
      </c>
      <c r="I164" s="143">
        <f>IF($B164-'SDE correctiebedragen 2022-2047'!H162&lt;0,0,$B164-'SDE correctiebedragen 2022-2047'!H162)</f>
        <v>8.7157053170755319</v>
      </c>
      <c r="J164" s="143">
        <f>IF($B164-'SDE correctiebedragen 2022-2047'!I162&lt;0,0,$B164-'SDE correctiebedragen 2022-2047'!I162)</f>
        <v>2.4653095749646923</v>
      </c>
      <c r="K164" s="143">
        <f>IF($B164-'SDE correctiebedragen 2022-2047'!J162&lt;0,0,$B164-'SDE correctiebedragen 2022-2047'!J162)</f>
        <v>0</v>
      </c>
      <c r="L164" s="143">
        <f>IF($B164-'SDE correctiebedragen 2022-2047'!K162&lt;0,0,$B164-'SDE correctiebedragen 2022-2047'!K162)</f>
        <v>0</v>
      </c>
      <c r="M164" s="143">
        <f>IF($B164-'SDE correctiebedragen 2022-2047'!L162&lt;0,0,$B164-'SDE correctiebedragen 2022-2047'!L162)</f>
        <v>0</v>
      </c>
      <c r="N164" s="143">
        <f>IF($B164-'SDE correctiebedragen 2022-2047'!M162&lt;0,0,$B164-'SDE correctiebedragen 2022-2047'!M162)</f>
        <v>0</v>
      </c>
      <c r="O164" s="143">
        <f>IF($B164-'SDE correctiebedragen 2022-2047'!N162&lt;0,0,$B164-'SDE correctiebedragen 2022-2047'!N162)</f>
        <v>0</v>
      </c>
      <c r="P164" s="143">
        <f>IF($B164-'SDE correctiebedragen 2022-2047'!O162&lt;0,0,$B164-'SDE correctiebedragen 2022-2047'!O162)</f>
        <v>0</v>
      </c>
      <c r="Q164" s="143">
        <f>IF($B164-'SDE correctiebedragen 2022-2047'!P162&lt;0,0,$B164-'SDE correctiebedragen 2022-2047'!P162)</f>
        <v>0</v>
      </c>
      <c r="R164" s="143">
        <f>IF($B164-'SDE correctiebedragen 2022-2047'!Q162&lt;0,0,$B164-'SDE correctiebedragen 2022-2047'!Q162)</f>
        <v>0</v>
      </c>
      <c r="S164" s="143">
        <f>IF($B164-'SDE correctiebedragen 2022-2047'!R162&lt;0,0,$B164-'SDE correctiebedragen 2022-2047'!R162)</f>
        <v>0</v>
      </c>
      <c r="T164" s="143">
        <f>IF($B164-'SDE correctiebedragen 2022-2047'!S162&lt;0,0,$B164-'SDE correctiebedragen 2022-2047'!S162)</f>
        <v>0</v>
      </c>
      <c r="U164" s="143">
        <f>IF($B164-'SDE correctiebedragen 2022-2047'!T162&lt;0,0,$B164-'SDE correctiebedragen 2022-2047'!T162)</f>
        <v>0</v>
      </c>
      <c r="V164" s="143">
        <f>IF($B164-'SDE correctiebedragen 2022-2047'!U162&lt;0,0,$B164-'SDE correctiebedragen 2022-2047'!U162)</f>
        <v>0</v>
      </c>
      <c r="W164" s="143">
        <f>IF($B164-'SDE correctiebedragen 2022-2047'!V162&lt;0,0,$B164-'SDE correctiebedragen 2022-2047'!V162)</f>
        <v>0</v>
      </c>
      <c r="X164" s="143">
        <f>IF($B164-'SDE correctiebedragen 2022-2047'!W162&lt;0,0,$B164-'SDE correctiebedragen 2022-2047'!W162)</f>
        <v>0</v>
      </c>
      <c r="Y164" s="143">
        <f>IF($B164-'SDE correctiebedragen 2022-2047'!X162&lt;0,0,$B164-'SDE correctiebedragen 2022-2047'!X162)</f>
        <v>0</v>
      </c>
      <c r="Z164" s="143">
        <f>IF($B164-'SDE correctiebedragen 2022-2047'!Y162&lt;0,0,$B164-'SDE correctiebedragen 2022-2047'!Y162)</f>
        <v>0</v>
      </c>
      <c r="AA164" s="143">
        <f>IF($B164-'SDE correctiebedragen 2022-2047'!Z162&lt;0,0,$B164-'SDE correctiebedragen 2022-2047'!Z162)</f>
        <v>0</v>
      </c>
      <c r="AB164" s="143">
        <f>IF($B164-'SDE correctiebedragen 2022-2047'!AA162&lt;0,0,$B164-'SDE correctiebedragen 2022-2047'!AA162)</f>
        <v>0</v>
      </c>
      <c r="AC164" s="184">
        <f t="shared" si="18"/>
        <v>5.9100914165864742</v>
      </c>
    </row>
    <row r="165" spans="1:29" x14ac:dyDescent="0.25">
      <c r="A165" s="169" t="s">
        <v>227</v>
      </c>
      <c r="B165" s="164">
        <v>56.201099999999997</v>
      </c>
      <c r="C165" s="143">
        <f>IF($B165-'SDE correctiebedragen 2022-2047'!B163&lt;0,0,$B165-'SDE correctiebedragen 2022-2047'!B163)</f>
        <v>0</v>
      </c>
      <c r="D165" s="143">
        <f>IF($B165-'SDE correctiebedragen 2022-2047'!C163&lt;0,0,$B165-'SDE correctiebedragen 2022-2047'!C163)</f>
        <v>1.9604566094958713</v>
      </c>
      <c r="E165" s="143">
        <f>IF($B165-'SDE correctiebedragen 2022-2047'!D163&lt;0,0,$B165-'SDE correctiebedragen 2022-2047'!D163)</f>
        <v>0</v>
      </c>
      <c r="F165" s="143">
        <f>IF($B165-'SDE correctiebedragen 2022-2047'!E163&lt;0,0,$B165-'SDE correctiebedragen 2022-2047'!E163)</f>
        <v>0</v>
      </c>
      <c r="G165" s="143">
        <f>IF($B165-'SDE correctiebedragen 2022-2047'!F163&lt;0,0,$B165-'SDE correctiebedragen 2022-2047'!F163)</f>
        <v>0</v>
      </c>
      <c r="H165" s="143">
        <f>IF($B165-'SDE correctiebedragen 2022-2047'!G163&lt;0,0,$B165-'SDE correctiebedragen 2022-2047'!G163)</f>
        <v>0</v>
      </c>
      <c r="I165" s="143">
        <f>IF($B165-'SDE correctiebedragen 2022-2047'!H163&lt;0,0,$B165-'SDE correctiebedragen 2022-2047'!H163)</f>
        <v>0</v>
      </c>
      <c r="J165" s="143">
        <f>IF($B165-'SDE correctiebedragen 2022-2047'!I163&lt;0,0,$B165-'SDE correctiebedragen 2022-2047'!I163)</f>
        <v>0</v>
      </c>
      <c r="K165" s="143">
        <f>IF($B165-'SDE correctiebedragen 2022-2047'!J163&lt;0,0,$B165-'SDE correctiebedragen 2022-2047'!J163)</f>
        <v>0</v>
      </c>
      <c r="L165" s="143">
        <f>IF($B165-'SDE correctiebedragen 2022-2047'!K163&lt;0,0,$B165-'SDE correctiebedragen 2022-2047'!K163)</f>
        <v>0</v>
      </c>
      <c r="M165" s="143">
        <f>IF($B165-'SDE correctiebedragen 2022-2047'!L163&lt;0,0,$B165-'SDE correctiebedragen 2022-2047'!L163)</f>
        <v>0</v>
      </c>
      <c r="N165" s="143">
        <f>IF($B165-'SDE correctiebedragen 2022-2047'!M163&lt;0,0,$B165-'SDE correctiebedragen 2022-2047'!M163)</f>
        <v>0</v>
      </c>
      <c r="O165" s="143">
        <f>IF($B165-'SDE correctiebedragen 2022-2047'!N163&lt;0,0,$B165-'SDE correctiebedragen 2022-2047'!N163)</f>
        <v>0</v>
      </c>
      <c r="P165" s="143">
        <f>IF($B165-'SDE correctiebedragen 2022-2047'!O163&lt;0,0,$B165-'SDE correctiebedragen 2022-2047'!O163)</f>
        <v>0</v>
      </c>
      <c r="Q165" s="143">
        <f>IF($B165-'SDE correctiebedragen 2022-2047'!P163&lt;0,0,$B165-'SDE correctiebedragen 2022-2047'!P163)</f>
        <v>0</v>
      </c>
      <c r="R165" s="143">
        <f>IF($B165-'SDE correctiebedragen 2022-2047'!Q163&lt;0,0,$B165-'SDE correctiebedragen 2022-2047'!Q163)</f>
        <v>0</v>
      </c>
      <c r="S165" s="143">
        <f>IF($B165-'SDE correctiebedragen 2022-2047'!R163&lt;0,0,$B165-'SDE correctiebedragen 2022-2047'!R163)</f>
        <v>0</v>
      </c>
      <c r="T165" s="143">
        <f>IF($B165-'SDE correctiebedragen 2022-2047'!S163&lt;0,0,$B165-'SDE correctiebedragen 2022-2047'!S163)</f>
        <v>0</v>
      </c>
      <c r="U165" s="143">
        <f>IF($B165-'SDE correctiebedragen 2022-2047'!T163&lt;0,0,$B165-'SDE correctiebedragen 2022-2047'!T163)</f>
        <v>0</v>
      </c>
      <c r="V165" s="143">
        <f>IF($B165-'SDE correctiebedragen 2022-2047'!U163&lt;0,0,$B165-'SDE correctiebedragen 2022-2047'!U163)</f>
        <v>0</v>
      </c>
      <c r="W165" s="143">
        <f>IF($B165-'SDE correctiebedragen 2022-2047'!V163&lt;0,0,$B165-'SDE correctiebedragen 2022-2047'!V163)</f>
        <v>0</v>
      </c>
      <c r="X165" s="143">
        <f>IF($B165-'SDE correctiebedragen 2022-2047'!W163&lt;0,0,$B165-'SDE correctiebedragen 2022-2047'!W163)</f>
        <v>0</v>
      </c>
      <c r="Y165" s="143">
        <f>IF($B165-'SDE correctiebedragen 2022-2047'!X163&lt;0,0,$B165-'SDE correctiebedragen 2022-2047'!X163)</f>
        <v>0</v>
      </c>
      <c r="Z165" s="143">
        <f>IF($B165-'SDE correctiebedragen 2022-2047'!Y163&lt;0,0,$B165-'SDE correctiebedragen 2022-2047'!Y163)</f>
        <v>0</v>
      </c>
      <c r="AA165" s="143">
        <f>IF($B165-'SDE correctiebedragen 2022-2047'!Z163&lt;0,0,$B165-'SDE correctiebedragen 2022-2047'!Z163)</f>
        <v>0</v>
      </c>
      <c r="AB165" s="143">
        <f>IF($B165-'SDE correctiebedragen 2022-2047'!AA163&lt;0,0,$B165-'SDE correctiebedragen 2022-2047'!AA163)</f>
        <v>0</v>
      </c>
      <c r="AC165" s="184">
        <f t="shared" si="18"/>
        <v>7.5402177288302744E-2</v>
      </c>
    </row>
    <row r="166" spans="1:29" x14ac:dyDescent="0.25">
      <c r="A166" s="169" t="s">
        <v>228</v>
      </c>
      <c r="B166" s="164">
        <v>70.153199999999998</v>
      </c>
      <c r="C166" s="143">
        <f>IF($B166-'SDE correctiebedragen 2022-2047'!B164&lt;0,0,$B166-'SDE correctiebedragen 2022-2047'!B164)</f>
        <v>12.937379784677717</v>
      </c>
      <c r="D166" s="143">
        <f>IF($B166-'SDE correctiebedragen 2022-2047'!C164&lt;0,0,$B166-'SDE correctiebedragen 2022-2047'!C164)</f>
        <v>15.912556609495873</v>
      </c>
      <c r="E166" s="143">
        <f>IF($B166-'SDE correctiebedragen 2022-2047'!D164&lt;0,0,$B166-'SDE correctiebedragen 2022-2047'!D164)</f>
        <v>11.931902609772656</v>
      </c>
      <c r="F166" s="143">
        <f>IF($B166-'SDE correctiebedragen 2022-2047'!E164&lt;0,0,$B166-'SDE correctiebedragen 2022-2047'!E164)</f>
        <v>8.9142276952071668</v>
      </c>
      <c r="G166" s="143">
        <f>IF($B166-'SDE correctiebedragen 2022-2047'!F164&lt;0,0,$B166-'SDE correctiebedragen 2022-2047'!F164)</f>
        <v>4.898884158794317</v>
      </c>
      <c r="H166" s="143">
        <f>IF($B166-'SDE correctiebedragen 2022-2047'!G164&lt;0,0,$B166-'SDE correctiebedragen 2022-2047'!G164)</f>
        <v>0</v>
      </c>
      <c r="I166" s="143">
        <f>IF($B166-'SDE correctiebedragen 2022-2047'!H164&lt;0,0,$B166-'SDE correctiebedragen 2022-2047'!H164)</f>
        <v>0</v>
      </c>
      <c r="J166" s="143">
        <f>IF($B166-'SDE correctiebedragen 2022-2047'!I164&lt;0,0,$B166-'SDE correctiebedragen 2022-2047'!I164)</f>
        <v>0</v>
      </c>
      <c r="K166" s="143">
        <f>IF($B166-'SDE correctiebedragen 2022-2047'!J164&lt;0,0,$B166-'SDE correctiebedragen 2022-2047'!J164)</f>
        <v>0</v>
      </c>
      <c r="L166" s="143">
        <f>IF($B166-'SDE correctiebedragen 2022-2047'!K164&lt;0,0,$B166-'SDE correctiebedragen 2022-2047'!K164)</f>
        <v>0</v>
      </c>
      <c r="M166" s="143">
        <f>IF($B166-'SDE correctiebedragen 2022-2047'!L164&lt;0,0,$B166-'SDE correctiebedragen 2022-2047'!L164)</f>
        <v>0</v>
      </c>
      <c r="N166" s="143">
        <f>IF($B166-'SDE correctiebedragen 2022-2047'!M164&lt;0,0,$B166-'SDE correctiebedragen 2022-2047'!M164)</f>
        <v>0</v>
      </c>
      <c r="O166" s="143">
        <f>IF($B166-'SDE correctiebedragen 2022-2047'!N164&lt;0,0,$B166-'SDE correctiebedragen 2022-2047'!N164)</f>
        <v>0</v>
      </c>
      <c r="P166" s="143">
        <f>IF($B166-'SDE correctiebedragen 2022-2047'!O164&lt;0,0,$B166-'SDE correctiebedragen 2022-2047'!O164)</f>
        <v>0</v>
      </c>
      <c r="Q166" s="143">
        <f>IF($B166-'SDE correctiebedragen 2022-2047'!P164&lt;0,0,$B166-'SDE correctiebedragen 2022-2047'!P164)</f>
        <v>0</v>
      </c>
      <c r="R166" s="143">
        <f>IF($B166-'SDE correctiebedragen 2022-2047'!Q164&lt;0,0,$B166-'SDE correctiebedragen 2022-2047'!Q164)</f>
        <v>0</v>
      </c>
      <c r="S166" s="143">
        <f>IF($B166-'SDE correctiebedragen 2022-2047'!R164&lt;0,0,$B166-'SDE correctiebedragen 2022-2047'!R164)</f>
        <v>0</v>
      </c>
      <c r="T166" s="143">
        <f>IF($B166-'SDE correctiebedragen 2022-2047'!S164&lt;0,0,$B166-'SDE correctiebedragen 2022-2047'!S164)</f>
        <v>0</v>
      </c>
      <c r="U166" s="143">
        <f>IF($B166-'SDE correctiebedragen 2022-2047'!T164&lt;0,0,$B166-'SDE correctiebedragen 2022-2047'!T164)</f>
        <v>0</v>
      </c>
      <c r="V166" s="143">
        <f>IF($B166-'SDE correctiebedragen 2022-2047'!U164&lt;0,0,$B166-'SDE correctiebedragen 2022-2047'!U164)</f>
        <v>0</v>
      </c>
      <c r="W166" s="143">
        <f>IF($B166-'SDE correctiebedragen 2022-2047'!V164&lt;0,0,$B166-'SDE correctiebedragen 2022-2047'!V164)</f>
        <v>0</v>
      </c>
      <c r="X166" s="143">
        <f>IF($B166-'SDE correctiebedragen 2022-2047'!W164&lt;0,0,$B166-'SDE correctiebedragen 2022-2047'!W164)</f>
        <v>0</v>
      </c>
      <c r="Y166" s="143">
        <f>IF($B166-'SDE correctiebedragen 2022-2047'!X164&lt;0,0,$B166-'SDE correctiebedragen 2022-2047'!X164)</f>
        <v>0</v>
      </c>
      <c r="Z166" s="143">
        <f>IF($B166-'SDE correctiebedragen 2022-2047'!Y164&lt;0,0,$B166-'SDE correctiebedragen 2022-2047'!Y164)</f>
        <v>0</v>
      </c>
      <c r="AA166" s="143">
        <f>IF($B166-'SDE correctiebedragen 2022-2047'!Z164&lt;0,0,$B166-'SDE correctiebedragen 2022-2047'!Z164)</f>
        <v>0</v>
      </c>
      <c r="AB166" s="143">
        <f>IF($B166-'SDE correctiebedragen 2022-2047'!AA164&lt;0,0,$B166-'SDE correctiebedragen 2022-2047'!AA164)</f>
        <v>0</v>
      </c>
      <c r="AC166" s="184">
        <f t="shared" si="18"/>
        <v>2.0998058022287589</v>
      </c>
    </row>
    <row r="167" spans="1:29" x14ac:dyDescent="0.25">
      <c r="A167" s="169" t="s">
        <v>229</v>
      </c>
      <c r="B167" s="164">
        <v>111.1811</v>
      </c>
      <c r="C167" s="143">
        <f>IF($B167-'SDE correctiebedragen 2022-2047'!B165&lt;0,0,$B167-'SDE correctiebedragen 2022-2047'!B165)</f>
        <v>53.965279784677719</v>
      </c>
      <c r="D167" s="143">
        <f>IF($B167-'SDE correctiebedragen 2022-2047'!C165&lt;0,0,$B167-'SDE correctiebedragen 2022-2047'!C165)</f>
        <v>56.940456609495875</v>
      </c>
      <c r="E167" s="143">
        <f>IF($B167-'SDE correctiebedragen 2022-2047'!D165&lt;0,0,$B167-'SDE correctiebedragen 2022-2047'!D165)</f>
        <v>52.959802609772659</v>
      </c>
      <c r="F167" s="143">
        <f>IF($B167-'SDE correctiebedragen 2022-2047'!E165&lt;0,0,$B167-'SDE correctiebedragen 2022-2047'!E165)</f>
        <v>49.942127695207169</v>
      </c>
      <c r="G167" s="143">
        <f>IF($B167-'SDE correctiebedragen 2022-2047'!F165&lt;0,0,$B167-'SDE correctiebedragen 2022-2047'!F165)</f>
        <v>45.92678415879432</v>
      </c>
      <c r="H167" s="143">
        <f>IF($B167-'SDE correctiebedragen 2022-2047'!G165&lt;0,0,$B167-'SDE correctiebedragen 2022-2047'!G165)</f>
        <v>40.779711081260402</v>
      </c>
      <c r="I167" s="143">
        <f>IF($B167-'SDE correctiebedragen 2022-2047'!H165&lt;0,0,$B167-'SDE correctiebedragen 2022-2047'!H165)</f>
        <v>35.054505317075538</v>
      </c>
      <c r="J167" s="143">
        <f>IF($B167-'SDE correctiebedragen 2022-2047'!I165&lt;0,0,$B167-'SDE correctiebedragen 2022-2047'!I165)</f>
        <v>28.804109574964698</v>
      </c>
      <c r="K167" s="143">
        <f>IF($B167-'SDE correctiebedragen 2022-2047'!J165&lt;0,0,$B167-'SDE correctiebedragen 2022-2047'!J165)</f>
        <v>23.168350271788142</v>
      </c>
      <c r="L167" s="143">
        <f>IF($B167-'SDE correctiebedragen 2022-2047'!K165&lt;0,0,$B167-'SDE correctiebedragen 2022-2047'!K165)</f>
        <v>21.18852096784704</v>
      </c>
      <c r="M167" s="143">
        <f>IF($B167-'SDE correctiebedragen 2022-2047'!L165&lt;0,0,$B167-'SDE correctiebedragen 2022-2047'!L165)</f>
        <v>19.307428860025837</v>
      </c>
      <c r="N167" s="143">
        <f>IF($B167-'SDE correctiebedragen 2022-2047'!M165&lt;0,0,$B167-'SDE correctiebedragen 2022-2047'!M165)</f>
        <v>16.873282765616736</v>
      </c>
      <c r="O167" s="143">
        <f>IF($B167-'SDE correctiebedragen 2022-2047'!N165&lt;0,0,$B167-'SDE correctiebedragen 2022-2047'!N165)</f>
        <v>15.768962394046824</v>
      </c>
      <c r="P167" s="143">
        <f>IF($B167-'SDE correctiebedragen 2022-2047'!O165&lt;0,0,$B167-'SDE correctiebedragen 2022-2047'!O165)</f>
        <v>13.602975424398693</v>
      </c>
      <c r="Q167" s="143">
        <f>IF($B167-'SDE correctiebedragen 2022-2047'!P165&lt;0,0,$B167-'SDE correctiebedragen 2022-2047'!P165)</f>
        <v>11.173714119683751</v>
      </c>
      <c r="R167" s="143">
        <f>IF($B167-'SDE correctiebedragen 2022-2047'!Q165&lt;0,0,$B167-'SDE correctiebedragen 2022-2047'!Q165)</f>
        <v>9.8986033314791086</v>
      </c>
      <c r="S167" s="143">
        <f>IF($B167-'SDE correctiebedragen 2022-2047'!R165&lt;0,0,$B167-'SDE correctiebedragen 2022-2047'!R165)</f>
        <v>8.6043658814512867</v>
      </c>
      <c r="T167" s="143">
        <f>IF($B167-'SDE correctiebedragen 2022-2047'!S165&lt;0,0,$B167-'SDE correctiebedragen 2022-2047'!S165)</f>
        <v>7.290714869673053</v>
      </c>
      <c r="U167" s="143">
        <f>IF($B167-'SDE correctiebedragen 2022-2047'!T165&lt;0,0,$B167-'SDE correctiebedragen 2022-2047'!T165)</f>
        <v>5.9573590927181499</v>
      </c>
      <c r="V167" s="143">
        <f>IF($B167-'SDE correctiebedragen 2022-2047'!U165&lt;0,0,$B167-'SDE correctiebedragen 2022-2047'!U165)</f>
        <v>4.6040029791089694</v>
      </c>
      <c r="W167" s="143">
        <f>IF($B167-'SDE correctiebedragen 2022-2047'!V165&lt;0,0,$B167-'SDE correctiebedragen 2022-2047'!V165)</f>
        <v>3.2303465237956175</v>
      </c>
      <c r="X167" s="143">
        <f>IF($B167-'SDE correctiebedragen 2022-2047'!W165&lt;0,0,$B167-'SDE correctiebedragen 2022-2047'!W165)</f>
        <v>1.8360852216525672</v>
      </c>
      <c r="Y167" s="143">
        <f>IF($B167-'SDE correctiebedragen 2022-2047'!X165&lt;0,0,$B167-'SDE correctiebedragen 2022-2047'!X165)</f>
        <v>0.42090999997734002</v>
      </c>
      <c r="Z167" s="143">
        <f>IF($B167-'SDE correctiebedragen 2022-2047'!Y165&lt;0,0,$B167-'SDE correctiebedragen 2022-2047'!Y165)</f>
        <v>0</v>
      </c>
      <c r="AA167" s="143">
        <f>IF($B167-'SDE correctiebedragen 2022-2047'!Z165&lt;0,0,$B167-'SDE correctiebedragen 2022-2047'!Z165)</f>
        <v>0</v>
      </c>
      <c r="AB167" s="143">
        <f>IF($B167-'SDE correctiebedragen 2022-2047'!AA165&lt;0,0,$B167-'SDE correctiebedragen 2022-2047'!AA165)</f>
        <v>0</v>
      </c>
      <c r="AC167" s="184">
        <f t="shared" si="18"/>
        <v>20.28070767440428</v>
      </c>
    </row>
    <row r="168" spans="1:29" x14ac:dyDescent="0.25">
      <c r="A168" s="169" t="s">
        <v>230</v>
      </c>
      <c r="B168" s="164">
        <v>145.69550000000001</v>
      </c>
      <c r="C168" s="143">
        <f>IF($B168-'SDE correctiebedragen 2022-2047'!B166&lt;0,0,$B168-'SDE correctiebedragen 2022-2047'!B166)</f>
        <v>88.479679784677728</v>
      </c>
      <c r="D168" s="143">
        <f>IF($B168-'SDE correctiebedragen 2022-2047'!C166&lt;0,0,$B168-'SDE correctiebedragen 2022-2047'!C166)</f>
        <v>91.454856609495891</v>
      </c>
      <c r="E168" s="143">
        <f>IF($B168-'SDE correctiebedragen 2022-2047'!D166&lt;0,0,$B168-'SDE correctiebedragen 2022-2047'!D166)</f>
        <v>87.474202609772675</v>
      </c>
      <c r="F168" s="143">
        <f>IF($B168-'SDE correctiebedragen 2022-2047'!E166&lt;0,0,$B168-'SDE correctiebedragen 2022-2047'!E166)</f>
        <v>84.456527695207171</v>
      </c>
      <c r="G168" s="143">
        <f>IF($B168-'SDE correctiebedragen 2022-2047'!F166&lt;0,0,$B168-'SDE correctiebedragen 2022-2047'!F166)</f>
        <v>80.441184158794329</v>
      </c>
      <c r="H168" s="143">
        <f>IF($B168-'SDE correctiebedragen 2022-2047'!G166&lt;0,0,$B168-'SDE correctiebedragen 2022-2047'!G166)</f>
        <v>75.294111081260411</v>
      </c>
      <c r="I168" s="143">
        <f>IF($B168-'SDE correctiebedragen 2022-2047'!H166&lt;0,0,$B168-'SDE correctiebedragen 2022-2047'!H166)</f>
        <v>69.568905317075547</v>
      </c>
      <c r="J168" s="143">
        <f>IF($B168-'SDE correctiebedragen 2022-2047'!I166&lt;0,0,$B168-'SDE correctiebedragen 2022-2047'!I166)</f>
        <v>63.318509574964708</v>
      </c>
      <c r="K168" s="143">
        <f>IF($B168-'SDE correctiebedragen 2022-2047'!J166&lt;0,0,$B168-'SDE correctiebedragen 2022-2047'!J166)</f>
        <v>57.682750271788152</v>
      </c>
      <c r="L168" s="143">
        <f>IF($B168-'SDE correctiebedragen 2022-2047'!K166&lt;0,0,$B168-'SDE correctiebedragen 2022-2047'!K166)</f>
        <v>55.702920967847049</v>
      </c>
      <c r="M168" s="143">
        <f>IF($B168-'SDE correctiebedragen 2022-2047'!L166&lt;0,0,$B168-'SDE correctiebedragen 2022-2047'!L166)</f>
        <v>53.821828860025846</v>
      </c>
      <c r="N168" s="143">
        <f>IF($B168-'SDE correctiebedragen 2022-2047'!M166&lt;0,0,$B168-'SDE correctiebedragen 2022-2047'!M166)</f>
        <v>51.387682765616745</v>
      </c>
      <c r="O168" s="143">
        <f>IF($B168-'SDE correctiebedragen 2022-2047'!N166&lt;0,0,$B168-'SDE correctiebedragen 2022-2047'!N166)</f>
        <v>50.283362394046833</v>
      </c>
      <c r="P168" s="143">
        <f>IF($B168-'SDE correctiebedragen 2022-2047'!O166&lt;0,0,$B168-'SDE correctiebedragen 2022-2047'!O166)</f>
        <v>48.117375424398702</v>
      </c>
      <c r="Q168" s="143">
        <f>IF($B168-'SDE correctiebedragen 2022-2047'!P166&lt;0,0,$B168-'SDE correctiebedragen 2022-2047'!P166)</f>
        <v>45.68811411968376</v>
      </c>
      <c r="R168" s="143">
        <f>IF($B168-'SDE correctiebedragen 2022-2047'!Q166&lt;0,0,$B168-'SDE correctiebedragen 2022-2047'!Q166)</f>
        <v>44.413003331479118</v>
      </c>
      <c r="S168" s="143">
        <f>IF($B168-'SDE correctiebedragen 2022-2047'!R166&lt;0,0,$B168-'SDE correctiebedragen 2022-2047'!R166)</f>
        <v>43.118765881451296</v>
      </c>
      <c r="T168" s="143">
        <f>IF($B168-'SDE correctiebedragen 2022-2047'!S166&lt;0,0,$B168-'SDE correctiebedragen 2022-2047'!S166)</f>
        <v>41.805114869673062</v>
      </c>
      <c r="U168" s="143">
        <f>IF($B168-'SDE correctiebedragen 2022-2047'!T166&lt;0,0,$B168-'SDE correctiebedragen 2022-2047'!T166)</f>
        <v>40.471759092718159</v>
      </c>
      <c r="V168" s="143">
        <f>IF($B168-'SDE correctiebedragen 2022-2047'!U166&lt;0,0,$B168-'SDE correctiebedragen 2022-2047'!U166)</f>
        <v>39.118402979108978</v>
      </c>
      <c r="W168" s="143">
        <f>IF($B168-'SDE correctiebedragen 2022-2047'!V166&lt;0,0,$B168-'SDE correctiebedragen 2022-2047'!V166)</f>
        <v>37.744746523795627</v>
      </c>
      <c r="X168" s="143">
        <f>IF($B168-'SDE correctiebedragen 2022-2047'!W166&lt;0,0,$B168-'SDE correctiebedragen 2022-2047'!W166)</f>
        <v>36.350485221652576</v>
      </c>
      <c r="Y168" s="143">
        <f>IF($B168-'SDE correctiebedragen 2022-2047'!X166&lt;0,0,$B168-'SDE correctiebedragen 2022-2047'!X166)</f>
        <v>34.935309999977349</v>
      </c>
      <c r="Z168" s="143">
        <f>IF($B168-'SDE correctiebedragen 2022-2047'!Y166&lt;0,0,$B168-'SDE correctiebedragen 2022-2047'!Y166)</f>
        <v>33.498907149977029</v>
      </c>
      <c r="AA168" s="143">
        <f>IF($B168-'SDE correctiebedragen 2022-2047'!Z166&lt;0,0,$B168-'SDE correctiebedragen 2022-2047'!Z166)</f>
        <v>32.04095825722672</v>
      </c>
      <c r="AB168" s="143">
        <f>IF($B168-'SDE correctiebedragen 2022-2047'!AA166&lt;0,0,$B168-'SDE correctiebedragen 2022-2047'!AA166)</f>
        <v>30.561140131085139</v>
      </c>
      <c r="AC168" s="184">
        <f t="shared" si="18"/>
        <v>54.508869425876959</v>
      </c>
    </row>
    <row r="169" spans="1:29" x14ac:dyDescent="0.25">
      <c r="A169" s="169" t="s">
        <v>231</v>
      </c>
      <c r="B169" s="164">
        <v>159.64760000000001</v>
      </c>
      <c r="C169" s="143">
        <f>IF($B169-'SDE correctiebedragen 2022-2047'!B167&lt;0,0,$B169-'SDE correctiebedragen 2022-2047'!B167)</f>
        <v>102.43177978467773</v>
      </c>
      <c r="D169" s="143">
        <f>IF($B169-'SDE correctiebedragen 2022-2047'!C167&lt;0,0,$B169-'SDE correctiebedragen 2022-2047'!C167)</f>
        <v>105.40695660949589</v>
      </c>
      <c r="E169" s="143">
        <f>IF($B169-'SDE correctiebedragen 2022-2047'!D167&lt;0,0,$B169-'SDE correctiebedragen 2022-2047'!D167)</f>
        <v>101.42630260977268</v>
      </c>
      <c r="F169" s="143">
        <f>IF($B169-'SDE correctiebedragen 2022-2047'!E167&lt;0,0,$B169-'SDE correctiebedragen 2022-2047'!E167)</f>
        <v>98.408627695207173</v>
      </c>
      <c r="G169" s="143">
        <f>IF($B169-'SDE correctiebedragen 2022-2047'!F167&lt;0,0,$B169-'SDE correctiebedragen 2022-2047'!F167)</f>
        <v>94.39328415879433</v>
      </c>
      <c r="H169" s="143">
        <f>IF($B169-'SDE correctiebedragen 2022-2047'!G167&lt;0,0,$B169-'SDE correctiebedragen 2022-2047'!G167)</f>
        <v>89.246211081260412</v>
      </c>
      <c r="I169" s="143">
        <f>IF($B169-'SDE correctiebedragen 2022-2047'!H167&lt;0,0,$B169-'SDE correctiebedragen 2022-2047'!H167)</f>
        <v>83.521005317075549</v>
      </c>
      <c r="J169" s="143">
        <f>IF($B169-'SDE correctiebedragen 2022-2047'!I167&lt;0,0,$B169-'SDE correctiebedragen 2022-2047'!I167)</f>
        <v>77.270609574964709</v>
      </c>
      <c r="K169" s="143">
        <f>IF($B169-'SDE correctiebedragen 2022-2047'!J167&lt;0,0,$B169-'SDE correctiebedragen 2022-2047'!J167)</f>
        <v>71.634850271788153</v>
      </c>
      <c r="L169" s="143">
        <f>IF($B169-'SDE correctiebedragen 2022-2047'!K167&lt;0,0,$B169-'SDE correctiebedragen 2022-2047'!K167)</f>
        <v>69.655020967847051</v>
      </c>
      <c r="M169" s="143">
        <f>IF($B169-'SDE correctiebedragen 2022-2047'!L167&lt;0,0,$B169-'SDE correctiebedragen 2022-2047'!L167)</f>
        <v>67.773928860025848</v>
      </c>
      <c r="N169" s="143">
        <f>IF($B169-'SDE correctiebedragen 2022-2047'!M167&lt;0,0,$B169-'SDE correctiebedragen 2022-2047'!M167)</f>
        <v>65.339782765616746</v>
      </c>
      <c r="O169" s="143">
        <f>IF($B169-'SDE correctiebedragen 2022-2047'!N167&lt;0,0,$B169-'SDE correctiebedragen 2022-2047'!N167)</f>
        <v>64.235462394046834</v>
      </c>
      <c r="P169" s="143">
        <f>IF($B169-'SDE correctiebedragen 2022-2047'!O167&lt;0,0,$B169-'SDE correctiebedragen 2022-2047'!O167)</f>
        <v>62.069475424398703</v>
      </c>
      <c r="Q169" s="143">
        <f>IF($B169-'SDE correctiebedragen 2022-2047'!P167&lt;0,0,$B169-'SDE correctiebedragen 2022-2047'!P167)</f>
        <v>59.640214119683762</v>
      </c>
      <c r="R169" s="143">
        <f>IF($B169-'SDE correctiebedragen 2022-2047'!Q167&lt;0,0,$B169-'SDE correctiebedragen 2022-2047'!Q167)</f>
        <v>58.365103331479119</v>
      </c>
      <c r="S169" s="143">
        <f>IF($B169-'SDE correctiebedragen 2022-2047'!R167&lt;0,0,$B169-'SDE correctiebedragen 2022-2047'!R167)</f>
        <v>57.070865881451297</v>
      </c>
      <c r="T169" s="143">
        <f>IF($B169-'SDE correctiebedragen 2022-2047'!S167&lt;0,0,$B169-'SDE correctiebedragen 2022-2047'!S167)</f>
        <v>55.757214869673064</v>
      </c>
      <c r="U169" s="143">
        <f>IF($B169-'SDE correctiebedragen 2022-2047'!T167&lt;0,0,$B169-'SDE correctiebedragen 2022-2047'!T167)</f>
        <v>54.42385909271816</v>
      </c>
      <c r="V169" s="143">
        <f>IF($B169-'SDE correctiebedragen 2022-2047'!U167&lt;0,0,$B169-'SDE correctiebedragen 2022-2047'!U167)</f>
        <v>53.07050297910898</v>
      </c>
      <c r="W169" s="143">
        <f>IF($B169-'SDE correctiebedragen 2022-2047'!V167&lt;0,0,$B169-'SDE correctiebedragen 2022-2047'!V167)</f>
        <v>51.696846523795628</v>
      </c>
      <c r="X169" s="143">
        <f>IF($B169-'SDE correctiebedragen 2022-2047'!W167&lt;0,0,$B169-'SDE correctiebedragen 2022-2047'!W167)</f>
        <v>50.302585221652578</v>
      </c>
      <c r="Y169" s="143">
        <f>IF($B169-'SDE correctiebedragen 2022-2047'!X167&lt;0,0,$B169-'SDE correctiebedragen 2022-2047'!X167)</f>
        <v>48.887409999977351</v>
      </c>
      <c r="Z169" s="143">
        <f>IF($B169-'SDE correctiebedragen 2022-2047'!Y167&lt;0,0,$B169-'SDE correctiebedragen 2022-2047'!Y167)</f>
        <v>47.451007149977031</v>
      </c>
      <c r="AA169" s="143">
        <f>IF($B169-'SDE correctiebedragen 2022-2047'!Z167&lt;0,0,$B169-'SDE correctiebedragen 2022-2047'!Z167)</f>
        <v>45.993058257226721</v>
      </c>
      <c r="AB169" s="143">
        <f>IF($B169-'SDE correctiebedragen 2022-2047'!AA167&lt;0,0,$B169-'SDE correctiebedragen 2022-2047'!AA167)</f>
        <v>44.513240131085141</v>
      </c>
      <c r="AC169" s="184">
        <f t="shared" si="18"/>
        <v>68.460969425876954</v>
      </c>
    </row>
    <row r="170" spans="1:29" x14ac:dyDescent="0.25">
      <c r="A170" s="169" t="s">
        <v>232</v>
      </c>
      <c r="B170" s="164">
        <v>195.4933</v>
      </c>
      <c r="C170" s="143">
        <f>IF($B170-'SDE correctiebedragen 2022-2047'!B168&lt;0,0,$B170-'SDE correctiebedragen 2022-2047'!B168)</f>
        <v>138.27747978467772</v>
      </c>
      <c r="D170" s="143">
        <f>IF($B170-'SDE correctiebedragen 2022-2047'!C168&lt;0,0,$B170-'SDE correctiebedragen 2022-2047'!C168)</f>
        <v>141.25265660949589</v>
      </c>
      <c r="E170" s="143">
        <f>IF($B170-'SDE correctiebedragen 2022-2047'!D168&lt;0,0,$B170-'SDE correctiebedragen 2022-2047'!D168)</f>
        <v>137.27200260977267</v>
      </c>
      <c r="F170" s="143">
        <f>IF($B170-'SDE correctiebedragen 2022-2047'!E168&lt;0,0,$B170-'SDE correctiebedragen 2022-2047'!E168)</f>
        <v>134.25432769520717</v>
      </c>
      <c r="G170" s="143">
        <f>IF($B170-'SDE correctiebedragen 2022-2047'!F168&lt;0,0,$B170-'SDE correctiebedragen 2022-2047'!F168)</f>
        <v>130.23898415879432</v>
      </c>
      <c r="H170" s="143">
        <f>IF($B170-'SDE correctiebedragen 2022-2047'!G168&lt;0,0,$B170-'SDE correctiebedragen 2022-2047'!G168)</f>
        <v>125.09191108126041</v>
      </c>
      <c r="I170" s="143">
        <f>IF($B170-'SDE correctiebedragen 2022-2047'!H168&lt;0,0,$B170-'SDE correctiebedragen 2022-2047'!H168)</f>
        <v>119.36670531707554</v>
      </c>
      <c r="J170" s="143">
        <f>IF($B170-'SDE correctiebedragen 2022-2047'!I168&lt;0,0,$B170-'SDE correctiebedragen 2022-2047'!I168)</f>
        <v>113.1163095749647</v>
      </c>
      <c r="K170" s="143">
        <f>IF($B170-'SDE correctiebedragen 2022-2047'!J168&lt;0,0,$B170-'SDE correctiebedragen 2022-2047'!J168)</f>
        <v>107.48055027178815</v>
      </c>
      <c r="L170" s="143">
        <f>IF($B170-'SDE correctiebedragen 2022-2047'!K168&lt;0,0,$B170-'SDE correctiebedragen 2022-2047'!K168)</f>
        <v>105.50072096784704</v>
      </c>
      <c r="M170" s="143">
        <f>IF($B170-'SDE correctiebedragen 2022-2047'!L168&lt;0,0,$B170-'SDE correctiebedragen 2022-2047'!L168)</f>
        <v>103.61962886002584</v>
      </c>
      <c r="N170" s="143">
        <f>IF($B170-'SDE correctiebedragen 2022-2047'!M168&lt;0,0,$B170-'SDE correctiebedragen 2022-2047'!M168)</f>
        <v>101.18548276561674</v>
      </c>
      <c r="O170" s="143">
        <f>IF($B170-'SDE correctiebedragen 2022-2047'!N168&lt;0,0,$B170-'SDE correctiebedragen 2022-2047'!N168)</f>
        <v>100.08116239404683</v>
      </c>
      <c r="P170" s="143">
        <f>IF($B170-'SDE correctiebedragen 2022-2047'!O168&lt;0,0,$B170-'SDE correctiebedragen 2022-2047'!O168)</f>
        <v>97.915175424398697</v>
      </c>
      <c r="Q170" s="143">
        <f>IF($B170-'SDE correctiebedragen 2022-2047'!P168&lt;0,0,$B170-'SDE correctiebedragen 2022-2047'!P168)</f>
        <v>95.485914119683756</v>
      </c>
      <c r="R170" s="143">
        <f>IF($B170-'SDE correctiebedragen 2022-2047'!Q168&lt;0,0,$B170-'SDE correctiebedragen 2022-2047'!Q168)</f>
        <v>94.210803331479113</v>
      </c>
      <c r="S170" s="143">
        <f>IF($B170-'SDE correctiebedragen 2022-2047'!R168&lt;0,0,$B170-'SDE correctiebedragen 2022-2047'!R168)</f>
        <v>92.916565881451291</v>
      </c>
      <c r="T170" s="143">
        <f>IF($B170-'SDE correctiebedragen 2022-2047'!S168&lt;0,0,$B170-'SDE correctiebedragen 2022-2047'!S168)</f>
        <v>91.602914869673057</v>
      </c>
      <c r="U170" s="143">
        <f>IF($B170-'SDE correctiebedragen 2022-2047'!T168&lt;0,0,$B170-'SDE correctiebedragen 2022-2047'!T168)</f>
        <v>90.269559092718154</v>
      </c>
      <c r="V170" s="143">
        <f>IF($B170-'SDE correctiebedragen 2022-2047'!U168&lt;0,0,$B170-'SDE correctiebedragen 2022-2047'!U168)</f>
        <v>88.916202979108974</v>
      </c>
      <c r="W170" s="143">
        <f>IF($B170-'SDE correctiebedragen 2022-2047'!V168&lt;0,0,$B170-'SDE correctiebedragen 2022-2047'!V168)</f>
        <v>87.542546523795622</v>
      </c>
      <c r="X170" s="143">
        <f>IF($B170-'SDE correctiebedragen 2022-2047'!W168&lt;0,0,$B170-'SDE correctiebedragen 2022-2047'!W168)</f>
        <v>86.148285221652571</v>
      </c>
      <c r="Y170" s="143">
        <f>IF($B170-'SDE correctiebedragen 2022-2047'!X168&lt;0,0,$B170-'SDE correctiebedragen 2022-2047'!X168)</f>
        <v>84.733109999977344</v>
      </c>
      <c r="Z170" s="143">
        <f>IF($B170-'SDE correctiebedragen 2022-2047'!Y168&lt;0,0,$B170-'SDE correctiebedragen 2022-2047'!Y168)</f>
        <v>83.296707149977024</v>
      </c>
      <c r="AA170" s="143">
        <f>IF($B170-'SDE correctiebedragen 2022-2047'!Z168&lt;0,0,$B170-'SDE correctiebedragen 2022-2047'!Z168)</f>
        <v>81.838758257226715</v>
      </c>
      <c r="AB170" s="143">
        <f>IF($B170-'SDE correctiebedragen 2022-2047'!AA168&lt;0,0,$B170-'SDE correctiebedragen 2022-2047'!AA168)</f>
        <v>80.358940131085134</v>
      </c>
      <c r="AC170" s="184">
        <f t="shared" si="18"/>
        <v>104.30666942587695</v>
      </c>
    </row>
    <row r="171" spans="1:29" x14ac:dyDescent="0.25">
      <c r="A171" s="169" t="s">
        <v>233</v>
      </c>
      <c r="B171" s="164">
        <v>114.59529999999999</v>
      </c>
      <c r="C171" s="143">
        <f>IF($B171-'SDE correctiebedragen 2022-2047'!B169&lt;0,0,$B171-'SDE correctiebedragen 2022-2047'!B169)</f>
        <v>57.379479784677713</v>
      </c>
      <c r="D171" s="143">
        <f>IF($B171-'SDE correctiebedragen 2022-2047'!C169&lt;0,0,$B171-'SDE correctiebedragen 2022-2047'!C169)</f>
        <v>60.354656609495869</v>
      </c>
      <c r="E171" s="143">
        <f>IF($B171-'SDE correctiebedragen 2022-2047'!D169&lt;0,0,$B171-'SDE correctiebedragen 2022-2047'!D169)</f>
        <v>56.374002609772653</v>
      </c>
      <c r="F171" s="143">
        <f>IF($B171-'SDE correctiebedragen 2022-2047'!E169&lt;0,0,$B171-'SDE correctiebedragen 2022-2047'!E169)</f>
        <v>53.356327695207163</v>
      </c>
      <c r="G171" s="143">
        <f>IF($B171-'SDE correctiebedragen 2022-2047'!F169&lt;0,0,$B171-'SDE correctiebedragen 2022-2047'!F169)</f>
        <v>49.340984158794313</v>
      </c>
      <c r="H171" s="143">
        <f>IF($B171-'SDE correctiebedragen 2022-2047'!G169&lt;0,0,$B171-'SDE correctiebedragen 2022-2047'!G169)</f>
        <v>44.193911081260396</v>
      </c>
      <c r="I171" s="143">
        <f>IF($B171-'SDE correctiebedragen 2022-2047'!H169&lt;0,0,$B171-'SDE correctiebedragen 2022-2047'!H169)</f>
        <v>38.468705317075532</v>
      </c>
      <c r="J171" s="143">
        <f>IF($B171-'SDE correctiebedragen 2022-2047'!I169&lt;0,0,$B171-'SDE correctiebedragen 2022-2047'!I169)</f>
        <v>32.218309574964692</v>
      </c>
      <c r="K171" s="143">
        <f>IF($B171-'SDE correctiebedragen 2022-2047'!J169&lt;0,0,$B171-'SDE correctiebedragen 2022-2047'!J169)</f>
        <v>26.582550271788136</v>
      </c>
      <c r="L171" s="143">
        <f>IF($B171-'SDE correctiebedragen 2022-2047'!K169&lt;0,0,$B171-'SDE correctiebedragen 2022-2047'!K169)</f>
        <v>24.602720967847034</v>
      </c>
      <c r="M171" s="143">
        <f>IF($B171-'SDE correctiebedragen 2022-2047'!L169&lt;0,0,$B171-'SDE correctiebedragen 2022-2047'!L169)</f>
        <v>22.721628860025831</v>
      </c>
      <c r="N171" s="143">
        <f>IF($B171-'SDE correctiebedragen 2022-2047'!M169&lt;0,0,$B171-'SDE correctiebedragen 2022-2047'!M169)</f>
        <v>20.28748276561673</v>
      </c>
      <c r="O171" s="143">
        <f>IF($B171-'SDE correctiebedragen 2022-2047'!N169&lt;0,0,$B171-'SDE correctiebedragen 2022-2047'!N169)</f>
        <v>19.183162394046818</v>
      </c>
      <c r="P171" s="143">
        <f>IF($B171-'SDE correctiebedragen 2022-2047'!O169&lt;0,0,$B171-'SDE correctiebedragen 2022-2047'!O169)</f>
        <v>17.017175424398687</v>
      </c>
      <c r="Q171" s="143">
        <f>IF($B171-'SDE correctiebedragen 2022-2047'!P169&lt;0,0,$B171-'SDE correctiebedragen 2022-2047'!P169)</f>
        <v>14.587914119683745</v>
      </c>
      <c r="R171" s="143">
        <f>IF($B171-'SDE correctiebedragen 2022-2047'!Q169&lt;0,0,$B171-'SDE correctiebedragen 2022-2047'!Q169)</f>
        <v>13.312803331479103</v>
      </c>
      <c r="S171" s="143">
        <f>IF($B171-'SDE correctiebedragen 2022-2047'!R169&lt;0,0,$B171-'SDE correctiebedragen 2022-2047'!R169)</f>
        <v>12.018565881451281</v>
      </c>
      <c r="T171" s="143">
        <f>IF($B171-'SDE correctiebedragen 2022-2047'!S169&lt;0,0,$B171-'SDE correctiebedragen 2022-2047'!S169)</f>
        <v>10.704914869673047</v>
      </c>
      <c r="U171" s="143">
        <f>IF($B171-'SDE correctiebedragen 2022-2047'!T169&lt;0,0,$B171-'SDE correctiebedragen 2022-2047'!T169)</f>
        <v>9.3715590927181438</v>
      </c>
      <c r="V171" s="143">
        <f>IF($B171-'SDE correctiebedragen 2022-2047'!U169&lt;0,0,$B171-'SDE correctiebedragen 2022-2047'!U169)</f>
        <v>8.0182029791089633</v>
      </c>
      <c r="W171" s="143">
        <f>IF($B171-'SDE correctiebedragen 2022-2047'!V169&lt;0,0,$B171-'SDE correctiebedragen 2022-2047'!V169)</f>
        <v>6.6445465237956114</v>
      </c>
      <c r="X171" s="143">
        <f>IF($B171-'SDE correctiebedragen 2022-2047'!W169&lt;0,0,$B171-'SDE correctiebedragen 2022-2047'!W169)</f>
        <v>5.2502852216525611</v>
      </c>
      <c r="Y171" s="143">
        <f>IF($B171-'SDE correctiebedragen 2022-2047'!X169&lt;0,0,$B171-'SDE correctiebedragen 2022-2047'!X169)</f>
        <v>3.8351099999773339</v>
      </c>
      <c r="Z171" s="143">
        <f>IF($B171-'SDE correctiebedragen 2022-2047'!Y169&lt;0,0,$B171-'SDE correctiebedragen 2022-2047'!Y169)</f>
        <v>2.3987071499770138</v>
      </c>
      <c r="AA171" s="143">
        <f>IF($B171-'SDE correctiebedragen 2022-2047'!Z169&lt;0,0,$B171-'SDE correctiebedragen 2022-2047'!Z169)</f>
        <v>0.94075825722670459</v>
      </c>
      <c r="AB171" s="143">
        <f>IF($B171-'SDE correctiebedragen 2022-2047'!AA169&lt;0,0,$B171-'SDE correctiebedragen 2022-2047'!AA169)</f>
        <v>0</v>
      </c>
      <c r="AC171" s="184">
        <f t="shared" ref="AC171:AC178" si="19">AVERAGE(C171:AB171)</f>
        <v>23.429402497758279</v>
      </c>
    </row>
    <row r="172" spans="1:29" x14ac:dyDescent="0.25">
      <c r="A172" s="169" t="s">
        <v>234</v>
      </c>
      <c r="B172" s="164">
        <v>128.54740000000001</v>
      </c>
      <c r="C172" s="143">
        <f>IF($B172-'SDE correctiebedragen 2022-2047'!B170&lt;0,0,$B172-'SDE correctiebedragen 2022-2047'!B170)</f>
        <v>71.331579784677729</v>
      </c>
      <c r="D172" s="143">
        <f>IF($B172-'SDE correctiebedragen 2022-2047'!C170&lt;0,0,$B172-'SDE correctiebedragen 2022-2047'!C170)</f>
        <v>74.306756609495892</v>
      </c>
      <c r="E172" s="143">
        <f>IF($B172-'SDE correctiebedragen 2022-2047'!D170&lt;0,0,$B172-'SDE correctiebedragen 2022-2047'!D170)</f>
        <v>70.326102609772676</v>
      </c>
      <c r="F172" s="143">
        <f>IF($B172-'SDE correctiebedragen 2022-2047'!E170&lt;0,0,$B172-'SDE correctiebedragen 2022-2047'!E170)</f>
        <v>67.308427695207172</v>
      </c>
      <c r="G172" s="143">
        <f>IF($B172-'SDE correctiebedragen 2022-2047'!F170&lt;0,0,$B172-'SDE correctiebedragen 2022-2047'!F170)</f>
        <v>63.293084158794329</v>
      </c>
      <c r="H172" s="143">
        <f>IF($B172-'SDE correctiebedragen 2022-2047'!G170&lt;0,0,$B172-'SDE correctiebedragen 2022-2047'!G170)</f>
        <v>58.146011081260411</v>
      </c>
      <c r="I172" s="143">
        <f>IF($B172-'SDE correctiebedragen 2022-2047'!H170&lt;0,0,$B172-'SDE correctiebedragen 2022-2047'!H170)</f>
        <v>52.420805317075548</v>
      </c>
      <c r="J172" s="143">
        <f>IF($B172-'SDE correctiebedragen 2022-2047'!I170&lt;0,0,$B172-'SDE correctiebedragen 2022-2047'!I170)</f>
        <v>46.170409574964708</v>
      </c>
      <c r="K172" s="143">
        <f>IF($B172-'SDE correctiebedragen 2022-2047'!J170&lt;0,0,$B172-'SDE correctiebedragen 2022-2047'!J170)</f>
        <v>40.534650271788152</v>
      </c>
      <c r="L172" s="143">
        <f>IF($B172-'SDE correctiebedragen 2022-2047'!K170&lt;0,0,$B172-'SDE correctiebedragen 2022-2047'!K170)</f>
        <v>38.55482096784705</v>
      </c>
      <c r="M172" s="143">
        <f>IF($B172-'SDE correctiebedragen 2022-2047'!L170&lt;0,0,$B172-'SDE correctiebedragen 2022-2047'!L170)</f>
        <v>36.673728860025847</v>
      </c>
      <c r="N172" s="143">
        <f>IF($B172-'SDE correctiebedragen 2022-2047'!M170&lt;0,0,$B172-'SDE correctiebedragen 2022-2047'!M170)</f>
        <v>34.239582765616746</v>
      </c>
      <c r="O172" s="143">
        <f>IF($B172-'SDE correctiebedragen 2022-2047'!N170&lt;0,0,$B172-'SDE correctiebedragen 2022-2047'!N170)</f>
        <v>33.135262394046833</v>
      </c>
      <c r="P172" s="143">
        <f>IF($B172-'SDE correctiebedragen 2022-2047'!O170&lt;0,0,$B172-'SDE correctiebedragen 2022-2047'!O170)</f>
        <v>30.969275424398703</v>
      </c>
      <c r="Q172" s="143">
        <f>IF($B172-'SDE correctiebedragen 2022-2047'!P170&lt;0,0,$B172-'SDE correctiebedragen 2022-2047'!P170)</f>
        <v>28.540014119683761</v>
      </c>
      <c r="R172" s="143">
        <f>IF($B172-'SDE correctiebedragen 2022-2047'!Q170&lt;0,0,$B172-'SDE correctiebedragen 2022-2047'!Q170)</f>
        <v>27.264903331479118</v>
      </c>
      <c r="S172" s="143">
        <f>IF($B172-'SDE correctiebedragen 2022-2047'!R170&lt;0,0,$B172-'SDE correctiebedragen 2022-2047'!R170)</f>
        <v>25.970665881451296</v>
      </c>
      <c r="T172" s="143">
        <f>IF($B172-'SDE correctiebedragen 2022-2047'!S170&lt;0,0,$B172-'SDE correctiebedragen 2022-2047'!S170)</f>
        <v>24.657014869673063</v>
      </c>
      <c r="U172" s="143">
        <f>IF($B172-'SDE correctiebedragen 2022-2047'!T170&lt;0,0,$B172-'SDE correctiebedragen 2022-2047'!T170)</f>
        <v>23.32365909271816</v>
      </c>
      <c r="V172" s="143">
        <f>IF($B172-'SDE correctiebedragen 2022-2047'!U170&lt;0,0,$B172-'SDE correctiebedragen 2022-2047'!U170)</f>
        <v>21.970302979108979</v>
      </c>
      <c r="W172" s="143">
        <f>IF($B172-'SDE correctiebedragen 2022-2047'!V170&lt;0,0,$B172-'SDE correctiebedragen 2022-2047'!V170)</f>
        <v>20.596646523795627</v>
      </c>
      <c r="X172" s="143">
        <f>IF($B172-'SDE correctiebedragen 2022-2047'!W170&lt;0,0,$B172-'SDE correctiebedragen 2022-2047'!W170)</f>
        <v>19.202385221652577</v>
      </c>
      <c r="Y172" s="143">
        <f>IF($B172-'SDE correctiebedragen 2022-2047'!X170&lt;0,0,$B172-'SDE correctiebedragen 2022-2047'!X170)</f>
        <v>17.78720999997735</v>
      </c>
      <c r="Z172" s="143">
        <f>IF($B172-'SDE correctiebedragen 2022-2047'!Y170&lt;0,0,$B172-'SDE correctiebedragen 2022-2047'!Y170)</f>
        <v>16.35080714997703</v>
      </c>
      <c r="AA172" s="143">
        <f>IF($B172-'SDE correctiebedragen 2022-2047'!Z170&lt;0,0,$B172-'SDE correctiebedragen 2022-2047'!Z170)</f>
        <v>14.89285825722672</v>
      </c>
      <c r="AB172" s="143">
        <f>IF($B172-'SDE correctiebedragen 2022-2047'!AA170&lt;0,0,$B172-'SDE correctiebedragen 2022-2047'!AA170)</f>
        <v>13.41304013108514</v>
      </c>
      <c r="AC172" s="184">
        <f t="shared" si="19"/>
        <v>37.360769425876938</v>
      </c>
    </row>
    <row r="173" spans="1:29" x14ac:dyDescent="0.25">
      <c r="A173" s="169" t="s">
        <v>235</v>
      </c>
      <c r="B173" s="164">
        <v>162.1859</v>
      </c>
      <c r="C173" s="143">
        <f>IF($B173-'SDE correctiebedragen 2022-2047'!B171&lt;0,0,$B173-'SDE correctiebedragen 2022-2047'!B171)</f>
        <v>104.97007978467772</v>
      </c>
      <c r="D173" s="143">
        <f>IF($B173-'SDE correctiebedragen 2022-2047'!C171&lt;0,0,$B173-'SDE correctiebedragen 2022-2047'!C171)</f>
        <v>107.94525660949589</v>
      </c>
      <c r="E173" s="143">
        <f>IF($B173-'SDE correctiebedragen 2022-2047'!D171&lt;0,0,$B173-'SDE correctiebedragen 2022-2047'!D171)</f>
        <v>103.96460260977267</v>
      </c>
      <c r="F173" s="143">
        <f>IF($B173-'SDE correctiebedragen 2022-2047'!E171&lt;0,0,$B173-'SDE correctiebedragen 2022-2047'!E171)</f>
        <v>100.94692769520717</v>
      </c>
      <c r="G173" s="143">
        <f>IF($B173-'SDE correctiebedragen 2022-2047'!F171&lt;0,0,$B173-'SDE correctiebedragen 2022-2047'!F171)</f>
        <v>96.931584158794323</v>
      </c>
      <c r="H173" s="143">
        <f>IF($B173-'SDE correctiebedragen 2022-2047'!G171&lt;0,0,$B173-'SDE correctiebedragen 2022-2047'!G171)</f>
        <v>91.784511081260405</v>
      </c>
      <c r="I173" s="143">
        <f>IF($B173-'SDE correctiebedragen 2022-2047'!H171&lt;0,0,$B173-'SDE correctiebedragen 2022-2047'!H171)</f>
        <v>86.059305317075541</v>
      </c>
      <c r="J173" s="143">
        <f>IF($B173-'SDE correctiebedragen 2022-2047'!I171&lt;0,0,$B173-'SDE correctiebedragen 2022-2047'!I171)</f>
        <v>79.808909574964702</v>
      </c>
      <c r="K173" s="143">
        <f>IF($B173-'SDE correctiebedragen 2022-2047'!J171&lt;0,0,$B173-'SDE correctiebedragen 2022-2047'!J171)</f>
        <v>74.173150271788145</v>
      </c>
      <c r="L173" s="143">
        <f>IF($B173-'SDE correctiebedragen 2022-2047'!K171&lt;0,0,$B173-'SDE correctiebedragen 2022-2047'!K171)</f>
        <v>72.193320967847043</v>
      </c>
      <c r="M173" s="143">
        <f>IF($B173-'SDE correctiebedragen 2022-2047'!L171&lt;0,0,$B173-'SDE correctiebedragen 2022-2047'!L171)</f>
        <v>70.31222886002584</v>
      </c>
      <c r="N173" s="143">
        <f>IF($B173-'SDE correctiebedragen 2022-2047'!M171&lt;0,0,$B173-'SDE correctiebedragen 2022-2047'!M171)</f>
        <v>67.878082765616739</v>
      </c>
      <c r="O173" s="143">
        <f>IF($B173-'SDE correctiebedragen 2022-2047'!N171&lt;0,0,$B173-'SDE correctiebedragen 2022-2047'!N171)</f>
        <v>66.773762394046827</v>
      </c>
      <c r="P173" s="143">
        <f>IF($B173-'SDE correctiebedragen 2022-2047'!O171&lt;0,0,$B173-'SDE correctiebedragen 2022-2047'!O171)</f>
        <v>64.607775424398696</v>
      </c>
      <c r="Q173" s="143">
        <f>IF($B173-'SDE correctiebedragen 2022-2047'!P171&lt;0,0,$B173-'SDE correctiebedragen 2022-2047'!P171)</f>
        <v>62.178514119683754</v>
      </c>
      <c r="R173" s="143">
        <f>IF($B173-'SDE correctiebedragen 2022-2047'!Q171&lt;0,0,$B173-'SDE correctiebedragen 2022-2047'!Q171)</f>
        <v>60.903403331479112</v>
      </c>
      <c r="S173" s="143">
        <f>IF($B173-'SDE correctiebedragen 2022-2047'!R171&lt;0,0,$B173-'SDE correctiebedragen 2022-2047'!R171)</f>
        <v>59.60916588145129</v>
      </c>
      <c r="T173" s="143">
        <f>IF($B173-'SDE correctiebedragen 2022-2047'!S171&lt;0,0,$B173-'SDE correctiebedragen 2022-2047'!S171)</f>
        <v>58.295514869673056</v>
      </c>
      <c r="U173" s="143">
        <f>IF($B173-'SDE correctiebedragen 2022-2047'!T171&lt;0,0,$B173-'SDE correctiebedragen 2022-2047'!T171)</f>
        <v>56.962159092718153</v>
      </c>
      <c r="V173" s="143">
        <f>IF($B173-'SDE correctiebedragen 2022-2047'!U171&lt;0,0,$B173-'SDE correctiebedragen 2022-2047'!U171)</f>
        <v>55.608802979108972</v>
      </c>
      <c r="W173" s="143">
        <f>IF($B173-'SDE correctiebedragen 2022-2047'!V171&lt;0,0,$B173-'SDE correctiebedragen 2022-2047'!V171)</f>
        <v>54.235146523795621</v>
      </c>
      <c r="X173" s="143">
        <f>IF($B173-'SDE correctiebedragen 2022-2047'!W171&lt;0,0,$B173-'SDE correctiebedragen 2022-2047'!W171)</f>
        <v>52.84088522165257</v>
      </c>
      <c r="Y173" s="143">
        <f>IF($B173-'SDE correctiebedragen 2022-2047'!X171&lt;0,0,$B173-'SDE correctiebedragen 2022-2047'!X171)</f>
        <v>51.425709999977343</v>
      </c>
      <c r="Z173" s="143">
        <f>IF($B173-'SDE correctiebedragen 2022-2047'!Y171&lt;0,0,$B173-'SDE correctiebedragen 2022-2047'!Y171)</f>
        <v>49.989307149977023</v>
      </c>
      <c r="AA173" s="143">
        <f>IF($B173-'SDE correctiebedragen 2022-2047'!Z171&lt;0,0,$B173-'SDE correctiebedragen 2022-2047'!Z171)</f>
        <v>48.531358257226714</v>
      </c>
      <c r="AB173" s="143">
        <f>IF($B173-'SDE correctiebedragen 2022-2047'!AA171&lt;0,0,$B173-'SDE correctiebedragen 2022-2047'!AA171)</f>
        <v>47.051540131085133</v>
      </c>
      <c r="AC173" s="184">
        <f t="shared" si="19"/>
        <v>70.999269425876932</v>
      </c>
    </row>
    <row r="174" spans="1:29" x14ac:dyDescent="0.25">
      <c r="A174" s="169" t="s">
        <v>236</v>
      </c>
      <c r="B174" s="164">
        <v>166.32669999999999</v>
      </c>
      <c r="C174" s="143">
        <f>IF($B174-'SDE correctiebedragen 2022-2047'!B172&lt;0,0,$B174-'SDE correctiebedragen 2022-2047'!B172)</f>
        <v>109.11087978467771</v>
      </c>
      <c r="D174" s="143">
        <f>IF($B174-'SDE correctiebedragen 2022-2047'!C172&lt;0,0,$B174-'SDE correctiebedragen 2022-2047'!C172)</f>
        <v>112.08605660949587</v>
      </c>
      <c r="E174" s="143">
        <f>IF($B174-'SDE correctiebedragen 2022-2047'!D172&lt;0,0,$B174-'SDE correctiebedragen 2022-2047'!D172)</f>
        <v>108.10540260977265</v>
      </c>
      <c r="F174" s="143">
        <f>IF($B174-'SDE correctiebedragen 2022-2047'!E172&lt;0,0,$B174-'SDE correctiebedragen 2022-2047'!E172)</f>
        <v>105.08772769520715</v>
      </c>
      <c r="G174" s="143">
        <f>IF($B174-'SDE correctiebedragen 2022-2047'!F172&lt;0,0,$B174-'SDE correctiebedragen 2022-2047'!F172)</f>
        <v>101.07238415879431</v>
      </c>
      <c r="H174" s="143">
        <f>IF($B174-'SDE correctiebedragen 2022-2047'!G172&lt;0,0,$B174-'SDE correctiebedragen 2022-2047'!G172)</f>
        <v>95.925311081260389</v>
      </c>
      <c r="I174" s="143">
        <f>IF($B174-'SDE correctiebedragen 2022-2047'!H172&lt;0,0,$B174-'SDE correctiebedragen 2022-2047'!H172)</f>
        <v>90.200105317075526</v>
      </c>
      <c r="J174" s="143">
        <f>IF($B174-'SDE correctiebedragen 2022-2047'!I172&lt;0,0,$B174-'SDE correctiebedragen 2022-2047'!I172)</f>
        <v>83.949709574964686</v>
      </c>
      <c r="K174" s="143">
        <f>IF($B174-'SDE correctiebedragen 2022-2047'!J172&lt;0,0,$B174-'SDE correctiebedragen 2022-2047'!J172)</f>
        <v>78.31395027178813</v>
      </c>
      <c r="L174" s="143">
        <f>IF($B174-'SDE correctiebedragen 2022-2047'!K172&lt;0,0,$B174-'SDE correctiebedragen 2022-2047'!K172)</f>
        <v>76.334120967847028</v>
      </c>
      <c r="M174" s="143">
        <f>IF($B174-'SDE correctiebedragen 2022-2047'!L172&lt;0,0,$B174-'SDE correctiebedragen 2022-2047'!L172)</f>
        <v>74.453028860025825</v>
      </c>
      <c r="N174" s="143">
        <f>IF($B174-'SDE correctiebedragen 2022-2047'!M172&lt;0,0,$B174-'SDE correctiebedragen 2022-2047'!M172)</f>
        <v>72.018882765616723</v>
      </c>
      <c r="O174" s="143">
        <f>IF($B174-'SDE correctiebedragen 2022-2047'!N172&lt;0,0,$B174-'SDE correctiebedragen 2022-2047'!N172)</f>
        <v>70.914562394046811</v>
      </c>
      <c r="P174" s="143">
        <f>IF($B174-'SDE correctiebedragen 2022-2047'!O172&lt;0,0,$B174-'SDE correctiebedragen 2022-2047'!O172)</f>
        <v>68.74857542439868</v>
      </c>
      <c r="Q174" s="143">
        <f>IF($B174-'SDE correctiebedragen 2022-2047'!P172&lt;0,0,$B174-'SDE correctiebedragen 2022-2047'!P172)</f>
        <v>66.319314119683739</v>
      </c>
      <c r="R174" s="143">
        <f>IF($B174-'SDE correctiebedragen 2022-2047'!Q172&lt;0,0,$B174-'SDE correctiebedragen 2022-2047'!Q172)</f>
        <v>65.044203331479096</v>
      </c>
      <c r="S174" s="143">
        <f>IF($B174-'SDE correctiebedragen 2022-2047'!R172&lt;0,0,$B174-'SDE correctiebedragen 2022-2047'!R172)</f>
        <v>63.749965881451274</v>
      </c>
      <c r="T174" s="143">
        <f>IF($B174-'SDE correctiebedragen 2022-2047'!S172&lt;0,0,$B174-'SDE correctiebedragen 2022-2047'!S172)</f>
        <v>62.436314869673041</v>
      </c>
      <c r="U174" s="143">
        <f>IF($B174-'SDE correctiebedragen 2022-2047'!T172&lt;0,0,$B174-'SDE correctiebedragen 2022-2047'!T172)</f>
        <v>61.102959092718137</v>
      </c>
      <c r="V174" s="143">
        <f>IF($B174-'SDE correctiebedragen 2022-2047'!U172&lt;0,0,$B174-'SDE correctiebedragen 2022-2047'!U172)</f>
        <v>59.749602979108957</v>
      </c>
      <c r="W174" s="143">
        <f>IF($B174-'SDE correctiebedragen 2022-2047'!V172&lt;0,0,$B174-'SDE correctiebedragen 2022-2047'!V172)</f>
        <v>58.375946523795605</v>
      </c>
      <c r="X174" s="143">
        <f>IF($B174-'SDE correctiebedragen 2022-2047'!W172&lt;0,0,$B174-'SDE correctiebedragen 2022-2047'!W172)</f>
        <v>56.981685221652555</v>
      </c>
      <c r="Y174" s="143">
        <f>IF($B174-'SDE correctiebedragen 2022-2047'!X172&lt;0,0,$B174-'SDE correctiebedragen 2022-2047'!X172)</f>
        <v>55.566509999977328</v>
      </c>
      <c r="Z174" s="143">
        <f>IF($B174-'SDE correctiebedragen 2022-2047'!Y172&lt;0,0,$B174-'SDE correctiebedragen 2022-2047'!Y172)</f>
        <v>54.130107149977007</v>
      </c>
      <c r="AA174" s="143">
        <f>IF($B174-'SDE correctiebedragen 2022-2047'!Z172&lt;0,0,$B174-'SDE correctiebedragen 2022-2047'!Z172)</f>
        <v>52.672158257226698</v>
      </c>
      <c r="AB174" s="143">
        <f>IF($B174-'SDE correctiebedragen 2022-2047'!AA172&lt;0,0,$B174-'SDE correctiebedragen 2022-2047'!AA172)</f>
        <v>51.192340131085118</v>
      </c>
      <c r="AC174" s="184">
        <f t="shared" si="19"/>
        <v>75.140069425876931</v>
      </c>
    </row>
    <row r="175" spans="1:29" x14ac:dyDescent="0.25">
      <c r="A175" s="169" t="s">
        <v>237</v>
      </c>
      <c r="B175" s="164">
        <v>180.27879999999999</v>
      </c>
      <c r="C175" s="143">
        <f>IF($B175-'SDE correctiebedragen 2022-2047'!B173&lt;0,0,$B175-'SDE correctiebedragen 2022-2047'!B173)</f>
        <v>123.06297978467771</v>
      </c>
      <c r="D175" s="143">
        <f>IF($B175-'SDE correctiebedragen 2022-2047'!C173&lt;0,0,$B175-'SDE correctiebedragen 2022-2047'!C173)</f>
        <v>126.03815660949587</v>
      </c>
      <c r="E175" s="143">
        <f>IF($B175-'SDE correctiebedragen 2022-2047'!D173&lt;0,0,$B175-'SDE correctiebedragen 2022-2047'!D173)</f>
        <v>122.05750260977265</v>
      </c>
      <c r="F175" s="143">
        <f>IF($B175-'SDE correctiebedragen 2022-2047'!E173&lt;0,0,$B175-'SDE correctiebedragen 2022-2047'!E173)</f>
        <v>119.03982769520715</v>
      </c>
      <c r="G175" s="143">
        <f>IF($B175-'SDE correctiebedragen 2022-2047'!F173&lt;0,0,$B175-'SDE correctiebedragen 2022-2047'!F173)</f>
        <v>115.02448415879431</v>
      </c>
      <c r="H175" s="143">
        <f>IF($B175-'SDE correctiebedragen 2022-2047'!G173&lt;0,0,$B175-'SDE correctiebedragen 2022-2047'!G173)</f>
        <v>109.87741108126039</v>
      </c>
      <c r="I175" s="143">
        <f>IF($B175-'SDE correctiebedragen 2022-2047'!H173&lt;0,0,$B175-'SDE correctiebedragen 2022-2047'!H173)</f>
        <v>104.15220531707553</v>
      </c>
      <c r="J175" s="143">
        <f>IF($B175-'SDE correctiebedragen 2022-2047'!I173&lt;0,0,$B175-'SDE correctiebedragen 2022-2047'!I173)</f>
        <v>97.901809574964687</v>
      </c>
      <c r="K175" s="143">
        <f>IF($B175-'SDE correctiebedragen 2022-2047'!J173&lt;0,0,$B175-'SDE correctiebedragen 2022-2047'!J173)</f>
        <v>92.266050271788131</v>
      </c>
      <c r="L175" s="143">
        <f>IF($B175-'SDE correctiebedragen 2022-2047'!K173&lt;0,0,$B175-'SDE correctiebedragen 2022-2047'!K173)</f>
        <v>90.286220967847029</v>
      </c>
      <c r="M175" s="143">
        <f>IF($B175-'SDE correctiebedragen 2022-2047'!L173&lt;0,0,$B175-'SDE correctiebedragen 2022-2047'!L173)</f>
        <v>88.405128860025826</v>
      </c>
      <c r="N175" s="143">
        <f>IF($B175-'SDE correctiebedragen 2022-2047'!M173&lt;0,0,$B175-'SDE correctiebedragen 2022-2047'!M173)</f>
        <v>85.970982765616725</v>
      </c>
      <c r="O175" s="143">
        <f>IF($B175-'SDE correctiebedragen 2022-2047'!N173&lt;0,0,$B175-'SDE correctiebedragen 2022-2047'!N173)</f>
        <v>84.866662394046813</v>
      </c>
      <c r="P175" s="143">
        <f>IF($B175-'SDE correctiebedragen 2022-2047'!O173&lt;0,0,$B175-'SDE correctiebedragen 2022-2047'!O173)</f>
        <v>82.700675424398682</v>
      </c>
      <c r="Q175" s="143">
        <f>IF($B175-'SDE correctiebedragen 2022-2047'!P173&lt;0,0,$B175-'SDE correctiebedragen 2022-2047'!P173)</f>
        <v>80.27141411968374</v>
      </c>
      <c r="R175" s="143">
        <f>IF($B175-'SDE correctiebedragen 2022-2047'!Q173&lt;0,0,$B175-'SDE correctiebedragen 2022-2047'!Q173)</f>
        <v>78.996303331479098</v>
      </c>
      <c r="S175" s="143">
        <f>IF($B175-'SDE correctiebedragen 2022-2047'!R173&lt;0,0,$B175-'SDE correctiebedragen 2022-2047'!R173)</f>
        <v>77.702065881451276</v>
      </c>
      <c r="T175" s="143">
        <f>IF($B175-'SDE correctiebedragen 2022-2047'!S173&lt;0,0,$B175-'SDE correctiebedragen 2022-2047'!S173)</f>
        <v>76.388414869673042</v>
      </c>
      <c r="U175" s="143">
        <f>IF($B175-'SDE correctiebedragen 2022-2047'!T173&lt;0,0,$B175-'SDE correctiebedragen 2022-2047'!T173)</f>
        <v>75.055059092718139</v>
      </c>
      <c r="V175" s="143">
        <f>IF($B175-'SDE correctiebedragen 2022-2047'!U173&lt;0,0,$B175-'SDE correctiebedragen 2022-2047'!U173)</f>
        <v>73.701702979108958</v>
      </c>
      <c r="W175" s="143">
        <f>IF($B175-'SDE correctiebedragen 2022-2047'!V173&lt;0,0,$B175-'SDE correctiebedragen 2022-2047'!V173)</f>
        <v>72.328046523795607</v>
      </c>
      <c r="X175" s="143">
        <f>IF($B175-'SDE correctiebedragen 2022-2047'!W173&lt;0,0,$B175-'SDE correctiebedragen 2022-2047'!W173)</f>
        <v>70.933785221652556</v>
      </c>
      <c r="Y175" s="143">
        <f>IF($B175-'SDE correctiebedragen 2022-2047'!X173&lt;0,0,$B175-'SDE correctiebedragen 2022-2047'!X173)</f>
        <v>69.518609999977329</v>
      </c>
      <c r="Z175" s="143">
        <f>IF($B175-'SDE correctiebedragen 2022-2047'!Y173&lt;0,0,$B175-'SDE correctiebedragen 2022-2047'!Y173)</f>
        <v>68.082207149977009</v>
      </c>
      <c r="AA175" s="143">
        <f>IF($B175-'SDE correctiebedragen 2022-2047'!Z173&lt;0,0,$B175-'SDE correctiebedragen 2022-2047'!Z173)</f>
        <v>66.6242582572267</v>
      </c>
      <c r="AB175" s="143">
        <f>IF($B175-'SDE correctiebedragen 2022-2047'!AA173&lt;0,0,$B175-'SDE correctiebedragen 2022-2047'!AA173)</f>
        <v>65.144440131085119</v>
      </c>
      <c r="AC175" s="184">
        <f t="shared" si="19"/>
        <v>89.092169425876918</v>
      </c>
    </row>
    <row r="176" spans="1:29" x14ac:dyDescent="0.25">
      <c r="A176" s="169" t="s">
        <v>238</v>
      </c>
      <c r="B176" s="164">
        <v>220.33959999999999</v>
      </c>
      <c r="C176" s="143">
        <f>IF($B176-'SDE correctiebedragen 2022-2047'!B174&lt;0,0,$B176-'SDE correctiebedragen 2022-2047'!B174)</f>
        <v>163.12377978467771</v>
      </c>
      <c r="D176" s="143">
        <f>IF($B176-'SDE correctiebedragen 2022-2047'!C174&lt;0,0,$B176-'SDE correctiebedragen 2022-2047'!C174)</f>
        <v>166.09895660949587</v>
      </c>
      <c r="E176" s="143">
        <f>IF($B176-'SDE correctiebedragen 2022-2047'!D174&lt;0,0,$B176-'SDE correctiebedragen 2022-2047'!D174)</f>
        <v>162.11830260977266</v>
      </c>
      <c r="F176" s="143">
        <f>IF($B176-'SDE correctiebedragen 2022-2047'!E174&lt;0,0,$B176-'SDE correctiebedragen 2022-2047'!E174)</f>
        <v>159.10062769520715</v>
      </c>
      <c r="G176" s="143">
        <f>IF($B176-'SDE correctiebedragen 2022-2047'!F174&lt;0,0,$B176-'SDE correctiebedragen 2022-2047'!F174)</f>
        <v>155.08528415879431</v>
      </c>
      <c r="H176" s="143">
        <f>IF($B176-'SDE correctiebedragen 2022-2047'!G174&lt;0,0,$B176-'SDE correctiebedragen 2022-2047'!G174)</f>
        <v>149.93821108126039</v>
      </c>
      <c r="I176" s="143">
        <f>IF($B176-'SDE correctiebedragen 2022-2047'!H174&lt;0,0,$B176-'SDE correctiebedragen 2022-2047'!H174)</f>
        <v>144.21300531707553</v>
      </c>
      <c r="J176" s="143">
        <f>IF($B176-'SDE correctiebedragen 2022-2047'!I174&lt;0,0,$B176-'SDE correctiebedragen 2022-2047'!I174)</f>
        <v>137.96260957496469</v>
      </c>
      <c r="K176" s="143">
        <f>IF($B176-'SDE correctiebedragen 2022-2047'!J174&lt;0,0,$B176-'SDE correctiebedragen 2022-2047'!J174)</f>
        <v>132.32685027178815</v>
      </c>
      <c r="L176" s="143">
        <f>IF($B176-'SDE correctiebedragen 2022-2047'!K174&lt;0,0,$B176-'SDE correctiebedragen 2022-2047'!K174)</f>
        <v>130.34702096784702</v>
      </c>
      <c r="M176" s="143">
        <f>IF($B176-'SDE correctiebedragen 2022-2047'!L174&lt;0,0,$B176-'SDE correctiebedragen 2022-2047'!L174)</f>
        <v>128.46592886002583</v>
      </c>
      <c r="N176" s="143">
        <f>IF($B176-'SDE correctiebedragen 2022-2047'!M174&lt;0,0,$B176-'SDE correctiebedragen 2022-2047'!M174)</f>
        <v>126.03178276561673</v>
      </c>
      <c r="O176" s="143">
        <f>IF($B176-'SDE correctiebedragen 2022-2047'!N174&lt;0,0,$B176-'SDE correctiebedragen 2022-2047'!N174)</f>
        <v>124.92746239404681</v>
      </c>
      <c r="P176" s="143">
        <f>IF($B176-'SDE correctiebedragen 2022-2047'!O174&lt;0,0,$B176-'SDE correctiebedragen 2022-2047'!O174)</f>
        <v>122.76147542439868</v>
      </c>
      <c r="Q176" s="143">
        <f>IF($B176-'SDE correctiebedragen 2022-2047'!P174&lt;0,0,$B176-'SDE correctiebedragen 2022-2047'!P174)</f>
        <v>120.33221411968374</v>
      </c>
      <c r="R176" s="143">
        <f>IF($B176-'SDE correctiebedragen 2022-2047'!Q174&lt;0,0,$B176-'SDE correctiebedragen 2022-2047'!Q174)</f>
        <v>119.0571033314791</v>
      </c>
      <c r="S176" s="143">
        <f>IF($B176-'SDE correctiebedragen 2022-2047'!R174&lt;0,0,$B176-'SDE correctiebedragen 2022-2047'!R174)</f>
        <v>117.76286588145128</v>
      </c>
      <c r="T176" s="143">
        <f>IF($B176-'SDE correctiebedragen 2022-2047'!S174&lt;0,0,$B176-'SDE correctiebedragen 2022-2047'!S174)</f>
        <v>116.44921486967304</v>
      </c>
      <c r="U176" s="143">
        <f>IF($B176-'SDE correctiebedragen 2022-2047'!T174&lt;0,0,$B176-'SDE correctiebedragen 2022-2047'!T174)</f>
        <v>115.11585909271814</v>
      </c>
      <c r="V176" s="143">
        <f>IF($B176-'SDE correctiebedragen 2022-2047'!U174&lt;0,0,$B176-'SDE correctiebedragen 2022-2047'!U174)</f>
        <v>113.76250297910896</v>
      </c>
      <c r="W176" s="143">
        <f>IF($B176-'SDE correctiebedragen 2022-2047'!V174&lt;0,0,$B176-'SDE correctiebedragen 2022-2047'!V174)</f>
        <v>112.38884652379561</v>
      </c>
      <c r="X176" s="143">
        <f>IF($B176-'SDE correctiebedragen 2022-2047'!W174&lt;0,0,$B176-'SDE correctiebedragen 2022-2047'!W174)</f>
        <v>110.99458522165256</v>
      </c>
      <c r="Y176" s="143">
        <f>IF($B176-'SDE correctiebedragen 2022-2047'!X174&lt;0,0,$B176-'SDE correctiebedragen 2022-2047'!X174)</f>
        <v>109.57940999997733</v>
      </c>
      <c r="Z176" s="143">
        <f>IF($B176-'SDE correctiebedragen 2022-2047'!Y174&lt;0,0,$B176-'SDE correctiebedragen 2022-2047'!Y174)</f>
        <v>108.14300714997701</v>
      </c>
      <c r="AA176" s="143">
        <f>IF($B176-'SDE correctiebedragen 2022-2047'!Z174&lt;0,0,$B176-'SDE correctiebedragen 2022-2047'!Z174)</f>
        <v>106.6850582572267</v>
      </c>
      <c r="AB176" s="143">
        <f>IF($B176-'SDE correctiebedragen 2022-2047'!AA174&lt;0,0,$B176-'SDE correctiebedragen 2022-2047'!AA174)</f>
        <v>105.20524013108512</v>
      </c>
      <c r="AC176" s="184">
        <f t="shared" si="19"/>
        <v>129.15296942587693</v>
      </c>
    </row>
    <row r="177" spans="1:29" x14ac:dyDescent="0.25">
      <c r="A177" s="169" t="s">
        <v>239</v>
      </c>
      <c r="B177" s="164">
        <v>112.8433</v>
      </c>
      <c r="C177" s="143">
        <f>IF($B177-'SDE correctiebedragen 2022-2047'!B175&lt;0,0,$B177-'SDE correctiebedragen 2022-2047'!B175)</f>
        <v>70.627479784677718</v>
      </c>
      <c r="D177" s="143">
        <f>IF($B177-'SDE correctiebedragen 2022-2047'!C175&lt;0,0,$B177-'SDE correctiebedragen 2022-2047'!C175)</f>
        <v>73.602656609495881</v>
      </c>
      <c r="E177" s="143">
        <f>IF($B177-'SDE correctiebedragen 2022-2047'!D175&lt;0,0,$B177-'SDE correctiebedragen 2022-2047'!D175)</f>
        <v>69.622002609772665</v>
      </c>
      <c r="F177" s="143">
        <f>IF($B177-'SDE correctiebedragen 2022-2047'!E175&lt;0,0,$B177-'SDE correctiebedragen 2022-2047'!E175)</f>
        <v>66.604327695207161</v>
      </c>
      <c r="G177" s="143">
        <f>IF($B177-'SDE correctiebedragen 2022-2047'!F175&lt;0,0,$B177-'SDE correctiebedragen 2022-2047'!F175)</f>
        <v>62.588984158794325</v>
      </c>
      <c r="H177" s="143">
        <f>IF($B177-'SDE correctiebedragen 2022-2047'!G175&lt;0,0,$B177-'SDE correctiebedragen 2022-2047'!G175)</f>
        <v>57.441911081260407</v>
      </c>
      <c r="I177" s="143">
        <f>IF($B177-'SDE correctiebedragen 2022-2047'!H175&lt;0,0,$B177-'SDE correctiebedragen 2022-2047'!H175)</f>
        <v>51.716705317075544</v>
      </c>
      <c r="J177" s="143">
        <f>IF($B177-'SDE correctiebedragen 2022-2047'!I175&lt;0,0,$B177-'SDE correctiebedragen 2022-2047'!I175)</f>
        <v>45.466309574964697</v>
      </c>
      <c r="K177" s="143">
        <f>IF($B177-'SDE correctiebedragen 2022-2047'!J175&lt;0,0,$B177-'SDE correctiebedragen 2022-2047'!J175)</f>
        <v>39.830550271788141</v>
      </c>
      <c r="L177" s="143">
        <f>IF($B177-'SDE correctiebedragen 2022-2047'!K175&lt;0,0,$B177-'SDE correctiebedragen 2022-2047'!K175)</f>
        <v>37.850720967847039</v>
      </c>
      <c r="M177" s="143">
        <f>IF($B177-'SDE correctiebedragen 2022-2047'!L175&lt;0,0,$B177-'SDE correctiebedragen 2022-2047'!L175)</f>
        <v>35.969628860025836</v>
      </c>
      <c r="N177" s="143">
        <f>IF($B177-'SDE correctiebedragen 2022-2047'!M175&lt;0,0,$B177-'SDE correctiebedragen 2022-2047'!M175)</f>
        <v>33.535482765616734</v>
      </c>
      <c r="O177" s="143">
        <f>IF($B177-'SDE correctiebedragen 2022-2047'!N175&lt;0,0,$B177-'SDE correctiebedragen 2022-2047'!N175)</f>
        <v>32.431162394046822</v>
      </c>
      <c r="P177" s="143">
        <f>IF($B177-'SDE correctiebedragen 2022-2047'!O175&lt;0,0,$B177-'SDE correctiebedragen 2022-2047'!O175)</f>
        <v>30.265175424398691</v>
      </c>
      <c r="Q177" s="143">
        <f>IF($B177-'SDE correctiebedragen 2022-2047'!P175&lt;0,0,$B177-'SDE correctiebedragen 2022-2047'!P175)</f>
        <v>27.83591411968375</v>
      </c>
      <c r="R177" s="143">
        <f>IF($B177-'SDE correctiebedragen 2022-2047'!Q175&lt;0,0,$B177-'SDE correctiebedragen 2022-2047'!Q175)</f>
        <v>26.560803331479107</v>
      </c>
      <c r="S177" s="143">
        <f>IF($B177-'SDE correctiebedragen 2022-2047'!R175&lt;0,0,$B177-'SDE correctiebedragen 2022-2047'!R175)</f>
        <v>25.266565881451285</v>
      </c>
      <c r="T177" s="143">
        <f>IF($B177-'SDE correctiebedragen 2022-2047'!S175&lt;0,0,$B177-'SDE correctiebedragen 2022-2047'!S175)</f>
        <v>23.952914869673052</v>
      </c>
      <c r="U177" s="143">
        <f>IF($B177-'SDE correctiebedragen 2022-2047'!T175&lt;0,0,$B177-'SDE correctiebedragen 2022-2047'!T175)</f>
        <v>22.619559092718148</v>
      </c>
      <c r="V177" s="143">
        <f>IF($B177-'SDE correctiebedragen 2022-2047'!U175&lt;0,0,$B177-'SDE correctiebedragen 2022-2047'!U175)</f>
        <v>21.266202979108968</v>
      </c>
      <c r="W177" s="143">
        <f>IF($B177-'SDE correctiebedragen 2022-2047'!V175&lt;0,0,$B177-'SDE correctiebedragen 2022-2047'!V175)</f>
        <v>19.892546523795616</v>
      </c>
      <c r="X177" s="143">
        <f>IF($B177-'SDE correctiebedragen 2022-2047'!W175&lt;0,0,$B177-'SDE correctiebedragen 2022-2047'!W175)</f>
        <v>18.498285221652566</v>
      </c>
      <c r="Y177" s="143">
        <f>IF($B177-'SDE correctiebedragen 2022-2047'!X175&lt;0,0,$B177-'SDE correctiebedragen 2022-2047'!X175)</f>
        <v>17.083109999977339</v>
      </c>
      <c r="Z177" s="143">
        <f>IF($B177-'SDE correctiebedragen 2022-2047'!Y175&lt;0,0,$B177-'SDE correctiebedragen 2022-2047'!Y175)</f>
        <v>15.646707149977019</v>
      </c>
      <c r="AA177" s="143">
        <f>IF($B177-'SDE correctiebedragen 2022-2047'!Z175&lt;0,0,$B177-'SDE correctiebedragen 2022-2047'!Z175)</f>
        <v>14.188758257226709</v>
      </c>
      <c r="AB177" s="143">
        <f>IF($B177-'SDE correctiebedragen 2022-2047'!AA175&lt;0,0,$B177-'SDE correctiebedragen 2022-2047'!AA175)</f>
        <v>12.708940131085129</v>
      </c>
      <c r="AC177" s="184">
        <f t="shared" si="19"/>
        <v>36.656669425876927</v>
      </c>
    </row>
    <row r="178" spans="1:29" x14ac:dyDescent="0.25">
      <c r="A178" s="170" t="s">
        <v>240</v>
      </c>
      <c r="B178" s="166">
        <v>146.65029999999999</v>
      </c>
      <c r="C178" s="163">
        <f>IF($B178-'SDE correctiebedragen 2022-2047'!B176&lt;0,0,$B178-'SDE correctiebedragen 2022-2047'!B176)</f>
        <v>104.43447978467771</v>
      </c>
      <c r="D178" s="163">
        <f>IF($B178-'SDE correctiebedragen 2022-2047'!C176&lt;0,0,$B178-'SDE correctiebedragen 2022-2047'!C176)</f>
        <v>107.40965660949587</v>
      </c>
      <c r="E178" s="163">
        <f>IF($B178-'SDE correctiebedragen 2022-2047'!D176&lt;0,0,$B178-'SDE correctiebedragen 2022-2047'!D176)</f>
        <v>103.42900260977265</v>
      </c>
      <c r="F178" s="163">
        <f>IF($B178-'SDE correctiebedragen 2022-2047'!E176&lt;0,0,$B178-'SDE correctiebedragen 2022-2047'!E176)</f>
        <v>100.41132769520715</v>
      </c>
      <c r="G178" s="163">
        <f>IF($B178-'SDE correctiebedragen 2022-2047'!F176&lt;0,0,$B178-'SDE correctiebedragen 2022-2047'!F176)</f>
        <v>96.395984158794306</v>
      </c>
      <c r="H178" s="163">
        <f>IF($B178-'SDE correctiebedragen 2022-2047'!G176&lt;0,0,$B178-'SDE correctiebedragen 2022-2047'!G176)</f>
        <v>91.248911081260388</v>
      </c>
      <c r="I178" s="163">
        <f>IF($B178-'SDE correctiebedragen 2022-2047'!H176&lt;0,0,$B178-'SDE correctiebedragen 2022-2047'!H176)</f>
        <v>85.523705317075525</v>
      </c>
      <c r="J178" s="163">
        <f>IF($B178-'SDE correctiebedragen 2022-2047'!I176&lt;0,0,$B178-'SDE correctiebedragen 2022-2047'!I176)</f>
        <v>79.273309574964685</v>
      </c>
      <c r="K178" s="163">
        <f>IF($B178-'SDE correctiebedragen 2022-2047'!J176&lt;0,0,$B178-'SDE correctiebedragen 2022-2047'!J176)</f>
        <v>73.637550271788129</v>
      </c>
      <c r="L178" s="163">
        <f>IF($B178-'SDE correctiebedragen 2022-2047'!K176&lt;0,0,$B178-'SDE correctiebedragen 2022-2047'!K176)</f>
        <v>71.657720967847027</v>
      </c>
      <c r="M178" s="163">
        <f>IF($B178-'SDE correctiebedragen 2022-2047'!L176&lt;0,0,$B178-'SDE correctiebedragen 2022-2047'!L176)</f>
        <v>69.776628860025824</v>
      </c>
      <c r="N178" s="163">
        <f>IF($B178-'SDE correctiebedragen 2022-2047'!M176&lt;0,0,$B178-'SDE correctiebedragen 2022-2047'!M176)</f>
        <v>67.342482765616722</v>
      </c>
      <c r="O178" s="163">
        <f>IF($B178-'SDE correctiebedragen 2022-2047'!N176&lt;0,0,$B178-'SDE correctiebedragen 2022-2047'!N176)</f>
        <v>66.23816239404681</v>
      </c>
      <c r="P178" s="163">
        <f>IF($B178-'SDE correctiebedragen 2022-2047'!O176&lt;0,0,$B178-'SDE correctiebedragen 2022-2047'!O176)</f>
        <v>64.072175424398679</v>
      </c>
      <c r="Q178" s="163">
        <f>IF($B178-'SDE correctiebedragen 2022-2047'!P176&lt;0,0,$B178-'SDE correctiebedragen 2022-2047'!P176)</f>
        <v>61.642914119683738</v>
      </c>
      <c r="R178" s="163">
        <f>IF($B178-'SDE correctiebedragen 2022-2047'!Q176&lt;0,0,$B178-'SDE correctiebedragen 2022-2047'!Q176)</f>
        <v>60.367803331479095</v>
      </c>
      <c r="S178" s="163">
        <f>IF($B178-'SDE correctiebedragen 2022-2047'!R176&lt;0,0,$B178-'SDE correctiebedragen 2022-2047'!R176)</f>
        <v>59.073565881451273</v>
      </c>
      <c r="T178" s="163">
        <f>IF($B178-'SDE correctiebedragen 2022-2047'!S176&lt;0,0,$B178-'SDE correctiebedragen 2022-2047'!S176)</f>
        <v>57.75991486967304</v>
      </c>
      <c r="U178" s="163">
        <f>IF($B178-'SDE correctiebedragen 2022-2047'!T176&lt;0,0,$B178-'SDE correctiebedragen 2022-2047'!T176)</f>
        <v>56.426559092718136</v>
      </c>
      <c r="V178" s="163">
        <f>IF($B178-'SDE correctiebedragen 2022-2047'!U176&lt;0,0,$B178-'SDE correctiebedragen 2022-2047'!U176)</f>
        <v>55.073202979108956</v>
      </c>
      <c r="W178" s="163">
        <f>IF($B178-'SDE correctiebedragen 2022-2047'!V176&lt;0,0,$B178-'SDE correctiebedragen 2022-2047'!V176)</f>
        <v>53.699546523795604</v>
      </c>
      <c r="X178" s="163">
        <f>IF($B178-'SDE correctiebedragen 2022-2047'!W176&lt;0,0,$B178-'SDE correctiebedragen 2022-2047'!W176)</f>
        <v>52.305285221652554</v>
      </c>
      <c r="Y178" s="163">
        <f>IF($B178-'SDE correctiebedragen 2022-2047'!X176&lt;0,0,$B178-'SDE correctiebedragen 2022-2047'!X176)</f>
        <v>50.890109999977327</v>
      </c>
      <c r="Z178" s="163">
        <f>IF($B178-'SDE correctiebedragen 2022-2047'!Y176&lt;0,0,$B178-'SDE correctiebedragen 2022-2047'!Y176)</f>
        <v>49.453707149977006</v>
      </c>
      <c r="AA178" s="163">
        <f>IF($B178-'SDE correctiebedragen 2022-2047'!Z176&lt;0,0,$B178-'SDE correctiebedragen 2022-2047'!Z176)</f>
        <v>47.995758257226697</v>
      </c>
      <c r="AB178" s="163">
        <f>IF($B178-'SDE correctiebedragen 2022-2047'!AA176&lt;0,0,$B178-'SDE correctiebedragen 2022-2047'!AA176)</f>
        <v>46.515940131085117</v>
      </c>
      <c r="AC178" s="186">
        <f t="shared" si="19"/>
        <v>70.46366942587693</v>
      </c>
    </row>
  </sheetData>
  <sheetProtection algorithmName="SHA-512" hashValue="MkDlgkQwWedD+Oyi0KDjvH2OH8h/3a8aEOjHsA8Byjw1Z6A9xhvx3ajo+kmaQGwQpkS1YvTQX/xYTUZRv+T3vg==" saltValue="OMmyJcYNKpn1TsgDMtepVg==" spinCount="100000" sheet="1" objects="1" scenarios="1"/>
  <mergeCells count="2">
    <mergeCell ref="A6:A7"/>
    <mergeCell ref="C6:AA6"/>
  </mergeCells>
  <conditionalFormatting sqref="C9:AB66">
    <cfRule type="cellIs" dxfId="7" priority="1" operator="lessThanOrEqual">
      <formula>0</formula>
    </cfRule>
  </conditionalFormatting>
  <conditionalFormatting sqref="C3:AB3">
    <cfRule type="cellIs" dxfId="6" priority="7" operator="lessThanOrEqual">
      <formula>0</formula>
    </cfRule>
  </conditionalFormatting>
  <conditionalFormatting sqref="C8:AB8">
    <cfRule type="cellIs" dxfId="5" priority="6" operator="lessThanOrEqual">
      <formula>0</formula>
    </cfRule>
  </conditionalFormatting>
  <conditionalFormatting sqref="AC3">
    <cfRule type="cellIs" dxfId="4" priority="5" operator="lessThanOrEqual">
      <formula>0</formula>
    </cfRule>
  </conditionalFormatting>
  <conditionalFormatting sqref="C67:AB75">
    <cfRule type="cellIs" dxfId="3" priority="4" operator="lessThanOrEqual">
      <formula>0</formula>
    </cfRule>
  </conditionalFormatting>
  <conditionalFormatting sqref="C76:AB106">
    <cfRule type="cellIs" dxfId="2" priority="3" operator="lessThanOrEqual">
      <formula>0</formula>
    </cfRule>
  </conditionalFormatting>
  <conditionalFormatting sqref="C107:AB178">
    <cfRule type="cellIs" dxfId="1" priority="2" operator="lessThanOrEqual">
      <formula>0</formula>
    </cfRule>
  </conditionalFormatting>
  <conditionalFormatting sqref="A10:AC178">
    <cfRule type="expression" dxfId="0" priority="8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Instructies</vt:lpstr>
      <vt:lpstr>SDE++ categorieën &amp; WOZ</vt:lpstr>
      <vt:lpstr>niet-SDE++ categorieën</vt:lpstr>
      <vt:lpstr>SDE correctiebedragen 2022-2047</vt:lpstr>
      <vt:lpstr>subsidietarief per jaar 2022</vt:lpstr>
      <vt:lpstr>'SDE correctiebedragen 2022-2047'!categorie</vt:lpstr>
      <vt:lpstr>Getal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Juliaans-Goos, drs. A.M.T.C. (Angela)</dc:creator>
  <cp:lastModifiedBy>Oerlemans, ir. R.H.J. (Ruud)</cp:lastModifiedBy>
  <cp:lastPrinted>2021-03-29T14:10:27Z</cp:lastPrinted>
  <dcterms:created xsi:type="dcterms:W3CDTF">2015-02-09T20:03:14Z</dcterms:created>
  <dcterms:modified xsi:type="dcterms:W3CDTF">2022-10-26T06:43:31Z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2022-10-26T06:39:52Z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93ffbc8a-79ee-488e-964a-4e4359bdf97f</vt:lpwstr>
  </property>
  <property fmtid="{D5CDD505-2E9C-101B-9397-08002B2CF9AE}" pid="8" name="MSIP_Label_4bde8109-f994-4a60-a1d3-5c95e2ff3620_ContentBits">
    <vt:lpwstr>0</vt:lpwstr>
  </property>
</Properties>
</file>