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always" defaultThemeVersion="124226"/>
  <bookViews>
    <workbookView xWindow="0" yWindow="0" windowWidth="28800" windowHeight="10992" tabRatio="694" activeTab="3"/>
  </bookViews>
  <sheets>
    <sheet name="Cover page" sheetId="31" r:id="rId1"/>
    <sheet name="Funding Gap" sheetId="34" r:id="rId2"/>
    <sheet name="Factual scenario (IPCEI)" sheetId="33" r:id="rId3"/>
    <sheet name="Counterfactual scenario" sheetId="26" r:id="rId4"/>
    <sheet name="Additional info &gt;&gt;&gt;" sheetId="32" r:id="rId5"/>
    <sheet name="Depreciation" sheetId="30" r:id="rId6"/>
    <sheet name="WACC" sheetId="28" r:id="rId7"/>
    <sheet name="Terminal Value (factual)" sheetId="36" r:id="rId8"/>
    <sheet name="Terminal Value (counterfactual)" sheetId="38" r:id="rId9"/>
  </sheets>
  <externalReferences>
    <externalReference r:id="rId10"/>
  </externalReferences>
  <definedNames>
    <definedName name="AreaPL1">[1]CAM1!$Q$86:$CA$188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"12/13/2021 14:15:09"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 i="26" l="1"/>
  <c r="B3" i="26"/>
  <c r="B4" i="26"/>
  <c r="B2" i="38"/>
  <c r="B3" i="38"/>
  <c r="B4" i="38"/>
  <c r="Y24" i="38"/>
  <c r="D27" i="38"/>
  <c r="Y25" i="38"/>
  <c r="Y26" i="38"/>
  <c r="B2" i="36"/>
  <c r="B3" i="36"/>
  <c r="B4" i="36"/>
  <c r="W24" i="36"/>
  <c r="D27" i="36"/>
  <c r="W25" i="36"/>
  <c r="W26" i="36"/>
  <c r="B2" i="28"/>
  <c r="B3" i="28"/>
  <c r="B4" i="28"/>
  <c r="D41" i="28"/>
  <c r="D43" i="28" s="1"/>
  <c r="D45" i="28"/>
  <c r="D47" i="28"/>
  <c r="D51" i="28" s="1"/>
  <c r="B25" i="33" s="1"/>
  <c r="D49" i="28"/>
  <c r="B2" i="30"/>
  <c r="B3" i="30"/>
  <c r="B4" i="30"/>
  <c r="B19" i="30"/>
  <c r="B20" i="30"/>
  <c r="C29" i="30"/>
  <c r="D29" i="30"/>
  <c r="D31" i="30" s="1"/>
  <c r="E29" i="30"/>
  <c r="E32" i="30" s="1"/>
  <c r="F29" i="30"/>
  <c r="F33" i="30" s="1"/>
  <c r="F34" i="30" s="1"/>
  <c r="G29" i="30"/>
  <c r="G34" i="30" s="1"/>
  <c r="G35" i="30" s="1"/>
  <c r="H29" i="30"/>
  <c r="I29" i="30"/>
  <c r="I36" i="30" s="1"/>
  <c r="J29" i="30"/>
  <c r="K29" i="30"/>
  <c r="K38" i="30" s="1"/>
  <c r="L29" i="30"/>
  <c r="L39" i="30" s="1"/>
  <c r="M29" i="30"/>
  <c r="N29" i="30"/>
  <c r="N41" i="30" s="1"/>
  <c r="N42" i="30" s="1"/>
  <c r="O29" i="30"/>
  <c r="O42" i="30" s="1"/>
  <c r="P29" i="30"/>
  <c r="P43" i="30" s="1"/>
  <c r="P44" i="30" s="1"/>
  <c r="Q29" i="30"/>
  <c r="R29" i="30"/>
  <c r="S29" i="30"/>
  <c r="S46" i="30" s="1"/>
  <c r="T29" i="30"/>
  <c r="T47" i="30" s="1"/>
  <c r="T48" i="30" s="1"/>
  <c r="M40" i="30"/>
  <c r="Q44" i="30"/>
  <c r="Q45" i="30" s="1"/>
  <c r="Q46" i="30" s="1"/>
  <c r="U55" i="30"/>
  <c r="C56" i="30"/>
  <c r="D56" i="30"/>
  <c r="D58" i="30" s="1"/>
  <c r="E56" i="30"/>
  <c r="F56" i="30"/>
  <c r="F60" i="30" s="1"/>
  <c r="G56" i="30"/>
  <c r="G61" i="30" s="1"/>
  <c r="H56" i="30"/>
  <c r="H62" i="30" s="1"/>
  <c r="H63" i="30" s="1"/>
  <c r="H64" i="30" s="1"/>
  <c r="I56" i="30"/>
  <c r="J56" i="30"/>
  <c r="J64" i="30" s="1"/>
  <c r="K56" i="30"/>
  <c r="L56" i="30"/>
  <c r="L66" i="30" s="1"/>
  <c r="L67" i="30" s="1"/>
  <c r="M56" i="30"/>
  <c r="M67" i="30" s="1"/>
  <c r="N56" i="30"/>
  <c r="N68" i="30" s="1"/>
  <c r="O56" i="30"/>
  <c r="P56" i="30"/>
  <c r="P70" i="30" s="1"/>
  <c r="Q56" i="30"/>
  <c r="Q71" i="30" s="1"/>
  <c r="R56" i="30"/>
  <c r="R72" i="30" s="1"/>
  <c r="S56" i="30"/>
  <c r="T56" i="30"/>
  <c r="T74" i="30" s="1"/>
  <c r="T75" i="30" s="1"/>
  <c r="U85" i="30"/>
  <c r="C86" i="30"/>
  <c r="C87" i="30" s="1"/>
  <c r="C97" i="30" s="1"/>
  <c r="U97" i="30" s="1"/>
  <c r="D86" i="30"/>
  <c r="E86" i="30"/>
  <c r="E89" i="30" s="1"/>
  <c r="F86" i="30"/>
  <c r="G86" i="30"/>
  <c r="G91" i="30" s="1"/>
  <c r="H86" i="30"/>
  <c r="H92" i="30" s="1"/>
  <c r="I86" i="30"/>
  <c r="I93" i="30" s="1"/>
  <c r="J86" i="30"/>
  <c r="K86" i="30"/>
  <c r="K95" i="30" s="1"/>
  <c r="L86" i="30"/>
  <c r="M86" i="30"/>
  <c r="M97" i="30" s="1"/>
  <c r="N86" i="30"/>
  <c r="N98" i="30" s="1"/>
  <c r="O86" i="30"/>
  <c r="P86" i="30"/>
  <c r="P100" i="30" s="1"/>
  <c r="Q86" i="30"/>
  <c r="Q101" i="30" s="1"/>
  <c r="Q102" i="30" s="1"/>
  <c r="R86" i="30"/>
  <c r="S86" i="30"/>
  <c r="S103" i="30" s="1"/>
  <c r="S104" i="30" s="1"/>
  <c r="T86" i="30"/>
  <c r="U112" i="30"/>
  <c r="C113" i="30"/>
  <c r="D113" i="30"/>
  <c r="E113" i="30"/>
  <c r="F113" i="30"/>
  <c r="F117" i="30" s="1"/>
  <c r="G113" i="30"/>
  <c r="H113" i="30"/>
  <c r="I113" i="30"/>
  <c r="I120" i="30" s="1"/>
  <c r="J113" i="30"/>
  <c r="J121" i="30" s="1"/>
  <c r="K113" i="30"/>
  <c r="K122" i="30" s="1"/>
  <c r="L113" i="30"/>
  <c r="L123" i="30" s="1"/>
  <c r="M113" i="30"/>
  <c r="N113" i="30"/>
  <c r="N125" i="30" s="1"/>
  <c r="O113" i="30"/>
  <c r="O126" i="30" s="1"/>
  <c r="P113" i="30"/>
  <c r="P127" i="30" s="1"/>
  <c r="Q113" i="30"/>
  <c r="Q128" i="30" s="1"/>
  <c r="Q129" i="30" s="1"/>
  <c r="Q130" i="30" s="1"/>
  <c r="R113" i="30"/>
  <c r="S113" i="30"/>
  <c r="S130" i="30" s="1"/>
  <c r="S131" i="30" s="1"/>
  <c r="T113" i="30"/>
  <c r="T131" i="30" s="1"/>
  <c r="G118" i="30"/>
  <c r="U142" i="30"/>
  <c r="C143" i="30"/>
  <c r="D143" i="30"/>
  <c r="D145" i="30" s="1"/>
  <c r="E143" i="30"/>
  <c r="F143" i="30"/>
  <c r="F147" i="30" s="1"/>
  <c r="G143" i="30"/>
  <c r="G148" i="30" s="1"/>
  <c r="G149" i="30" s="1"/>
  <c r="H143" i="30"/>
  <c r="H149" i="30" s="1"/>
  <c r="I143" i="30"/>
  <c r="J143" i="30"/>
  <c r="K143" i="30"/>
  <c r="K152" i="30" s="1"/>
  <c r="L143" i="30"/>
  <c r="L153" i="30" s="1"/>
  <c r="M143" i="30"/>
  <c r="N143" i="30"/>
  <c r="N155" i="30" s="1"/>
  <c r="O143" i="30"/>
  <c r="O156" i="30" s="1"/>
  <c r="O157" i="30" s="1"/>
  <c r="P143" i="30"/>
  <c r="P157" i="30" s="1"/>
  <c r="Q143" i="30"/>
  <c r="Q158" i="30" s="1"/>
  <c r="R143" i="30"/>
  <c r="R159" i="30" s="1"/>
  <c r="S143" i="30"/>
  <c r="T143" i="30"/>
  <c r="T161" i="30" s="1"/>
  <c r="U169" i="30"/>
  <c r="C170" i="30"/>
  <c r="D170" i="30"/>
  <c r="E170" i="30"/>
  <c r="F170" i="30"/>
  <c r="G170" i="30"/>
  <c r="G175" i="30" s="1"/>
  <c r="H170" i="30"/>
  <c r="H176" i="30" s="1"/>
  <c r="H177" i="30" s="1"/>
  <c r="I170" i="30"/>
  <c r="J170" i="30"/>
  <c r="K170" i="30"/>
  <c r="K179" i="30" s="1"/>
  <c r="L170" i="30"/>
  <c r="M170" i="30"/>
  <c r="M181" i="30" s="1"/>
  <c r="M182" i="30" s="1"/>
  <c r="M183" i="30" s="1"/>
  <c r="N170" i="30"/>
  <c r="O170" i="30"/>
  <c r="O183" i="30" s="1"/>
  <c r="P170" i="30"/>
  <c r="P184" i="30" s="1"/>
  <c r="P185" i="30" s="1"/>
  <c r="Q170" i="30"/>
  <c r="Q185" i="30" s="1"/>
  <c r="R170" i="30"/>
  <c r="R186" i="30" s="1"/>
  <c r="S170" i="30"/>
  <c r="T170" i="30"/>
  <c r="E173" i="30"/>
  <c r="E174" i="30" s="1"/>
  <c r="S187" i="30"/>
  <c r="S188" i="30" s="1"/>
  <c r="C45" i="26"/>
  <c r="C49" i="26" s="1"/>
  <c r="C39" i="26"/>
  <c r="C43" i="26" s="1"/>
  <c r="B15" i="26"/>
  <c r="C25" i="26" s="1"/>
  <c r="D25" i="26" s="1"/>
  <c r="E25" i="26" s="1"/>
  <c r="F25" i="26" s="1"/>
  <c r="G25" i="26" s="1"/>
  <c r="H25" i="26" s="1"/>
  <c r="I25" i="26" s="1"/>
  <c r="J25" i="26" s="1"/>
  <c r="K25" i="26" s="1"/>
  <c r="L25" i="26" s="1"/>
  <c r="M25" i="26" s="1"/>
  <c r="N25" i="26" s="1"/>
  <c r="O25" i="26" s="1"/>
  <c r="P25" i="26" s="1"/>
  <c r="Q25" i="26" s="1"/>
  <c r="R25" i="26" s="1"/>
  <c r="S25" i="26" s="1"/>
  <c r="T25" i="26" s="1"/>
  <c r="D45" i="26"/>
  <c r="D39" i="26"/>
  <c r="E45" i="26"/>
  <c r="E49" i="26" s="1"/>
  <c r="E39" i="26"/>
  <c r="E43" i="26" s="1"/>
  <c r="F45" i="26"/>
  <c r="F39" i="26"/>
  <c r="F43" i="26" s="1"/>
  <c r="G45" i="26"/>
  <c r="G39" i="26"/>
  <c r="G43" i="26" s="1"/>
  <c r="G49" i="26" s="1"/>
  <c r="H45" i="26"/>
  <c r="H39" i="26"/>
  <c r="H43" i="26" s="1"/>
  <c r="I45" i="26"/>
  <c r="I49" i="26" s="1"/>
  <c r="I54" i="26" s="1"/>
  <c r="I39" i="26"/>
  <c r="I43" i="26" s="1"/>
  <c r="J45" i="26"/>
  <c r="J39" i="26"/>
  <c r="J43" i="26" s="1"/>
  <c r="K45" i="26"/>
  <c r="K39" i="26"/>
  <c r="K43" i="26" s="1"/>
  <c r="L45" i="26"/>
  <c r="L39" i="26"/>
  <c r="L43" i="26" s="1"/>
  <c r="M45" i="26"/>
  <c r="M49" i="26" s="1"/>
  <c r="M39" i="26"/>
  <c r="M43" i="26" s="1"/>
  <c r="N45" i="26"/>
  <c r="N39" i="26"/>
  <c r="N43" i="26" s="1"/>
  <c r="O45" i="26"/>
  <c r="O39" i="26"/>
  <c r="O43" i="26" s="1"/>
  <c r="P45" i="26"/>
  <c r="P39" i="26"/>
  <c r="P43" i="26" s="1"/>
  <c r="P49" i="26" s="1"/>
  <c r="P54" i="26" s="1"/>
  <c r="Q45" i="26"/>
  <c r="Q39" i="26"/>
  <c r="Q43" i="26" s="1"/>
  <c r="R45" i="26"/>
  <c r="R39" i="26"/>
  <c r="R43" i="26" s="1"/>
  <c r="S45" i="26"/>
  <c r="S39" i="26"/>
  <c r="S43" i="26" s="1"/>
  <c r="T45" i="26"/>
  <c r="T39" i="26"/>
  <c r="T43" i="26" s="1"/>
  <c r="B16" i="26"/>
  <c r="B18" i="26"/>
  <c r="U27" i="26"/>
  <c r="U28" i="26"/>
  <c r="U30" i="26"/>
  <c r="U31" i="26"/>
  <c r="U33" i="26"/>
  <c r="U35" i="26"/>
  <c r="U37" i="26"/>
  <c r="U41" i="26"/>
  <c r="U46" i="26"/>
  <c r="U47" i="26"/>
  <c r="U50" i="26"/>
  <c r="U51" i="26"/>
  <c r="B2" i="33"/>
  <c r="B3" i="33"/>
  <c r="B4" i="33"/>
  <c r="C104" i="33"/>
  <c r="C33" i="33"/>
  <c r="C65" i="33" s="1"/>
  <c r="D104" i="33"/>
  <c r="E104" i="33"/>
  <c r="F104" i="33"/>
  <c r="G104" i="33"/>
  <c r="H104" i="33"/>
  <c r="I104" i="33"/>
  <c r="J104" i="33"/>
  <c r="K104" i="33"/>
  <c r="L104" i="33"/>
  <c r="M104" i="33"/>
  <c r="N104" i="33"/>
  <c r="O104" i="33"/>
  <c r="P104" i="33"/>
  <c r="Q104" i="33"/>
  <c r="R104" i="33"/>
  <c r="S104" i="33"/>
  <c r="T104" i="33"/>
  <c r="C30" i="33"/>
  <c r="U37" i="33"/>
  <c r="U39" i="33"/>
  <c r="U43" i="33"/>
  <c r="U47" i="33"/>
  <c r="U49" i="33"/>
  <c r="U51" i="33"/>
  <c r="U53" i="33"/>
  <c r="U57" i="33"/>
  <c r="U59" i="33"/>
  <c r="U63" i="33"/>
  <c r="U67" i="33"/>
  <c r="U69" i="33"/>
  <c r="U71" i="33"/>
  <c r="U73" i="33"/>
  <c r="U77" i="33"/>
  <c r="U79" i="33"/>
  <c r="U83" i="33"/>
  <c r="U87" i="33"/>
  <c r="U89" i="33"/>
  <c r="U91" i="33"/>
  <c r="U93" i="33"/>
  <c r="U100" i="33"/>
  <c r="U105" i="33"/>
  <c r="U106" i="33"/>
  <c r="U109" i="33"/>
  <c r="U110" i="33"/>
  <c r="C135" i="33"/>
  <c r="D135" i="33"/>
  <c r="E135" i="33"/>
  <c r="F135" i="33"/>
  <c r="G135" i="33"/>
  <c r="H135" i="33"/>
  <c r="I135" i="33"/>
  <c r="J135" i="33"/>
  <c r="K135" i="33"/>
  <c r="L135" i="33"/>
  <c r="M135" i="33"/>
  <c r="N135" i="33"/>
  <c r="O135" i="33"/>
  <c r="P135" i="33"/>
  <c r="Q135" i="33"/>
  <c r="R135" i="33"/>
  <c r="S135" i="33"/>
  <c r="T135" i="33"/>
  <c r="U136" i="33"/>
  <c r="U137" i="33"/>
  <c r="C138" i="33"/>
  <c r="D138" i="33"/>
  <c r="E138" i="33"/>
  <c r="F138" i="33"/>
  <c r="G138" i="33"/>
  <c r="H138" i="33"/>
  <c r="I138" i="33"/>
  <c r="J138" i="33"/>
  <c r="K138" i="33"/>
  <c r="L138" i="33"/>
  <c r="M138" i="33"/>
  <c r="N138" i="33"/>
  <c r="O138" i="33"/>
  <c r="P138" i="33"/>
  <c r="Q138" i="33"/>
  <c r="R138" i="33"/>
  <c r="S138" i="33"/>
  <c r="T138" i="33"/>
  <c r="U139" i="33"/>
  <c r="U140" i="33"/>
  <c r="C141" i="33"/>
  <c r="D141" i="33"/>
  <c r="E141" i="33"/>
  <c r="F141" i="33"/>
  <c r="G141" i="33"/>
  <c r="H141" i="33"/>
  <c r="I141" i="33"/>
  <c r="J141" i="33"/>
  <c r="K141" i="33"/>
  <c r="L141" i="33"/>
  <c r="M141" i="33"/>
  <c r="N141" i="33"/>
  <c r="O141" i="33"/>
  <c r="P141" i="33"/>
  <c r="Q141" i="33"/>
  <c r="R141" i="33"/>
  <c r="S141" i="33"/>
  <c r="T141" i="33"/>
  <c r="U142" i="33"/>
  <c r="U143" i="33"/>
  <c r="F49" i="26" l="1"/>
  <c r="F54" i="26" s="1"/>
  <c r="T49" i="26"/>
  <c r="S49" i="26"/>
  <c r="S54" i="26" s="1"/>
  <c r="O49" i="26"/>
  <c r="O54" i="26" s="1"/>
  <c r="L49" i="26"/>
  <c r="R49" i="26"/>
  <c r="K49" i="26"/>
  <c r="K54" i="26" s="1"/>
  <c r="H49" i="26"/>
  <c r="Q49" i="26"/>
  <c r="Q54" i="26" s="1"/>
  <c r="N49" i="26"/>
  <c r="J49" i="26"/>
  <c r="J54" i="26" s="1"/>
  <c r="U141" i="33"/>
  <c r="C99" i="30"/>
  <c r="U99" i="30" s="1"/>
  <c r="C95" i="30"/>
  <c r="U95" i="30" s="1"/>
  <c r="L40" i="30"/>
  <c r="L41" i="30" s="1"/>
  <c r="C90" i="30"/>
  <c r="U90" i="30" s="1"/>
  <c r="S105" i="30"/>
  <c r="R160" i="30"/>
  <c r="R161" i="30" s="1"/>
  <c r="R162" i="30" s="1"/>
  <c r="C102" i="30"/>
  <c r="U102" i="30" s="1"/>
  <c r="M41" i="30"/>
  <c r="M42" i="30" s="1"/>
  <c r="C100" i="30"/>
  <c r="U100" i="30" s="1"/>
  <c r="P158" i="30"/>
  <c r="F61" i="30"/>
  <c r="O158" i="30"/>
  <c r="O159" i="30" s="1"/>
  <c r="O160" i="30" s="1"/>
  <c r="O161" i="30" s="1"/>
  <c r="R129" i="30"/>
  <c r="C171" i="30"/>
  <c r="C182" i="30" s="1"/>
  <c r="U182" i="30" s="1"/>
  <c r="K123" i="30"/>
  <c r="K124" i="30" s="1"/>
  <c r="C114" i="30"/>
  <c r="O69" i="30"/>
  <c r="O70" i="30" s="1"/>
  <c r="P71" i="30"/>
  <c r="P72" i="30"/>
  <c r="H150" i="30"/>
  <c r="H151" i="30" s="1"/>
  <c r="S47" i="30"/>
  <c r="S48" i="30" s="1"/>
  <c r="E90" i="30"/>
  <c r="J178" i="30"/>
  <c r="J179" i="30" s="1"/>
  <c r="L154" i="30"/>
  <c r="P186" i="30"/>
  <c r="P187" i="30" s="1"/>
  <c r="T162" i="30"/>
  <c r="S160" i="30"/>
  <c r="S161" i="30" s="1"/>
  <c r="S162" i="30" s="1"/>
  <c r="D146" i="30"/>
  <c r="D147" i="30" s="1"/>
  <c r="T132" i="30"/>
  <c r="C104" i="30"/>
  <c r="U104" i="30" s="1"/>
  <c r="O99" i="30"/>
  <c r="O100" i="30" s="1"/>
  <c r="I94" i="30"/>
  <c r="G62" i="30"/>
  <c r="G63" i="30" s="1"/>
  <c r="C30" i="30"/>
  <c r="C42" i="30" s="1"/>
  <c r="U42" i="30" s="1"/>
  <c r="C187" i="30"/>
  <c r="U187" i="30" s="1"/>
  <c r="G176" i="30"/>
  <c r="G177" i="30" s="1"/>
  <c r="S132" i="30"/>
  <c r="D32" i="30"/>
  <c r="D33" i="30" s="1"/>
  <c r="D34" i="30" s="1"/>
  <c r="H93" i="30"/>
  <c r="G150" i="30"/>
  <c r="G151" i="30" s="1"/>
  <c r="P101" i="30"/>
  <c r="Q47" i="30"/>
  <c r="Q48" i="30" s="1"/>
  <c r="C32" i="33"/>
  <c r="D33" i="33"/>
  <c r="D65" i="33" s="1"/>
  <c r="C98" i="30"/>
  <c r="U98" i="30" s="1"/>
  <c r="C88" i="30"/>
  <c r="U88" i="30" s="1"/>
  <c r="J65" i="30"/>
  <c r="J66" i="30" s="1"/>
  <c r="M68" i="30"/>
  <c r="M69" i="30" s="1"/>
  <c r="M70" i="30" s="1"/>
  <c r="K153" i="30"/>
  <c r="K154" i="30" s="1"/>
  <c r="F62" i="30"/>
  <c r="F63" i="30" s="1"/>
  <c r="F64" i="30" s="1"/>
  <c r="C31" i="33"/>
  <c r="U104" i="33"/>
  <c r="C144" i="30"/>
  <c r="C154" i="30" s="1"/>
  <c r="U154" i="30" s="1"/>
  <c r="C105" i="30"/>
  <c r="T106" i="30" s="1"/>
  <c r="C103" i="30"/>
  <c r="U103" i="30" s="1"/>
  <c r="C101" i="30"/>
  <c r="U101" i="30" s="1"/>
  <c r="L54" i="26"/>
  <c r="E54" i="26"/>
  <c r="N54" i="26"/>
  <c r="M54" i="26"/>
  <c r="R54" i="26"/>
  <c r="U135" i="33"/>
  <c r="H54" i="26"/>
  <c r="D43" i="26"/>
  <c r="U43" i="26" s="1"/>
  <c r="U39" i="26"/>
  <c r="G54" i="26"/>
  <c r="T188" i="30"/>
  <c r="T189" i="30" s="1"/>
  <c r="L180" i="30"/>
  <c r="L181" i="30" s="1"/>
  <c r="D172" i="30"/>
  <c r="M154" i="30"/>
  <c r="M155" i="30" s="1"/>
  <c r="E146" i="30"/>
  <c r="U138" i="33"/>
  <c r="D26" i="38"/>
  <c r="D24" i="38" s="1"/>
  <c r="D20" i="38" s="1"/>
  <c r="D26" i="36"/>
  <c r="D24" i="36" s="1"/>
  <c r="D20" i="36" s="1"/>
  <c r="T111" i="33" s="1"/>
  <c r="U111" i="33" s="1"/>
  <c r="B17" i="26"/>
  <c r="C28" i="30"/>
  <c r="C81" i="33"/>
  <c r="S189" i="30"/>
  <c r="N69" i="30"/>
  <c r="N182" i="30"/>
  <c r="F174" i="30"/>
  <c r="F175" i="30" s="1"/>
  <c r="C85" i="33"/>
  <c r="U171" i="30"/>
  <c r="C174" i="30"/>
  <c r="U174" i="30" s="1"/>
  <c r="C179" i="30"/>
  <c r="U179" i="30" s="1"/>
  <c r="C61" i="33"/>
  <c r="L124" i="30"/>
  <c r="L125" i="30" s="1"/>
  <c r="F35" i="30"/>
  <c r="E175" i="30"/>
  <c r="Q186" i="30"/>
  <c r="Q187" i="30" s="1"/>
  <c r="J122" i="30"/>
  <c r="J123" i="30" s="1"/>
  <c r="L96" i="30"/>
  <c r="L97" i="30" s="1"/>
  <c r="D88" i="30"/>
  <c r="J151" i="30"/>
  <c r="F118" i="30"/>
  <c r="F119" i="30" s="1"/>
  <c r="Q131" i="30"/>
  <c r="Q132" i="30" s="1"/>
  <c r="I121" i="30"/>
  <c r="G92" i="30"/>
  <c r="H119" i="30"/>
  <c r="H120" i="30" s="1"/>
  <c r="K96" i="30"/>
  <c r="O184" i="30"/>
  <c r="Q159" i="30"/>
  <c r="Q103" i="30"/>
  <c r="Q104" i="30" s="1"/>
  <c r="Q105" i="30" s="1"/>
  <c r="R187" i="30"/>
  <c r="R188" i="30" s="1"/>
  <c r="M184" i="30"/>
  <c r="K180" i="30"/>
  <c r="H178" i="30"/>
  <c r="I177" i="30"/>
  <c r="I150" i="30"/>
  <c r="I151" i="30" s="1"/>
  <c r="N156" i="30"/>
  <c r="F148" i="30"/>
  <c r="P128" i="30"/>
  <c r="O127" i="30"/>
  <c r="O128" i="30" s="1"/>
  <c r="M124" i="30"/>
  <c r="E116" i="30"/>
  <c r="T104" i="30"/>
  <c r="T105" i="30" s="1"/>
  <c r="U45" i="26"/>
  <c r="L155" i="30"/>
  <c r="C115" i="30"/>
  <c r="U115" i="30" s="1"/>
  <c r="C124" i="30"/>
  <c r="U124" i="30" s="1"/>
  <c r="C129" i="30"/>
  <c r="U129" i="30" s="1"/>
  <c r="C132" i="30"/>
  <c r="T133" i="30" s="1"/>
  <c r="Q72" i="30"/>
  <c r="Q73" i="30" s="1"/>
  <c r="I63" i="30"/>
  <c r="G119" i="30"/>
  <c r="G120" i="30" s="1"/>
  <c r="R102" i="30"/>
  <c r="R103" i="30"/>
  <c r="J94" i="30"/>
  <c r="K39" i="30"/>
  <c r="K40" i="30" s="1"/>
  <c r="K41" i="30" s="1"/>
  <c r="R45" i="30"/>
  <c r="J37" i="30"/>
  <c r="D115" i="30"/>
  <c r="P45" i="30"/>
  <c r="H35" i="30"/>
  <c r="H36" i="30" s="1"/>
  <c r="N126" i="30"/>
  <c r="N127" i="30" s="1"/>
  <c r="N128" i="30" s="1"/>
  <c r="N129" i="30" s="1"/>
  <c r="C120" i="30"/>
  <c r="U120" i="30" s="1"/>
  <c r="C119" i="30"/>
  <c r="U119" i="30" s="1"/>
  <c r="H94" i="30"/>
  <c r="H95" i="30" s="1"/>
  <c r="N99" i="30"/>
  <c r="O43" i="30"/>
  <c r="C125" i="30"/>
  <c r="U125" i="30" s="1"/>
  <c r="R73" i="30"/>
  <c r="S73" i="30"/>
  <c r="K65" i="30"/>
  <c r="K66" i="30" s="1"/>
  <c r="C57" i="30"/>
  <c r="C65" i="30" s="1"/>
  <c r="U65" i="30" s="1"/>
  <c r="E33" i="30"/>
  <c r="M98" i="30"/>
  <c r="I95" i="30"/>
  <c r="I96" i="30" s="1"/>
  <c r="C94" i="30"/>
  <c r="U94" i="30" s="1"/>
  <c r="C91" i="30"/>
  <c r="U91" i="30" s="1"/>
  <c r="L68" i="30"/>
  <c r="H65" i="30"/>
  <c r="H66" i="30" s="1"/>
  <c r="E59" i="30"/>
  <c r="E60" i="30" s="1"/>
  <c r="E61" i="30" s="1"/>
  <c r="N43" i="30"/>
  <c r="I37" i="30"/>
  <c r="C93" i="30"/>
  <c r="U93" i="30" s="1"/>
  <c r="C92" i="30"/>
  <c r="U92" i="30" s="1"/>
  <c r="U87" i="30"/>
  <c r="D59" i="30"/>
  <c r="C96" i="30"/>
  <c r="U96" i="30" s="1"/>
  <c r="F90" i="30"/>
  <c r="F91" i="30" s="1"/>
  <c r="C89" i="30"/>
  <c r="U89" i="30" s="1"/>
  <c r="G36" i="30"/>
  <c r="T52" i="26" l="1"/>
  <c r="U52" i="26" s="1"/>
  <c r="P73" i="30"/>
  <c r="P74" i="30" s="1"/>
  <c r="C68" i="30"/>
  <c r="U68" i="30" s="1"/>
  <c r="G64" i="30"/>
  <c r="C176" i="30"/>
  <c r="U176" i="30" s="1"/>
  <c r="C186" i="30"/>
  <c r="U186" i="30" s="1"/>
  <c r="C150" i="30"/>
  <c r="U150" i="30" s="1"/>
  <c r="C183" i="30"/>
  <c r="U183" i="30" s="1"/>
  <c r="D31" i="33"/>
  <c r="C188" i="30"/>
  <c r="U188" i="30" s="1"/>
  <c r="C36" i="30"/>
  <c r="U36" i="30" s="1"/>
  <c r="C59" i="30"/>
  <c r="U59" i="30" s="1"/>
  <c r="C181" i="30"/>
  <c r="U181" i="30" s="1"/>
  <c r="C173" i="30"/>
  <c r="U173" i="30" s="1"/>
  <c r="C180" i="30"/>
  <c r="U180" i="30" s="1"/>
  <c r="C172" i="30"/>
  <c r="U172" i="30" s="1"/>
  <c r="C185" i="30"/>
  <c r="U185" i="30" s="1"/>
  <c r="C66" i="30"/>
  <c r="U66" i="30" s="1"/>
  <c r="C75" i="30"/>
  <c r="T76" i="30" s="1"/>
  <c r="C72" i="30"/>
  <c r="U72" i="30" s="1"/>
  <c r="C178" i="30"/>
  <c r="U178" i="30" s="1"/>
  <c r="C184" i="30"/>
  <c r="U184" i="30" s="1"/>
  <c r="C146" i="30"/>
  <c r="U146" i="30" s="1"/>
  <c r="R130" i="30"/>
  <c r="R131" i="30" s="1"/>
  <c r="R132" i="30" s="1"/>
  <c r="C60" i="30"/>
  <c r="U60" i="30" s="1"/>
  <c r="C175" i="30"/>
  <c r="U175" i="30" s="1"/>
  <c r="C189" i="30"/>
  <c r="T190" i="30" s="1"/>
  <c r="C63" i="30"/>
  <c r="U63" i="30" s="1"/>
  <c r="C61" i="30"/>
  <c r="U61" i="30" s="1"/>
  <c r="C177" i="30"/>
  <c r="U177" i="30" s="1"/>
  <c r="C118" i="30"/>
  <c r="U118" i="30" s="1"/>
  <c r="C123" i="30"/>
  <c r="U123" i="30" s="1"/>
  <c r="C116" i="30"/>
  <c r="U116" i="30" s="1"/>
  <c r="C121" i="30"/>
  <c r="U121" i="30" s="1"/>
  <c r="C130" i="30"/>
  <c r="U130" i="30" s="1"/>
  <c r="C145" i="30"/>
  <c r="U145" i="30" s="1"/>
  <c r="O71" i="30"/>
  <c r="O72" i="30" s="1"/>
  <c r="C126" i="30"/>
  <c r="U126" i="30" s="1"/>
  <c r="U114" i="30"/>
  <c r="C160" i="30"/>
  <c r="U160" i="30" s="1"/>
  <c r="C128" i="30"/>
  <c r="U128" i="30" s="1"/>
  <c r="C148" i="30"/>
  <c r="U148" i="30" s="1"/>
  <c r="C127" i="30"/>
  <c r="U127" i="30" s="1"/>
  <c r="K125" i="30"/>
  <c r="K126" i="30" s="1"/>
  <c r="C153" i="30"/>
  <c r="U153" i="30" s="1"/>
  <c r="P159" i="30"/>
  <c r="P160" i="30" s="1"/>
  <c r="P161" i="30" s="1"/>
  <c r="C151" i="30"/>
  <c r="U151" i="30" s="1"/>
  <c r="C122" i="30"/>
  <c r="U122" i="30" s="1"/>
  <c r="C158" i="30"/>
  <c r="U158" i="30" s="1"/>
  <c r="C162" i="30"/>
  <c r="T163" i="30" s="1"/>
  <c r="C157" i="30"/>
  <c r="U157" i="30" s="1"/>
  <c r="P103" i="30"/>
  <c r="P104" i="30" s="1"/>
  <c r="P105" i="30" s="1"/>
  <c r="C152" i="30"/>
  <c r="U152" i="30" s="1"/>
  <c r="C117" i="30"/>
  <c r="U117" i="30" s="1"/>
  <c r="C147" i="30"/>
  <c r="U147" i="30" s="1"/>
  <c r="K155" i="30"/>
  <c r="K156" i="30" s="1"/>
  <c r="K157" i="30" s="1"/>
  <c r="C159" i="30"/>
  <c r="U159" i="30" s="1"/>
  <c r="P102" i="30"/>
  <c r="C131" i="30"/>
  <c r="U131" i="30" s="1"/>
  <c r="M156" i="30"/>
  <c r="M157" i="30" s="1"/>
  <c r="M158" i="30" s="1"/>
  <c r="M71" i="30"/>
  <c r="M72" i="30" s="1"/>
  <c r="F120" i="30"/>
  <c r="F121" i="30" s="1"/>
  <c r="J180" i="30"/>
  <c r="J181" i="30" s="1"/>
  <c r="C40" i="30"/>
  <c r="U40" i="30" s="1"/>
  <c r="D32" i="33"/>
  <c r="E33" i="33"/>
  <c r="D81" i="33"/>
  <c r="D85" i="33"/>
  <c r="O162" i="30"/>
  <c r="I152" i="30"/>
  <c r="I153" i="30" s="1"/>
  <c r="D61" i="33"/>
  <c r="C38" i="30"/>
  <c r="U38" i="30" s="1"/>
  <c r="C35" i="30"/>
  <c r="U35" i="30" s="1"/>
  <c r="C48" i="30"/>
  <c r="T49" i="30" s="1"/>
  <c r="H37" i="30"/>
  <c r="M43" i="30"/>
  <c r="D30" i="33"/>
  <c r="E91" i="30"/>
  <c r="E92" i="30" s="1"/>
  <c r="C45" i="30"/>
  <c r="U45" i="30" s="1"/>
  <c r="H152" i="30"/>
  <c r="H153" i="30" s="1"/>
  <c r="H154" i="30" s="1"/>
  <c r="E117" i="30"/>
  <c r="D28" i="30"/>
  <c r="D112" i="30" s="1"/>
  <c r="C33" i="30"/>
  <c r="U33" i="30" s="1"/>
  <c r="N44" i="30"/>
  <c r="N45" i="30" s="1"/>
  <c r="N46" i="30" s="1"/>
  <c r="Q188" i="30"/>
  <c r="Q189" i="30" s="1"/>
  <c r="O55" i="26"/>
  <c r="C44" i="30"/>
  <c r="U44" i="30" s="1"/>
  <c r="C34" i="30"/>
  <c r="U34" i="30" s="1"/>
  <c r="P188" i="30"/>
  <c r="P189" i="30" s="1"/>
  <c r="U144" i="30"/>
  <c r="C155" i="30"/>
  <c r="U155" i="30" s="1"/>
  <c r="C47" i="30"/>
  <c r="U47" i="30" s="1"/>
  <c r="C156" i="30"/>
  <c r="U156" i="30" s="1"/>
  <c r="C161" i="30"/>
  <c r="U161" i="30" s="1"/>
  <c r="C149" i="30"/>
  <c r="U149" i="30" s="1"/>
  <c r="G152" i="30"/>
  <c r="G153" i="30" s="1"/>
  <c r="O101" i="30"/>
  <c r="O102" i="30" s="1"/>
  <c r="O103" i="30" s="1"/>
  <c r="U30" i="30"/>
  <c r="C32" i="30"/>
  <c r="U32" i="30" s="1"/>
  <c r="C41" i="30"/>
  <c r="U41" i="30" s="1"/>
  <c r="C46" i="30"/>
  <c r="U46" i="30" s="1"/>
  <c r="C39" i="30"/>
  <c r="U39" i="30" s="1"/>
  <c r="C43" i="30"/>
  <c r="U43" i="30" s="1"/>
  <c r="C37" i="30"/>
  <c r="U37" i="30" s="1"/>
  <c r="C31" i="30"/>
  <c r="U31" i="30" s="1"/>
  <c r="D49" i="26"/>
  <c r="D54" i="26" s="1"/>
  <c r="D55" i="26" s="1"/>
  <c r="I38" i="30"/>
  <c r="M125" i="30"/>
  <c r="F36" i="30"/>
  <c r="F37" i="30" s="1"/>
  <c r="N70" i="30"/>
  <c r="E176" i="30"/>
  <c r="H67" i="30"/>
  <c r="H38" i="30"/>
  <c r="H39" i="30" s="1"/>
  <c r="H40" i="30" s="1"/>
  <c r="J38" i="30"/>
  <c r="J39" i="30" s="1"/>
  <c r="P129" i="30"/>
  <c r="P130" i="30" s="1"/>
  <c r="J67" i="30"/>
  <c r="Q160" i="30"/>
  <c r="Q161" i="30" s="1"/>
  <c r="N183" i="30"/>
  <c r="N184" i="30" s="1"/>
  <c r="D60" i="30"/>
  <c r="D61" i="30" s="1"/>
  <c r="P46" i="30"/>
  <c r="P47" i="30" s="1"/>
  <c r="P48" i="30" s="1"/>
  <c r="J95" i="30"/>
  <c r="Q74" i="30"/>
  <c r="Q75" i="30" s="1"/>
  <c r="E34" i="30"/>
  <c r="H96" i="30"/>
  <c r="H97" i="30" s="1"/>
  <c r="L98" i="30"/>
  <c r="S74" i="30"/>
  <c r="S75" i="30" s="1"/>
  <c r="D116" i="30"/>
  <c r="M185" i="30"/>
  <c r="M186" i="30" s="1"/>
  <c r="M187" i="30" s="1"/>
  <c r="I97" i="30"/>
  <c r="L42" i="30"/>
  <c r="I64" i="30"/>
  <c r="I65" i="30" s="1"/>
  <c r="I122" i="30"/>
  <c r="I123" i="30" s="1"/>
  <c r="I124" i="30" s="1"/>
  <c r="M99" i="30"/>
  <c r="M100" i="30" s="1"/>
  <c r="O44" i="30"/>
  <c r="K42" i="30"/>
  <c r="K43" i="30" s="1"/>
  <c r="D35" i="30"/>
  <c r="D89" i="30"/>
  <c r="L69" i="30"/>
  <c r="L70" i="30" s="1"/>
  <c r="C62" i="30"/>
  <c r="U62" i="30" s="1"/>
  <c r="C69" i="30"/>
  <c r="U69" i="30" s="1"/>
  <c r="F65" i="30"/>
  <c r="N100" i="30"/>
  <c r="G65" i="30"/>
  <c r="I178" i="30"/>
  <c r="L126" i="30"/>
  <c r="L127" i="30" s="1"/>
  <c r="F176" i="30"/>
  <c r="F177" i="30" s="1"/>
  <c r="R189" i="30"/>
  <c r="G55" i="26"/>
  <c r="F92" i="30"/>
  <c r="F93" i="30" s="1"/>
  <c r="C73" i="30"/>
  <c r="U73" i="30" s="1"/>
  <c r="R74" i="30"/>
  <c r="R75" i="30" s="1"/>
  <c r="P75" i="30"/>
  <c r="G93" i="30"/>
  <c r="G94" i="30" s="1"/>
  <c r="J152" i="30"/>
  <c r="R55" i="26"/>
  <c r="D173" i="30"/>
  <c r="L182" i="30"/>
  <c r="I55" i="26"/>
  <c r="M55" i="26"/>
  <c r="K181" i="30"/>
  <c r="K182" i="30" s="1"/>
  <c r="D148" i="30"/>
  <c r="C55" i="30"/>
  <c r="B30" i="30"/>
  <c r="C85" i="30"/>
  <c r="C142" i="30"/>
  <c r="C112" i="30"/>
  <c r="C169" i="30"/>
  <c r="C54" i="26"/>
  <c r="U49" i="26"/>
  <c r="G178" i="30"/>
  <c r="G179" i="30" s="1"/>
  <c r="U57" i="30"/>
  <c r="C70" i="30"/>
  <c r="U70" i="30" s="1"/>
  <c r="C67" i="30"/>
  <c r="U67" i="30" s="1"/>
  <c r="C74" i="30"/>
  <c r="U74" i="30" s="1"/>
  <c r="C71" i="30"/>
  <c r="U71" i="30" s="1"/>
  <c r="C58" i="30"/>
  <c r="U58" i="30" s="1"/>
  <c r="C64" i="30"/>
  <c r="U64" i="30" s="1"/>
  <c r="K67" i="30"/>
  <c r="K68" i="30" s="1"/>
  <c r="N130" i="30"/>
  <c r="J124" i="30"/>
  <c r="J125" i="30" s="1"/>
  <c r="H179" i="30"/>
  <c r="H180" i="30" s="1"/>
  <c r="E147" i="30"/>
  <c r="E148" i="30" s="1"/>
  <c r="F55" i="26"/>
  <c r="J55" i="26"/>
  <c r="Q55" i="26"/>
  <c r="L55" i="26"/>
  <c r="S55" i="26"/>
  <c r="E62" i="30"/>
  <c r="R46" i="30"/>
  <c r="R47" i="30" s="1"/>
  <c r="R104" i="30"/>
  <c r="R105" i="30" s="1"/>
  <c r="G121" i="30"/>
  <c r="L156" i="30"/>
  <c r="L157" i="30" s="1"/>
  <c r="O129" i="30"/>
  <c r="O130" i="30" s="1"/>
  <c r="G37" i="30"/>
  <c r="K97" i="30"/>
  <c r="F149" i="30"/>
  <c r="F150" i="30" s="1"/>
  <c r="H55" i="26"/>
  <c r="N55" i="26"/>
  <c r="E55" i="26"/>
  <c r="K55" i="26"/>
  <c r="N157" i="30"/>
  <c r="N158" i="30" s="1"/>
  <c r="O185" i="30"/>
  <c r="H121" i="30"/>
  <c r="H122" i="30" s="1"/>
  <c r="P55" i="26"/>
  <c r="T54" i="26" l="1"/>
  <c r="T55" i="26" s="1"/>
  <c r="B31" i="30"/>
  <c r="P162" i="30"/>
  <c r="H98" i="30"/>
  <c r="I154" i="30"/>
  <c r="I155" i="30" s="1"/>
  <c r="I156" i="30" s="1"/>
  <c r="I157" i="30" s="1"/>
  <c r="J182" i="30"/>
  <c r="O73" i="30"/>
  <c r="O74" i="30" s="1"/>
  <c r="O75" i="30" s="1"/>
  <c r="J183" i="30"/>
  <c r="J184" i="30" s="1"/>
  <c r="J185" i="30" s="1"/>
  <c r="J186" i="30" s="1"/>
  <c r="K44" i="30"/>
  <c r="K45" i="30" s="1"/>
  <c r="P131" i="30"/>
  <c r="P132" i="30" s="1"/>
  <c r="O104" i="30"/>
  <c r="O105" i="30" s="1"/>
  <c r="D85" i="30"/>
  <c r="K127" i="30"/>
  <c r="K128" i="30" s="1"/>
  <c r="M159" i="30"/>
  <c r="D169" i="30"/>
  <c r="H123" i="30"/>
  <c r="H124" i="30" s="1"/>
  <c r="E118" i="30"/>
  <c r="E119" i="30" s="1"/>
  <c r="M44" i="30"/>
  <c r="D142" i="30"/>
  <c r="D55" i="30"/>
  <c r="G154" i="30"/>
  <c r="E93" i="30"/>
  <c r="E94" i="30" s="1"/>
  <c r="E95" i="30" s="1"/>
  <c r="F33" i="33"/>
  <c r="E30" i="33"/>
  <c r="E61" i="33"/>
  <c r="E28" i="30"/>
  <c r="E32" i="33"/>
  <c r="E65" i="33"/>
  <c r="E85" i="33"/>
  <c r="E31" i="33"/>
  <c r="E81" i="33"/>
  <c r="H41" i="30"/>
  <c r="H42" i="30" s="1"/>
  <c r="H43" i="30" s="1"/>
  <c r="M73" i="30"/>
  <c r="M74" i="30" s="1"/>
  <c r="M75" i="30" s="1"/>
  <c r="M188" i="30"/>
  <c r="M189" i="30" s="1"/>
  <c r="J153" i="30"/>
  <c r="J154" i="30" s="1"/>
  <c r="O186" i="30"/>
  <c r="O187" i="30" s="1"/>
  <c r="G180" i="30"/>
  <c r="G181" i="30" s="1"/>
  <c r="G38" i="30"/>
  <c r="G39" i="30" s="1"/>
  <c r="F122" i="30"/>
  <c r="F123" i="30" s="1"/>
  <c r="N47" i="30"/>
  <c r="N48" i="30" s="1"/>
  <c r="I98" i="30"/>
  <c r="D36" i="30"/>
  <c r="D37" i="30" s="1"/>
  <c r="D38" i="30" s="1"/>
  <c r="J68" i="30"/>
  <c r="J69" i="30" s="1"/>
  <c r="J70" i="30" s="1"/>
  <c r="G122" i="30"/>
  <c r="N185" i="30"/>
  <c r="N186" i="30" s="1"/>
  <c r="N187" i="30" s="1"/>
  <c r="M126" i="30"/>
  <c r="M127" i="30" s="1"/>
  <c r="M128" i="30" s="1"/>
  <c r="F178" i="30"/>
  <c r="F179" i="30" s="1"/>
  <c r="O45" i="30"/>
  <c r="O46" i="30" s="1"/>
  <c r="I125" i="30"/>
  <c r="M160" i="30"/>
  <c r="M161" i="30" s="1"/>
  <c r="M162" i="30" s="1"/>
  <c r="L99" i="30"/>
  <c r="K158" i="30"/>
  <c r="K159" i="30" s="1"/>
  <c r="H99" i="30"/>
  <c r="H100" i="30" s="1"/>
  <c r="Q162" i="30"/>
  <c r="H68" i="30"/>
  <c r="G95" i="30"/>
  <c r="J126" i="30"/>
  <c r="D90" i="30"/>
  <c r="D91" i="30" s="1"/>
  <c r="J96" i="30"/>
  <c r="J97" i="30" s="1"/>
  <c r="F38" i="30"/>
  <c r="F39" i="30" s="1"/>
  <c r="F40" i="30" s="1"/>
  <c r="I66" i="30"/>
  <c r="I67" i="30" s="1"/>
  <c r="R48" i="30"/>
  <c r="B58" i="30"/>
  <c r="B88" i="30"/>
  <c r="B115" i="30" s="1"/>
  <c r="B145" i="30" s="1"/>
  <c r="B172" i="30" s="1"/>
  <c r="O131" i="30"/>
  <c r="O132" i="30" s="1"/>
  <c r="E63" i="30"/>
  <c r="E64" i="30" s="1"/>
  <c r="E149" i="30"/>
  <c r="N131" i="30"/>
  <c r="N132" i="30" s="1"/>
  <c r="L183" i="30"/>
  <c r="L184" i="30" s="1"/>
  <c r="G66" i="30"/>
  <c r="N101" i="30"/>
  <c r="N102" i="30" s="1"/>
  <c r="N103" i="30" s="1"/>
  <c r="K69" i="30"/>
  <c r="K70" i="30" s="1"/>
  <c r="D62" i="30"/>
  <c r="E177" i="30"/>
  <c r="E178" i="30" s="1"/>
  <c r="K98" i="30"/>
  <c r="K99" i="30" s="1"/>
  <c r="I179" i="30"/>
  <c r="N159" i="30"/>
  <c r="N160" i="30" s="1"/>
  <c r="L158" i="30"/>
  <c r="L159" i="30" s="1"/>
  <c r="F66" i="30"/>
  <c r="G96" i="30"/>
  <c r="C55" i="26"/>
  <c r="B87" i="30"/>
  <c r="B57" i="30"/>
  <c r="C41" i="33"/>
  <c r="D41" i="33"/>
  <c r="K183" i="30"/>
  <c r="K184" i="30" s="1"/>
  <c r="N71" i="30"/>
  <c r="N72" i="30" s="1"/>
  <c r="D117" i="30"/>
  <c r="F94" i="30"/>
  <c r="F95" i="30" s="1"/>
  <c r="D149" i="30"/>
  <c r="D150" i="30" s="1"/>
  <c r="D151" i="30" s="1"/>
  <c r="D174" i="30"/>
  <c r="E35" i="30"/>
  <c r="E36" i="30" s="1"/>
  <c r="F151" i="30"/>
  <c r="F152" i="30" s="1"/>
  <c r="H181" i="30"/>
  <c r="H182" i="30" s="1"/>
  <c r="H155" i="30"/>
  <c r="L71" i="30"/>
  <c r="M101" i="30"/>
  <c r="M102" i="30" s="1"/>
  <c r="L43" i="30"/>
  <c r="L44" i="30" s="1"/>
  <c r="J40" i="30"/>
  <c r="L128" i="30"/>
  <c r="I39" i="30"/>
  <c r="U54" i="26" l="1"/>
  <c r="K46" i="30"/>
  <c r="K47" i="30" s="1"/>
  <c r="E65" i="30"/>
  <c r="K129" i="30"/>
  <c r="K130" i="30" s="1"/>
  <c r="K131" i="30" s="1"/>
  <c r="G155" i="30"/>
  <c r="F30" i="33"/>
  <c r="F45" i="33"/>
  <c r="F28" i="30"/>
  <c r="F31" i="33"/>
  <c r="F81" i="33"/>
  <c r="F85" i="33"/>
  <c r="G33" i="33"/>
  <c r="F32" i="33"/>
  <c r="F41" i="33"/>
  <c r="F41" i="30"/>
  <c r="F42" i="30" s="1"/>
  <c r="L73" i="30"/>
  <c r="F180" i="30"/>
  <c r="F181" i="30" s="1"/>
  <c r="N188" i="30"/>
  <c r="N189" i="30" s="1"/>
  <c r="O188" i="30"/>
  <c r="O189" i="30" s="1"/>
  <c r="M45" i="30"/>
  <c r="L72" i="30"/>
  <c r="B32" i="30"/>
  <c r="E85" i="30"/>
  <c r="E112" i="30"/>
  <c r="E169" i="30"/>
  <c r="E142" i="30"/>
  <c r="E55" i="30"/>
  <c r="E120" i="30"/>
  <c r="O47" i="30"/>
  <c r="O48" i="30" s="1"/>
  <c r="L160" i="30"/>
  <c r="L161" i="30" s="1"/>
  <c r="L162" i="30" s="1"/>
  <c r="J71" i="30"/>
  <c r="G97" i="30"/>
  <c r="G98" i="30" s="1"/>
  <c r="B114" i="30"/>
  <c r="J98" i="30"/>
  <c r="M129" i="30"/>
  <c r="M130" i="30" s="1"/>
  <c r="G123" i="30"/>
  <c r="G124" i="30" s="1"/>
  <c r="I99" i="30"/>
  <c r="N73" i="30"/>
  <c r="N74" i="30" s="1"/>
  <c r="L45" i="30"/>
  <c r="L46" i="30" s="1"/>
  <c r="H125" i="30"/>
  <c r="E37" i="30"/>
  <c r="E38" i="30" s="1"/>
  <c r="E66" i="30"/>
  <c r="K100" i="30"/>
  <c r="K101" i="30" s="1"/>
  <c r="K102" i="30" s="1"/>
  <c r="K103" i="30" s="1"/>
  <c r="K104" i="30" s="1"/>
  <c r="G67" i="30"/>
  <c r="G68" i="30" s="1"/>
  <c r="E150" i="30"/>
  <c r="N104" i="30"/>
  <c r="N105" i="30" s="1"/>
  <c r="H156" i="30"/>
  <c r="F124" i="30"/>
  <c r="F125" i="30" s="1"/>
  <c r="C95" i="33"/>
  <c r="D63" i="30"/>
  <c r="D64" i="30" s="1"/>
  <c r="J127" i="30"/>
  <c r="I126" i="30"/>
  <c r="I127" i="30" s="1"/>
  <c r="F56" i="26"/>
  <c r="N56" i="26"/>
  <c r="H56" i="26"/>
  <c r="P56" i="26"/>
  <c r="J56" i="26"/>
  <c r="T56" i="26"/>
  <c r="U55" i="26"/>
  <c r="L56" i="26"/>
  <c r="D56" i="26"/>
  <c r="O56" i="26"/>
  <c r="E56" i="26"/>
  <c r="Q56" i="26"/>
  <c r="G56" i="26"/>
  <c r="I56" i="26"/>
  <c r="K56" i="26"/>
  <c r="M56" i="26"/>
  <c r="R56" i="26"/>
  <c r="C56" i="26"/>
  <c r="S56" i="26"/>
  <c r="F67" i="30"/>
  <c r="K48" i="30"/>
  <c r="J41" i="30"/>
  <c r="J42" i="30" s="1"/>
  <c r="H44" i="30"/>
  <c r="H45" i="30" s="1"/>
  <c r="D152" i="30"/>
  <c r="G182" i="30"/>
  <c r="G183" i="30" s="1"/>
  <c r="F96" i="30"/>
  <c r="I40" i="30"/>
  <c r="I41" i="30" s="1"/>
  <c r="M103" i="30"/>
  <c r="L185" i="30"/>
  <c r="L186" i="30" s="1"/>
  <c r="G40" i="30"/>
  <c r="G41" i="30" s="1"/>
  <c r="K185" i="30"/>
  <c r="K186" i="30" s="1"/>
  <c r="H101" i="30"/>
  <c r="E96" i="30"/>
  <c r="E97" i="30" s="1"/>
  <c r="E98" i="30" s="1"/>
  <c r="L129" i="30"/>
  <c r="L130" i="30" s="1"/>
  <c r="L131" i="30" s="1"/>
  <c r="D175" i="30"/>
  <c r="K160" i="30"/>
  <c r="K161" i="30" s="1"/>
  <c r="J155" i="30"/>
  <c r="J156" i="30" s="1"/>
  <c r="I158" i="30"/>
  <c r="I159" i="30" s="1"/>
  <c r="J187" i="30"/>
  <c r="D95" i="33"/>
  <c r="N161" i="30"/>
  <c r="N162" i="30" s="1"/>
  <c r="I180" i="30"/>
  <c r="I181" i="30" s="1"/>
  <c r="L100" i="30"/>
  <c r="H69" i="30"/>
  <c r="I68" i="30"/>
  <c r="K71" i="30"/>
  <c r="K72" i="30" s="1"/>
  <c r="J128" i="30"/>
  <c r="J129" i="30" s="1"/>
  <c r="J130" i="30" s="1"/>
  <c r="J131" i="30" s="1"/>
  <c r="H183" i="30"/>
  <c r="H184" i="30" s="1"/>
  <c r="H185" i="30" s="1"/>
  <c r="E179" i="30"/>
  <c r="D118" i="30"/>
  <c r="D119" i="30" s="1"/>
  <c r="D45" i="33"/>
  <c r="D96" i="33" s="1"/>
  <c r="C45" i="33"/>
  <c r="D39" i="30"/>
  <c r="D92" i="30"/>
  <c r="F153" i="30"/>
  <c r="K73" i="30" l="1"/>
  <c r="K74" i="30" s="1"/>
  <c r="L47" i="30"/>
  <c r="L48" i="30" s="1"/>
  <c r="M46" i="30"/>
  <c r="M47" i="30" s="1"/>
  <c r="M48" i="30" s="1"/>
  <c r="G156" i="30"/>
  <c r="G99" i="30"/>
  <c r="G100" i="30" s="1"/>
  <c r="F43" i="30"/>
  <c r="F44" i="30" s="1"/>
  <c r="L187" i="30"/>
  <c r="L188" i="30" s="1"/>
  <c r="L189" i="30" s="1"/>
  <c r="J188" i="30"/>
  <c r="J189" i="30" s="1"/>
  <c r="L74" i="30"/>
  <c r="L75" i="30" s="1"/>
  <c r="B59" i="30"/>
  <c r="E45" i="33" s="1"/>
  <c r="E96" i="33" s="1"/>
  <c r="B89" i="30"/>
  <c r="E41" i="33"/>
  <c r="E95" i="33" s="1"/>
  <c r="C98" i="33"/>
  <c r="C102" i="33" s="1"/>
  <c r="K132" i="30"/>
  <c r="E67" i="30"/>
  <c r="E68" i="30" s="1"/>
  <c r="E69" i="30" s="1"/>
  <c r="M131" i="30"/>
  <c r="M132" i="30" s="1"/>
  <c r="G32" i="33"/>
  <c r="G41" i="33"/>
  <c r="G30" i="33"/>
  <c r="G85" i="33"/>
  <c r="G28" i="30"/>
  <c r="G31" i="33"/>
  <c r="G45" i="33"/>
  <c r="H33" i="33"/>
  <c r="G81" i="33"/>
  <c r="E121" i="30"/>
  <c r="D65" i="30"/>
  <c r="D66" i="30" s="1"/>
  <c r="B33" i="30"/>
  <c r="F169" i="30"/>
  <c r="F85" i="30"/>
  <c r="F55" i="30"/>
  <c r="F142" i="30"/>
  <c r="F112" i="30"/>
  <c r="J157" i="30"/>
  <c r="J158" i="30" s="1"/>
  <c r="H46" i="30"/>
  <c r="H47" i="30" s="1"/>
  <c r="G42" i="30"/>
  <c r="K105" i="30"/>
  <c r="I128" i="30"/>
  <c r="K187" i="30"/>
  <c r="K188" i="30" s="1"/>
  <c r="K189" i="30" s="1"/>
  <c r="F68" i="30"/>
  <c r="F69" i="30" s="1"/>
  <c r="E151" i="30"/>
  <c r="H70" i="30"/>
  <c r="H71" i="30" s="1"/>
  <c r="H72" i="30" s="1"/>
  <c r="H73" i="30" s="1"/>
  <c r="H74" i="30" s="1"/>
  <c r="F97" i="30"/>
  <c r="F154" i="30"/>
  <c r="F155" i="30"/>
  <c r="F156" i="30" s="1"/>
  <c r="F157" i="30" s="1"/>
  <c r="N75" i="30"/>
  <c r="I42" i="30"/>
  <c r="I43" i="30" s="1"/>
  <c r="I44" i="30" s="1"/>
  <c r="G184" i="30"/>
  <c r="H126" i="30"/>
  <c r="I100" i="30"/>
  <c r="I101" i="30" s="1"/>
  <c r="J72" i="30"/>
  <c r="J73" i="30" s="1"/>
  <c r="J74" i="30" s="1"/>
  <c r="J75" i="30" s="1"/>
  <c r="F182" i="30"/>
  <c r="F183" i="30" s="1"/>
  <c r="F184" i="30" s="1"/>
  <c r="F185" i="30" s="1"/>
  <c r="I69" i="30"/>
  <c r="I70" i="30" s="1"/>
  <c r="J132" i="30"/>
  <c r="F126" i="30"/>
  <c r="G69" i="30"/>
  <c r="C96" i="33"/>
  <c r="D120" i="30"/>
  <c r="K162" i="30"/>
  <c r="D98" i="33"/>
  <c r="D102" i="33" s="1"/>
  <c r="D108" i="33" s="1"/>
  <c r="D113" i="33" s="1"/>
  <c r="L132" i="30"/>
  <c r="H102" i="30"/>
  <c r="D176" i="30"/>
  <c r="D177" i="30" s="1"/>
  <c r="E99" i="30"/>
  <c r="D153" i="30"/>
  <c r="D154" i="30" s="1"/>
  <c r="D155" i="30" s="1"/>
  <c r="I182" i="30"/>
  <c r="H186" i="30"/>
  <c r="C58" i="26"/>
  <c r="U56" i="26"/>
  <c r="K75" i="30"/>
  <c r="E39" i="30"/>
  <c r="G125" i="30"/>
  <c r="G126" i="30" s="1"/>
  <c r="H157" i="30"/>
  <c r="H158" i="30" s="1"/>
  <c r="I160" i="30"/>
  <c r="I161" i="30" s="1"/>
  <c r="D40" i="30"/>
  <c r="D93" i="30"/>
  <c r="D94" i="30" s="1"/>
  <c r="M104" i="30"/>
  <c r="M105" i="30" s="1"/>
  <c r="L101" i="30"/>
  <c r="L102" i="30" s="1"/>
  <c r="L103" i="30" s="1"/>
  <c r="J43" i="30"/>
  <c r="J44" i="30" s="1"/>
  <c r="J45" i="30" s="1"/>
  <c r="J99" i="30"/>
  <c r="J100" i="30" s="1"/>
  <c r="B144" i="30"/>
  <c r="E180" i="30"/>
  <c r="E181" i="30" s="1"/>
  <c r="E182" i="30" s="1"/>
  <c r="E183" i="30" s="1"/>
  <c r="E184" i="30" s="1"/>
  <c r="E185" i="30" l="1"/>
  <c r="E186" i="30" s="1"/>
  <c r="H48" i="30"/>
  <c r="E122" i="30"/>
  <c r="E123" i="30" s="1"/>
  <c r="F70" i="30"/>
  <c r="F71" i="30" s="1"/>
  <c r="F72" i="30" s="1"/>
  <c r="F73" i="30" s="1"/>
  <c r="F74" i="30" s="1"/>
  <c r="I162" i="30"/>
  <c r="G157" i="30"/>
  <c r="I129" i="30"/>
  <c r="I130" i="30" s="1"/>
  <c r="G101" i="30"/>
  <c r="G102" i="30" s="1"/>
  <c r="F45" i="30"/>
  <c r="F46" i="30" s="1"/>
  <c r="H187" i="30"/>
  <c r="B90" i="30"/>
  <c r="F61" i="33" s="1"/>
  <c r="B60" i="30"/>
  <c r="H85" i="33"/>
  <c r="H28" i="30"/>
  <c r="H30" i="33"/>
  <c r="H31" i="33"/>
  <c r="H81" i="33"/>
  <c r="I33" i="33"/>
  <c r="H32" i="33"/>
  <c r="H41" i="33"/>
  <c r="H45" i="33"/>
  <c r="B116" i="30"/>
  <c r="B34" i="30"/>
  <c r="G55" i="30"/>
  <c r="G112" i="30"/>
  <c r="G85" i="30"/>
  <c r="G142" i="30"/>
  <c r="G169" i="30"/>
  <c r="E98" i="33"/>
  <c r="E102" i="33" s="1"/>
  <c r="E108" i="33" s="1"/>
  <c r="E113" i="33" s="1"/>
  <c r="E144" i="33" s="1"/>
  <c r="I71" i="30"/>
  <c r="I72" i="30" s="1"/>
  <c r="J159" i="30"/>
  <c r="F158" i="30"/>
  <c r="F159" i="30" s="1"/>
  <c r="F160" i="30" s="1"/>
  <c r="G127" i="30"/>
  <c r="G128" i="30" s="1"/>
  <c r="G129" i="30" s="1"/>
  <c r="D95" i="30"/>
  <c r="D96" i="30" s="1"/>
  <c r="D97" i="30" s="1"/>
  <c r="D98" i="30" s="1"/>
  <c r="D99" i="30" s="1"/>
  <c r="D100" i="30" s="1"/>
  <c r="D101" i="30" s="1"/>
  <c r="D102" i="30" s="1"/>
  <c r="D103" i="30" s="1"/>
  <c r="D104" i="30" s="1"/>
  <c r="D105" i="30" s="1"/>
  <c r="H159" i="30"/>
  <c r="H160" i="30" s="1"/>
  <c r="H161" i="30" s="1"/>
  <c r="H162" i="30" s="1"/>
  <c r="H75" i="30"/>
  <c r="D114" i="33"/>
  <c r="D144" i="33"/>
  <c r="G185" i="30"/>
  <c r="G186" i="30" s="1"/>
  <c r="E70" i="30"/>
  <c r="E71" i="30" s="1"/>
  <c r="J101" i="30"/>
  <c r="D41" i="30"/>
  <c r="D42" i="30" s="1"/>
  <c r="D43" i="30" s="1"/>
  <c r="D178" i="30"/>
  <c r="D179" i="30" s="1"/>
  <c r="D180" i="30" s="1"/>
  <c r="G70" i="30"/>
  <c r="G71" i="30" s="1"/>
  <c r="D121" i="30"/>
  <c r="F186" i="30"/>
  <c r="F187" i="30" s="1"/>
  <c r="F188" i="30" s="1"/>
  <c r="L104" i="30"/>
  <c r="L105" i="30" s="1"/>
  <c r="I183" i="30"/>
  <c r="I102" i="30"/>
  <c r="I103" i="30" s="1"/>
  <c r="I104" i="30" s="1"/>
  <c r="I105" i="30" s="1"/>
  <c r="G43" i="30"/>
  <c r="G44" i="30" s="1"/>
  <c r="G45" i="30" s="1"/>
  <c r="G46" i="30" s="1"/>
  <c r="G47" i="30" s="1"/>
  <c r="G48" i="30" s="1"/>
  <c r="C108" i="33"/>
  <c r="C113" i="33" s="1"/>
  <c r="H103" i="30"/>
  <c r="H104" i="30" s="1"/>
  <c r="H105" i="30" s="1"/>
  <c r="B12" i="34"/>
  <c r="B8" i="26"/>
  <c r="I45" i="30"/>
  <c r="I46" i="30" s="1"/>
  <c r="I47" i="30" s="1"/>
  <c r="I48" i="30" s="1"/>
  <c r="E187" i="30"/>
  <c r="E188" i="30" s="1"/>
  <c r="F127" i="30"/>
  <c r="D67" i="30"/>
  <c r="B171" i="30"/>
  <c r="J46" i="30"/>
  <c r="J47" i="30" s="1"/>
  <c r="J48" i="30" s="1"/>
  <c r="D156" i="30"/>
  <c r="D157" i="30" s="1"/>
  <c r="D158" i="30" s="1"/>
  <c r="D159" i="30" s="1"/>
  <c r="D160" i="30" s="1"/>
  <c r="D161" i="30" s="1"/>
  <c r="D162" i="30" s="1"/>
  <c r="E100" i="30"/>
  <c r="H127" i="30"/>
  <c r="H128" i="30" s="1"/>
  <c r="H129" i="30" s="1"/>
  <c r="F98" i="30"/>
  <c r="E152" i="30"/>
  <c r="E153" i="30" s="1"/>
  <c r="F75" i="30"/>
  <c r="E40" i="30"/>
  <c r="E41" i="30" s="1"/>
  <c r="E42" i="30" s="1"/>
  <c r="E43" i="30" s="1"/>
  <c r="E44" i="30" s="1"/>
  <c r="E45" i="30" s="1"/>
  <c r="G103" i="30" l="1"/>
  <c r="G104" i="30" s="1"/>
  <c r="G105" i="30" s="1"/>
  <c r="E189" i="30"/>
  <c r="E124" i="30"/>
  <c r="E125" i="30" s="1"/>
  <c r="E114" i="33"/>
  <c r="J160" i="30"/>
  <c r="J161" i="30" s="1"/>
  <c r="I131" i="30"/>
  <c r="I132" i="30" s="1"/>
  <c r="G158" i="30"/>
  <c r="G159" i="30" s="1"/>
  <c r="F95" i="33"/>
  <c r="G130" i="30"/>
  <c r="G131" i="30" s="1"/>
  <c r="G132" i="30" s="1"/>
  <c r="B91" i="30"/>
  <c r="G61" i="33" s="1"/>
  <c r="B61" i="30"/>
  <c r="F189" i="30"/>
  <c r="F47" i="30"/>
  <c r="F48" i="30" s="1"/>
  <c r="B146" i="30"/>
  <c r="B173" i="30" s="1"/>
  <c r="F65" i="33"/>
  <c r="H85" i="30"/>
  <c r="H55" i="30"/>
  <c r="B35" i="30"/>
  <c r="H169" i="30"/>
  <c r="H142" i="30"/>
  <c r="H112" i="30"/>
  <c r="B117" i="30"/>
  <c r="B147" i="30" s="1"/>
  <c r="B174" i="30" s="1"/>
  <c r="I28" i="30"/>
  <c r="I41" i="33"/>
  <c r="I45" i="33"/>
  <c r="I61" i="33"/>
  <c r="I32" i="33"/>
  <c r="I31" i="33"/>
  <c r="J33" i="33"/>
  <c r="I30" i="33"/>
  <c r="I65" i="33"/>
  <c r="G72" i="30"/>
  <c r="G73" i="30" s="1"/>
  <c r="G74" i="30" s="1"/>
  <c r="G75" i="30" s="1"/>
  <c r="F161" i="30"/>
  <c r="F162" i="30" s="1"/>
  <c r="H130" i="30"/>
  <c r="H131" i="30" s="1"/>
  <c r="H132" i="30" s="1"/>
  <c r="D44" i="30"/>
  <c r="D45" i="30" s="1"/>
  <c r="D46" i="30" s="1"/>
  <c r="D47" i="30" s="1"/>
  <c r="D48" i="30" s="1"/>
  <c r="G187" i="30"/>
  <c r="G188" i="30" s="1"/>
  <c r="G189" i="30" s="1"/>
  <c r="I73" i="30"/>
  <c r="I74" i="30" s="1"/>
  <c r="I75" i="30" s="1"/>
  <c r="H188" i="30"/>
  <c r="H189" i="30" s="1"/>
  <c r="E101" i="30"/>
  <c r="E102" i="30" s="1"/>
  <c r="E103" i="30" s="1"/>
  <c r="E104" i="30" s="1"/>
  <c r="E105" i="30" s="1"/>
  <c r="E154" i="30"/>
  <c r="E155" i="30" s="1"/>
  <c r="E156" i="30" s="1"/>
  <c r="E157" i="30" s="1"/>
  <c r="E158" i="30" s="1"/>
  <c r="E159" i="30" s="1"/>
  <c r="E160" i="30" s="1"/>
  <c r="E161" i="30" s="1"/>
  <c r="E162" i="30" s="1"/>
  <c r="F128" i="30"/>
  <c r="F129" i="30" s="1"/>
  <c r="F130" i="30" s="1"/>
  <c r="F131" i="30" s="1"/>
  <c r="F132" i="30"/>
  <c r="E72" i="30"/>
  <c r="E73" i="30" s="1"/>
  <c r="E74" i="30" s="1"/>
  <c r="E75" i="30" s="1"/>
  <c r="J102" i="30"/>
  <c r="J103" i="30" s="1"/>
  <c r="J104" i="30" s="1"/>
  <c r="J105" i="30" s="1"/>
  <c r="D181" i="30"/>
  <c r="D182" i="30" s="1"/>
  <c r="D183" i="30" s="1"/>
  <c r="D184" i="30" s="1"/>
  <c r="D185" i="30" s="1"/>
  <c r="D186" i="30" s="1"/>
  <c r="D187" i="30" s="1"/>
  <c r="D188" i="30" s="1"/>
  <c r="D189" i="30" s="1"/>
  <c r="E46" i="30"/>
  <c r="E47" i="30" s="1"/>
  <c r="E48" i="30" s="1"/>
  <c r="F99" i="30"/>
  <c r="F100" i="30" s="1"/>
  <c r="F101" i="30" s="1"/>
  <c r="F102" i="30" s="1"/>
  <c r="F103" i="30" s="1"/>
  <c r="F104" i="30" s="1"/>
  <c r="D68" i="30"/>
  <c r="I184" i="30"/>
  <c r="I185" i="30" s="1"/>
  <c r="I186" i="30" s="1"/>
  <c r="I187" i="30" s="1"/>
  <c r="I188" i="30" s="1"/>
  <c r="I189" i="30" s="1"/>
  <c r="D122" i="30"/>
  <c r="D123" i="30" s="1"/>
  <c r="D124" i="30" s="1"/>
  <c r="D125" i="30" s="1"/>
  <c r="D126" i="30" s="1"/>
  <c r="D127" i="30" s="1"/>
  <c r="D128" i="30" s="1"/>
  <c r="D129" i="30" s="1"/>
  <c r="D130" i="30" s="1"/>
  <c r="D131" i="30" s="1"/>
  <c r="D132" i="30" s="1"/>
  <c r="E126" i="30" l="1"/>
  <c r="E127" i="30" s="1"/>
  <c r="E128" i="30" s="1"/>
  <c r="E129" i="30" s="1"/>
  <c r="J162" i="30"/>
  <c r="G160" i="30"/>
  <c r="G161" i="30" s="1"/>
  <c r="B62" i="30"/>
  <c r="B92" i="30"/>
  <c r="B119" i="30" s="1"/>
  <c r="B149" i="30" s="1"/>
  <c r="B176" i="30" s="1"/>
  <c r="I169" i="30"/>
  <c r="I142" i="30"/>
  <c r="I85" i="30"/>
  <c r="I55" i="30"/>
  <c r="I112" i="30"/>
  <c r="B36" i="30"/>
  <c r="B118" i="30"/>
  <c r="B148" i="30" s="1"/>
  <c r="B175" i="30" s="1"/>
  <c r="H61" i="33"/>
  <c r="G95" i="33"/>
  <c r="K33" i="33"/>
  <c r="J32" i="33"/>
  <c r="J45" i="33"/>
  <c r="J28" i="30"/>
  <c r="J65" i="33"/>
  <c r="J30" i="33"/>
  <c r="J61" i="33"/>
  <c r="J31" i="33"/>
  <c r="J41" i="33"/>
  <c r="F96" i="33"/>
  <c r="F98" i="33"/>
  <c r="F102" i="33" s="1"/>
  <c r="F108" i="33" s="1"/>
  <c r="F113" i="33" s="1"/>
  <c r="C144" i="33"/>
  <c r="C114" i="33"/>
  <c r="F105" i="30"/>
  <c r="D69" i="30"/>
  <c r="D70" i="30" s="1"/>
  <c r="D71" i="30" l="1"/>
  <c r="D72" i="30" s="1"/>
  <c r="D73" i="30" s="1"/>
  <c r="D74" i="30" s="1"/>
  <c r="D75" i="30" s="1"/>
  <c r="E130" i="30"/>
  <c r="E131" i="30" s="1"/>
  <c r="E132" i="30" s="1"/>
  <c r="G162" i="30"/>
  <c r="F144" i="33"/>
  <c r="F114" i="33"/>
  <c r="F115" i="33" s="1"/>
  <c r="B37" i="30"/>
  <c r="J85" i="30"/>
  <c r="J55" i="30"/>
  <c r="J142" i="30"/>
  <c r="J112" i="30"/>
  <c r="J169" i="30"/>
  <c r="H95" i="33"/>
  <c r="H65" i="33"/>
  <c r="H96" i="33" s="1"/>
  <c r="B63" i="30"/>
  <c r="B93" i="30"/>
  <c r="B120" i="30" s="1"/>
  <c r="B150" i="30" s="1"/>
  <c r="B177" i="30" s="1"/>
  <c r="I85" i="33" s="1"/>
  <c r="K30" i="33"/>
  <c r="L33" i="33"/>
  <c r="K45" i="33"/>
  <c r="K41" i="33"/>
  <c r="K61" i="33"/>
  <c r="K32" i="33"/>
  <c r="K28" i="30"/>
  <c r="K31" i="33"/>
  <c r="K65" i="33"/>
  <c r="G65" i="33"/>
  <c r="C115" i="33"/>
  <c r="D115" i="33"/>
  <c r="E115" i="33"/>
  <c r="I96" i="33" l="1"/>
  <c r="K85" i="30"/>
  <c r="B38" i="30"/>
  <c r="K142" i="30"/>
  <c r="K112" i="30"/>
  <c r="K169" i="30"/>
  <c r="K55" i="30"/>
  <c r="I81" i="33"/>
  <c r="I95" i="33" s="1"/>
  <c r="B94" i="30"/>
  <c r="B121" i="30" s="1"/>
  <c r="B151" i="30" s="1"/>
  <c r="B64" i="30"/>
  <c r="H98" i="33"/>
  <c r="H102" i="33" s="1"/>
  <c r="H108" i="33" s="1"/>
  <c r="H113" i="33" s="1"/>
  <c r="H144" i="33" s="1"/>
  <c r="G96" i="33"/>
  <c r="G98" i="33"/>
  <c r="G102" i="33" s="1"/>
  <c r="G108" i="33" s="1"/>
  <c r="G113" i="33" s="1"/>
  <c r="L41" i="33"/>
  <c r="L28" i="30"/>
  <c r="L30" i="33"/>
  <c r="L61" i="33"/>
  <c r="L31" i="33"/>
  <c r="L65" i="33"/>
  <c r="M33" i="33"/>
  <c r="L32" i="33"/>
  <c r="L45" i="33"/>
  <c r="H114" i="33" l="1"/>
  <c r="B95" i="30"/>
  <c r="B122" i="30" s="1"/>
  <c r="B152" i="30" s="1"/>
  <c r="B65" i="30"/>
  <c r="G114" i="33"/>
  <c r="G115" i="33" s="1"/>
  <c r="G144" i="33"/>
  <c r="M65" i="33"/>
  <c r="M31" i="33"/>
  <c r="M30" i="33"/>
  <c r="N33" i="33"/>
  <c r="M45" i="33"/>
  <c r="M41" i="33"/>
  <c r="M32" i="33"/>
  <c r="M28" i="30"/>
  <c r="M61" i="33"/>
  <c r="B178" i="30"/>
  <c r="K81" i="33"/>
  <c r="J81" i="33"/>
  <c r="L85" i="30"/>
  <c r="B39" i="30"/>
  <c r="L112" i="30"/>
  <c r="L55" i="30"/>
  <c r="L169" i="30"/>
  <c r="L142" i="30"/>
  <c r="I98" i="33"/>
  <c r="I102" i="33" s="1"/>
  <c r="I108" i="33" s="1"/>
  <c r="I113" i="33" s="1"/>
  <c r="K95" i="33" l="1"/>
  <c r="J95" i="33"/>
  <c r="N61" i="33"/>
  <c r="N31" i="33"/>
  <c r="N28" i="30"/>
  <c r="N65" i="33"/>
  <c r="O33" i="33"/>
  <c r="N32" i="33"/>
  <c r="N41" i="33"/>
  <c r="N45" i="33"/>
  <c r="N30" i="33"/>
  <c r="M55" i="30"/>
  <c r="M85" i="30"/>
  <c r="M112" i="30"/>
  <c r="M142" i="30"/>
  <c r="M169" i="30"/>
  <c r="B40" i="30"/>
  <c r="B66" i="30"/>
  <c r="B96" i="30"/>
  <c r="B123" i="30" s="1"/>
  <c r="B153" i="30" s="1"/>
  <c r="B180" i="30" s="1"/>
  <c r="I144" i="33"/>
  <c r="I114" i="33"/>
  <c r="I115" i="33" s="1"/>
  <c r="J85" i="33"/>
  <c r="J96" i="33" s="1"/>
  <c r="H115" i="33"/>
  <c r="B179" i="30"/>
  <c r="L81" i="33"/>
  <c r="L95" i="33" s="1"/>
  <c r="N55" i="30" l="1"/>
  <c r="N112" i="30"/>
  <c r="N85" i="30"/>
  <c r="B41" i="30"/>
  <c r="N142" i="30"/>
  <c r="N169" i="30"/>
  <c r="L85" i="33"/>
  <c r="L96" i="33" s="1"/>
  <c r="B67" i="30"/>
  <c r="B97" i="30"/>
  <c r="B124" i="30" s="1"/>
  <c r="B154" i="30" s="1"/>
  <c r="J98" i="33"/>
  <c r="J102" i="33" s="1"/>
  <c r="J108" i="33" s="1"/>
  <c r="J113" i="33" s="1"/>
  <c r="K85" i="33"/>
  <c r="O32" i="33"/>
  <c r="O45" i="33"/>
  <c r="O41" i="33"/>
  <c r="O61" i="33"/>
  <c r="O65" i="33"/>
  <c r="P33" i="33"/>
  <c r="O30" i="33"/>
  <c r="O28" i="30"/>
  <c r="O31" i="33"/>
  <c r="K96" i="33" l="1"/>
  <c r="K98" i="33"/>
  <c r="K102" i="33" s="1"/>
  <c r="K108" i="33" s="1"/>
  <c r="K113" i="33" s="1"/>
  <c r="L98" i="33"/>
  <c r="L102" i="33" s="1"/>
  <c r="L108" i="33" s="1"/>
  <c r="L113" i="33" s="1"/>
  <c r="B68" i="30"/>
  <c r="B98" i="30"/>
  <c r="B125" i="30" s="1"/>
  <c r="B155" i="30" s="1"/>
  <c r="B42" i="30"/>
  <c r="O55" i="30"/>
  <c r="O142" i="30"/>
  <c r="O169" i="30"/>
  <c r="O85" i="30"/>
  <c r="O112" i="30"/>
  <c r="P45" i="33"/>
  <c r="Q33" i="33"/>
  <c r="P30" i="33"/>
  <c r="P28" i="30"/>
  <c r="P65" i="33"/>
  <c r="P61" i="33"/>
  <c r="P31" i="33"/>
  <c r="P41" i="33"/>
  <c r="P32" i="33"/>
  <c r="B181" i="30"/>
  <c r="M81" i="33"/>
  <c r="J114" i="33"/>
  <c r="J144" i="33"/>
  <c r="M95" i="33" l="1"/>
  <c r="B69" i="30"/>
  <c r="B99" i="30"/>
  <c r="B126" i="30" s="1"/>
  <c r="B156" i="30" s="1"/>
  <c r="O81" i="33" s="1"/>
  <c r="O95" i="33" s="1"/>
  <c r="P85" i="30"/>
  <c r="P55" i="30"/>
  <c r="B43" i="30"/>
  <c r="P142" i="30"/>
  <c r="P169" i="30"/>
  <c r="P112" i="30"/>
  <c r="M85" i="33"/>
  <c r="M96" i="33" s="1"/>
  <c r="R33" i="33"/>
  <c r="Q32" i="33"/>
  <c r="Q28" i="30"/>
  <c r="Q41" i="33"/>
  <c r="Q45" i="33"/>
  <c r="Q30" i="33"/>
  <c r="Q31" i="33"/>
  <c r="Q61" i="33"/>
  <c r="Q65" i="33"/>
  <c r="N81" i="33"/>
  <c r="B182" i="30"/>
  <c r="N85" i="33" s="1"/>
  <c r="N96" i="33" s="1"/>
  <c r="L114" i="33"/>
  <c r="L144" i="33"/>
  <c r="K114" i="33"/>
  <c r="K115" i="33" s="1"/>
  <c r="K144" i="33"/>
  <c r="J115" i="33"/>
  <c r="L115" i="33" l="1"/>
  <c r="Q55" i="30"/>
  <c r="Q112" i="30"/>
  <c r="B44" i="30"/>
  <c r="Q142" i="30"/>
  <c r="Q169" i="30"/>
  <c r="Q85" i="30"/>
  <c r="B100" i="30"/>
  <c r="B127" i="30" s="1"/>
  <c r="B157" i="30" s="1"/>
  <c r="P81" i="33" s="1"/>
  <c r="P95" i="33" s="1"/>
  <c r="B70" i="30"/>
  <c r="N95" i="33"/>
  <c r="N98" i="33"/>
  <c r="N102" i="33" s="1"/>
  <c r="N108" i="33" s="1"/>
  <c r="N113" i="33" s="1"/>
  <c r="R30" i="33"/>
  <c r="R61" i="33"/>
  <c r="R45" i="33"/>
  <c r="R31" i="33"/>
  <c r="S33" i="33"/>
  <c r="R32" i="33"/>
  <c r="R28" i="30"/>
  <c r="R65" i="33"/>
  <c r="R41" i="33"/>
  <c r="B183" i="30"/>
  <c r="M98" i="33"/>
  <c r="M102" i="33" s="1"/>
  <c r="M108" i="33" s="1"/>
  <c r="M113" i="33" s="1"/>
  <c r="B71" i="30" l="1"/>
  <c r="B101" i="30"/>
  <c r="B128" i="30" s="1"/>
  <c r="B158" i="30" s="1"/>
  <c r="R85" i="30"/>
  <c r="R55" i="30"/>
  <c r="R142" i="30"/>
  <c r="B45" i="30"/>
  <c r="R112" i="30"/>
  <c r="R169" i="30"/>
  <c r="M144" i="33"/>
  <c r="M114" i="33"/>
  <c r="M115" i="33" s="1"/>
  <c r="S30" i="33"/>
  <c r="S31" i="33"/>
  <c r="S45" i="33"/>
  <c r="S28" i="30"/>
  <c r="S61" i="33"/>
  <c r="S41" i="33"/>
  <c r="S65" i="33"/>
  <c r="S32" i="33"/>
  <c r="T33" i="33"/>
  <c r="B184" i="30"/>
  <c r="P85" i="33" s="1"/>
  <c r="P96" i="33" s="1"/>
  <c r="N144" i="33"/>
  <c r="N114" i="33"/>
  <c r="T65" i="33" l="1"/>
  <c r="U65" i="33" s="1"/>
  <c r="T45" i="33"/>
  <c r="U45" i="33" s="1"/>
  <c r="T30" i="33"/>
  <c r="T61" i="33"/>
  <c r="U61" i="33" s="1"/>
  <c r="T32" i="33"/>
  <c r="T28" i="30"/>
  <c r="T31" i="33"/>
  <c r="T41" i="33"/>
  <c r="U41" i="33" s="1"/>
  <c r="B185" i="30"/>
  <c r="Q81" i="33"/>
  <c r="S142" i="30"/>
  <c r="S169" i="30"/>
  <c r="S85" i="30"/>
  <c r="S112" i="30"/>
  <c r="S55" i="30"/>
  <c r="B46" i="30"/>
  <c r="B102" i="30"/>
  <c r="B129" i="30" s="1"/>
  <c r="B159" i="30" s="1"/>
  <c r="B72" i="30"/>
  <c r="P98" i="33"/>
  <c r="P102" i="33" s="1"/>
  <c r="P108" i="33" s="1"/>
  <c r="P113" i="33" s="1"/>
  <c r="O85" i="33"/>
  <c r="N115" i="33"/>
  <c r="Q95" i="33" l="1"/>
  <c r="C124" i="33"/>
  <c r="C123" i="33"/>
  <c r="P114" i="33"/>
  <c r="P144" i="33"/>
  <c r="B186" i="30"/>
  <c r="R85" i="33" s="1"/>
  <c r="R96" i="33" s="1"/>
  <c r="R81" i="33"/>
  <c r="B103" i="30"/>
  <c r="B130" i="30" s="1"/>
  <c r="B160" i="30" s="1"/>
  <c r="S81" i="33" s="1"/>
  <c r="S95" i="33" s="1"/>
  <c r="B73" i="30"/>
  <c r="Q85" i="33"/>
  <c r="Q96" i="33" s="1"/>
  <c r="C126" i="33"/>
  <c r="C125" i="33"/>
  <c r="T85" i="30"/>
  <c r="T112" i="30"/>
  <c r="B47" i="30"/>
  <c r="T55" i="30"/>
  <c r="T142" i="30"/>
  <c r="T169" i="30"/>
  <c r="O96" i="33"/>
  <c r="O98" i="33"/>
  <c r="O102" i="33" s="1"/>
  <c r="O108" i="33" s="1"/>
  <c r="R95" i="33" l="1"/>
  <c r="R98" i="33"/>
  <c r="R102" i="33" s="1"/>
  <c r="R108" i="33" s="1"/>
  <c r="R113" i="33" s="1"/>
  <c r="C128" i="33"/>
  <c r="Q98" i="33"/>
  <c r="Q102" i="33" s="1"/>
  <c r="Q108" i="33" s="1"/>
  <c r="Q113" i="33" s="1"/>
  <c r="B74" i="30"/>
  <c r="B104" i="30"/>
  <c r="B131" i="30" s="1"/>
  <c r="B161" i="30" s="1"/>
  <c r="B188" i="30" s="1"/>
  <c r="B187" i="30"/>
  <c r="S85" i="33" s="1"/>
  <c r="T81" i="33"/>
  <c r="U81" i="33" s="1"/>
  <c r="U95" i="33" s="1"/>
  <c r="O113" i="33"/>
  <c r="T85" i="33" l="1"/>
  <c r="T96" i="33" s="1"/>
  <c r="S96" i="33"/>
  <c r="S98" i="33"/>
  <c r="S102" i="33" s="1"/>
  <c r="S108" i="33" s="1"/>
  <c r="S113" i="33" s="1"/>
  <c r="Q114" i="33"/>
  <c r="Q144" i="33"/>
  <c r="R114" i="33"/>
  <c r="R144" i="33"/>
  <c r="T95" i="33"/>
  <c r="O144" i="33"/>
  <c r="O114" i="33"/>
  <c r="T98" i="33" l="1"/>
  <c r="T102" i="33" s="1"/>
  <c r="T108" i="33" s="1"/>
  <c r="T113" i="33" s="1"/>
  <c r="U85" i="33"/>
  <c r="U96" i="33" s="1"/>
  <c r="S114" i="33"/>
  <c r="S115" i="33" s="1"/>
  <c r="S144" i="33"/>
  <c r="O115" i="33"/>
  <c r="P115" i="33"/>
  <c r="Q115" i="33"/>
  <c r="R115" i="33"/>
  <c r="U108" i="33" l="1"/>
  <c r="U98" i="33"/>
  <c r="U102" i="33"/>
  <c r="T114" i="33"/>
  <c r="T144" i="33"/>
  <c r="U144" i="33" s="1"/>
  <c r="U113" i="33"/>
  <c r="T115" i="33" l="1"/>
  <c r="U114" i="33"/>
  <c r="U115" i="33" l="1"/>
  <c r="C117" i="33"/>
  <c r="B8" i="33" l="1"/>
  <c r="B11" i="34"/>
  <c r="B13" i="34" s="1"/>
</calcChain>
</file>

<file path=xl/comments1.xml><?xml version="1.0" encoding="utf-8"?>
<comments xmlns="http://schemas.openxmlformats.org/spreadsheetml/2006/main">
  <authors>
    <author>Author</author>
  </authors>
  <commentList>
    <comment ref="T113" authorId="0" shapeId="0">
      <text>
        <r>
          <rPr>
            <sz val="9"/>
            <color indexed="81"/>
            <rFont val="Tahoma"/>
            <family val="2"/>
          </rPr>
          <t xml:space="preserve">Note the formula in this cell is different than in the previous cells, as they include the terminal value. If you change the length of the planning period, please make sure the terminal value is added only to the last year.
</t>
        </r>
      </text>
    </comment>
  </commentList>
</comments>
</file>

<file path=xl/comments2.xml><?xml version="1.0" encoding="utf-8"?>
<comments xmlns="http://schemas.openxmlformats.org/spreadsheetml/2006/main">
  <authors>
    <author>Author</author>
  </authors>
  <commentList>
    <comment ref="T54" authorId="0" shapeId="0">
      <text>
        <r>
          <rPr>
            <sz val="9"/>
            <color indexed="81"/>
            <rFont val="Tahoma"/>
            <family val="2"/>
          </rPr>
          <t xml:space="preserve">Note the formula in this cell is different than in the previous cells, as they include the terminal value. If you change the length of the planning period, please make sure the terminal value is added only to the last year.
</t>
        </r>
      </text>
    </comment>
  </commentList>
</comments>
</file>

<file path=xl/sharedStrings.xml><?xml version="1.0" encoding="utf-8"?>
<sst xmlns="http://schemas.openxmlformats.org/spreadsheetml/2006/main" count="510" uniqueCount="255">
  <si>
    <t>years</t>
  </si>
  <si>
    <t xml:space="preserve">Total </t>
  </si>
  <si>
    <t>unit</t>
  </si>
  <si>
    <t>SG&amp;A (Selling, general and administrative expenses)</t>
  </si>
  <si>
    <t>Company:</t>
  </si>
  <si>
    <t>Project:</t>
  </si>
  <si>
    <t>Date:</t>
  </si>
  <si>
    <t>d) Costs of materials / supplies</t>
  </si>
  <si>
    <t>Sales / Revenue</t>
  </si>
  <si>
    <t>Depreciation of buildings</t>
  </si>
  <si>
    <t>Total costs</t>
  </si>
  <si>
    <t>SG&amp;A (selling, general and administrative expenses)</t>
  </si>
  <si>
    <t>WACC (weighted average cost of capital )</t>
  </si>
  <si>
    <t>CoS (cost of sales)</t>
  </si>
  <si>
    <t>f) Personnel / administrative costs including overheads</t>
  </si>
  <si>
    <t>e) Costs for patents / intangible assets / contractual research</t>
  </si>
  <si>
    <t>Depreciation</t>
  </si>
  <si>
    <t>Mio Eur</t>
  </si>
  <si>
    <t>Costs for mass production/commercialization</t>
  </si>
  <si>
    <t>Taxes</t>
  </si>
  <si>
    <t>Changes in Net Working Capital</t>
  </si>
  <si>
    <t>Terminal Value</t>
  </si>
  <si>
    <t>Sum of Discounted Cash-flows</t>
  </si>
  <si>
    <t>Cash-flows</t>
  </si>
  <si>
    <t>Discounted Cash-flows</t>
  </si>
  <si>
    <t>a) Feasibility studies, costs of obtaining the permissions required</t>
  </si>
  <si>
    <t>Unit</t>
  </si>
  <si>
    <t>Eur/Unit</t>
  </si>
  <si>
    <t>Financing of the project</t>
  </si>
  <si>
    <t>Loans</t>
  </si>
  <si>
    <t>Equity</t>
  </si>
  <si>
    <t>Grants</t>
  </si>
  <si>
    <t>Cash inflows (at the time of granting) and outflows (i.e. repayments, including interest) of all the loans contracted with shareholders or third parties for the purpose of the IPCEI project (one line per loan)</t>
  </si>
  <si>
    <t xml:space="preserve">Cash inflows (at the time of granting) and outflows (e.g. dividends) of  the additional equity injected by shareholders for the purpose of the IPCEI project </t>
  </si>
  <si>
    <t>Loans/Credit lines</t>
  </si>
  <si>
    <t>Grants/Other aid instrument</t>
  </si>
  <si>
    <t>Cash inflows related to grants or other aid instruments (one line per aid instrument)</t>
  </si>
  <si>
    <t>Cash balance</t>
  </si>
  <si>
    <t>Definitions</t>
  </si>
  <si>
    <t xml:space="preserve">We note that the use of the WACC formula above rules out the possibility to add a “top-up” risk factor to the discount rate to account for the specific characteristics of the project. </t>
  </si>
  <si>
    <t>The Commission expects companies to use their own internal WACC and to justify it.</t>
  </si>
  <si>
    <t>The justification consists in demonstrating that the internal company WACC results from the following formula:</t>
  </si>
  <si>
    <t>In addition, companies must also provide all the parameters in the formula above together with their sources and the methodology to determine them.</t>
  </si>
  <si>
    <t>WACC</t>
  </si>
  <si>
    <t>If companies do not sufficiently justify their own WACC, the Commission services may construct a benchmark WACC based on publicly available data (at sectoral level) and use it to verify the reliability of the WACC provided by the company.</t>
  </si>
  <si>
    <t>Cost of Equity</t>
  </si>
  <si>
    <t>WACC components</t>
  </si>
  <si>
    <t>WACC calculation</t>
  </si>
  <si>
    <t>E/(D+E)</t>
  </si>
  <si>
    <t>D/(D+E)</t>
  </si>
  <si>
    <t>Result</t>
  </si>
  <si>
    <t>Terminal Value calculation</t>
  </si>
  <si>
    <t>Value</t>
  </si>
  <si>
    <t>Depreciation methodology</t>
  </si>
  <si>
    <t>Cost of Debt (after tax)</t>
  </si>
  <si>
    <t>Source(s)</t>
  </si>
  <si>
    <t>Unlevered beta</t>
  </si>
  <si>
    <t>Depreciation of instruments / equipment per year</t>
  </si>
  <si>
    <t>Cost of new instruments / equipment per year</t>
  </si>
  <si>
    <t>1.1.1 Methodology</t>
  </si>
  <si>
    <t>1.1.2 Calculation</t>
  </si>
  <si>
    <t>In this tab, please</t>
  </si>
  <si>
    <t>Depreciation of instruments / equipment</t>
  </si>
  <si>
    <t>Length of depreciation period</t>
  </si>
  <si>
    <t>Valuation year</t>
  </si>
  <si>
    <t>First year of R&amp;D</t>
  </si>
  <si>
    <t>First year of FID</t>
  </si>
  <si>
    <t>Last year of projections</t>
  </si>
  <si>
    <t>Residual book value</t>
  </si>
  <si>
    <t>Total residual book value</t>
  </si>
  <si>
    <t>Yearly depreciation</t>
  </si>
  <si>
    <t>Cost of new buildings</t>
  </si>
  <si>
    <t>2. FID phase</t>
  </si>
  <si>
    <t>2.1 FID phase - Depreciation of instruments / equipment</t>
  </si>
  <si>
    <t>2.1.1 Methodology</t>
  </si>
  <si>
    <t>2.1.2 Calculation</t>
  </si>
  <si>
    <t>2.2 FID phase - Depreciation of buildings</t>
  </si>
  <si>
    <t>2.2.1 Methodology</t>
  </si>
  <si>
    <t>2.2.2 Calculation</t>
  </si>
  <si>
    <t>3.1 Mass production phase - Depreciation of instruments / equipment</t>
  </si>
  <si>
    <t>3. Mass production phase</t>
  </si>
  <si>
    <t>3.1.1 Methodology</t>
  </si>
  <si>
    <t>3.1.2 Calculation</t>
  </si>
  <si>
    <t>3.2.1 Methodology</t>
  </si>
  <si>
    <t>3.2.2 Calculation</t>
  </si>
  <si>
    <t>Please explain your methodology here, per instructions above.</t>
  </si>
  <si>
    <t>Terminal Value methodology</t>
  </si>
  <si>
    <r>
      <t>Where, E = equity, D = debt,  r</t>
    </r>
    <r>
      <rPr>
        <sz val="11"/>
        <color theme="1"/>
        <rFont val="Calibri"/>
        <family val="2"/>
        <scheme val="minor"/>
      </rPr>
      <t>f = risk-free rate, β = equity beta, ERP = equity risk premium, DP = debt premium and T = tax rate</t>
    </r>
  </si>
  <si>
    <t>General assumptions</t>
  </si>
  <si>
    <t>For each of the parameters above, please insert your value of choice, describe your methodology and list your sources in table "WACC components" below. Your WACC is then automatically calculated in table "WACC calculation" at the bottom of this tab.</t>
  </si>
  <si>
    <t>3.2 Mass production phase - Depreciation of buildings</t>
  </si>
  <si>
    <t>Depreciation check - instruments/equipment</t>
  </si>
  <si>
    <t>Depreciation check - buildings</t>
  </si>
  <si>
    <t>Last year of R&amp;D</t>
  </si>
  <si>
    <t>Last year of FID</t>
  </si>
  <si>
    <t>Funding Gap Template</t>
  </si>
  <si>
    <t>Reference documents</t>
  </si>
  <si>
    <t>Title</t>
  </si>
  <si>
    <t>Reference number</t>
  </si>
  <si>
    <t>52014XC0620</t>
  </si>
  <si>
    <t>Communication from the Commission — Criteria for the analysis of the compatibility with the internal market of State aid to promote the execution of important projects of common European interest</t>
  </si>
  <si>
    <t>Reference of the template:</t>
  </si>
  <si>
    <t>Version:</t>
  </si>
  <si>
    <t>Date of the document:</t>
  </si>
  <si>
    <t>IPCEI – GUIDANCE ON FUNDING GAP CALCULATION AND REPORTING</t>
  </si>
  <si>
    <t>Version</t>
  </si>
  <si>
    <t>2.0</t>
  </si>
  <si>
    <t>1.0</t>
  </si>
  <si>
    <t>R1</t>
  </si>
  <si>
    <t>R2</t>
  </si>
  <si>
    <t>Tab "WACC"</t>
  </si>
  <si>
    <t>Tab "Depreciation"</t>
  </si>
  <si>
    <t>General</t>
  </si>
  <si>
    <t xml:space="preserve">Depreciation rows are linked to the "Depreciation" tab. </t>
  </si>
  <si>
    <t>E = Equity</t>
  </si>
  <si>
    <t>D = Debt</t>
  </si>
  <si>
    <t>rf = Risk free rate</t>
  </si>
  <si>
    <t>ERP = Equity Risk Premium</t>
  </si>
  <si>
    <t>DP = Debt premium</t>
  </si>
  <si>
    <t>T = Tax rate</t>
  </si>
  <si>
    <t>β = equity beta</t>
  </si>
  <si>
    <t>Formula</t>
  </si>
  <si>
    <t>Please note that we expect companies to use their standard depreciation methodology. Any departure from it needs to be duly explained and justified.</t>
  </si>
  <si>
    <t>Template guidance</t>
  </si>
  <si>
    <t>The template must include all the work packages described in the project portfolio.</t>
  </si>
  <si>
    <t>Revised version of the FGT, with changes to tabs "Funding gap" and "Depreciation".</t>
  </si>
  <si>
    <t>Description</t>
  </si>
  <si>
    <t>Initial version of the FGT provided to IPCEI ME Member States on July 16th</t>
  </si>
  <si>
    <t>Net Present Value of the Counterfactual scenario</t>
  </si>
  <si>
    <t xml:space="preserve">     Sales Volume</t>
  </si>
  <si>
    <t xml:space="preserve">     Unit  Price</t>
  </si>
  <si>
    <t>EBIT (Earnings before interest and taxes)</t>
  </si>
  <si>
    <r>
      <rPr>
        <sz val="11"/>
        <rFont val="Calibri"/>
        <family val="2"/>
      </rPr>
      <t xml:space="preserve">    → 1. </t>
    </r>
    <r>
      <rPr>
        <sz val="11"/>
        <rFont val="Calibri"/>
        <family val="2"/>
        <scheme val="minor"/>
      </rPr>
      <t>Depreciation of instruments / equipment</t>
    </r>
  </si>
  <si>
    <r>
      <rPr>
        <sz val="11"/>
        <rFont val="Calibri"/>
        <family val="2"/>
      </rPr>
      <t xml:space="preserve">     → 2. </t>
    </r>
    <r>
      <rPr>
        <sz val="11"/>
        <rFont val="Calibri"/>
        <family val="2"/>
        <scheme val="minor"/>
      </rPr>
      <t>Depreciation of buildings</t>
    </r>
  </si>
  <si>
    <t>CAPEX - Costs of instruments / equipment</t>
  </si>
  <si>
    <t>CAPEX - Costs of acquisition / construction of buildings</t>
  </si>
  <si>
    <t>The WACC is calculated in tab "WACC"</t>
  </si>
  <si>
    <t>Calculation: NPV of the factual scenario</t>
  </si>
  <si>
    <t xml:space="preserve">    Sales Volume</t>
  </si>
  <si>
    <t xml:space="preserve">    Unit  Price</t>
  </si>
  <si>
    <t>Useful life of instruments / equipment (in years)</t>
  </si>
  <si>
    <t>Useful life of buildings (in years)</t>
  </si>
  <si>
    <t>Costs for First Industrial Deployment</t>
  </si>
  <si>
    <t>NPV of the Factual scenario</t>
  </si>
  <si>
    <t xml:space="preserve">    of which state aid</t>
  </si>
  <si>
    <t xml:space="preserve">    of which private</t>
  </si>
  <si>
    <t>NPV of the Counterfactual scenario</t>
  </si>
  <si>
    <t>Funding Gap</t>
  </si>
  <si>
    <t>Net Present Value of Factual Scenario (EUR mln)</t>
  </si>
  <si>
    <t>Result: NPV of Factual Scenario</t>
  </si>
  <si>
    <t>LEGEND</t>
  </si>
  <si>
    <t>Inflation</t>
  </si>
  <si>
    <t>Project phases</t>
  </si>
  <si>
    <t>Result: NPV of Counterfactual Scenario</t>
  </si>
  <si>
    <t>Net Present Value of Counterfactual Scenario (EUR mln)</t>
  </si>
  <si>
    <t>cells contain built-in formulas &amp; links</t>
  </si>
  <si>
    <t>Please update the general assumptions as they best fit your project</t>
  </si>
  <si>
    <t>cells need input formula</t>
  </si>
  <si>
    <t>cells need input data</t>
  </si>
  <si>
    <t>Please add any depreciation table per category/phase as needed.</t>
  </si>
  <si>
    <t>Please update the general assumptions as they best fit your project. The years inserted in cells B15:B21 are just for exemplary purposes.</t>
  </si>
  <si>
    <t>amount</t>
  </si>
  <si>
    <t>Terminal value</t>
  </si>
  <si>
    <t>Terminal value (factual scenario)</t>
  </si>
  <si>
    <t>Terminal value (counterfactual scenario)</t>
  </si>
  <si>
    <t>Eligible Costs</t>
  </si>
  <si>
    <t>R&amp;D Eligible costs (depreciation)</t>
  </si>
  <si>
    <t>FID Eligible costs (Opex)</t>
  </si>
  <si>
    <t>TOTAL Eligible costs</t>
  </si>
  <si>
    <t>3.0</t>
  </si>
  <si>
    <t>Please provide the underlying calculations for your counterfactual project. Please add rows / items, if needed, and add separate tabs for the calculation of each item (personnel cost, etc.).</t>
  </si>
  <si>
    <t>First year of Mass Production (MP)</t>
  </si>
  <si>
    <t>b) CAPEX - Costs of instruments / equipment</t>
  </si>
  <si>
    <t>c) CAPEX - Costs of acquisition / construction of buildings</t>
  </si>
  <si>
    <t xml:space="preserve"> </t>
  </si>
  <si>
    <t>1.2.1 Methodology</t>
  </si>
  <si>
    <t>1.2.2 Calculation</t>
  </si>
  <si>
    <t>Net Present Value of the Factual scenario</t>
  </si>
  <si>
    <t>Calculation: NPV of the counterfactual scenario</t>
  </si>
  <si>
    <t xml:space="preserve">All administrative costs (efforts for marketing and sales, factory planning, supply chain, IT, Finance and all other administrative efforts) </t>
  </si>
  <si>
    <t>FID Eligible costs (depreciation)</t>
  </si>
  <si>
    <t>1. Gordon Growth Formula</t>
  </si>
  <si>
    <t>*Perpetuity Growth formula (Gordon Growth formula):</t>
  </si>
  <si>
    <t>2. Exit multiples</t>
  </si>
  <si>
    <t>EBIT in the last year</t>
  </si>
  <si>
    <t>depreciation in the last year</t>
  </si>
  <si>
    <t>taxes in the last year</t>
  </si>
  <si>
    <t>normalized CAPEX</t>
  </si>
  <si>
    <t>g</t>
  </si>
  <si>
    <t>Please add as many rows as needed for the underlying calculations</t>
  </si>
  <si>
    <t>In table "Terminal Value calculation" (from row 23):</t>
  </si>
  <si>
    <r>
      <t>CF</t>
    </r>
    <r>
      <rPr>
        <vertAlign val="subscript"/>
        <sz val="8"/>
        <rFont val="Calibri"/>
        <family val="2"/>
        <scheme val="minor"/>
      </rPr>
      <t>T</t>
    </r>
  </si>
  <si>
    <r>
      <t xml:space="preserve">Where </t>
    </r>
    <r>
      <rPr>
        <b/>
        <i/>
        <sz val="11"/>
        <color theme="1"/>
        <rFont val="Calibri"/>
        <family val="2"/>
        <scheme val="minor"/>
      </rPr>
      <t>TV</t>
    </r>
    <r>
      <rPr>
        <i/>
        <sz val="11"/>
        <color theme="1"/>
        <rFont val="Calibri"/>
        <family val="2"/>
        <scheme val="minor"/>
      </rPr>
      <t xml:space="preserve"> is the project terminal value, </t>
    </r>
    <r>
      <rPr>
        <b/>
        <i/>
        <sz val="11"/>
        <color theme="1"/>
        <rFont val="Calibri"/>
        <family val="2"/>
        <scheme val="minor"/>
      </rPr>
      <t>CF</t>
    </r>
    <r>
      <rPr>
        <b/>
        <i/>
        <vertAlign val="subscript"/>
        <sz val="8"/>
        <rFont val="Calibri"/>
        <family val="2"/>
        <scheme val="minor"/>
      </rPr>
      <t>T</t>
    </r>
    <r>
      <rPr>
        <i/>
        <sz val="11"/>
        <color theme="1"/>
        <rFont val="Calibri"/>
        <family val="2"/>
        <scheme val="minor"/>
      </rPr>
      <t xml:space="preserve"> is the after tax cash flow at the end of the projections, </t>
    </r>
    <r>
      <rPr>
        <b/>
        <i/>
        <sz val="11"/>
        <color theme="1"/>
        <rFont val="Calibri"/>
        <family val="2"/>
        <scheme val="minor"/>
      </rPr>
      <t>g</t>
    </r>
    <r>
      <rPr>
        <i/>
        <sz val="11"/>
        <color theme="1"/>
        <rFont val="Calibri"/>
        <family val="2"/>
        <scheme val="minor"/>
      </rPr>
      <t xml:space="preserve"> is the perpetual growth rate of cash flows starting from the last year of the projections and </t>
    </r>
    <r>
      <rPr>
        <b/>
        <i/>
        <sz val="11"/>
        <color theme="1"/>
        <rFont val="Calibri"/>
        <family val="2"/>
        <scheme val="minor"/>
      </rPr>
      <t>WACC</t>
    </r>
    <r>
      <rPr>
        <i/>
        <sz val="11"/>
        <color theme="1"/>
        <rFont val="Calibri"/>
        <family val="2"/>
        <scheme val="minor"/>
      </rPr>
      <t xml:space="preserve"> is the company’s internal WACC used to calculate the funding gap.</t>
    </r>
  </si>
  <si>
    <t>R&amp;D Eligible costs (Opex)</t>
  </si>
  <si>
    <t>%</t>
  </si>
  <si>
    <t>May 2022</t>
  </si>
  <si>
    <t xml:space="preserve">3.0 </t>
  </si>
  <si>
    <t>The final innovative product/service or process (whichever is applicable) must be described in sufficient detail (e.g. materials, chips, packaging, etc.)</t>
  </si>
  <si>
    <t>Companies must fill the template on the basis of the characteristics of the work packages they intend to carry out. With regard to the mass production phase, its duration must correspond to the whole expected lifetime of the product.</t>
  </si>
  <si>
    <t>Please detail your source(s) in column E.</t>
  </si>
  <si>
    <t xml:space="preserve">- for the Gordon Growth Formula, the TV is automatically calculated in cell D24, once cell D25 (perpetual growth rate) and cells D28 to D31 are filled in. </t>
  </si>
  <si>
    <t>Tab "Terminal Value (factual)"</t>
  </si>
  <si>
    <t>Costs for R&amp;D&amp;I</t>
  </si>
  <si>
    <t>Tab "Terminal value (counterfactual)"</t>
  </si>
  <si>
    <t>Information/input is to be provided in the cells highlighted in GREY. Built-in formulas and links are indicated in YELLOW. Cells highlighted in ORANGE, where the formulae are to be provided by companies.</t>
  </si>
  <si>
    <t>Tab "Funding Gap"</t>
  </si>
  <si>
    <r>
      <rPr>
        <u/>
        <sz val="11"/>
        <rFont val="Calibri"/>
        <family val="2"/>
        <scheme val="minor"/>
      </rPr>
      <t>New tab:</t>
    </r>
    <r>
      <rPr>
        <sz val="11"/>
        <rFont val="Calibri"/>
        <family val="2"/>
        <scheme val="minor"/>
      </rPr>
      <t xml:space="preserve"> The Funding Gap (FG) is calculated as the difference between the Net Present Value of the IPCEI project (factual scenario) and the Net Present Value of the counterfactual scenario.</t>
    </r>
  </si>
  <si>
    <t>Dates – cells B15 to B21. Companies should select the start and end year for the various phases, as well as their chosen valuation date (we are simplifying here and only asking companies to provide the year). Please note that the valuation date feeds into the discounted cash flows calculation.</t>
  </si>
  <si>
    <r>
      <rPr>
        <u/>
        <sz val="11"/>
        <rFont val="Calibri"/>
        <family val="2"/>
        <scheme val="minor"/>
      </rPr>
      <t xml:space="preserve">New cell </t>
    </r>
    <r>
      <rPr>
        <sz val="11"/>
        <rFont val="Calibri"/>
        <family val="2"/>
        <scheme val="minor"/>
      </rPr>
      <t xml:space="preserve">(B26): inflation. Companies may fill in the inflation rate which may link to the projected costs / revenues. </t>
    </r>
  </si>
  <si>
    <t>For R&amp;D&amp;I, the depreciation is shown in the R&amp;D&amp;I depreciation rows (41 and 45) just in the R&amp;D&amp;I years, irrespective of how long the depreciation lasts for. Once the R&amp;D&amp;I phase is over, any remaining depreciation belonging to the R&amp;D&amp;I phase is then added on to the FID depreciation and the R&amp;D&amp;I depreciation rows are left empty.</t>
  </si>
  <si>
    <t>For FID, the depreciation is shown in the FID depreciation rows (61 and 65) just in the FID years, irrespective of how long the depreciation lasts for. Once the FID phase is over, any remaining depreciation belonging to the FID phase is added on to the Mass Production depreciation and the FID depreciation rows are left empty.</t>
  </si>
  <si>
    <t>For Mass Production, the depreciation is shown in rows 81 and 85 and captures the depreciation belonging to the Mass Production phase, as well as any remaining depreciation from the two other phases.</t>
  </si>
  <si>
    <t>Check cells in rows 95 and 96. If any of them returns a "false", please double check your investments and/or depreciation.</t>
  </si>
  <si>
    <t>Tab "Counterfactual scenario"</t>
  </si>
  <si>
    <t>Tab "Factual scenario (IPCEI)"</t>
  </si>
  <si>
    <t>Revised version of the FGT, with new tabs "Funding Gap", "Factual scenario (IPCEI)", "Counterfactual scenario", "Terminal Value (factual)" &amp; "Terminal Value (counterfactual)".</t>
  </si>
  <si>
    <t>The WACC is calculated automatically in tab “WACC”, on the basis of input which is to be provided by the companies. The resulting WACC (in the “WACC” tab) flows through to the “Factual scenario (IPCEI)” and "Counterfactual scenario" tabs.</t>
  </si>
  <si>
    <t>Companies need to estimate the Terminal Value of the IPCEI project (factual scenario) based on the appropriate methodology and provide the input needed (in the form of data and/or explanations). Calculations are linked and feed into the “Factual scenario (IPCEI)” tab.</t>
  </si>
  <si>
    <t>Companies need to estimate the Terminal Value of the counterfactual scenario based on the appropriate methodology and provide the input needed (in the form of data and/or explanations). Calculations are linked and feed into the “Counterfactual scenario” tab.</t>
  </si>
  <si>
    <r>
      <rPr>
        <u/>
        <sz val="11"/>
        <rFont val="Calibri"/>
        <family val="2"/>
        <scheme val="minor"/>
      </rPr>
      <t>New tab</t>
    </r>
    <r>
      <rPr>
        <sz val="11"/>
        <rFont val="Calibri"/>
        <family val="2"/>
        <scheme val="minor"/>
      </rPr>
      <t>: If, in the absence of the state aid, companies have an alternative project (i.e. counterfactual), this should be reflected in the "Counterfactual scenario" tab. The Net Present Value of that project flows through to the "Funding Gap" tab. If the Net Present Value of the counterfactual scenario is nil, companies should state it explicitly in that tab.</t>
    </r>
  </si>
  <si>
    <t>Please note that the Depreciation is automatically calculated in the six tables highlighted in yellow, under the assumption of the Straight line/Linear depreciation approach, once 1) the length of depreciation period is entered in cells B19 and B20; and 2) CAPEX are entered in tab "Factual scenario (IPCEI)".</t>
  </si>
  <si>
    <t xml:space="preserve">   - explain the depreciation methodology that you used for instruments/equipment and buildings in the R&amp;D&amp;I, FID and Mass Production phases (fill in rows 26, 53, 83, 110, 140, 167 below). </t>
  </si>
  <si>
    <t>Please add any information/data/calculation you deem useful both to this tab and to the "Factual scenario (IPCEI)" tab.</t>
  </si>
  <si>
    <t>1. R&amp;D&amp;I phase</t>
  </si>
  <si>
    <t>1.1 R&amp;D&amp;I phase - Depreciation of instruments / equipment</t>
  </si>
  <si>
    <t>1.2 R&amp;D&amp;I phase - Depreciation of buildings</t>
  </si>
  <si>
    <t>Mio</t>
  </si>
  <si>
    <t>3. Costs of materials / supplies</t>
  </si>
  <si>
    <t>4. Personnel / administrative costs including overheads</t>
  </si>
  <si>
    <t>5. Other costs</t>
  </si>
  <si>
    <t>3. Other methodology (if properly justified)</t>
  </si>
  <si>
    <r>
      <t xml:space="preserve">The Terminal Value (TV) should reflect the </t>
    </r>
    <r>
      <rPr>
        <b/>
        <sz val="11"/>
        <color theme="1"/>
        <rFont val="Calibri"/>
        <family val="2"/>
        <scheme val="minor"/>
      </rPr>
      <t>market value</t>
    </r>
    <r>
      <rPr>
        <sz val="11"/>
        <color theme="1"/>
        <rFont val="Calibri"/>
        <family val="2"/>
        <scheme val="minor"/>
      </rPr>
      <t xml:space="preserve"> of the remaining life of the project at the end of the projections. The TV should be estimated by using the Perpetuity Growth formula (Gordon Growth formula)*. 
Any other methodology (e.g. Exit multip</t>
    </r>
    <r>
      <rPr>
        <sz val="11"/>
        <rFont val="Calibri"/>
        <family val="2"/>
        <scheme val="minor"/>
      </rPr>
      <t>les or other</t>
    </r>
    <r>
      <rPr>
        <sz val="11"/>
        <color theme="1"/>
        <rFont val="Calibri"/>
        <family val="2"/>
        <scheme val="minor"/>
      </rPr>
      <t>) should be justified and supported.</t>
    </r>
  </si>
  <si>
    <t>h) Other costs</t>
  </si>
  <si>
    <t xml:space="preserve">Useful life of assets - cells B23 &amp; B24. Companies should report the length of the depreciation period based on their accounting practice. </t>
  </si>
  <si>
    <t>For each of the three project phases (R&amp;D&amp;I, FID and Mass Production), a depreciation table for equipment/instrument and one for buildings are provided, for a total of 6 tables. The depreciation is calculated automatically, once the input data is inserted in the "Factual scenario (IPECEI)" tab. The total depreciations (column U) flows through to the “Factual scenario (IPCEI)" tab.</t>
  </si>
  <si>
    <t>WACC Calculation</t>
  </si>
  <si>
    <r>
      <rPr>
        <sz val="11"/>
        <rFont val="Calibri"/>
        <family val="2"/>
      </rPr>
      <t xml:space="preserve">→ </t>
    </r>
    <r>
      <rPr>
        <sz val="11"/>
        <rFont val="Calibri"/>
        <family val="2"/>
        <scheme val="minor"/>
      </rPr>
      <t>Depreciation of instruments / equipment</t>
    </r>
  </si>
  <si>
    <r>
      <rPr>
        <sz val="11"/>
        <color theme="1"/>
        <rFont val="Calibri"/>
        <family val="2"/>
      </rPr>
      <t xml:space="preserve">aa) </t>
    </r>
    <r>
      <rPr>
        <sz val="11"/>
        <color theme="1"/>
        <rFont val="Calibri"/>
        <family val="2"/>
        <scheme val="minor"/>
      </rPr>
      <t>Feasibility studies, costs of obtaining the permissions required</t>
    </r>
  </si>
  <si>
    <t>bb) CAPEX - Costs of instruments / equipment</t>
  </si>
  <si>
    <t>→ Depreciation of instruments / equipment</t>
  </si>
  <si>
    <t>cc) CAPEX - Costs of acquisition / construction of buildings</t>
  </si>
  <si>
    <t>→ Depreciation of buildings</t>
  </si>
  <si>
    <t>dd) Costs of materials / supplies</t>
  </si>
  <si>
    <t>ee) Costs for patents / intangible assets / contractual research</t>
  </si>
  <si>
    <t>ff)  Personnel / administrative costs including overheads</t>
  </si>
  <si>
    <t>hh) Other costs</t>
  </si>
  <si>
    <t>aaa) Feasibility studies, costs of obtaining the permissions required</t>
  </si>
  <si>
    <t>bbb) CAPEX - Costs of instruments / equipment</t>
  </si>
  <si>
    <t>ccc) CAPEX - Costs of acquisition / construction of buildings</t>
  </si>
  <si>
    <t>ddd) Costs of materials / supplies</t>
  </si>
  <si>
    <t>eee) Costs for patents / intangible assets / contractual research</t>
  </si>
  <si>
    <t>fff)  Personnel / administrative costs including overheads</t>
  </si>
  <si>
    <t>hhh) Other costs</t>
  </si>
  <si>
    <r>
      <rPr>
        <sz val="11"/>
        <rFont val="Calibri"/>
        <family val="2"/>
      </rPr>
      <t xml:space="preserve">→ </t>
    </r>
    <r>
      <rPr>
        <sz val="11"/>
        <rFont val="Calibri"/>
        <family val="2"/>
        <scheme val="minor"/>
      </rPr>
      <t>Depreciation of buildings</t>
    </r>
  </si>
  <si>
    <t xml:space="preserve">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</si>
</sst>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1">
    <numFmt numFmtId="44" formatCode="_-* #,##0.00\ &quot;€&quot;_-;\-* #,##0.00\ &quot;€&quot;_-;_-* &quot;-&quot;??\ &quot;€&quot;_-;_-@_-"/>
    <numFmt numFmtId="43" formatCode="_-* #,##0.00_-;\-* #,##0.00_-;_-* &quot;-&quot;??_-;_-@_-"/>
    <numFmt numFmtId="164" formatCode="_(&quot;$&quot;* #,##0.00_);_(&quot;$&quot;* \(#,##0.00\);_(&quot;$&quot;* &quot;-&quot;??_);_(@_)"/>
    <numFmt numFmtId="165" formatCode="_(* #,##0.00_);_(* \(#,##0.00\);_(* &quot;-&quot;??_);_(@_)"/>
    <numFmt numFmtId="166" formatCode="#,##0_ ;[Red]\-#,##0\ "/>
    <numFmt numFmtId="167" formatCode="_(&quot;€&quot;* #,##0.00_);_(&quot;€&quot;* \(#,##0.00\);_(&quot;€&quot;* &quot;-&quot;??_);_(@_)"/>
    <numFmt numFmtId="168" formatCode="#,##0;\-#,##0;"/>
    <numFmt numFmtId="169" formatCode="0.0%"/>
    <numFmt numFmtId="170" formatCode="0;\-0;"/>
    <numFmt numFmtId="171" formatCode="#,##0.00;\-#,##0.00;"/>
    <numFmt numFmtId="172" formatCode="0%;\-0%;"/>
    <numFmt numFmtId="173" formatCode="0.0%;\-0.0%;"/>
    <numFmt numFmtId="174" formatCode="0.00%;\-0.00%;"/>
    <numFmt numFmtId="175" formatCode="\+0;\-0;"/>
    <numFmt numFmtId="176" formatCode="\+#,##0;\-#,##0;"/>
    <numFmt numFmtId="177" formatCode="\+#,##0.00;\-#,##0.00;"/>
    <numFmt numFmtId="178" formatCode="\+0%;\-0%;"/>
    <numFmt numFmtId="179" formatCode="\+0.0%;\-0.0%;"/>
    <numFmt numFmtId="180" formatCode="\+0.00%;\-0.00%;"/>
    <numFmt numFmtId="181" formatCode="dd\-mm\-yyyy"/>
    <numFmt numFmtId="182" formatCode="mmmm\ yyyy"/>
    <numFmt numFmtId="183" formatCode="dd\-mm\-yy"/>
    <numFmt numFmtId="184" formatCode="0.00&quot; %&quot;;\-0.00&quot; %&quot;;"/>
    <numFmt numFmtId="185" formatCode="_-* #,##0&quot; $&quot;_-;\-* #,##0&quot; $&quot;_-;_-* &quot;-&quot;&quot; $&quot;_-;_-@_-"/>
    <numFmt numFmtId="186" formatCode="_-* #,##0&quot; £&quot;_-;\-* #,##0&quot; £&quot;_-;_-* &quot;-&quot;&quot; £&quot;_-;_-@_-"/>
    <numFmt numFmtId="187" formatCode="0.0"/>
    <numFmt numFmtId="188" formatCode="0.00;\-0.00;"/>
    <numFmt numFmtId="189" formatCode="\+0.00;\-0.00;"/>
    <numFmt numFmtId="190" formatCode="0;[Red]\-0;"/>
    <numFmt numFmtId="191" formatCode="#,##0;[Red]\-#,##0;"/>
    <numFmt numFmtId="192" formatCode="0.00;[Red]\-0.00;"/>
    <numFmt numFmtId="193" formatCode="#,##0.00;[Red]\-#,##0.00;"/>
    <numFmt numFmtId="194" formatCode="0%;[Red]\-0%;"/>
    <numFmt numFmtId="195" formatCode="0.0%;[Red]\-0.0%;"/>
    <numFmt numFmtId="196" formatCode="0.00%;[Red]\-0.00%;"/>
    <numFmt numFmtId="197" formatCode="_-* #,##0&quot; DM&quot;_-;\-* #,##0&quot; DM&quot;_-;_-* &quot;-&quot;&quot; DM&quot;_-;_-@_-"/>
    <numFmt numFmtId="198" formatCode="_-* #,##0.00\ [$€-1]_-;\-* #,##0.00\ [$€-1]_-;_-* &quot;-&quot;??\ [$€-1]_-"/>
    <numFmt numFmtId="199" formatCode="_-* #,##0.00\ [$€]_-;\-* #,##0.00\ [$€]_-;_-* &quot;-&quot;??\ [$€]_-;_-@_-"/>
    <numFmt numFmtId="200" formatCode="0&quot; jours&quot;;\-0&quot; jours&quot;;&quot;- jours&quot;"/>
    <numFmt numFmtId="201" formatCode="#,##0&quot; kF&quot;;\-#,##0&quot; kF&quot;;&quot;- kF&quot;;_-@_-"/>
    <numFmt numFmtId="202" formatCode="[&lt;0]\ &quot;0&quot;;#,###"/>
    <numFmt numFmtId="203" formatCode="#,##0&quot; h&quot;"/>
    <numFmt numFmtId="204" formatCode="\$#,##0.00;[Red]\-\$#,##0.00"/>
    <numFmt numFmtId="205" formatCode="\$#,##0\ ;\(\$#,##0\)"/>
    <numFmt numFmtId="206" formatCode="mmm&quot; &quot;yy"/>
    <numFmt numFmtId="207" formatCode="#,##0.0&quot; déf/kLoc&quot;"/>
    <numFmt numFmtId="208" formatCode="#,##0.0&quot; h/déf&quot;"/>
    <numFmt numFmtId="209" formatCode="_-* #,##0.00\ _F_-;\-* #,##0.00\ _F_-;_-* &quot;-&quot;??\ _F_-;_-@_-"/>
    <numFmt numFmtId="210" formatCode="0.00_)"/>
    <numFmt numFmtId="211" formatCode="??0&quot; %&quot;"/>
    <numFmt numFmtId="212" formatCode="General_)"/>
    <numFmt numFmtId="213" formatCode="_-* #,##0\ &quot;DM&quot;_-;\-* #,##0\ &quot;DM&quot;_-;_-* &quot;-&quot;\ &quot;DM&quot;_-;_-@_-"/>
    <numFmt numFmtId="214" formatCode="_-* #,##0.00\ &quot;DM&quot;_-;\-* #,##0.00\ &quot;DM&quot;_-;_-* &quot;-&quot;??\ &quot;DM&quot;_-;_-@_-"/>
    <numFmt numFmtId="215" formatCode="#,##0.00;[Red]\-#,##0.00;&quot;-&quot;??"/>
    <numFmt numFmtId="216" formatCode="#,##0.0_ ;[Red]\-#,##0.0\ "/>
    <numFmt numFmtId="217" formatCode="_-* #,##0_-;\-* #,##0_-;_-* &quot;-&quot;??_-;_-@_-"/>
    <numFmt numFmtId="218" formatCode="_-* #,##0.000_-;\-* #,##0.000_-;_-* &quot;-&quot;??_-;_-@_-"/>
    <numFmt numFmtId="219" formatCode="#,##0.00_ ;\-#,##0.00\ "/>
    <numFmt numFmtId="220" formatCode="#,##0_ ;\-#,##0\ "/>
    <numFmt numFmtId="221" formatCode="_-* #,##0.00\ _€_-;\-* #,##0.00\ _€_-;_-* &quot;-&quot;???\ _€_-;_-@_-"/>
    <numFmt numFmtId="222" formatCode="0.000"/>
  </numFmts>
  <fonts count="93">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1"/>
      <name val="Calibri"/>
      <family val="2"/>
      <scheme val="minor"/>
    </font>
    <font>
      <u/>
      <sz val="11"/>
      <color theme="1"/>
      <name val="Calibri"/>
      <family val="2"/>
      <scheme val="minor"/>
    </font>
    <font>
      <sz val="11"/>
      <color rgb="FFFF0000"/>
      <name val="Calibri"/>
      <family val="2"/>
      <scheme val="minor"/>
    </font>
    <font>
      <b/>
      <sz val="11"/>
      <name val="Calibri"/>
      <family val="2"/>
      <scheme val="minor"/>
    </font>
    <font>
      <sz val="11"/>
      <name val="Calibri"/>
      <family val="2"/>
    </font>
    <font>
      <sz val="11"/>
      <color theme="1"/>
      <name val="Calibri"/>
      <family val="2"/>
    </font>
    <font>
      <b/>
      <u/>
      <sz val="11"/>
      <color theme="1"/>
      <name val="Calibri"/>
      <family val="2"/>
      <scheme val="minor"/>
    </font>
    <font>
      <sz val="10"/>
      <name val="Times New Roman"/>
      <family val="1"/>
    </font>
    <font>
      <sz val="10"/>
      <name val="Arial"/>
      <family val="2"/>
    </font>
    <font>
      <sz val="10"/>
      <name val="Tms Rmn"/>
    </font>
    <font>
      <b/>
      <sz val="12"/>
      <name val="Tms Rmn"/>
    </font>
    <font>
      <b/>
      <sz val="14"/>
      <name val="Tms Rmn"/>
    </font>
    <font>
      <sz val="10"/>
      <name val="Geneva"/>
      <family val="2"/>
    </font>
    <font>
      <sz val="10"/>
      <name val="Times"/>
      <family val="1"/>
    </font>
    <font>
      <sz val="10"/>
      <name val="Times"/>
      <family val="1"/>
    </font>
    <font>
      <sz val="8"/>
      <name val="Times"/>
      <family val="1"/>
    </font>
    <font>
      <sz val="9"/>
      <name val="Genev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CG Times (WN)"/>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12"/>
      <name val="Times New Roman"/>
      <family val="1"/>
    </font>
    <font>
      <u/>
      <sz val="8"/>
      <color indexed="12"/>
      <name val="Geneva"/>
      <family val="2"/>
    </font>
    <font>
      <u/>
      <sz val="8"/>
      <color indexed="12"/>
      <name val="Times New Roman"/>
      <family val="1"/>
    </font>
    <font>
      <sz val="10"/>
      <color theme="1"/>
      <name val="Arial"/>
      <family val="2"/>
    </font>
    <font>
      <sz val="11"/>
      <color indexed="60"/>
      <name val="Calibri"/>
      <family val="2"/>
    </font>
    <font>
      <b/>
      <sz val="11"/>
      <color indexed="63"/>
      <name val="Calibri"/>
      <family val="2"/>
    </font>
    <font>
      <b/>
      <sz val="10"/>
      <name val="Arial"/>
      <family val="2"/>
    </font>
    <font>
      <b/>
      <sz val="10"/>
      <name val="Times New Roman"/>
      <family val="1"/>
    </font>
    <font>
      <b/>
      <sz val="18"/>
      <color indexed="56"/>
      <name val="Cambria"/>
      <family val="2"/>
    </font>
    <font>
      <b/>
      <sz val="11"/>
      <color indexed="8"/>
      <name val="Calibri"/>
      <family val="2"/>
    </font>
    <font>
      <sz val="12"/>
      <name val="Arial MT"/>
    </font>
    <font>
      <sz val="8"/>
      <color indexed="9"/>
      <name val="Arial"/>
      <family val="2"/>
    </font>
    <font>
      <b/>
      <sz val="10"/>
      <name val="Helv"/>
    </font>
    <font>
      <sz val="12"/>
      <color indexed="18"/>
      <name val="Arial"/>
      <family val="2"/>
    </font>
    <font>
      <sz val="8"/>
      <name val="MS Sans Serif"/>
      <family val="2"/>
    </font>
    <font>
      <sz val="8"/>
      <name val="Arial"/>
      <family val="2"/>
    </font>
    <font>
      <b/>
      <sz val="11"/>
      <name val="Arial"/>
      <family val="2"/>
    </font>
    <font>
      <b/>
      <sz val="12"/>
      <color indexed="12"/>
      <name val="Arial"/>
      <family val="2"/>
    </font>
    <font>
      <b/>
      <sz val="12"/>
      <name val="Helv"/>
    </font>
    <font>
      <sz val="8"/>
      <color indexed="15"/>
      <name val="MS Sans Serif"/>
      <family val="2"/>
    </font>
    <font>
      <b/>
      <sz val="11"/>
      <name val="Helv"/>
    </font>
    <font>
      <b/>
      <i/>
      <sz val="16"/>
      <name val="Helv"/>
    </font>
    <font>
      <sz val="10"/>
      <color indexed="8"/>
      <name val="Arial"/>
      <family val="2"/>
    </font>
    <font>
      <b/>
      <sz val="10"/>
      <color indexed="9"/>
      <name val="Arial"/>
      <family val="2"/>
    </font>
    <font>
      <sz val="10"/>
      <name val="Courier"/>
      <family val="3"/>
    </font>
    <font>
      <b/>
      <sz val="8"/>
      <name val="Arial"/>
      <family val="2"/>
    </font>
    <font>
      <sz val="8"/>
      <name val="Times New Roman"/>
      <family val="1"/>
    </font>
    <font>
      <sz val="12"/>
      <name val="바탕체"/>
      <family val="1"/>
      <charset val="129"/>
    </font>
    <font>
      <sz val="11"/>
      <name val="돋움"/>
      <family val="2"/>
      <charset val="129"/>
    </font>
    <font>
      <sz val="12"/>
      <color theme="1"/>
      <name val="Calibri"/>
      <family val="2"/>
      <scheme val="minor"/>
    </font>
    <font>
      <sz val="10"/>
      <name val="Verdana"/>
      <family val="2"/>
    </font>
    <font>
      <sz val="10"/>
      <name val="Verdana"/>
      <family val="2"/>
    </font>
    <font>
      <sz val="10"/>
      <color rgb="FF006100"/>
      <name val="Arial"/>
      <family val="2"/>
    </font>
    <font>
      <sz val="10"/>
      <color rgb="FF9C0006"/>
      <name val="Arial"/>
      <family val="2"/>
    </font>
    <font>
      <sz val="11"/>
      <color rgb="FF006100"/>
      <name val="Arial"/>
      <family val="2"/>
    </font>
    <font>
      <sz val="11"/>
      <color rgb="FF9C5700"/>
      <name val="Arial"/>
      <family val="2"/>
    </font>
    <font>
      <i/>
      <sz val="11"/>
      <color theme="0" tint="-0.249977111117893"/>
      <name val="Calibri"/>
      <family val="2"/>
      <scheme val="minor"/>
    </font>
    <font>
      <b/>
      <sz val="20"/>
      <color theme="0"/>
      <name val="Calibri"/>
      <family val="2"/>
      <scheme val="minor"/>
    </font>
    <font>
      <i/>
      <sz val="11"/>
      <color theme="1"/>
      <name val="Calibri"/>
      <family val="2"/>
      <scheme val="minor"/>
    </font>
    <font>
      <b/>
      <sz val="11"/>
      <color rgb="FFFFFF00"/>
      <name val="Calibri"/>
      <family val="2"/>
      <scheme val="minor"/>
    </font>
    <font>
      <b/>
      <u/>
      <sz val="11"/>
      <name val="Calibri"/>
      <family val="2"/>
      <scheme val="minor"/>
    </font>
    <font>
      <sz val="10"/>
      <color theme="0" tint="-0.34998626667073579"/>
      <name val="Calibri"/>
      <family val="2"/>
      <scheme val="minor"/>
    </font>
    <font>
      <b/>
      <sz val="11"/>
      <color theme="0"/>
      <name val="Calibri"/>
      <family val="2"/>
      <scheme val="minor"/>
    </font>
    <font>
      <b/>
      <u/>
      <sz val="13"/>
      <color theme="1"/>
      <name val="Calibri"/>
      <family val="2"/>
      <scheme val="minor"/>
    </font>
    <font>
      <b/>
      <sz val="13"/>
      <color theme="0"/>
      <name val="Calibri"/>
      <family val="2"/>
      <scheme val="minor"/>
    </font>
    <font>
      <b/>
      <i/>
      <sz val="11"/>
      <color theme="1"/>
      <name val="Calibri"/>
      <family val="2"/>
      <scheme val="minor"/>
    </font>
    <font>
      <i/>
      <sz val="10"/>
      <color rgb="FFFF0000"/>
      <name val="Calibri"/>
      <family val="2"/>
      <scheme val="minor"/>
    </font>
    <font>
      <sz val="11"/>
      <color theme="0" tint="-0.14999847407452621"/>
      <name val="Calibri"/>
      <family val="2"/>
      <scheme val="minor"/>
    </font>
    <font>
      <vertAlign val="subscript"/>
      <sz val="8"/>
      <name val="Calibri"/>
      <family val="2"/>
      <scheme val="minor"/>
    </font>
    <font>
      <b/>
      <i/>
      <vertAlign val="subscript"/>
      <sz val="8"/>
      <name val="Calibri"/>
      <family val="2"/>
      <scheme val="minor"/>
    </font>
    <font>
      <sz val="9"/>
      <color indexed="81"/>
      <name val="Tahoma"/>
      <family val="2"/>
    </font>
    <font>
      <b/>
      <sz val="14"/>
      <color theme="1"/>
      <name val="Calibri"/>
      <family val="2"/>
      <scheme val="minor"/>
    </font>
    <font>
      <b/>
      <sz val="11"/>
      <color rgb="FFFF0000"/>
      <name val="Calibri"/>
      <family val="2"/>
      <scheme val="minor"/>
    </font>
    <font>
      <b/>
      <u/>
      <sz val="13"/>
      <name val="Calibri"/>
      <family val="2"/>
      <scheme val="minor"/>
    </font>
    <font>
      <u/>
      <sz val="11"/>
      <name val="Calibri"/>
      <family val="2"/>
      <scheme val="minor"/>
    </font>
    <font>
      <b/>
      <sz val="13"/>
      <color theme="1"/>
      <name val="Calibri"/>
      <family val="2"/>
      <scheme val="minor"/>
    </font>
    <font>
      <sz val="11"/>
      <name val="Arial"/>
      <family val="2"/>
    </font>
  </fonts>
  <fills count="48">
    <fill>
      <patternFill patternType="none"/>
    </fill>
    <fill>
      <patternFill patternType="gray125"/>
    </fill>
    <fill>
      <patternFill patternType="solid">
        <fgColor indexed="65"/>
        <bgColor indexed="64"/>
      </patternFill>
    </fill>
    <fill>
      <patternFill patternType="lightUp"/>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patternFill>
    </fill>
    <fill>
      <patternFill patternType="solid">
        <fgColor indexed="9"/>
        <bgColor indexed="8"/>
      </patternFill>
    </fill>
    <fill>
      <patternFill patternType="solid">
        <fgColor indexed="42"/>
        <bgColor indexed="64"/>
      </patternFill>
    </fill>
    <fill>
      <patternFill patternType="solid">
        <fgColor indexed="9"/>
        <bgColor indexed="64"/>
      </patternFill>
    </fill>
    <fill>
      <patternFill patternType="solid">
        <fgColor indexed="18"/>
      </patternFill>
    </fill>
    <fill>
      <patternFill patternType="solid">
        <fgColor indexed="17"/>
      </patternFill>
    </fill>
    <fill>
      <patternFill patternType="solid">
        <fgColor indexed="40"/>
      </patternFill>
    </fill>
    <fill>
      <patternFill patternType="solid">
        <fgColor theme="3" tint="0.59996337778862885"/>
        <bgColor indexed="64"/>
      </patternFill>
    </fill>
    <fill>
      <patternFill patternType="solid">
        <fgColor rgb="FFC6EFCE"/>
      </patternFill>
    </fill>
    <fill>
      <patternFill patternType="solid">
        <fgColor rgb="FFFFC7CE"/>
      </patternFill>
    </fill>
    <fill>
      <patternFill patternType="solid">
        <fgColor theme="9" tint="0.39997558519241921"/>
        <bgColor indexed="65"/>
      </patternFill>
    </fill>
    <fill>
      <patternFill patternType="solid">
        <fgColor theme="8" tint="0.79998168889431442"/>
        <bgColor indexed="65"/>
      </patternFill>
    </fill>
    <fill>
      <patternFill patternType="solid">
        <fgColor rgb="FF00B0F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70C0"/>
        <bgColor theme="0"/>
      </patternFill>
    </fill>
    <fill>
      <patternFill patternType="solid">
        <fgColor indexed="65"/>
        <bgColor theme="0"/>
      </patternFill>
    </fill>
    <fill>
      <patternFill patternType="solid">
        <fgColor theme="2"/>
        <bgColor theme="0"/>
      </patternFill>
    </fill>
  </fills>
  <borders count="111">
    <border>
      <left/>
      <right/>
      <top/>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thin">
        <color indexed="12"/>
      </right>
      <top style="thin">
        <color indexed="8"/>
      </top>
      <bottom style="thin">
        <color indexed="8"/>
      </bottom>
      <diagonal/>
    </border>
    <border>
      <left/>
      <right/>
      <top style="thick">
        <color indexed="10"/>
      </top>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medium">
        <color indexed="64"/>
      </left>
      <right style="medium">
        <color indexed="64"/>
      </right>
      <top/>
      <bottom/>
      <diagonal/>
    </border>
    <border>
      <left style="thick">
        <color indexed="64"/>
      </left>
      <right style="thin">
        <color indexed="64"/>
      </right>
      <top style="thick">
        <color indexed="64"/>
      </top>
      <bottom/>
      <diagonal/>
    </border>
    <border>
      <left/>
      <right style="thick">
        <color indexed="64"/>
      </right>
      <top/>
      <bottom style="thick">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right/>
      <top/>
      <bottom style="medium">
        <color theme="3" tint="0.39994506668294322"/>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top/>
      <bottom style="thin">
        <color indexed="64"/>
      </bottom>
      <diagonal/>
    </border>
    <border>
      <left style="thin">
        <color theme="0" tint="-0.34998626667073579"/>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499984740745262"/>
      </top>
      <bottom/>
      <diagonal/>
    </border>
    <border>
      <left/>
      <right/>
      <top/>
      <bottom style="thin">
        <color theme="0" tint="-0.499984740745262"/>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style="thin">
        <color theme="0" tint="-0.34998626667073579"/>
      </left>
      <right/>
      <top style="thin">
        <color theme="0" tint="-0.499984740745262"/>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theme="0" tint="-0.34998626667073579"/>
      </left>
      <right style="thin">
        <color theme="0" tint="-0.34998626667073579"/>
      </right>
      <top style="thin">
        <color indexed="64"/>
      </top>
      <bottom style="thin">
        <color indexed="64"/>
      </bottom>
      <diagonal/>
    </border>
    <border>
      <left/>
      <right/>
      <top style="thin">
        <color theme="0" tint="-0.34998626667073579"/>
      </top>
      <bottom style="thin">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34998626667073579"/>
      </right>
      <top style="thin">
        <color indexed="64"/>
      </top>
      <bottom style="thin">
        <color indexed="64"/>
      </bottom>
      <diagonal/>
    </border>
    <border>
      <left style="thin">
        <color theme="0" tint="-0.34998626667073579"/>
      </left>
      <right/>
      <top/>
      <bottom/>
      <diagonal/>
    </border>
    <border>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34998626667073579"/>
      </right>
      <top style="thin">
        <color theme="0" tint="-0.2499465926084170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right/>
      <top style="thin">
        <color indexed="64"/>
      </top>
      <bottom style="medium">
        <color indexed="64"/>
      </bottom>
      <diagonal/>
    </border>
  </borders>
  <cellStyleXfs count="779">
    <xf numFmtId="0" fontId="0" fillId="0" borderId="0"/>
    <xf numFmtId="9" fontId="2" fillId="0" borderId="0" applyFont="0" applyFill="0" applyBorder="0" applyAlignment="0" applyProtection="0"/>
    <xf numFmtId="0" fontId="11" fillId="0" borderId="0"/>
    <xf numFmtId="4" fontId="13" fillId="0" borderId="0" applyFont="0" applyFill="0" applyBorder="0" applyAlignment="0" applyProtection="0"/>
    <xf numFmtId="171" fontId="13" fillId="0" borderId="0" applyFont="0" applyFill="0" applyBorder="0" applyAlignment="0" applyProtection="0"/>
    <xf numFmtId="1" fontId="13" fillId="0" borderId="0" applyFont="0" applyFill="0" applyBorder="0" applyAlignment="0" applyProtection="0"/>
    <xf numFmtId="184" fontId="13" fillId="0" borderId="0" applyFont="0" applyFill="0" applyBorder="0" applyAlignment="0" applyProtection="0"/>
    <xf numFmtId="174" fontId="13" fillId="0" borderId="0" applyFont="0" applyFill="0" applyBorder="0" applyAlignment="0" applyProtection="0"/>
    <xf numFmtId="1" fontId="13" fillId="0" borderId="0" applyFont="0" applyFill="0" applyBorder="0" applyAlignment="0" applyProtection="0"/>
    <xf numFmtId="3" fontId="13" fillId="0" borderId="0" applyFont="0" applyFill="0" applyBorder="0" applyAlignment="0" applyProtection="0"/>
    <xf numFmtId="4" fontId="13" fillId="0" borderId="0" applyFont="0" applyFill="0" applyBorder="0" applyAlignment="0" applyProtection="0"/>
    <xf numFmtId="9" fontId="13" fillId="0" borderId="0" applyFont="0" applyFill="0" applyBorder="0" applyAlignment="0" applyProtection="0"/>
    <xf numFmtId="169" fontId="13" fillId="0" borderId="0" applyFont="0" applyFill="0" applyBorder="0" applyAlignment="0" applyProtection="0"/>
    <xf numFmtId="10" fontId="13" fillId="0" borderId="0" applyFont="0" applyFill="0" applyBorder="0" applyAlignment="0" applyProtection="0"/>
    <xf numFmtId="0" fontId="13" fillId="0" borderId="7" applyNumberFormat="0" applyFont="0" applyFill="0" applyAlignment="0" applyProtection="0"/>
    <xf numFmtId="170" fontId="13" fillId="0" borderId="7" applyFont="0" applyFill="0" applyBorder="0" applyAlignment="0" applyProtection="0"/>
    <xf numFmtId="168" fontId="13" fillId="0" borderId="7" applyFont="0" applyFill="0" applyBorder="0" applyAlignment="0" applyProtection="0"/>
    <xf numFmtId="171" fontId="13" fillId="0" borderId="0" applyFont="0" applyFill="0" applyBorder="0" applyAlignment="0" applyProtection="0"/>
    <xf numFmtId="172" fontId="13" fillId="0" borderId="12" applyFont="0" applyFill="0" applyBorder="0" applyAlignment="0" applyProtection="0"/>
    <xf numFmtId="173" fontId="13" fillId="0" borderId="12" applyFont="0" applyFill="0" applyBorder="0" applyAlignment="0" applyProtection="0"/>
    <xf numFmtId="174" fontId="13" fillId="0" borderId="12" applyFont="0" applyFill="0" applyBorder="0" applyAlignment="0" applyProtection="0"/>
    <xf numFmtId="0" fontId="13" fillId="0" borderId="13" applyNumberFormat="0" applyFont="0" applyFill="0" applyAlignment="0" applyProtection="0"/>
    <xf numFmtId="175" fontId="13" fillId="0" borderId="0" applyFont="0" applyFill="0" applyBorder="0" applyAlignment="0" applyProtection="0"/>
    <xf numFmtId="176" fontId="13" fillId="0" borderId="0" applyFont="0" applyFill="0" applyBorder="0" applyAlignment="0" applyProtection="0"/>
    <xf numFmtId="177" fontId="13" fillId="0" borderId="0" applyFont="0" applyFill="0" applyBorder="0" applyAlignment="0" applyProtection="0"/>
    <xf numFmtId="178" fontId="13" fillId="0" borderId="12" applyFont="0" applyFill="0" applyBorder="0" applyAlignment="0" applyProtection="0"/>
    <xf numFmtId="179" fontId="13" fillId="0" borderId="12" applyFont="0" applyFill="0" applyBorder="0" applyAlignment="0" applyProtection="0"/>
    <xf numFmtId="180" fontId="13" fillId="0" borderId="12" applyFont="0" applyFill="0" applyBorder="0" applyAlignment="0" applyProtection="0"/>
    <xf numFmtId="0" fontId="13" fillId="0" borderId="12" applyNumberFormat="0" applyFont="0" applyFill="0" applyAlignment="0" applyProtection="0"/>
    <xf numFmtId="183" fontId="13" fillId="0" borderId="14" applyFont="0" applyFill="0" applyBorder="0" applyProtection="0">
      <alignment horizontal="center"/>
    </xf>
    <xf numFmtId="181" fontId="13" fillId="0" borderId="14" applyFont="0" applyFill="0" applyBorder="0" applyProtection="0">
      <alignment horizontal="center"/>
    </xf>
    <xf numFmtId="182" fontId="13" fillId="0" borderId="14" applyFont="0" applyFill="0" applyBorder="0" applyProtection="0">
      <alignment horizontal="left"/>
    </xf>
    <xf numFmtId="0" fontId="13" fillId="0" borderId="14" applyNumberFormat="0" applyFont="0" applyFill="0" applyAlignment="0" applyProtection="0"/>
    <xf numFmtId="0" fontId="13" fillId="1" borderId="0" applyNumberFormat="0" applyFont="0" applyFill="0" applyBorder="0" applyProtection="0">
      <alignment horizontal="fill"/>
    </xf>
    <xf numFmtId="0" fontId="13" fillId="1" borderId="0" applyNumberFormat="0" applyFont="0" applyBorder="0" applyAlignment="0" applyProtection="0"/>
    <xf numFmtId="0" fontId="13" fillId="2" borderId="0" applyNumberFormat="0" applyFont="0" applyBorder="0" applyAlignment="0" applyProtection="0"/>
    <xf numFmtId="0" fontId="13" fillId="3" borderId="0" applyNumberFormat="0" applyFont="0" applyBorder="0" applyAlignment="0" applyProtection="0"/>
    <xf numFmtId="0" fontId="14" fillId="0" borderId="7" applyNumberFormat="0" applyFill="0" applyBorder="0" applyAlignment="0" applyProtection="0"/>
    <xf numFmtId="0" fontId="15" fillId="0" borderId="7" applyNumberFormat="0" applyFill="0" applyBorder="0" applyAlignment="0" applyProtection="0"/>
    <xf numFmtId="0" fontId="13" fillId="0" borderId="0" applyNumberFormat="0" applyFont="0" applyFill="0" applyBorder="0" applyProtection="0">
      <alignment textRotation="90"/>
    </xf>
    <xf numFmtId="0" fontId="13" fillId="0" borderId="14" applyNumberFormat="0" applyFont="0" applyFill="0" applyAlignment="0" applyProtection="0"/>
    <xf numFmtId="0" fontId="13" fillId="0" borderId="13" applyNumberFormat="0" applyFont="0" applyFill="0" applyAlignment="0" applyProtection="0"/>
    <xf numFmtId="0" fontId="13" fillId="0" borderId="7" applyNumberFormat="0" applyFont="0" applyFill="0" applyAlignment="0" applyProtection="0"/>
    <xf numFmtId="183" fontId="13" fillId="0" borderId="0" applyFont="0" applyFill="0" applyBorder="0" applyProtection="0">
      <alignment horizontal="center"/>
    </xf>
    <xf numFmtId="167" fontId="12" fillId="0" borderId="0" applyFont="0" applyFill="0" applyBorder="0" applyAlignment="0" applyProtection="0">
      <alignment vertical="center"/>
    </xf>
    <xf numFmtId="4" fontId="16" fillId="0" borderId="0" applyFont="0" applyFill="0" applyBorder="0" applyAlignment="0" applyProtection="0"/>
    <xf numFmtId="165" fontId="12" fillId="0" borderId="0" applyFont="0" applyFill="0" applyBorder="0" applyAlignment="0" applyProtection="0"/>
    <xf numFmtId="0" fontId="12" fillId="0" borderId="0">
      <alignment vertical="center"/>
    </xf>
    <xf numFmtId="9" fontId="12" fillId="0" borderId="0" applyFont="0" applyFill="0" applyBorder="0" applyAlignment="0" applyProtection="0"/>
    <xf numFmtId="3" fontId="13" fillId="0" borderId="0" applyFont="0" applyFill="0" applyBorder="0" applyAlignment="0" applyProtection="0">
      <alignment horizontal="center"/>
    </xf>
    <xf numFmtId="3" fontId="17" fillId="0" borderId="0" applyFont="0" applyFill="0" applyBorder="0" applyAlignment="0" applyProtection="0">
      <alignment horizontal="center"/>
    </xf>
    <xf numFmtId="3" fontId="18" fillId="0" borderId="0" applyFont="0" applyFill="0" applyBorder="0" applyAlignment="0" applyProtection="0">
      <alignment horizontal="center"/>
    </xf>
    <xf numFmtId="3" fontId="17" fillId="0" borderId="0" applyFont="0" applyFill="0" applyBorder="0" applyAlignment="0" applyProtection="0">
      <alignment horizontal="center"/>
    </xf>
    <xf numFmtId="3" fontId="17" fillId="0" borderId="0" applyFont="0" applyFill="0" applyBorder="0" applyAlignment="0" applyProtection="0">
      <alignment horizontal="center"/>
    </xf>
    <xf numFmtId="171" fontId="18" fillId="0" borderId="0" applyFont="0" applyFill="0" applyBorder="0" applyAlignment="0" applyProtection="0">
      <alignment horizontal="center"/>
    </xf>
    <xf numFmtId="171" fontId="17" fillId="0" borderId="0" applyFont="0" applyFill="0" applyBorder="0" applyAlignment="0" applyProtection="0">
      <alignment horizontal="center"/>
    </xf>
    <xf numFmtId="171" fontId="13" fillId="0" borderId="0" applyFont="0" applyFill="0" applyBorder="0" applyAlignment="0" applyProtection="0">
      <alignment horizontal="center"/>
    </xf>
    <xf numFmtId="171" fontId="13" fillId="0" borderId="0" applyFont="0" applyFill="0" applyBorder="0" applyAlignment="0" applyProtection="0"/>
    <xf numFmtId="171" fontId="13" fillId="0" borderId="0" applyFont="0" applyFill="0" applyBorder="0" applyAlignment="0" applyProtection="0">
      <alignment horizontal="center"/>
    </xf>
    <xf numFmtId="171" fontId="13" fillId="0" borderId="0" applyFont="0" applyFill="0" applyBorder="0" applyAlignment="0" applyProtection="0">
      <alignment horizontal="center"/>
    </xf>
    <xf numFmtId="185" fontId="19" fillId="0" borderId="0" applyFont="0" applyFill="0" applyBorder="0" applyAlignment="0" applyProtection="0"/>
    <xf numFmtId="186" fontId="19" fillId="0" borderId="0" applyFont="0" applyFill="0" applyBorder="0" applyAlignment="0" applyProtection="0"/>
    <xf numFmtId="1" fontId="18" fillId="0" borderId="0" applyFont="0" applyFill="0" applyBorder="0" applyAlignment="0" applyProtection="0">
      <alignment horizontal="center"/>
    </xf>
    <xf numFmtId="1" fontId="13" fillId="0" borderId="0" applyFont="0" applyFill="0" applyBorder="0" applyAlignment="0" applyProtection="0"/>
    <xf numFmtId="1" fontId="13" fillId="0" borderId="0" applyFont="0" applyFill="0" applyBorder="0" applyAlignment="0" applyProtection="0">
      <alignment horizontal="center"/>
    </xf>
    <xf numFmtId="187" fontId="13" fillId="0" borderId="0" applyFont="0" applyFill="0" applyBorder="0" applyAlignment="0" applyProtection="0">
      <alignment horizontal="center"/>
    </xf>
    <xf numFmtId="187" fontId="18" fillId="0" borderId="0" applyFont="0" applyFill="0" applyBorder="0" applyAlignment="0" applyProtection="0">
      <alignment horizontal="center"/>
    </xf>
    <xf numFmtId="10" fontId="13" fillId="0" borderId="0" applyFont="0" applyFill="0" applyBorder="0" applyAlignment="0" applyProtection="0">
      <alignment horizontal="center"/>
    </xf>
    <xf numFmtId="10" fontId="18" fillId="0" borderId="0" applyFont="0" applyFill="0" applyBorder="0" applyAlignment="0" applyProtection="0">
      <alignment horizontal="center"/>
    </xf>
    <xf numFmtId="1" fontId="20" fillId="0" borderId="0" applyFont="0" applyFill="0" applyBorder="0" applyAlignment="0" applyProtection="0"/>
    <xf numFmtId="3" fontId="20" fillId="0" borderId="0" applyFont="0" applyFill="0" applyBorder="0" applyAlignment="0" applyProtection="0"/>
    <xf numFmtId="2" fontId="20" fillId="0" borderId="0" applyFont="0" applyFill="0" applyBorder="0" applyAlignment="0" applyProtection="0"/>
    <xf numFmtId="4" fontId="20" fillId="0" borderId="0" applyFont="0" applyFill="0" applyBorder="0" applyAlignment="0" applyProtection="0"/>
    <xf numFmtId="9" fontId="20" fillId="0" borderId="0" applyFont="0" applyFill="0" applyBorder="0" applyAlignment="0" applyProtection="0"/>
    <xf numFmtId="169" fontId="20" fillId="0" borderId="0" applyFont="0" applyFill="0" applyBorder="0" applyAlignment="0" applyProtection="0"/>
    <xf numFmtId="10" fontId="20" fillId="0" borderId="0" applyFont="0" applyFill="0" applyBorder="0" applyAlignment="0" applyProtection="0"/>
    <xf numFmtId="170" fontId="20" fillId="0" borderId="0" applyFont="0" applyFill="0" applyBorder="0" applyAlignment="0" applyProtection="0"/>
    <xf numFmtId="168" fontId="20" fillId="0" borderId="0" applyFont="0" applyFill="0" applyBorder="0" applyAlignment="0" applyProtection="0"/>
    <xf numFmtId="188" fontId="20" fillId="0" borderId="0" applyFont="0" applyFill="0" applyBorder="0" applyAlignment="0" applyProtection="0"/>
    <xf numFmtId="171" fontId="20" fillId="0" borderId="0" applyFont="0" applyFill="0" applyBorder="0" applyAlignment="0" applyProtection="0"/>
    <xf numFmtId="172" fontId="20" fillId="0" borderId="0" applyFont="0" applyFill="0" applyBorder="0" applyAlignment="0" applyProtection="0"/>
    <xf numFmtId="173" fontId="20" fillId="0" borderId="0" applyFont="0" applyFill="0" applyBorder="0" applyAlignment="0" applyProtection="0"/>
    <xf numFmtId="174" fontId="20" fillId="0" borderId="0" applyFont="0" applyFill="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175" fontId="20" fillId="0" borderId="0" applyFont="0" applyFill="0" applyBorder="0" applyAlignment="0" applyProtection="0"/>
    <xf numFmtId="176" fontId="20" fillId="0" borderId="0" applyFont="0" applyFill="0" applyBorder="0" applyAlignment="0" applyProtection="0"/>
    <xf numFmtId="189" fontId="20" fillId="0" borderId="0" applyFont="0" applyFill="0" applyBorder="0" applyAlignment="0" applyProtection="0"/>
    <xf numFmtId="177" fontId="20" fillId="0" borderId="0" applyFont="0" applyFill="0" applyBorder="0" applyAlignment="0" applyProtection="0"/>
    <xf numFmtId="178" fontId="20" fillId="0" borderId="0" applyFont="0" applyFill="0" applyBorder="0" applyAlignment="0" applyProtection="0"/>
    <xf numFmtId="179" fontId="20" fillId="0" borderId="0" applyFont="0" applyFill="0" applyBorder="0" applyAlignment="0" applyProtection="0"/>
    <xf numFmtId="180" fontId="20" fillId="0" borderId="0" applyFont="0" applyFill="0" applyBorder="0" applyAlignment="0" applyProtection="0"/>
    <xf numFmtId="190" fontId="20" fillId="0" borderId="0" applyFont="0" applyFill="0" applyBorder="0" applyAlignment="0" applyProtection="0"/>
    <xf numFmtId="191" fontId="20" fillId="0" borderId="0" applyFont="0" applyFill="0" applyBorder="0" applyAlignment="0" applyProtection="0"/>
    <xf numFmtId="192" fontId="20" fillId="0" borderId="0" applyFont="0" applyFill="0" applyBorder="0" applyAlignment="0" applyProtection="0"/>
    <xf numFmtId="193" fontId="20" fillId="0" borderId="0" applyFont="0" applyFill="0" applyBorder="0" applyAlignment="0" applyProtection="0"/>
    <xf numFmtId="194" fontId="20" fillId="0" borderId="0" applyFont="0" applyFill="0" applyBorder="0" applyAlignment="0" applyProtection="0"/>
    <xf numFmtId="195" fontId="20" fillId="0" borderId="0" applyFont="0" applyFill="0" applyBorder="0" applyAlignment="0" applyProtection="0"/>
    <xf numFmtId="196" fontId="20" fillId="0" borderId="0" applyFont="0" applyFill="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183" fontId="18" fillId="0" borderId="14" applyFont="0" applyFill="0" applyBorder="0" applyProtection="0">
      <alignment horizontal="center"/>
    </xf>
    <xf numFmtId="3" fontId="11" fillId="0" borderId="0"/>
    <xf numFmtId="0" fontId="13" fillId="1" borderId="0" applyNumberFormat="0" applyFont="0" applyFill="0" applyBorder="0" applyProtection="0">
      <alignment horizontal="fill"/>
    </xf>
    <xf numFmtId="0" fontId="13" fillId="1" borderId="0" applyNumberFormat="0" applyFont="0" applyBorder="0" applyAlignment="0" applyProtection="0"/>
    <xf numFmtId="0" fontId="13" fillId="2" borderId="0" applyNumberFormat="0" applyFont="0" applyBorder="0" applyAlignment="0" applyProtection="0"/>
    <xf numFmtId="0" fontId="13" fillId="3" borderId="0" applyNumberFormat="0" applyFont="0" applyBorder="0" applyAlignment="0" applyProtection="0"/>
    <xf numFmtId="0" fontId="14" fillId="0" borderId="7" applyNumberFormat="0" applyFill="0" applyBorder="0" applyAlignment="0" applyProtection="0"/>
    <xf numFmtId="0" fontId="15" fillId="0" borderId="7" applyNumberFormat="0" applyFill="0" applyBorder="0" applyAlignment="0" applyProtection="0"/>
    <xf numFmtId="0" fontId="13" fillId="0" borderId="0" applyNumberFormat="0" applyFont="0" applyFill="0" applyBorder="0" applyProtection="0">
      <alignment textRotation="90"/>
    </xf>
    <xf numFmtId="0" fontId="22" fillId="15"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2" borderId="0" applyNumberFormat="0" applyBorder="0" applyAlignment="0" applyProtection="0"/>
    <xf numFmtId="0" fontId="23" fillId="0" borderId="0" applyNumberFormat="0" applyFill="0" applyBorder="0" applyAlignment="0" applyProtection="0"/>
    <xf numFmtId="0" fontId="24" fillId="6" borderId="0" applyNumberFormat="0" applyBorder="0" applyAlignment="0" applyProtection="0"/>
    <xf numFmtId="0" fontId="25" fillId="23" borderId="16" applyNumberFormat="0" applyAlignment="0" applyProtection="0"/>
    <xf numFmtId="0" fontId="25" fillId="23" borderId="16" applyNumberFormat="0" applyAlignment="0" applyProtection="0"/>
    <xf numFmtId="0" fontId="26" fillId="0" borderId="17" applyNumberFormat="0" applyFill="0" applyAlignment="0" applyProtection="0"/>
    <xf numFmtId="0" fontId="27" fillId="24" borderId="18" applyNumberFormat="0" applyAlignment="0" applyProtection="0"/>
    <xf numFmtId="0" fontId="12" fillId="25" borderId="19" applyNumberFormat="0" applyFont="0" applyAlignment="0" applyProtection="0"/>
    <xf numFmtId="0" fontId="13" fillId="0" borderId="14" applyNumberFormat="0" applyFont="0" applyFill="0" applyAlignment="0" applyProtection="0"/>
    <xf numFmtId="0" fontId="13" fillId="0" borderId="13" applyNumberFormat="0" applyFont="0" applyFill="0" applyAlignment="0" applyProtection="0"/>
    <xf numFmtId="0" fontId="13" fillId="0" borderId="7" applyNumberFormat="0" applyFont="0" applyFill="0" applyAlignment="0" applyProtection="0"/>
    <xf numFmtId="14" fontId="28" fillId="0" borderId="0" applyFont="0" applyFill="0" applyBorder="0" applyProtection="0">
      <alignment horizontal="center" vertical="center"/>
    </xf>
    <xf numFmtId="183" fontId="13" fillId="0" borderId="0" applyFont="0" applyFill="0" applyBorder="0" applyProtection="0">
      <alignment horizontal="center"/>
    </xf>
    <xf numFmtId="183" fontId="18" fillId="0" borderId="0" applyFont="0" applyFill="0" applyBorder="0" applyProtection="0">
      <alignment horizontal="center"/>
    </xf>
    <xf numFmtId="197" fontId="28" fillId="0" borderId="0" applyFont="0" applyFill="0" applyBorder="0" applyAlignment="0" applyProtection="0">
      <alignment horizontal="center"/>
    </xf>
    <xf numFmtId="0" fontId="29" fillId="10" borderId="16" applyNumberFormat="0" applyAlignment="0" applyProtection="0"/>
    <xf numFmtId="167" fontId="11" fillId="0" borderId="0" applyFont="0" applyFill="0" applyBorder="0" applyAlignment="0" applyProtection="0"/>
    <xf numFmtId="198" fontId="12" fillId="0" borderId="0" applyFont="0" applyFill="0" applyBorder="0" applyAlignment="0" applyProtection="0"/>
    <xf numFmtId="198" fontId="12"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99" fontId="11" fillId="0" borderId="0" applyFont="0" applyFill="0" applyBorder="0" applyAlignment="0" applyProtection="0"/>
    <xf numFmtId="0" fontId="30" fillId="0" borderId="0" applyNumberFormat="0" applyFill="0" applyBorder="0" applyAlignment="0" applyProtection="0"/>
    <xf numFmtId="0" fontId="31" fillId="7" borderId="0" applyNumberFormat="0" applyBorder="0" applyAlignment="0" applyProtection="0"/>
    <xf numFmtId="0" fontId="32" fillId="0" borderId="20" applyNumberFormat="0" applyFill="0" applyAlignment="0" applyProtection="0"/>
    <xf numFmtId="0" fontId="33" fillId="0" borderId="21" applyNumberFormat="0" applyFill="0" applyAlignment="0" applyProtection="0"/>
    <xf numFmtId="0" fontId="34" fillId="0" borderId="22" applyNumberFormat="0" applyFill="0" applyAlignment="0" applyProtection="0"/>
    <xf numFmtId="0" fontId="34" fillId="0" borderId="0" applyNumberFormat="0" applyFill="0" applyBorder="0" applyAlignment="0" applyProtection="0"/>
    <xf numFmtId="0" fontId="29" fillId="10" borderId="16" applyNumberFormat="0" applyAlignment="0" applyProtection="0"/>
    <xf numFmtId="0" fontId="24" fillId="6" borderId="0" applyNumberFormat="0" applyBorder="0" applyAlignment="0" applyProtection="0"/>
    <xf numFmtId="200" fontId="28" fillId="0" borderId="0" applyFont="0" applyFill="0" applyBorder="0" applyAlignment="0" applyProtection="0">
      <alignment vertical="center"/>
    </xf>
    <xf numFmtId="201" fontId="28" fillId="0" borderId="0" applyFont="0" applyFill="0" applyBorder="0" applyAlignment="0" applyProtection="0"/>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6" fillId="0" borderId="17" applyNumberFormat="0" applyFill="0" applyAlignment="0" applyProtection="0"/>
    <xf numFmtId="165" fontId="12" fillId="0" borderId="0" applyFont="0" applyFill="0" applyBorder="0" applyAlignment="0" applyProtection="0"/>
    <xf numFmtId="4" fontId="16"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4" fontId="16" fillId="0" borderId="0" applyFont="0" applyFill="0" applyBorder="0" applyAlignment="0" applyProtection="0"/>
    <xf numFmtId="165" fontId="39" fillId="0" borderId="0" applyFont="0" applyFill="0" applyBorder="0" applyAlignment="0" applyProtection="0"/>
    <xf numFmtId="165" fontId="12" fillId="0" borderId="0" applyFont="0" applyFill="0" applyBorder="0" applyAlignment="0" applyProtection="0"/>
    <xf numFmtId="165" fontId="11" fillId="0" borderId="0" applyFont="0" applyFill="0" applyBorder="0" applyAlignment="0" applyProtection="0"/>
    <xf numFmtId="17" fontId="19" fillId="0" borderId="0" applyFont="0" applyFill="0" applyBorder="0" applyAlignment="0" applyProtection="0"/>
    <xf numFmtId="0" fontId="40" fillId="26" borderId="0" applyNumberFormat="0" applyBorder="0" applyAlignment="0" applyProtection="0"/>
    <xf numFmtId="0" fontId="40" fillId="26" borderId="0" applyNumberFormat="0" applyBorder="0" applyAlignment="0" applyProtection="0"/>
    <xf numFmtId="0" fontId="12" fillId="0" borderId="0"/>
    <xf numFmtId="0" fontId="12" fillId="0" borderId="0"/>
    <xf numFmtId="0" fontId="39" fillId="0" borderId="0"/>
    <xf numFmtId="0" fontId="12" fillId="0" borderId="0"/>
    <xf numFmtId="0" fontId="2" fillId="0" borderId="0"/>
    <xf numFmtId="0" fontId="12" fillId="0" borderId="0"/>
    <xf numFmtId="0" fontId="12" fillId="0" borderId="0"/>
    <xf numFmtId="0" fontId="12" fillId="0" borderId="0"/>
    <xf numFmtId="0" fontId="12" fillId="0" borderId="0"/>
    <xf numFmtId="0" fontId="12" fillId="0" borderId="0"/>
    <xf numFmtId="0" fontId="11" fillId="0" borderId="0"/>
    <xf numFmtId="0" fontId="21" fillId="0" borderId="0"/>
    <xf numFmtId="0" fontId="21" fillId="0" borderId="0"/>
    <xf numFmtId="0" fontId="39" fillId="0" borderId="0"/>
    <xf numFmtId="0" fontId="2" fillId="0" borderId="0"/>
    <xf numFmtId="0" fontId="2" fillId="0" borderId="0"/>
    <xf numFmtId="0" fontId="2" fillId="0" borderId="0"/>
    <xf numFmtId="0" fontId="11" fillId="0" borderId="0"/>
    <xf numFmtId="0" fontId="2" fillId="0" borderId="0"/>
    <xf numFmtId="0" fontId="39" fillId="0" borderId="0"/>
    <xf numFmtId="0" fontId="39" fillId="0" borderId="0"/>
    <xf numFmtId="0" fontId="2" fillId="0" borderId="0"/>
    <xf numFmtId="0" fontId="2" fillId="0" borderId="0"/>
    <xf numFmtId="0" fontId="2" fillId="0" borderId="0"/>
    <xf numFmtId="0" fontId="2" fillId="0" borderId="0"/>
    <xf numFmtId="0" fontId="2" fillId="0" borderId="0"/>
    <xf numFmtId="0" fontId="39" fillId="0" borderId="0"/>
    <xf numFmtId="0" fontId="39" fillId="0" borderId="0"/>
    <xf numFmtId="0" fontId="39" fillId="0" borderId="0"/>
    <xf numFmtId="0" fontId="12" fillId="0" borderId="0"/>
    <xf numFmtId="0" fontId="11" fillId="0" borderId="0"/>
    <xf numFmtId="0" fontId="12" fillId="0" borderId="0"/>
    <xf numFmtId="0" fontId="11" fillId="0" borderId="0"/>
    <xf numFmtId="0" fontId="39" fillId="0" borderId="0"/>
    <xf numFmtId="0" fontId="12" fillId="0" borderId="0"/>
    <xf numFmtId="0" fontId="11" fillId="0" borderId="0"/>
    <xf numFmtId="0" fontId="11" fillId="0" borderId="0"/>
    <xf numFmtId="0" fontId="2" fillId="0" borderId="0"/>
    <xf numFmtId="0" fontId="2" fillId="0" borderId="0"/>
    <xf numFmtId="0" fontId="2" fillId="0" borderId="0"/>
    <xf numFmtId="0" fontId="11" fillId="0" borderId="0"/>
    <xf numFmtId="0" fontId="1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0" fontId="1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12" fillId="0" borderId="0"/>
    <xf numFmtId="0" fontId="2" fillId="0" borderId="0"/>
    <xf numFmtId="0" fontId="12" fillId="0" borderId="0"/>
    <xf numFmtId="0" fontId="12" fillId="0" borderId="0"/>
    <xf numFmtId="0" fontId="39" fillId="0" borderId="0"/>
    <xf numFmtId="0" fontId="12" fillId="0" borderId="0"/>
    <xf numFmtId="0" fontId="12" fillId="25" borderId="19" applyNumberFormat="0" applyFont="0" applyAlignment="0" applyProtection="0"/>
    <xf numFmtId="0" fontId="41" fillId="23" borderId="23" applyNumberFormat="0" applyAlignment="0" applyProtection="0"/>
    <xf numFmtId="202" fontId="28" fillId="0" borderId="0" applyFont="0" applyFill="0" applyBorder="0" applyAlignment="0" applyProtection="0">
      <alignment horizontal="center" vertical="top"/>
    </xf>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6"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6" fillId="0" borderId="0" applyFont="0" applyFill="0" applyBorder="0" applyAlignment="0" applyProtection="0"/>
    <xf numFmtId="194" fontId="20" fillId="0" borderId="0" applyNumberFormat="0" applyFont="0" applyFill="0" applyBorder="0" applyProtection="0">
      <alignment horizontal="fill"/>
    </xf>
    <xf numFmtId="0" fontId="20" fillId="0" borderId="0" applyNumberFormat="0" applyFont="0" applyFill="0" applyBorder="0" applyProtection="0">
      <alignment wrapText="1"/>
    </xf>
    <xf numFmtId="0" fontId="31" fillId="7" borderId="0" applyNumberFormat="0" applyBorder="0" applyAlignment="0" applyProtection="0"/>
    <xf numFmtId="0" fontId="41" fillId="23" borderId="23"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30"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32" fillId="0" borderId="20" applyNumberFormat="0" applyFill="0" applyAlignment="0" applyProtection="0"/>
    <xf numFmtId="0" fontId="33" fillId="0" borderId="21" applyNumberFormat="0" applyFill="0" applyAlignment="0" applyProtection="0"/>
    <xf numFmtId="0" fontId="34" fillId="0" borderId="22" applyNumberFormat="0" applyFill="0" applyAlignment="0" applyProtection="0"/>
    <xf numFmtId="0" fontId="34" fillId="0" borderId="0" applyNumberFormat="0" applyFill="0" applyBorder="0" applyAlignment="0" applyProtection="0"/>
    <xf numFmtId="0" fontId="45" fillId="0" borderId="24" applyNumberFormat="0" applyFill="0" applyAlignment="0" applyProtection="0"/>
    <xf numFmtId="0" fontId="27" fillId="24" borderId="18" applyNumberFormat="0" applyAlignment="0" applyProtection="0"/>
    <xf numFmtId="0" fontId="23" fillId="0" borderId="0" applyNumberFormat="0" applyFill="0" applyBorder="0" applyAlignment="0" applyProtection="0"/>
    <xf numFmtId="0" fontId="11" fillId="0" borderId="0"/>
    <xf numFmtId="167" fontId="2" fillId="0" borderId="0" applyFont="0" applyFill="0" applyBorder="0" applyAlignment="0" applyProtection="0"/>
    <xf numFmtId="0" fontId="2" fillId="0" borderId="0"/>
    <xf numFmtId="0" fontId="2" fillId="0" borderId="0"/>
    <xf numFmtId="0" fontId="2" fillId="0" borderId="0"/>
    <xf numFmtId="0" fontId="2" fillId="0" borderId="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4" fontId="12" fillId="0" borderId="0" applyFont="0" applyFill="0" applyBorder="0" applyAlignment="0" applyProtection="0"/>
    <xf numFmtId="3" fontId="11" fillId="0" borderId="0" applyBorder="0"/>
    <xf numFmtId="0" fontId="46" fillId="27" borderId="0"/>
    <xf numFmtId="0" fontId="47" fillId="0" borderId="0" applyNumberFormat="0" applyFill="0" applyBorder="0" applyAlignment="0"/>
    <xf numFmtId="3" fontId="12" fillId="0" borderId="7" applyFill="0" applyProtection="0">
      <alignment vertical="center" wrapText="1"/>
    </xf>
    <xf numFmtId="0" fontId="48" fillId="0" borderId="0"/>
    <xf numFmtId="0" fontId="49" fillId="0" borderId="0" applyNumberFormat="0"/>
    <xf numFmtId="0" fontId="12" fillId="0" borderId="0" applyFont="0" applyFill="0" applyBorder="0" applyAlignment="0" applyProtection="0"/>
    <xf numFmtId="3" fontId="12" fillId="28" borderId="0" applyFont="0" applyFill="0" applyBorder="0" applyAlignment="0" applyProtection="0"/>
    <xf numFmtId="203" fontId="50" fillId="0" borderId="0" applyFont="0" applyFill="0" applyBorder="0">
      <alignment horizontal="right"/>
      <protection locked="0"/>
    </xf>
    <xf numFmtId="204" fontId="11" fillId="0" borderId="0">
      <alignment horizontal="center"/>
    </xf>
    <xf numFmtId="0" fontId="12" fillId="0" borderId="0" applyFont="0" applyFill="0" applyBorder="0" applyAlignment="0" applyProtection="0"/>
    <xf numFmtId="164" fontId="12" fillId="0" borderId="0" applyFont="0" applyFill="0" applyBorder="0" applyAlignment="0" applyProtection="0"/>
    <xf numFmtId="164" fontId="21" fillId="0" borderId="0" applyFont="0" applyFill="0" applyBorder="0" applyAlignment="0" applyProtection="0"/>
    <xf numFmtId="205" fontId="12" fillId="28" borderId="0" applyFont="0" applyFill="0" applyBorder="0" applyAlignment="0" applyProtection="0"/>
    <xf numFmtId="0" fontId="12" fillId="23" borderId="25">
      <alignment horizontal="center"/>
    </xf>
    <xf numFmtId="14" fontId="50" fillId="29" borderId="0" applyFont="0" applyBorder="0" applyAlignment="0">
      <alignment vertical="top"/>
    </xf>
    <xf numFmtId="206" fontId="50" fillId="29" borderId="0" applyFont="0" applyBorder="0" applyAlignment="0">
      <alignment vertical="top"/>
    </xf>
    <xf numFmtId="14" fontId="50" fillId="0" borderId="0" applyFont="0" applyFill="0" applyBorder="0" applyProtection="0">
      <alignment horizontal="center"/>
      <protection locked="0"/>
    </xf>
    <xf numFmtId="14" fontId="12" fillId="0" borderId="0" applyFill="0" applyBorder="0" applyProtection="0">
      <alignment vertical="center" wrapText="1"/>
    </xf>
    <xf numFmtId="207" fontId="51" fillId="0" borderId="0" applyFill="0" applyBorder="0">
      <alignment horizontal="right"/>
    </xf>
    <xf numFmtId="0" fontId="51" fillId="0" borderId="10" applyBorder="0"/>
    <xf numFmtId="0" fontId="52" fillId="0" borderId="26" applyNumberFormat="0" applyFont="0" applyAlignment="0">
      <alignment horizontal="left"/>
    </xf>
    <xf numFmtId="0" fontId="53" fillId="0" borderId="0" applyNumberFormat="0" applyFont="0" applyFill="0" applyBorder="0" applyAlignment="0">
      <alignment horizontal="left" vertical="top"/>
    </xf>
    <xf numFmtId="2" fontId="12" fillId="28" borderId="0" applyFont="0" applyFill="0" applyBorder="0" applyAlignment="0" applyProtection="0"/>
    <xf numFmtId="38" fontId="51" fillId="30" borderId="0" applyNumberFormat="0" applyBorder="0" applyAlignment="0" applyProtection="0"/>
    <xf numFmtId="208" fontId="51" fillId="0" borderId="0" applyFill="0" applyBorder="0">
      <alignment horizontal="right"/>
      <protection locked="0"/>
    </xf>
    <xf numFmtId="0" fontId="51" fillId="0" borderId="0" applyFill="0" applyBorder="0">
      <alignment horizontal="right"/>
      <protection locked="0"/>
    </xf>
    <xf numFmtId="0" fontId="51" fillId="0" borderId="0" applyFill="0" applyBorder="0">
      <alignment horizontal="right"/>
      <protection locked="0"/>
    </xf>
    <xf numFmtId="0" fontId="51" fillId="0" borderId="0" applyFill="0" applyBorder="0">
      <alignment horizontal="right"/>
      <protection locked="0"/>
    </xf>
    <xf numFmtId="208" fontId="51" fillId="0" borderId="0" applyFill="0" applyBorder="0">
      <alignment horizontal="right"/>
      <protection locked="0"/>
    </xf>
    <xf numFmtId="208" fontId="51" fillId="0" borderId="0" applyFill="0" applyBorder="0">
      <alignment horizontal="right"/>
      <protection locked="0"/>
    </xf>
    <xf numFmtId="208" fontId="51" fillId="0" borderId="0" applyFill="0" applyBorder="0">
      <alignment horizontal="right"/>
      <protection locked="0"/>
    </xf>
    <xf numFmtId="208" fontId="51" fillId="0" borderId="0" applyFill="0" applyBorder="0">
      <alignment horizontal="right"/>
      <protection locked="0"/>
    </xf>
    <xf numFmtId="0" fontId="51" fillId="0" borderId="0" applyFill="0" applyBorder="0">
      <alignment horizontal="right"/>
      <protection locked="0"/>
    </xf>
    <xf numFmtId="0" fontId="51" fillId="0" borderId="0" applyFill="0" applyBorder="0">
      <alignment horizontal="right"/>
      <protection locked="0"/>
    </xf>
    <xf numFmtId="0" fontId="51" fillId="0" borderId="0" applyFill="0" applyBorder="0">
      <alignment horizontal="right"/>
      <protection locked="0"/>
    </xf>
    <xf numFmtId="0" fontId="51" fillId="0" borderId="0" applyFill="0" applyBorder="0">
      <alignment horizontal="right"/>
      <protection locked="0"/>
    </xf>
    <xf numFmtId="0" fontId="54" fillId="0" borderId="0">
      <alignment horizontal="left"/>
    </xf>
    <xf numFmtId="10" fontId="51" fillId="30" borderId="7" applyNumberFormat="0" applyBorder="0" applyAlignment="0" applyProtection="0"/>
    <xf numFmtId="0" fontId="55" fillId="31" borderId="0"/>
    <xf numFmtId="209" fontId="12" fillId="0" borderId="0" applyFont="0" applyFill="0" applyBorder="0" applyAlignment="0" applyProtection="0"/>
    <xf numFmtId="0" fontId="56" fillId="0" borderId="27"/>
    <xf numFmtId="3" fontId="12" fillId="0" borderId="0" applyFont="0" applyFill="0" applyBorder="0" applyAlignment="0" applyProtection="0"/>
    <xf numFmtId="0" fontId="50" fillId="29" borderId="0" applyNumberFormat="0" applyFont="0" applyBorder="0" applyAlignment="0">
      <alignment vertical="top"/>
    </xf>
    <xf numFmtId="210" fontId="57" fillId="0" borderId="0"/>
    <xf numFmtId="0" fontId="58" fillId="30" borderId="0">
      <alignment horizontal="right"/>
    </xf>
    <xf numFmtId="0" fontId="59" fillId="32" borderId="11"/>
    <xf numFmtId="10" fontId="12" fillId="0" borderId="0" applyFont="0" applyFill="0" applyBorder="0" applyAlignment="0" applyProtection="0"/>
    <xf numFmtId="9" fontId="1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211" fontId="51" fillId="0" borderId="0" applyFont="0" applyFill="0" applyBorder="0">
      <alignment horizontal="right"/>
      <protection locked="0"/>
    </xf>
    <xf numFmtId="4" fontId="58" fillId="33" borderId="28" applyNumberFormat="0" applyProtection="0">
      <alignment horizontal="left" vertical="center" indent="1"/>
    </xf>
    <xf numFmtId="212" fontId="60" fillId="0" borderId="0"/>
    <xf numFmtId="0" fontId="46" fillId="27" borderId="0"/>
    <xf numFmtId="0" fontId="46" fillId="27" borderId="0"/>
    <xf numFmtId="0" fontId="56" fillId="0" borderId="0"/>
    <xf numFmtId="0" fontId="47" fillId="0" borderId="29" applyBorder="0"/>
    <xf numFmtId="0" fontId="61" fillId="0" borderId="30" applyBorder="0"/>
    <xf numFmtId="0" fontId="62" fillId="0" borderId="31" applyBorder="0"/>
    <xf numFmtId="3" fontId="12" fillId="0" borderId="0" applyFont="0" applyFill="0" applyBorder="0" applyAlignment="0" applyProtection="0"/>
    <xf numFmtId="213" fontId="12" fillId="0" borderId="0" applyFont="0" applyFill="0" applyBorder="0" applyAlignment="0" applyProtection="0"/>
    <xf numFmtId="214" fontId="12" fillId="0" borderId="0" applyFont="0" applyFill="0" applyBorder="0" applyAlignment="0" applyProtection="0"/>
    <xf numFmtId="0" fontId="63" fillId="0" borderId="0" applyFont="0" applyFill="0" applyBorder="0" applyAlignment="0" applyProtection="0"/>
    <xf numFmtId="43" fontId="64" fillId="0" borderId="0" applyFont="0" applyFill="0" applyBorder="0" applyAlignment="0" applyProtection="0"/>
    <xf numFmtId="0" fontId="64" fillId="0" borderId="0"/>
    <xf numFmtId="0" fontId="11" fillId="0" borderId="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170" fontId="13" fillId="0" borderId="7" applyFont="0" applyFill="0" applyBorder="0" applyAlignment="0" applyProtection="0"/>
    <xf numFmtId="168" fontId="13" fillId="0" borderId="7" applyFont="0" applyFill="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8"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16" borderId="0" applyNumberFormat="0" applyBorder="0" applyAlignment="0" applyProtection="0"/>
    <xf numFmtId="0" fontId="23" fillId="0" borderId="0" applyNumberFormat="0" applyFill="0" applyBorder="0" applyAlignment="0" applyProtection="0"/>
    <xf numFmtId="3" fontId="12" fillId="0" borderId="7" applyFill="0" applyProtection="0">
      <alignment vertical="center" wrapText="1"/>
    </xf>
    <xf numFmtId="0" fontId="25" fillId="23" borderId="32" applyNumberFormat="0" applyAlignment="0" applyProtection="0"/>
    <xf numFmtId="0" fontId="11" fillId="0" borderId="0" applyNumberFormat="0" applyFont="0" applyFill="0" applyBorder="0" applyProtection="0">
      <alignment horizontal="center" vertical="center" wrapText="1"/>
    </xf>
    <xf numFmtId="0" fontId="12" fillId="0" borderId="0" applyFont="0" applyFill="0" applyBorder="0" applyAlignment="0" applyProtection="0"/>
    <xf numFmtId="3" fontId="12" fillId="28" borderId="0" applyFont="0" applyFill="0" applyBorder="0" applyAlignment="0" applyProtection="0"/>
    <xf numFmtId="0" fontId="2" fillId="4" borderId="15" applyNumberFormat="0" applyFont="0" applyAlignment="0" applyProtection="0"/>
    <xf numFmtId="0" fontId="12" fillId="0" borderId="0" applyFont="0" applyFill="0" applyBorder="0" applyAlignment="0" applyProtection="0"/>
    <xf numFmtId="164" fontId="12" fillId="0" borderId="0" applyFont="0" applyFill="0" applyBorder="0" applyAlignment="0" applyProtection="0"/>
    <xf numFmtId="205" fontId="12" fillId="28" borderId="0" applyFont="0" applyFill="0" applyBorder="0" applyAlignment="0" applyProtection="0"/>
    <xf numFmtId="0" fontId="29" fillId="10" borderId="32" applyNumberFormat="0" applyAlignment="0" applyProtection="0"/>
    <xf numFmtId="167" fontId="12" fillId="0" borderId="0" applyFont="0" applyFill="0" applyBorder="0" applyAlignment="0" applyProtection="0"/>
    <xf numFmtId="167" fontId="11"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198" fontId="12" fillId="0" borderId="0" applyFont="0" applyFill="0" applyBorder="0" applyAlignment="0" applyProtection="0"/>
    <xf numFmtId="2" fontId="12" fillId="28" borderId="0" applyFont="0" applyFill="0" applyBorder="0" applyAlignment="0" applyProtection="0"/>
    <xf numFmtId="0" fontId="24" fillId="6" borderId="0" applyNumberFormat="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2" fillId="0" borderId="0" applyFont="0" applyFill="0" applyBorder="0" applyAlignment="0" applyProtection="0"/>
    <xf numFmtId="40" fontId="16"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7" fontId="12" fillId="0" borderId="0" applyFont="0" applyFill="0" applyBorder="0" applyAlignment="0" applyProtection="0"/>
    <xf numFmtId="3" fontId="12" fillId="0" borderId="0" applyFont="0" applyFill="0" applyBorder="0" applyAlignment="0" applyProtection="0"/>
    <xf numFmtId="0" fontId="2" fillId="0" borderId="0"/>
    <xf numFmtId="0" fontId="2" fillId="0" borderId="0"/>
    <xf numFmtId="0" fontId="21" fillId="0" borderId="0"/>
    <xf numFmtId="0" fontId="11" fillId="0" borderId="0"/>
    <xf numFmtId="0" fontId="12" fillId="25" borderId="33" applyNumberFormat="0" applyFont="0" applyAlignment="0" applyProtection="0"/>
    <xf numFmtId="10" fontId="12"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0" fontId="41" fillId="23" borderId="34" applyNumberFormat="0" applyAlignment="0" applyProtection="0"/>
    <xf numFmtId="0" fontId="32" fillId="0" borderId="20" applyNumberFormat="0" applyFill="0" applyAlignment="0" applyProtection="0"/>
    <xf numFmtId="0" fontId="33" fillId="0" borderId="21" applyNumberFormat="0" applyFill="0" applyAlignment="0" applyProtection="0"/>
    <xf numFmtId="0" fontId="34" fillId="0" borderId="22" applyNumberFormat="0" applyFill="0" applyAlignment="0" applyProtection="0"/>
    <xf numFmtId="0" fontId="34" fillId="0" borderId="0" applyNumberFormat="0" applyFill="0" applyBorder="0" applyAlignment="0" applyProtection="0"/>
    <xf numFmtId="0" fontId="45" fillId="0" borderId="35" applyNumberFormat="0" applyFill="0" applyAlignment="0" applyProtection="0"/>
    <xf numFmtId="3" fontId="12" fillId="0" borderId="0" applyFont="0" applyFill="0" applyBorder="0" applyAlignment="0" applyProtection="0"/>
    <xf numFmtId="3" fontId="12" fillId="0" borderId="7" applyFill="0" applyProtection="0">
      <alignment vertical="center" wrapText="1"/>
    </xf>
    <xf numFmtId="3" fontId="12" fillId="0" borderId="7" applyFill="0" applyProtection="0">
      <alignment vertical="center" wrapText="1"/>
    </xf>
    <xf numFmtId="0" fontId="25" fillId="23" borderId="32" applyNumberFormat="0" applyAlignment="0" applyProtection="0"/>
    <xf numFmtId="0" fontId="25" fillId="23" borderId="32" applyNumberFormat="0" applyAlignment="0" applyProtection="0"/>
    <xf numFmtId="0" fontId="25" fillId="23" borderId="32" applyNumberFormat="0" applyAlignment="0" applyProtection="0"/>
    <xf numFmtId="0" fontId="25" fillId="23" borderId="32" applyNumberFormat="0" applyAlignment="0" applyProtection="0"/>
    <xf numFmtId="0" fontId="25" fillId="23" borderId="32" applyNumberFormat="0" applyAlignment="0" applyProtection="0"/>
    <xf numFmtId="0" fontId="25" fillId="23" borderId="32" applyNumberFormat="0" applyAlignment="0" applyProtection="0"/>
    <xf numFmtId="0" fontId="25" fillId="23" borderId="32" applyNumberFormat="0" applyAlignment="0" applyProtection="0"/>
    <xf numFmtId="0" fontId="25" fillId="23" borderId="32" applyNumberFormat="0" applyAlignment="0" applyProtection="0"/>
    <xf numFmtId="0" fontId="25" fillId="23" borderId="32" applyNumberFormat="0" applyAlignment="0" applyProtection="0"/>
    <xf numFmtId="0" fontId="25" fillId="23" borderId="32" applyNumberFormat="0" applyAlignment="0" applyProtection="0"/>
    <xf numFmtId="0" fontId="25" fillId="23" borderId="32" applyNumberFormat="0" applyAlignment="0" applyProtection="0"/>
    <xf numFmtId="0" fontId="25" fillId="23" borderId="32" applyNumberFormat="0" applyAlignment="0" applyProtection="0"/>
    <xf numFmtId="0" fontId="25" fillId="23" borderId="32" applyNumberFormat="0" applyAlignment="0" applyProtection="0"/>
    <xf numFmtId="0" fontId="12" fillId="25" borderId="33" applyNumberFormat="0" applyFont="0" applyAlignment="0" applyProtection="0"/>
    <xf numFmtId="0" fontId="12" fillId="25" borderId="33" applyNumberFormat="0" applyFont="0" applyAlignment="0" applyProtection="0"/>
    <xf numFmtId="0" fontId="12" fillId="25" borderId="33" applyNumberFormat="0" applyFont="0" applyAlignment="0" applyProtection="0"/>
    <xf numFmtId="0" fontId="12" fillId="25" borderId="33" applyNumberFormat="0" applyFont="0" applyAlignment="0" applyProtection="0"/>
    <xf numFmtId="0" fontId="12" fillId="25" borderId="33" applyNumberFormat="0" applyFont="0" applyAlignment="0" applyProtection="0"/>
    <xf numFmtId="0" fontId="51" fillId="0" borderId="10" applyBorder="0"/>
    <xf numFmtId="0" fontId="51" fillId="0" borderId="10" applyBorder="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10" fontId="51" fillId="30" borderId="36" applyNumberFormat="0" applyBorder="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29" fillId="10" borderId="32" applyNumberFormat="0" applyAlignment="0" applyProtection="0"/>
    <xf numFmtId="0" fontId="12" fillId="25" borderId="33" applyNumberFormat="0" applyFont="0" applyAlignment="0" applyProtection="0"/>
    <xf numFmtId="0" fontId="12" fillId="25" borderId="33" applyNumberFormat="0" applyFont="0" applyAlignment="0" applyProtection="0"/>
    <xf numFmtId="0" fontId="12" fillId="25" borderId="33" applyNumberFormat="0" applyFont="0" applyAlignment="0" applyProtection="0"/>
    <xf numFmtId="0" fontId="12" fillId="25" borderId="33" applyNumberFormat="0" applyFont="0" applyAlignment="0" applyProtection="0"/>
    <xf numFmtId="0" fontId="12" fillId="25" borderId="33" applyNumberFormat="0" applyFont="0" applyAlignment="0" applyProtection="0"/>
    <xf numFmtId="0" fontId="12" fillId="25" borderId="33" applyNumberFormat="0" applyFont="0" applyAlignment="0" applyProtection="0"/>
    <xf numFmtId="0" fontId="12" fillId="25" borderId="33" applyNumberFormat="0" applyFont="0" applyAlignment="0" applyProtection="0"/>
    <xf numFmtId="0" fontId="41" fillId="23" borderId="34" applyNumberFormat="0" applyAlignment="0" applyProtection="0"/>
    <xf numFmtId="0" fontId="41" fillId="23" borderId="34" applyNumberFormat="0" applyAlignment="0" applyProtection="0"/>
    <xf numFmtId="0" fontId="41" fillId="23" borderId="34" applyNumberFormat="0" applyAlignment="0" applyProtection="0"/>
    <xf numFmtId="0" fontId="41" fillId="23" borderId="34" applyNumberFormat="0" applyAlignment="0" applyProtection="0"/>
    <xf numFmtId="0" fontId="41" fillId="23" borderId="34" applyNumberFormat="0" applyAlignment="0" applyProtection="0"/>
    <xf numFmtId="0" fontId="41" fillId="23" borderId="34" applyNumberFormat="0" applyAlignment="0" applyProtection="0"/>
    <xf numFmtId="0" fontId="41" fillId="23" borderId="34" applyNumberFormat="0" applyAlignment="0" applyProtection="0"/>
    <xf numFmtId="0" fontId="41" fillId="23" borderId="34" applyNumberFormat="0" applyAlignment="0" applyProtection="0"/>
    <xf numFmtId="4" fontId="58" fillId="33" borderId="28" applyNumberFormat="0" applyProtection="0">
      <alignment horizontal="left" vertical="center" indent="1"/>
    </xf>
    <xf numFmtId="4" fontId="58" fillId="33" borderId="28" applyNumberFormat="0" applyProtection="0">
      <alignment horizontal="left" vertical="center" indent="1"/>
    </xf>
    <xf numFmtId="4" fontId="58" fillId="33" borderId="28" applyNumberFormat="0" applyProtection="0">
      <alignment horizontal="left" vertical="center" indent="1"/>
    </xf>
    <xf numFmtId="4" fontId="58" fillId="33" borderId="28" applyNumberFormat="0" applyProtection="0">
      <alignment horizontal="left" vertical="center" indent="1"/>
    </xf>
    <xf numFmtId="4" fontId="58" fillId="33" borderId="28" applyNumberFormat="0" applyProtection="0">
      <alignment horizontal="left" vertical="center" indent="1"/>
    </xf>
    <xf numFmtId="4" fontId="58" fillId="33" borderId="28" applyNumberFormat="0" applyProtection="0">
      <alignment horizontal="left" vertical="center" indent="1"/>
    </xf>
    <xf numFmtId="4" fontId="58" fillId="33" borderId="28" applyNumberFormat="0" applyProtection="0">
      <alignment horizontal="left" vertical="center" indent="1"/>
    </xf>
    <xf numFmtId="4" fontId="58" fillId="33" borderId="28" applyNumberFormat="0" applyProtection="0">
      <alignment horizontal="left" vertical="center" indent="1"/>
    </xf>
    <xf numFmtId="0" fontId="41" fillId="23" borderId="34" applyNumberFormat="0" applyAlignment="0" applyProtection="0"/>
    <xf numFmtId="0" fontId="41" fillId="23" borderId="34" applyNumberFormat="0" applyAlignment="0" applyProtection="0"/>
    <xf numFmtId="0" fontId="41" fillId="23" borderId="34" applyNumberFormat="0" applyAlignment="0" applyProtection="0"/>
    <xf numFmtId="0" fontId="41" fillId="23" borderId="34" applyNumberFormat="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165" fontId="2" fillId="0" borderId="0" applyFont="0" applyFill="0" applyBorder="0" applyAlignment="0" applyProtection="0"/>
    <xf numFmtId="0" fontId="25" fillId="23" borderId="32" applyNumberFormat="0" applyAlignment="0" applyProtection="0"/>
    <xf numFmtId="167" fontId="12" fillId="0" borderId="0" applyFont="0" applyFill="0" applyBorder="0" applyAlignment="0" applyProtection="0"/>
    <xf numFmtId="167" fontId="12" fillId="0" borderId="0" applyFont="0" applyFill="0" applyBorder="0" applyAlignment="0" applyProtection="0"/>
    <xf numFmtId="0" fontId="29" fillId="10" borderId="32" applyNumberFormat="0" applyAlignment="0" applyProtection="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21" fillId="0" borderId="0"/>
    <xf numFmtId="0" fontId="21" fillId="0" borderId="0"/>
    <xf numFmtId="0" fontId="21" fillId="0" borderId="0"/>
    <xf numFmtId="0" fontId="12" fillId="25" borderId="33" applyNumberFormat="0" applyFont="0" applyAlignment="0" applyProtection="0"/>
    <xf numFmtId="0" fontId="41" fillId="23" borderId="34" applyNumberFormat="0" applyAlignment="0" applyProtection="0"/>
    <xf numFmtId="4" fontId="58" fillId="33" borderId="28" applyNumberFormat="0" applyProtection="0">
      <alignment horizontal="left" vertical="center" indent="1"/>
    </xf>
    <xf numFmtId="165" fontId="2" fillId="0" borderId="0" applyFont="0" applyFill="0" applyBorder="0" applyAlignment="0" applyProtection="0"/>
    <xf numFmtId="0" fontId="29" fillId="10" borderId="43" applyNumberFormat="0" applyAlignment="0" applyProtection="0"/>
    <xf numFmtId="168" fontId="13" fillId="0" borderId="42" applyFont="0" applyFill="0" applyBorder="0" applyAlignment="0" applyProtection="0"/>
    <xf numFmtId="0" fontId="25" fillId="23" borderId="43" applyNumberFormat="0" applyAlignment="0" applyProtection="0"/>
    <xf numFmtId="0" fontId="41" fillId="23" borderId="45" applyNumberFormat="0" applyAlignment="0" applyProtection="0"/>
    <xf numFmtId="0" fontId="12" fillId="25" borderId="44" applyNumberFormat="0" applyFont="0" applyAlignment="0" applyProtection="0"/>
    <xf numFmtId="3" fontId="12" fillId="0" borderId="42" applyFill="0" applyProtection="0">
      <alignment vertical="center" wrapText="1"/>
    </xf>
    <xf numFmtId="4" fontId="58" fillId="33" borderId="47" applyNumberFormat="0" applyProtection="0">
      <alignment horizontal="left" vertical="center" indent="1"/>
    </xf>
    <xf numFmtId="0" fontId="25" fillId="23" borderId="37" applyNumberFormat="0" applyAlignment="0" applyProtection="0"/>
    <xf numFmtId="0" fontId="25" fillId="23" borderId="37" applyNumberFormat="0" applyAlignment="0" applyProtection="0"/>
    <xf numFmtId="0" fontId="12" fillId="25" borderId="38" applyNumberFormat="0" applyFont="0" applyAlignment="0" applyProtection="0"/>
    <xf numFmtId="0" fontId="12" fillId="25" borderId="44" applyNumberFormat="0" applyFont="0" applyAlignment="0" applyProtection="0"/>
    <xf numFmtId="0" fontId="29" fillId="10" borderId="37" applyNumberFormat="0" applyAlignment="0" applyProtection="0"/>
    <xf numFmtId="0" fontId="29" fillId="10" borderId="37" applyNumberFormat="0" applyAlignment="0" applyProtection="0"/>
    <xf numFmtId="0" fontId="29" fillId="10" borderId="43" applyNumberFormat="0" applyAlignment="0" applyProtection="0"/>
    <xf numFmtId="0" fontId="13" fillId="0" borderId="42" applyNumberFormat="0" applyFont="0" applyFill="0" applyAlignment="0" applyProtection="0"/>
    <xf numFmtId="0" fontId="15" fillId="0" borderId="42" applyNumberFormat="0" applyFill="0" applyBorder="0" applyAlignment="0" applyProtection="0"/>
    <xf numFmtId="0" fontId="14" fillId="0" borderId="42" applyNumberFormat="0" applyFill="0" applyBorder="0" applyAlignment="0" applyProtection="0"/>
    <xf numFmtId="0" fontId="12" fillId="25" borderId="38" applyNumberFormat="0" applyFont="0" applyAlignment="0" applyProtection="0"/>
    <xf numFmtId="0" fontId="41" fillId="23" borderId="39" applyNumberFormat="0" applyAlignment="0" applyProtection="0"/>
    <xf numFmtId="0" fontId="13" fillId="0" borderId="42" applyNumberFormat="0" applyFont="0" applyFill="0" applyAlignment="0" applyProtection="0"/>
    <xf numFmtId="0" fontId="15" fillId="0" borderId="42" applyNumberFormat="0" applyFill="0" applyBorder="0" applyAlignment="0" applyProtection="0"/>
    <xf numFmtId="0" fontId="14" fillId="0" borderId="42" applyNumberFormat="0" applyFill="0" applyBorder="0" applyAlignment="0" applyProtection="0"/>
    <xf numFmtId="0" fontId="41" fillId="23" borderId="39" applyNumberFormat="0" applyAlignment="0" applyProtection="0"/>
    <xf numFmtId="170" fontId="13" fillId="0" borderId="42" applyFont="0" applyFill="0" applyBorder="0" applyAlignment="0" applyProtection="0"/>
    <xf numFmtId="0" fontId="45" fillId="0" borderId="40" applyNumberFormat="0" applyFill="0" applyAlignment="0" applyProtection="0"/>
    <xf numFmtId="0" fontId="29" fillId="10" borderId="43" applyNumberFormat="0" applyAlignment="0" applyProtection="0"/>
    <xf numFmtId="0" fontId="12" fillId="25" borderId="44" applyNumberFormat="0" applyFont="0" applyAlignment="0" applyProtection="0"/>
    <xf numFmtId="4" fontId="58" fillId="33" borderId="41" applyNumberFormat="0" applyProtection="0">
      <alignment horizontal="left" vertical="center" indent="1"/>
    </xf>
    <xf numFmtId="0" fontId="25" fillId="23" borderId="43" applyNumberFormat="0" applyAlignment="0" applyProtection="0"/>
    <xf numFmtId="170" fontId="13" fillId="0" borderId="42" applyFont="0" applyFill="0" applyBorder="0" applyAlignment="0" applyProtection="0"/>
    <xf numFmtId="3" fontId="12" fillId="0" borderId="42" applyFill="0" applyProtection="0">
      <alignment vertical="center" wrapText="1"/>
    </xf>
    <xf numFmtId="0" fontId="45" fillId="0" borderId="46" applyNumberFormat="0" applyFill="0" applyAlignment="0" applyProtection="0"/>
    <xf numFmtId="0" fontId="41" fillId="23" borderId="45" applyNumberFormat="0" applyAlignment="0" applyProtection="0"/>
    <xf numFmtId="0" fontId="25" fillId="23" borderId="37" applyNumberFormat="0" applyAlignment="0" applyProtection="0"/>
    <xf numFmtId="0" fontId="41" fillId="23" borderId="45" applyNumberFormat="0" applyAlignment="0" applyProtection="0"/>
    <xf numFmtId="0" fontId="29" fillId="10" borderId="37" applyNumberFormat="0" applyAlignment="0" applyProtection="0"/>
    <xf numFmtId="0" fontId="25" fillId="23" borderId="43" applyNumberFormat="0" applyAlignment="0" applyProtection="0"/>
    <xf numFmtId="0" fontId="12" fillId="25" borderId="38" applyNumberFormat="0" applyFont="0" applyAlignment="0" applyProtection="0"/>
    <xf numFmtId="0" fontId="41" fillId="23" borderId="39" applyNumberFormat="0" applyAlignment="0" applyProtection="0"/>
    <xf numFmtId="168" fontId="13" fillId="0" borderId="42" applyFont="0" applyFill="0" applyBorder="0" applyAlignment="0" applyProtection="0"/>
    <xf numFmtId="0" fontId="45" fillId="0" borderId="40" applyNumberFormat="0" applyFill="0" applyAlignment="0" applyProtection="0"/>
    <xf numFmtId="0" fontId="25" fillId="23" borderId="37" applyNumberFormat="0" applyAlignment="0" applyProtection="0"/>
    <xf numFmtId="0" fontId="25" fillId="23" borderId="37" applyNumberFormat="0" applyAlignment="0" applyProtection="0"/>
    <xf numFmtId="0" fontId="25" fillId="23" borderId="37" applyNumberFormat="0" applyAlignment="0" applyProtection="0"/>
    <xf numFmtId="0" fontId="25" fillId="23" borderId="37" applyNumberFormat="0" applyAlignment="0" applyProtection="0"/>
    <xf numFmtId="0" fontId="25" fillId="23" borderId="37" applyNumberFormat="0" applyAlignment="0" applyProtection="0"/>
    <xf numFmtId="0" fontId="25" fillId="23" borderId="37" applyNumberFormat="0" applyAlignment="0" applyProtection="0"/>
    <xf numFmtId="0" fontId="25" fillId="23" borderId="37" applyNumberFormat="0" applyAlignment="0" applyProtection="0"/>
    <xf numFmtId="0" fontId="25" fillId="23" borderId="37" applyNumberFormat="0" applyAlignment="0" applyProtection="0"/>
    <xf numFmtId="0" fontId="25" fillId="23" borderId="37" applyNumberFormat="0" applyAlignment="0" applyProtection="0"/>
    <xf numFmtId="0" fontId="25" fillId="23" borderId="37" applyNumberFormat="0" applyAlignment="0" applyProtection="0"/>
    <xf numFmtId="0" fontId="25" fillId="23" borderId="37" applyNumberFormat="0" applyAlignment="0" applyProtection="0"/>
    <xf numFmtId="0" fontId="25" fillId="23" borderId="37" applyNumberFormat="0" applyAlignment="0" applyProtection="0"/>
    <xf numFmtId="0" fontId="25" fillId="23" borderId="37" applyNumberFormat="0" applyAlignment="0" applyProtection="0"/>
    <xf numFmtId="0" fontId="12" fillId="25" borderId="38" applyNumberFormat="0" applyFont="0" applyAlignment="0" applyProtection="0"/>
    <xf numFmtId="0" fontId="12" fillId="25" borderId="38" applyNumberFormat="0" applyFont="0" applyAlignment="0" applyProtection="0"/>
    <xf numFmtId="0" fontId="12" fillId="25" borderId="38" applyNumberFormat="0" applyFont="0" applyAlignment="0" applyProtection="0"/>
    <xf numFmtId="0" fontId="12" fillId="25" borderId="38" applyNumberFormat="0" applyFont="0" applyAlignment="0" applyProtection="0"/>
    <xf numFmtId="0" fontId="12" fillId="25" borderId="38" applyNumberFormat="0" applyFon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10" fontId="51" fillId="30" borderId="42" applyNumberFormat="0" applyBorder="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29" fillId="10" borderId="37" applyNumberFormat="0" applyAlignment="0" applyProtection="0"/>
    <xf numFmtId="0" fontId="12" fillId="25" borderId="38" applyNumberFormat="0" applyFont="0" applyAlignment="0" applyProtection="0"/>
    <xf numFmtId="0" fontId="12" fillId="25" borderId="38" applyNumberFormat="0" applyFont="0" applyAlignment="0" applyProtection="0"/>
    <xf numFmtId="0" fontId="12" fillId="25" borderId="38" applyNumberFormat="0" applyFont="0" applyAlignment="0" applyProtection="0"/>
    <xf numFmtId="0" fontId="12" fillId="25" borderId="38" applyNumberFormat="0" applyFont="0" applyAlignment="0" applyProtection="0"/>
    <xf numFmtId="0" fontId="12" fillId="25" borderId="38" applyNumberFormat="0" applyFont="0" applyAlignment="0" applyProtection="0"/>
    <xf numFmtId="0" fontId="12" fillId="25" borderId="38" applyNumberFormat="0" applyFont="0" applyAlignment="0" applyProtection="0"/>
    <xf numFmtId="0" fontId="12" fillId="25" borderId="38" applyNumberFormat="0" applyFont="0" applyAlignment="0" applyProtection="0"/>
    <xf numFmtId="0" fontId="41" fillId="23" borderId="39" applyNumberFormat="0" applyAlignment="0" applyProtection="0"/>
    <xf numFmtId="0" fontId="41" fillId="23" borderId="39" applyNumberFormat="0" applyAlignment="0" applyProtection="0"/>
    <xf numFmtId="0" fontId="41" fillId="23" borderId="39" applyNumberFormat="0" applyAlignment="0" applyProtection="0"/>
    <xf numFmtId="0" fontId="41" fillId="23" borderId="39" applyNumberFormat="0" applyAlignment="0" applyProtection="0"/>
    <xf numFmtId="0" fontId="41" fillId="23" borderId="39" applyNumberFormat="0" applyAlignment="0" applyProtection="0"/>
    <xf numFmtId="0" fontId="41" fillId="23" borderId="39" applyNumberFormat="0" applyAlignment="0" applyProtection="0"/>
    <xf numFmtId="0" fontId="41" fillId="23" borderId="39" applyNumberFormat="0" applyAlignment="0" applyProtection="0"/>
    <xf numFmtId="0" fontId="41" fillId="23" borderId="39" applyNumberFormat="0" applyAlignment="0" applyProtection="0"/>
    <xf numFmtId="4" fontId="58" fillId="33" borderId="41" applyNumberFormat="0" applyProtection="0">
      <alignment horizontal="left" vertical="center" indent="1"/>
    </xf>
    <xf numFmtId="4" fontId="58" fillId="33" borderId="41" applyNumberFormat="0" applyProtection="0">
      <alignment horizontal="left" vertical="center" indent="1"/>
    </xf>
    <xf numFmtId="4" fontId="58" fillId="33" borderId="41" applyNumberFormat="0" applyProtection="0">
      <alignment horizontal="left" vertical="center" indent="1"/>
    </xf>
    <xf numFmtId="4" fontId="58" fillId="33" borderId="41" applyNumberFormat="0" applyProtection="0">
      <alignment horizontal="left" vertical="center" indent="1"/>
    </xf>
    <xf numFmtId="4" fontId="58" fillId="33" borderId="41" applyNumberFormat="0" applyProtection="0">
      <alignment horizontal="left" vertical="center" indent="1"/>
    </xf>
    <xf numFmtId="4" fontId="58" fillId="33" borderId="41" applyNumberFormat="0" applyProtection="0">
      <alignment horizontal="left" vertical="center" indent="1"/>
    </xf>
    <xf numFmtId="4" fontId="58" fillId="33" borderId="41" applyNumberFormat="0" applyProtection="0">
      <alignment horizontal="left" vertical="center" indent="1"/>
    </xf>
    <xf numFmtId="4" fontId="58" fillId="33" borderId="41" applyNumberFormat="0" applyProtection="0">
      <alignment horizontal="left" vertical="center" indent="1"/>
    </xf>
    <xf numFmtId="0" fontId="41" fillId="23" borderId="39" applyNumberFormat="0" applyAlignment="0" applyProtection="0"/>
    <xf numFmtId="0" fontId="41" fillId="23" borderId="39" applyNumberFormat="0" applyAlignment="0" applyProtection="0"/>
    <xf numFmtId="0" fontId="41" fillId="23" borderId="39" applyNumberFormat="0" applyAlignment="0" applyProtection="0"/>
    <xf numFmtId="0" fontId="41" fillId="23" borderId="39" applyNumberFormat="0" applyAlignment="0" applyProtection="0"/>
    <xf numFmtId="0" fontId="45" fillId="0" borderId="40"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0" fontId="25" fillId="23" borderId="37" applyNumberFormat="0" applyAlignment="0" applyProtection="0"/>
    <xf numFmtId="0" fontId="29" fillId="10" borderId="37" applyNumberFormat="0" applyAlignment="0" applyProtection="0"/>
    <xf numFmtId="0" fontId="12" fillId="25" borderId="38" applyNumberFormat="0" applyFont="0" applyAlignment="0" applyProtection="0"/>
    <xf numFmtId="0" fontId="41" fillId="23" borderId="39" applyNumberFormat="0" applyAlignment="0" applyProtection="0"/>
    <xf numFmtId="4" fontId="58" fillId="33" borderId="41" applyNumberFormat="0" applyProtection="0">
      <alignment horizontal="left" vertical="center" indent="1"/>
    </xf>
    <xf numFmtId="0" fontId="45" fillId="0" borderId="46" applyNumberFormat="0" applyFill="0" applyAlignment="0" applyProtection="0"/>
    <xf numFmtId="3" fontId="12" fillId="0" borderId="42" applyFill="0" applyProtection="0">
      <alignment vertical="center" wrapText="1"/>
    </xf>
    <xf numFmtId="3" fontId="12" fillId="0" borderId="42" applyFill="0" applyProtection="0">
      <alignment vertical="center" wrapText="1"/>
    </xf>
    <xf numFmtId="0" fontId="25" fillId="23" borderId="43" applyNumberFormat="0" applyAlignment="0" applyProtection="0"/>
    <xf numFmtId="0" fontId="25" fillId="23" borderId="43" applyNumberFormat="0" applyAlignment="0" applyProtection="0"/>
    <xf numFmtId="0" fontId="25" fillId="23" borderId="43" applyNumberFormat="0" applyAlignment="0" applyProtection="0"/>
    <xf numFmtId="0" fontId="25" fillId="23" borderId="43" applyNumberFormat="0" applyAlignment="0" applyProtection="0"/>
    <xf numFmtId="0" fontId="25" fillId="23" borderId="43" applyNumberFormat="0" applyAlignment="0" applyProtection="0"/>
    <xf numFmtId="0" fontId="25" fillId="23" borderId="43" applyNumberFormat="0" applyAlignment="0" applyProtection="0"/>
    <xf numFmtId="0" fontId="25" fillId="23" borderId="43" applyNumberFormat="0" applyAlignment="0" applyProtection="0"/>
    <xf numFmtId="0" fontId="25" fillId="23" borderId="43" applyNumberFormat="0" applyAlignment="0" applyProtection="0"/>
    <xf numFmtId="0" fontId="25" fillId="23" borderId="43" applyNumberFormat="0" applyAlignment="0" applyProtection="0"/>
    <xf numFmtId="0" fontId="25" fillId="23" borderId="43" applyNumberFormat="0" applyAlignment="0" applyProtection="0"/>
    <xf numFmtId="0" fontId="25" fillId="23" borderId="43" applyNumberFormat="0" applyAlignment="0" applyProtection="0"/>
    <xf numFmtId="0" fontId="25" fillId="23" borderId="43" applyNumberFormat="0" applyAlignment="0" applyProtection="0"/>
    <xf numFmtId="0" fontId="25" fillId="23" borderId="43" applyNumberFormat="0" applyAlignment="0" applyProtection="0"/>
    <xf numFmtId="0" fontId="12" fillId="25" borderId="44" applyNumberFormat="0" applyFont="0" applyAlignment="0" applyProtection="0"/>
    <xf numFmtId="0" fontId="12" fillId="25" borderId="44" applyNumberFormat="0" applyFont="0" applyAlignment="0" applyProtection="0"/>
    <xf numFmtId="0" fontId="12" fillId="25" borderId="44" applyNumberFormat="0" applyFont="0" applyAlignment="0" applyProtection="0"/>
    <xf numFmtId="0" fontId="12" fillId="25" borderId="44" applyNumberFormat="0" applyFont="0" applyAlignment="0" applyProtection="0"/>
    <xf numFmtId="0" fontId="12" fillId="25" borderId="44" applyNumberFormat="0" applyFon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10" fontId="51" fillId="30" borderId="48" applyNumberFormat="0" applyBorder="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29" fillId="10" borderId="43" applyNumberFormat="0" applyAlignment="0" applyProtection="0"/>
    <xf numFmtId="0" fontId="12" fillId="25" borderId="44" applyNumberFormat="0" applyFont="0" applyAlignment="0" applyProtection="0"/>
    <xf numFmtId="0" fontId="12" fillId="25" borderId="44" applyNumberFormat="0" applyFont="0" applyAlignment="0" applyProtection="0"/>
    <xf numFmtId="0" fontId="12" fillId="25" borderId="44" applyNumberFormat="0" applyFont="0" applyAlignment="0" applyProtection="0"/>
    <xf numFmtId="0" fontId="12" fillId="25" borderId="44" applyNumberFormat="0" applyFont="0" applyAlignment="0" applyProtection="0"/>
    <xf numFmtId="0" fontId="12" fillId="25" borderId="44" applyNumberFormat="0" applyFont="0" applyAlignment="0" applyProtection="0"/>
    <xf numFmtId="0" fontId="12" fillId="25" borderId="44" applyNumberFormat="0" applyFont="0" applyAlignment="0" applyProtection="0"/>
    <xf numFmtId="0" fontId="12" fillId="25" borderId="44" applyNumberFormat="0" applyFont="0" applyAlignment="0" applyProtection="0"/>
    <xf numFmtId="0" fontId="41" fillId="23" borderId="45" applyNumberFormat="0" applyAlignment="0" applyProtection="0"/>
    <xf numFmtId="0" fontId="41" fillId="23" borderId="45" applyNumberFormat="0" applyAlignment="0" applyProtection="0"/>
    <xf numFmtId="0" fontId="41" fillId="23" borderId="45" applyNumberFormat="0" applyAlignment="0" applyProtection="0"/>
    <xf numFmtId="0" fontId="41" fillId="23" borderId="45" applyNumberFormat="0" applyAlignment="0" applyProtection="0"/>
    <xf numFmtId="0" fontId="41" fillId="23" borderId="45" applyNumberFormat="0" applyAlignment="0" applyProtection="0"/>
    <xf numFmtId="0" fontId="41" fillId="23" borderId="45" applyNumberFormat="0" applyAlignment="0" applyProtection="0"/>
    <xf numFmtId="0" fontId="41" fillId="23" borderId="45" applyNumberFormat="0" applyAlignment="0" applyProtection="0"/>
    <xf numFmtId="0" fontId="41" fillId="23" borderId="45" applyNumberFormat="0" applyAlignment="0" applyProtection="0"/>
    <xf numFmtId="4" fontId="58" fillId="33" borderId="47" applyNumberFormat="0" applyProtection="0">
      <alignment horizontal="left" vertical="center" indent="1"/>
    </xf>
    <xf numFmtId="4" fontId="58" fillId="33" borderId="47" applyNumberFormat="0" applyProtection="0">
      <alignment horizontal="left" vertical="center" indent="1"/>
    </xf>
    <xf numFmtId="4" fontId="58" fillId="33" borderId="47" applyNumberFormat="0" applyProtection="0">
      <alignment horizontal="left" vertical="center" indent="1"/>
    </xf>
    <xf numFmtId="4" fontId="58" fillId="33" borderId="47" applyNumberFormat="0" applyProtection="0">
      <alignment horizontal="left" vertical="center" indent="1"/>
    </xf>
    <xf numFmtId="4" fontId="58" fillId="33" borderId="47" applyNumberFormat="0" applyProtection="0">
      <alignment horizontal="left" vertical="center" indent="1"/>
    </xf>
    <xf numFmtId="4" fontId="58" fillId="33" borderId="47" applyNumberFormat="0" applyProtection="0">
      <alignment horizontal="left" vertical="center" indent="1"/>
    </xf>
    <xf numFmtId="4" fontId="58" fillId="33" borderId="47" applyNumberFormat="0" applyProtection="0">
      <alignment horizontal="left" vertical="center" indent="1"/>
    </xf>
    <xf numFmtId="4" fontId="58" fillId="33" borderId="47" applyNumberFormat="0" applyProtection="0">
      <alignment horizontal="left" vertical="center" indent="1"/>
    </xf>
    <xf numFmtId="0" fontId="41" fillId="23" borderId="45" applyNumberFormat="0" applyAlignment="0" applyProtection="0"/>
    <xf numFmtId="0" fontId="41" fillId="23" borderId="45" applyNumberFormat="0" applyAlignment="0" applyProtection="0"/>
    <xf numFmtId="0" fontId="41" fillId="23" borderId="45" applyNumberFormat="0" applyAlignment="0" applyProtection="0"/>
    <xf numFmtId="0" fontId="41" fillId="23" borderId="45" applyNumberFormat="0" applyAlignment="0" applyProtection="0"/>
    <xf numFmtId="0" fontId="45" fillId="0" borderId="46" applyNumberFormat="0" applyFill="0" applyAlignment="0" applyProtection="0"/>
    <xf numFmtId="0" fontId="45" fillId="0" borderId="46" applyNumberFormat="0" applyFill="0" applyAlignment="0" applyProtection="0"/>
    <xf numFmtId="0" fontId="45" fillId="0" borderId="46" applyNumberFormat="0" applyFill="0" applyAlignment="0" applyProtection="0"/>
    <xf numFmtId="0" fontId="45" fillId="0" borderId="46" applyNumberFormat="0" applyFill="0" applyAlignment="0" applyProtection="0"/>
    <xf numFmtId="0" fontId="25" fillId="23" borderId="43" applyNumberFormat="0" applyAlignment="0" applyProtection="0"/>
    <xf numFmtId="0" fontId="29" fillId="10" borderId="43" applyNumberFormat="0" applyAlignment="0" applyProtection="0"/>
    <xf numFmtId="0" fontId="12" fillId="25" borderId="44" applyNumberFormat="0" applyFont="0" applyAlignment="0" applyProtection="0"/>
    <xf numFmtId="0" fontId="41" fillId="23" borderId="45" applyNumberFormat="0" applyAlignment="0" applyProtection="0"/>
    <xf numFmtId="4" fontId="58" fillId="33" borderId="47" applyNumberFormat="0" applyProtection="0">
      <alignment horizontal="left" vertical="center" indent="1"/>
    </xf>
    <xf numFmtId="0" fontId="65" fillId="0" borderId="0"/>
    <xf numFmtId="9" fontId="65" fillId="0" borderId="0" applyFont="0" applyFill="0" applyBorder="0" applyAlignment="0" applyProtection="0"/>
    <xf numFmtId="0" fontId="65" fillId="0" borderId="0"/>
    <xf numFmtId="9" fontId="65" fillId="0" borderId="0" applyFont="0" applyFill="0" applyBorder="0" applyAlignment="0" applyProtection="0"/>
    <xf numFmtId="0" fontId="66" fillId="0" borderId="0"/>
    <xf numFmtId="44" fontId="67" fillId="0" borderId="0" applyFont="0" applyFill="0" applyBorder="0" applyAlignment="0" applyProtection="0"/>
    <xf numFmtId="9" fontId="67" fillId="0" borderId="0" applyFont="0" applyFill="0" applyBorder="0" applyAlignment="0" applyProtection="0"/>
    <xf numFmtId="215" fontId="7" fillId="34" borderId="49" applyAlignment="0" applyProtection="0"/>
    <xf numFmtId="0" fontId="1" fillId="0" borderId="0"/>
    <xf numFmtId="0" fontId="68" fillId="35" borderId="0" applyNumberFormat="0" applyBorder="0" applyAlignment="0" applyProtection="0"/>
    <xf numFmtId="0" fontId="69" fillId="36" borderId="0" applyNumberFormat="0" applyBorder="0" applyAlignment="0" applyProtection="0"/>
    <xf numFmtId="0" fontId="1" fillId="37" borderId="0" applyNumberFormat="0" applyBorder="0" applyAlignment="0" applyProtection="0"/>
    <xf numFmtId="9" fontId="1" fillId="0" borderId="0" applyFont="0" applyFill="0" applyBorder="0" applyAlignment="0" applyProtection="0"/>
    <xf numFmtId="0" fontId="1" fillId="38" borderId="0" applyNumberFormat="0" applyBorder="0" applyAlignment="0" applyProtection="0"/>
    <xf numFmtId="43" fontId="2" fillId="0" borderId="0" applyFont="0" applyFill="0" applyBorder="0" applyAlignment="0" applyProtection="0"/>
  </cellStyleXfs>
  <cellXfs count="435">
    <xf numFmtId="0" fontId="0" fillId="0" borderId="0" xfId="0"/>
    <xf numFmtId="0" fontId="0" fillId="0" borderId="0" xfId="0" applyFill="1" applyBorder="1" applyAlignment="1">
      <alignment wrapText="1"/>
    </xf>
    <xf numFmtId="0" fontId="3" fillId="0" borderId="1" xfId="0" applyFont="1" applyFill="1" applyBorder="1" applyAlignment="1">
      <alignment horizontal="center" vertical="center"/>
    </xf>
    <xf numFmtId="0" fontId="7" fillId="0" borderId="1" xfId="0" applyFont="1" applyFill="1" applyBorder="1" applyAlignment="1">
      <alignment vertical="center"/>
    </xf>
    <xf numFmtId="0" fontId="4" fillId="0" borderId="0" xfId="0" applyFont="1" applyFill="1" applyBorder="1" applyAlignment="1">
      <alignment horizontal="left"/>
    </xf>
    <xf numFmtId="0" fontId="4" fillId="0" borderId="0" xfId="0" applyFont="1" applyBorder="1"/>
    <xf numFmtId="0" fontId="0" fillId="0" borderId="0" xfId="0" applyFill="1" applyBorder="1"/>
    <xf numFmtId="0" fontId="4" fillId="0" borderId="0" xfId="0" applyFont="1" applyBorder="1" applyAlignment="1"/>
    <xf numFmtId="0" fontId="4" fillId="0" borderId="0" xfId="0" applyFont="1" applyFill="1" applyBorder="1"/>
    <xf numFmtId="0" fontId="0" fillId="0" borderId="0" xfId="0" applyFont="1" applyBorder="1"/>
    <xf numFmtId="0" fontId="0" fillId="0" borderId="0" xfId="0" applyFont="1" applyAlignment="1">
      <alignment vertical="center"/>
    </xf>
    <xf numFmtId="0" fontId="0" fillId="0" borderId="0" xfId="0" applyFont="1" applyFill="1" applyBorder="1"/>
    <xf numFmtId="0" fontId="3" fillId="0" borderId="5" xfId="0" applyFont="1" applyFill="1" applyBorder="1" applyAlignment="1">
      <alignment vertical="center"/>
    </xf>
    <xf numFmtId="0" fontId="3" fillId="0" borderId="4" xfId="0" applyFont="1" applyFill="1" applyBorder="1" applyAlignment="1">
      <alignment vertical="center"/>
    </xf>
    <xf numFmtId="0" fontId="0" fillId="0" borderId="6" xfId="0" applyFont="1" applyFill="1" applyBorder="1" applyAlignment="1">
      <alignment vertical="center"/>
    </xf>
    <xf numFmtId="0" fontId="0" fillId="0" borderId="5" xfId="0" applyFont="1" applyFill="1" applyBorder="1" applyAlignment="1">
      <alignment vertical="center"/>
    </xf>
    <xf numFmtId="0" fontId="0" fillId="0" borderId="6" xfId="0" applyFont="1" applyFill="1" applyBorder="1" applyAlignment="1">
      <alignment horizontal="center" vertical="center"/>
    </xf>
    <xf numFmtId="0" fontId="3" fillId="0" borderId="3" xfId="0" applyFont="1" applyFill="1" applyBorder="1" applyAlignment="1">
      <alignment vertical="center"/>
    </xf>
    <xf numFmtId="0" fontId="3" fillId="0" borderId="2" xfId="0" applyFont="1" applyFill="1" applyBorder="1" applyAlignment="1">
      <alignment vertical="center"/>
    </xf>
    <xf numFmtId="0" fontId="3" fillId="0" borderId="2" xfId="0" applyFont="1" applyFill="1" applyBorder="1" applyAlignment="1">
      <alignment horizontal="center" vertical="center"/>
    </xf>
    <xf numFmtId="0" fontId="0" fillId="0" borderId="0" xfId="0" applyFont="1" applyFill="1" applyBorder="1" applyAlignment="1"/>
    <xf numFmtId="0" fontId="71" fillId="0" borderId="0" xfId="196" applyFont="1" applyFill="1" applyBorder="1"/>
    <xf numFmtId="0" fontId="3"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0" xfId="0" applyFill="1" applyBorder="1" applyAlignment="1">
      <alignment horizontal="left" vertical="center"/>
    </xf>
    <xf numFmtId="0" fontId="3" fillId="0" borderId="0" xfId="0" applyFont="1" applyFill="1" applyBorder="1" applyAlignment="1">
      <alignment horizontal="left" vertical="center"/>
    </xf>
    <xf numFmtId="0" fontId="0" fillId="0" borderId="4" xfId="0" applyFill="1" applyBorder="1"/>
    <xf numFmtId="0" fontId="3" fillId="0" borderId="4" xfId="0" applyFont="1" applyFill="1" applyBorder="1" applyAlignment="1">
      <alignment horizontal="left" vertical="center"/>
    </xf>
    <xf numFmtId="43" fontId="0" fillId="0" borderId="0" xfId="778" applyFont="1" applyFill="1" applyBorder="1"/>
    <xf numFmtId="0" fontId="0" fillId="0" borderId="4" xfId="0" applyFont="1" applyFill="1" applyBorder="1" applyAlignment="1">
      <alignment vertical="center"/>
    </xf>
    <xf numFmtId="0" fontId="3" fillId="0" borderId="0" xfId="0" applyFont="1" applyFill="1" applyBorder="1" applyAlignment="1">
      <alignment horizontal="right" wrapText="1"/>
    </xf>
    <xf numFmtId="0" fontId="8" fillId="0" borderId="4" xfId="0" applyFont="1" applyBorder="1" applyAlignment="1">
      <alignment vertical="center"/>
    </xf>
    <xf numFmtId="0" fontId="0" fillId="0" borderId="0" xfId="0" applyFont="1" applyFill="1" applyBorder="1" applyAlignment="1">
      <alignment wrapText="1"/>
    </xf>
    <xf numFmtId="0" fontId="0" fillId="0" borderId="9" xfId="0" applyBorder="1" applyAlignment="1">
      <alignment horizontal="left" indent="2"/>
    </xf>
    <xf numFmtId="0" fontId="4" fillId="0" borderId="9" xfId="0" applyFont="1" applyBorder="1" applyAlignment="1">
      <alignment horizontal="left" indent="2"/>
    </xf>
    <xf numFmtId="0" fontId="0" fillId="0" borderId="0" xfId="0" applyFont="1" applyFill="1" applyBorder="1" applyAlignment="1">
      <alignment vertical="center"/>
    </xf>
    <xf numFmtId="0" fontId="0" fillId="0" borderId="0" xfId="0" applyFont="1" applyFill="1"/>
    <xf numFmtId="0" fontId="0" fillId="0" borderId="0" xfId="0" applyFont="1"/>
    <xf numFmtId="0" fontId="0" fillId="0" borderId="0" xfId="0" applyFont="1" applyFill="1" applyBorder="1" applyAlignment="1">
      <alignment horizontal="center"/>
    </xf>
    <xf numFmtId="0" fontId="5" fillId="0" borderId="0" xfId="0" applyFont="1" applyFill="1" applyBorder="1"/>
    <xf numFmtId="0" fontId="0" fillId="39" borderId="51" xfId="0" applyFont="1" applyFill="1" applyBorder="1" applyAlignment="1">
      <alignment vertical="center"/>
    </xf>
    <xf numFmtId="0" fontId="0" fillId="0" borderId="0" xfId="0" applyFont="1" applyFill="1" applyAlignment="1">
      <alignment vertical="center"/>
    </xf>
    <xf numFmtId="0" fontId="0" fillId="0" borderId="6" xfId="0" applyFont="1" applyBorder="1" applyAlignment="1">
      <alignment horizontal="center"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0" fillId="0" borderId="0"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Border="1" applyAlignment="1">
      <alignment horizontal="center" vertical="center"/>
    </xf>
    <xf numFmtId="0" fontId="72" fillId="0" borderId="0" xfId="0" applyFont="1" applyFill="1" applyAlignment="1">
      <alignment vertical="center"/>
    </xf>
    <xf numFmtId="0" fontId="72" fillId="0" borderId="0" xfId="0" applyFont="1" applyFill="1" applyAlignment="1">
      <alignment horizontal="center" vertical="center"/>
    </xf>
    <xf numFmtId="216" fontId="0" fillId="0" borderId="0" xfId="0" applyNumberFormat="1" applyFont="1" applyFill="1" applyBorder="1" applyAlignment="1">
      <alignment vertical="center"/>
    </xf>
    <xf numFmtId="217" fontId="72" fillId="0" borderId="0" xfId="778" applyNumberFormat="1" applyFont="1" applyFill="1" applyAlignment="1">
      <alignment vertical="center"/>
    </xf>
    <xf numFmtId="43" fontId="0" fillId="0" borderId="0" xfId="778" applyFont="1" applyAlignment="1">
      <alignment vertical="center"/>
    </xf>
    <xf numFmtId="43" fontId="0" fillId="0" borderId="0" xfId="778" applyFont="1"/>
    <xf numFmtId="43" fontId="0" fillId="0" borderId="0" xfId="778" applyFont="1" applyFill="1"/>
    <xf numFmtId="43" fontId="0" fillId="39" borderId="51" xfId="778" applyFont="1" applyFill="1" applyBorder="1" applyAlignment="1">
      <alignment vertical="center"/>
    </xf>
    <xf numFmtId="43" fontId="0" fillId="0" borderId="0" xfId="778" applyFont="1" applyFill="1" applyBorder="1" applyAlignment="1">
      <alignment vertical="center"/>
    </xf>
    <xf numFmtId="43" fontId="0" fillId="0" borderId="4" xfId="778" applyFont="1" applyFill="1" applyBorder="1" applyAlignment="1">
      <alignment vertical="center"/>
    </xf>
    <xf numFmtId="43" fontId="3" fillId="0" borderId="4" xfId="778" applyFont="1" applyFill="1" applyBorder="1" applyAlignment="1">
      <alignment vertical="center"/>
    </xf>
    <xf numFmtId="43" fontId="4" fillId="0" borderId="0" xfId="778" applyFont="1" applyBorder="1"/>
    <xf numFmtId="43" fontId="0" fillId="0" borderId="0" xfId="778" applyNumberFormat="1" applyFont="1" applyFill="1" applyAlignment="1">
      <alignment vertical="center"/>
    </xf>
    <xf numFmtId="43" fontId="0" fillId="0" borderId="0" xfId="778" quotePrefix="1" applyNumberFormat="1" applyFont="1" applyFill="1" applyAlignment="1">
      <alignment vertical="center"/>
    </xf>
    <xf numFmtId="43" fontId="3" fillId="0" borderId="1" xfId="778" applyNumberFormat="1" applyFont="1" applyFill="1" applyBorder="1" applyAlignment="1">
      <alignment vertical="center"/>
    </xf>
    <xf numFmtId="217" fontId="3" fillId="0" borderId="4" xfId="778" applyNumberFormat="1" applyFont="1" applyFill="1" applyBorder="1" applyAlignment="1">
      <alignment vertical="center"/>
    </xf>
    <xf numFmtId="0" fontId="3" fillId="0" borderId="6" xfId="0" applyFont="1" applyFill="1" applyBorder="1" applyAlignment="1">
      <alignment horizontal="center" vertical="center"/>
    </xf>
    <xf numFmtId="43" fontId="0" fillId="0" borderId="0" xfId="778" applyFont="1" applyFill="1" applyAlignment="1">
      <alignment vertical="center"/>
    </xf>
    <xf numFmtId="0" fontId="4" fillId="0" borderId="5" xfId="0" applyFont="1" applyFill="1" applyBorder="1" applyAlignment="1">
      <alignment vertical="center"/>
    </xf>
    <xf numFmtId="43" fontId="3" fillId="0" borderId="4" xfId="778" applyNumberFormat="1" applyFont="1" applyFill="1" applyBorder="1" applyAlignment="1">
      <alignment vertical="center"/>
    </xf>
    <xf numFmtId="166" fontId="0" fillId="0" borderId="0" xfId="0" applyNumberFormat="1" applyFont="1" applyFill="1" applyAlignment="1">
      <alignment vertical="center"/>
    </xf>
    <xf numFmtId="0" fontId="75" fillId="0" borderId="0" xfId="0" applyFont="1" applyFill="1" applyBorder="1" applyAlignment="1">
      <alignment vertical="top" wrapText="1"/>
    </xf>
    <xf numFmtId="43" fontId="0" fillId="0" borderId="0" xfId="778" applyNumberFormat="1" applyFont="1" applyFill="1" applyBorder="1" applyAlignment="1">
      <alignment vertical="center"/>
    </xf>
    <xf numFmtId="0" fontId="7" fillId="0" borderId="2" xfId="0" applyFont="1" applyFill="1" applyBorder="1" applyAlignment="1">
      <alignmen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0" fillId="0" borderId="7" xfId="0" applyFont="1" applyFill="1" applyBorder="1"/>
    <xf numFmtId="0" fontId="3" fillId="0" borderId="6" xfId="0" applyFont="1" applyFill="1" applyBorder="1" applyAlignment="1">
      <alignment vertical="center"/>
    </xf>
    <xf numFmtId="0" fontId="6" fillId="0" borderId="0" xfId="0" applyFont="1" applyFill="1" applyBorder="1" applyAlignment="1">
      <alignment vertical="center"/>
    </xf>
    <xf numFmtId="0" fontId="0" fillId="0" borderId="0" xfId="0" quotePrefix="1" applyFont="1" applyFill="1"/>
    <xf numFmtId="0" fontId="0" fillId="0" borderId="0" xfId="0" applyFont="1" applyBorder="1" applyAlignment="1">
      <alignment vertical="center"/>
    </xf>
    <xf numFmtId="0" fontId="75" fillId="0" borderId="0" xfId="0" applyFont="1" applyFill="1" applyBorder="1" applyAlignment="1">
      <alignment vertical="center" wrapText="1"/>
    </xf>
    <xf numFmtId="0" fontId="70" fillId="0" borderId="0" xfId="170" applyFont="1" applyFill="1" applyBorder="1" applyAlignment="1">
      <alignment vertical="center"/>
    </xf>
    <xf numFmtId="0" fontId="71" fillId="0" borderId="0" xfId="196" applyFont="1" applyFill="1" applyBorder="1" applyAlignment="1">
      <alignment vertical="center"/>
    </xf>
    <xf numFmtId="0" fontId="76" fillId="0" borderId="0" xfId="0" applyFont="1" applyFill="1" applyBorder="1" applyAlignment="1">
      <alignment horizontal="left"/>
    </xf>
    <xf numFmtId="43" fontId="3" fillId="0" borderId="0" xfId="778" applyFont="1" applyFill="1" applyBorder="1" applyAlignment="1">
      <alignment vertical="center"/>
    </xf>
    <xf numFmtId="0" fontId="7" fillId="0" borderId="5" xfId="0" applyFont="1" applyFill="1" applyBorder="1" applyAlignment="1">
      <alignment vertical="center"/>
    </xf>
    <xf numFmtId="0" fontId="3" fillId="0" borderId="7" xfId="0" applyFont="1" applyFill="1" applyBorder="1"/>
    <xf numFmtId="10" fontId="4" fillId="0" borderId="0" xfId="0" applyNumberFormat="1" applyFont="1" applyFill="1" applyBorder="1" applyAlignment="1">
      <alignment vertical="center"/>
    </xf>
    <xf numFmtId="0" fontId="78" fillId="42" borderId="0" xfId="0" applyFont="1" applyFill="1" applyBorder="1" applyAlignment="1">
      <alignment vertical="center"/>
    </xf>
    <xf numFmtId="0" fontId="0" fillId="42" borderId="0" xfId="0" applyFont="1" applyFill="1" applyBorder="1" applyAlignment="1">
      <alignment vertical="center"/>
    </xf>
    <xf numFmtId="43" fontId="0" fillId="42" borderId="0" xfId="778" applyFont="1" applyFill="1" applyBorder="1" applyAlignment="1">
      <alignment vertical="center"/>
    </xf>
    <xf numFmtId="0" fontId="0" fillId="42" borderId="0" xfId="0" applyFont="1" applyFill="1"/>
    <xf numFmtId="0" fontId="0" fillId="42" borderId="0" xfId="0" applyFont="1" applyFill="1" applyBorder="1"/>
    <xf numFmtId="0" fontId="75" fillId="42" borderId="0" xfId="0" applyFont="1" applyFill="1" applyBorder="1" applyAlignment="1">
      <alignment vertical="top" wrapText="1"/>
    </xf>
    <xf numFmtId="0" fontId="5" fillId="42" borderId="0" xfId="0" applyFont="1" applyFill="1" applyBorder="1" applyAlignment="1">
      <alignment vertical="center"/>
    </xf>
    <xf numFmtId="0" fontId="0" fillId="42" borderId="0" xfId="0" applyFont="1" applyFill="1" applyAlignment="1">
      <alignment vertical="center"/>
    </xf>
    <xf numFmtId="0" fontId="3" fillId="42" borderId="0" xfId="0" applyFont="1" applyFill="1" applyBorder="1" applyAlignment="1">
      <alignment vertical="center"/>
    </xf>
    <xf numFmtId="0" fontId="71" fillId="42" borderId="0" xfId="196" applyFont="1" applyFill="1" applyBorder="1" applyAlignment="1">
      <alignment vertical="center"/>
    </xf>
    <xf numFmtId="43" fontId="0" fillId="42" borderId="0" xfId="778" applyFont="1" applyFill="1" applyAlignment="1">
      <alignment vertical="center"/>
    </xf>
    <xf numFmtId="0" fontId="75" fillId="42" borderId="0" xfId="0" applyFont="1" applyFill="1" applyBorder="1" applyAlignment="1">
      <alignment vertical="center" wrapText="1"/>
    </xf>
    <xf numFmtId="0" fontId="7" fillId="0" borderId="60" xfId="0" applyFont="1" applyFill="1" applyBorder="1" applyAlignment="1">
      <alignment horizontal="left"/>
    </xf>
    <xf numFmtId="0" fontId="3" fillId="0" borderId="60" xfId="0" applyFont="1" applyFill="1" applyBorder="1"/>
    <xf numFmtId="0" fontId="0" fillId="0" borderId="7" xfId="0" applyFont="1" applyBorder="1" applyAlignment="1">
      <alignment horizontal="left" indent="1"/>
    </xf>
    <xf numFmtId="0" fontId="0" fillId="41" borderId="7" xfId="0" applyFont="1" applyFill="1" applyBorder="1"/>
    <xf numFmtId="0" fontId="7" fillId="0" borderId="59" xfId="0" applyFont="1" applyFill="1" applyBorder="1" applyAlignment="1">
      <alignment horizontal="left"/>
    </xf>
    <xf numFmtId="0" fontId="3" fillId="40" borderId="60" xfId="0" applyFont="1" applyFill="1" applyBorder="1" applyAlignment="1">
      <alignment vertical="center"/>
    </xf>
    <xf numFmtId="0" fontId="0" fillId="40" borderId="54" xfId="0" applyFont="1" applyFill="1" applyBorder="1" applyAlignment="1">
      <alignment vertical="center"/>
    </xf>
    <xf numFmtId="0" fontId="0" fillId="40" borderId="61" xfId="0" applyFont="1" applyFill="1" applyBorder="1" applyAlignment="1">
      <alignment vertical="center"/>
    </xf>
    <xf numFmtId="0" fontId="3" fillId="43" borderId="60" xfId="0" applyFont="1" applyFill="1" applyBorder="1" applyAlignment="1">
      <alignment vertical="center"/>
    </xf>
    <xf numFmtId="0" fontId="0" fillId="43" borderId="54" xfId="0" applyFont="1" applyFill="1" applyBorder="1" applyAlignment="1">
      <alignment vertical="center"/>
    </xf>
    <xf numFmtId="0" fontId="0" fillId="43" borderId="61" xfId="0" applyFont="1" applyFill="1" applyBorder="1" applyAlignment="1">
      <alignment vertical="center"/>
    </xf>
    <xf numFmtId="0" fontId="3" fillId="41" borderId="60" xfId="0" applyFont="1" applyFill="1" applyBorder="1" applyAlignment="1">
      <alignment vertical="center"/>
    </xf>
    <xf numFmtId="0" fontId="0" fillId="41" borderId="54" xfId="0" applyFont="1" applyFill="1" applyBorder="1" applyAlignment="1">
      <alignment vertical="center"/>
    </xf>
    <xf numFmtId="0" fontId="0" fillId="41" borderId="61" xfId="0" applyFont="1" applyFill="1" applyBorder="1" applyAlignment="1">
      <alignment vertical="center"/>
    </xf>
    <xf numFmtId="0" fontId="3" fillId="0" borderId="7" xfId="0" applyFont="1" applyBorder="1" applyAlignment="1">
      <alignment horizontal="left"/>
    </xf>
    <xf numFmtId="0" fontId="77" fillId="40" borderId="60" xfId="0" applyFont="1" applyFill="1" applyBorder="1" applyAlignment="1">
      <alignment horizontal="right"/>
    </xf>
    <xf numFmtId="0" fontId="77" fillId="40" borderId="54" xfId="0" applyFont="1" applyFill="1" applyBorder="1" applyAlignment="1">
      <alignment horizontal="right"/>
    </xf>
    <xf numFmtId="0" fontId="77" fillId="40" borderId="61" xfId="0" applyFont="1" applyFill="1" applyBorder="1" applyAlignment="1">
      <alignment horizontal="right"/>
    </xf>
    <xf numFmtId="0" fontId="77" fillId="40" borderId="68" xfId="0" applyFont="1" applyFill="1" applyBorder="1" applyAlignment="1">
      <alignment horizontal="right"/>
    </xf>
    <xf numFmtId="0" fontId="77" fillId="40" borderId="0" xfId="0" applyFont="1" applyFill="1" applyBorder="1" applyAlignment="1">
      <alignment horizontal="right"/>
    </xf>
    <xf numFmtId="0" fontId="77" fillId="40" borderId="11" xfId="0" applyFont="1" applyFill="1" applyBorder="1" applyAlignment="1">
      <alignment horizontal="right"/>
    </xf>
    <xf numFmtId="0" fontId="3" fillId="0" borderId="5" xfId="0" applyFont="1" applyBorder="1" applyAlignment="1">
      <alignment vertical="center"/>
    </xf>
    <xf numFmtId="0" fontId="79" fillId="44" borderId="73" xfId="0" applyFont="1" applyFill="1" applyBorder="1" applyAlignment="1">
      <alignment vertical="center"/>
    </xf>
    <xf numFmtId="0" fontId="79" fillId="44" borderId="75" xfId="0" applyFont="1" applyFill="1" applyBorder="1" applyAlignment="1">
      <alignment vertical="center"/>
    </xf>
    <xf numFmtId="0" fontId="79" fillId="44" borderId="77" xfId="0" applyFont="1" applyFill="1" applyBorder="1" applyAlignment="1">
      <alignment vertical="center"/>
    </xf>
    <xf numFmtId="0" fontId="80" fillId="39" borderId="50" xfId="0" applyFont="1" applyFill="1" applyBorder="1" applyAlignment="1">
      <alignment vertical="center"/>
    </xf>
    <xf numFmtId="0" fontId="80" fillId="42" borderId="0" xfId="0" applyFont="1" applyFill="1" applyBorder="1" applyAlignment="1">
      <alignment vertical="center"/>
    </xf>
    <xf numFmtId="0" fontId="3" fillId="0" borderId="0" xfId="0" applyFont="1" applyBorder="1" applyAlignment="1">
      <alignment horizontal="left"/>
    </xf>
    <xf numFmtId="0" fontId="52" fillId="42" borderId="53" xfId="0" applyNumberFormat="1" applyFont="1" applyFill="1" applyBorder="1" applyAlignment="1">
      <alignment horizontal="right"/>
    </xf>
    <xf numFmtId="0" fontId="52" fillId="42" borderId="54" xfId="170" applyFont="1" applyFill="1" applyBorder="1" applyAlignment="1">
      <alignment horizontal="right"/>
    </xf>
    <xf numFmtId="0" fontId="52" fillId="42" borderId="54" xfId="196" applyFont="1" applyFill="1" applyBorder="1" applyAlignment="1">
      <alignment horizontal="right"/>
    </xf>
    <xf numFmtId="43" fontId="7" fillId="42" borderId="53" xfId="778" applyFont="1" applyFill="1" applyBorder="1" applyAlignment="1">
      <alignment horizontal="right" vertical="center"/>
    </xf>
    <xf numFmtId="0" fontId="3" fillId="42" borderId="79" xfId="0" applyFont="1" applyFill="1" applyBorder="1" applyAlignment="1">
      <alignment horizontal="center" vertical="center"/>
    </xf>
    <xf numFmtId="0" fontId="79" fillId="42" borderId="0" xfId="0" applyFont="1" applyFill="1" applyBorder="1" applyAlignment="1">
      <alignment vertical="center"/>
    </xf>
    <xf numFmtId="0" fontId="3" fillId="42" borderId="0" xfId="0" applyFont="1" applyFill="1" applyBorder="1" applyAlignment="1">
      <alignment horizontal="center" vertical="center"/>
    </xf>
    <xf numFmtId="0" fontId="0" fillId="0" borderId="52" xfId="0" applyFill="1" applyBorder="1"/>
    <xf numFmtId="0" fontId="0" fillId="0" borderId="54" xfId="0" applyFill="1" applyBorder="1"/>
    <xf numFmtId="49" fontId="3" fillId="40" borderId="0" xfId="0" applyNumberFormat="1" applyFont="1" applyFill="1" applyBorder="1" applyAlignment="1">
      <alignment horizontal="right"/>
    </xf>
    <xf numFmtId="217" fontId="3" fillId="40" borderId="4" xfId="778" applyNumberFormat="1" applyFont="1" applyFill="1" applyBorder="1" applyAlignment="1">
      <alignment vertical="center"/>
    </xf>
    <xf numFmtId="217" fontId="0" fillId="40" borderId="0" xfId="778" applyNumberFormat="1" applyFont="1" applyFill="1" applyBorder="1"/>
    <xf numFmtId="49" fontId="0" fillId="40" borderId="0" xfId="0" applyNumberFormat="1" applyFill="1" applyBorder="1" applyAlignment="1">
      <alignment horizontal="right"/>
    </xf>
    <xf numFmtId="43" fontId="0" fillId="40" borderId="52" xfId="778" applyFont="1" applyFill="1" applyBorder="1"/>
    <xf numFmtId="0" fontId="0" fillId="0" borderId="51" xfId="0" applyFill="1" applyBorder="1" applyAlignment="1">
      <alignment horizontal="left" indent="3"/>
    </xf>
    <xf numFmtId="0" fontId="0" fillId="0" borderId="80" xfId="0" applyFill="1" applyBorder="1"/>
    <xf numFmtId="217" fontId="3" fillId="40" borderId="80" xfId="778" applyNumberFormat="1" applyFont="1" applyFill="1" applyBorder="1" applyAlignment="1">
      <alignment vertical="center"/>
    </xf>
    <xf numFmtId="0" fontId="10" fillId="0" borderId="0" xfId="0" applyFont="1" applyFill="1" applyBorder="1" applyAlignment="1">
      <alignment horizontal="left" vertical="center"/>
    </xf>
    <xf numFmtId="0" fontId="0" fillId="42" borderId="0" xfId="0" applyFill="1" applyBorder="1" applyAlignment="1">
      <alignment horizontal="left" vertical="center"/>
    </xf>
    <xf numFmtId="0" fontId="0" fillId="42" borderId="0" xfId="0" applyFill="1" applyBorder="1"/>
    <xf numFmtId="0" fontId="0" fillId="42" borderId="0" xfId="0" applyFill="1" applyBorder="1" applyAlignment="1">
      <alignment wrapText="1"/>
    </xf>
    <xf numFmtId="0" fontId="4" fillId="0" borderId="0" xfId="0" applyFont="1" applyFill="1" applyBorder="1" applyAlignment="1">
      <alignment vertical="center"/>
    </xf>
    <xf numFmtId="217" fontId="3" fillId="41" borderId="4" xfId="778" applyNumberFormat="1" applyFont="1" applyFill="1" applyBorder="1" applyAlignment="1">
      <alignment vertical="center"/>
    </xf>
    <xf numFmtId="43" fontId="3" fillId="40" borderId="7" xfId="778" applyNumberFormat="1" applyFont="1" applyFill="1" applyBorder="1" applyAlignment="1">
      <alignment vertical="center"/>
    </xf>
    <xf numFmtId="217" fontId="0" fillId="40" borderId="0" xfId="778" quotePrefix="1" applyNumberFormat="1" applyFont="1" applyFill="1" applyBorder="1"/>
    <xf numFmtId="43" fontId="3" fillId="40" borderId="5" xfId="778" applyNumberFormat="1" applyFont="1" applyFill="1" applyBorder="1" applyAlignment="1">
      <alignment vertical="center"/>
    </xf>
    <xf numFmtId="43" fontId="3" fillId="40" borderId="4" xfId="778" applyNumberFormat="1" applyFont="1" applyFill="1" applyBorder="1" applyAlignment="1">
      <alignment vertical="center"/>
    </xf>
    <xf numFmtId="43" fontId="0" fillId="0" borderId="0" xfId="778" applyFont="1" applyBorder="1"/>
    <xf numFmtId="0" fontId="3" fillId="0" borderId="81" xfId="0" applyFont="1" applyFill="1" applyBorder="1" applyAlignment="1">
      <alignment horizontal="left" vertical="center"/>
    </xf>
    <xf numFmtId="0" fontId="3" fillId="0" borderId="82" xfId="0" applyFont="1" applyFill="1" applyBorder="1" applyAlignment="1">
      <alignment horizontal="center" vertical="center"/>
    </xf>
    <xf numFmtId="0" fontId="74" fillId="0" borderId="86" xfId="0" applyFont="1" applyFill="1" applyBorder="1" applyAlignment="1">
      <alignment horizontal="left" vertical="center"/>
    </xf>
    <xf numFmtId="0" fontId="74" fillId="0" borderId="88" xfId="0" applyFont="1" applyFill="1" applyBorder="1" applyAlignment="1">
      <alignment horizontal="left" vertical="center"/>
    </xf>
    <xf numFmtId="0" fontId="3" fillId="0" borderId="82" xfId="0" applyFont="1" applyFill="1" applyBorder="1" applyAlignment="1">
      <alignment horizontal="center"/>
    </xf>
    <xf numFmtId="0" fontId="74" fillId="0" borderId="87" xfId="0" applyFont="1" applyFill="1" applyBorder="1" applyAlignment="1">
      <alignment horizontal="left" vertical="center"/>
    </xf>
    <xf numFmtId="0" fontId="0" fillId="0" borderId="86" xfId="0" applyFont="1" applyFill="1" applyBorder="1" applyAlignment="1">
      <alignment horizontal="left" vertical="center"/>
    </xf>
    <xf numFmtId="0" fontId="3" fillId="0" borderId="90" xfId="0" applyFont="1" applyFill="1" applyBorder="1" applyAlignment="1">
      <alignment horizontal="left" vertical="center"/>
    </xf>
    <xf numFmtId="0" fontId="74" fillId="0" borderId="91" xfId="0" applyFont="1" applyFill="1" applyBorder="1" applyAlignment="1">
      <alignment horizontal="left" vertical="center"/>
    </xf>
    <xf numFmtId="0" fontId="0" fillId="41" borderId="87" xfId="0" applyFont="1" applyFill="1" applyBorder="1" applyAlignment="1">
      <alignment horizontal="left" vertical="center" wrapText="1"/>
    </xf>
    <xf numFmtId="0" fontId="0" fillId="41" borderId="89" xfId="0" applyFont="1" applyFill="1" applyBorder="1" applyAlignment="1">
      <alignment horizontal="left" vertical="center" wrapText="1"/>
    </xf>
    <xf numFmtId="0" fontId="0" fillId="42" borderId="0" xfId="0" applyFont="1" applyFill="1" applyBorder="1" applyAlignment="1">
      <alignment horizontal="center" vertical="center"/>
    </xf>
    <xf numFmtId="216" fontId="0" fillId="42" borderId="0" xfId="0" applyNumberFormat="1" applyFont="1" applyFill="1" applyBorder="1" applyAlignment="1">
      <alignment vertical="center"/>
    </xf>
    <xf numFmtId="0" fontId="70" fillId="42" borderId="0" xfId="170" applyFont="1" applyFill="1" applyBorder="1" applyAlignment="1">
      <alignment vertical="center"/>
    </xf>
    <xf numFmtId="0" fontId="0" fillId="42" borderId="51" xfId="0" applyFont="1" applyFill="1" applyBorder="1" applyAlignment="1">
      <alignment vertical="center"/>
    </xf>
    <xf numFmtId="43" fontId="0" fillId="42" borderId="51" xfId="778" applyFont="1" applyFill="1" applyBorder="1" applyAlignment="1">
      <alignment vertical="center"/>
    </xf>
    <xf numFmtId="0" fontId="0" fillId="42" borderId="0" xfId="0" applyFill="1"/>
    <xf numFmtId="0" fontId="0" fillId="42" borderId="0" xfId="0" quotePrefix="1" applyFill="1" applyBorder="1" applyAlignment="1">
      <alignment horizontal="left" vertical="center" indent="2"/>
    </xf>
    <xf numFmtId="0" fontId="0" fillId="42" borderId="0" xfId="0" applyFill="1" applyBorder="1" applyAlignment="1">
      <alignment horizontal="left" vertical="center" indent="3"/>
    </xf>
    <xf numFmtId="0" fontId="0" fillId="42" borderId="0" xfId="0" applyFill="1" applyBorder="1" applyAlignment="1">
      <alignment horizontal="center" vertical="center"/>
    </xf>
    <xf numFmtId="0" fontId="3" fillId="42" borderId="81" xfId="0" applyFont="1" applyFill="1" applyBorder="1" applyAlignment="1">
      <alignment horizontal="left" vertical="center"/>
    </xf>
    <xf numFmtId="0" fontId="3" fillId="42" borderId="92" xfId="0" applyFont="1" applyFill="1" applyBorder="1" applyAlignment="1">
      <alignment horizontal="left" vertical="center"/>
    </xf>
    <xf numFmtId="0" fontId="3" fillId="42" borderId="0" xfId="0" applyFont="1" applyFill="1" applyBorder="1" applyAlignment="1">
      <alignment horizontal="left" vertical="center"/>
    </xf>
    <xf numFmtId="217" fontId="0" fillId="42" borderId="0" xfId="0" applyNumberFormat="1" applyFill="1" applyBorder="1" applyAlignment="1">
      <alignment wrapText="1"/>
    </xf>
    <xf numFmtId="0" fontId="3" fillId="42" borderId="94" xfId="0" applyFont="1" applyFill="1" applyBorder="1" applyAlignment="1">
      <alignment horizontal="center" vertical="center"/>
    </xf>
    <xf numFmtId="0" fontId="3" fillId="42" borderId="95" xfId="0" applyFont="1" applyFill="1" applyBorder="1" applyAlignment="1">
      <alignment horizontal="center" vertical="center"/>
    </xf>
    <xf numFmtId="0" fontId="0" fillId="42" borderId="0" xfId="0" applyFont="1" applyFill="1" applyBorder="1" applyAlignment="1">
      <alignment horizontal="left" vertical="center"/>
    </xf>
    <xf numFmtId="0" fontId="0" fillId="42" borderId="0" xfId="0" applyFont="1" applyFill="1" applyBorder="1" applyAlignment="1">
      <alignment horizontal="left"/>
    </xf>
    <xf numFmtId="0" fontId="0" fillId="42" borderId="0" xfId="0" applyFont="1" applyFill="1" applyBorder="1" applyAlignment="1">
      <alignment horizontal="center"/>
    </xf>
    <xf numFmtId="0" fontId="0" fillId="42" borderId="84" xfId="0" applyFont="1" applyFill="1" applyBorder="1" applyAlignment="1">
      <alignment horizontal="left" vertical="center"/>
    </xf>
    <xf numFmtId="217" fontId="3" fillId="42" borderId="0" xfId="778" applyNumberFormat="1" applyFont="1" applyFill="1" applyBorder="1" applyAlignment="1">
      <alignment horizontal="center" vertical="center"/>
    </xf>
    <xf numFmtId="0" fontId="0" fillId="42" borderId="85" xfId="0" applyFont="1" applyFill="1" applyBorder="1" applyAlignment="1">
      <alignment horizontal="left"/>
    </xf>
    <xf numFmtId="0" fontId="0" fillId="42" borderId="84" xfId="0" applyFont="1" applyFill="1" applyBorder="1"/>
    <xf numFmtId="0" fontId="3" fillId="42" borderId="84" xfId="0" applyFont="1" applyFill="1" applyBorder="1" applyAlignment="1">
      <alignment horizontal="left" vertical="center"/>
    </xf>
    <xf numFmtId="0" fontId="3" fillId="42" borderId="0" xfId="0" applyFont="1" applyFill="1" applyBorder="1" applyAlignment="1">
      <alignment horizontal="center"/>
    </xf>
    <xf numFmtId="0" fontId="3" fillId="42" borderId="85" xfId="0" applyFont="1" applyFill="1" applyBorder="1" applyAlignment="1">
      <alignment horizontal="left"/>
    </xf>
    <xf numFmtId="43" fontId="0" fillId="42" borderId="0" xfId="778" applyFont="1" applyFill="1"/>
    <xf numFmtId="0" fontId="3" fillId="42" borderId="0" xfId="0" applyFont="1" applyFill="1" applyAlignment="1">
      <alignment horizontal="right" vertical="center"/>
    </xf>
    <xf numFmtId="0" fontId="0" fillId="42" borderId="0" xfId="0" applyFill="1" applyAlignment="1">
      <alignment horizontal="left"/>
    </xf>
    <xf numFmtId="0" fontId="0" fillId="42" borderId="0" xfId="0" applyFill="1" applyAlignment="1">
      <alignment horizontal="left" vertical="center"/>
    </xf>
    <xf numFmtId="0" fontId="0" fillId="42" borderId="96" xfId="0" applyFill="1" applyBorder="1" applyAlignment="1">
      <alignment horizontal="left" vertical="center"/>
    </xf>
    <xf numFmtId="0" fontId="0" fillId="0" borderId="8" xfId="0" applyFont="1" applyFill="1" applyBorder="1" applyAlignment="1">
      <alignment horizontal="center" vertical="center"/>
    </xf>
    <xf numFmtId="0" fontId="0" fillId="42" borderId="96" xfId="0" applyFill="1" applyBorder="1" applyAlignment="1">
      <alignment horizontal="left"/>
    </xf>
    <xf numFmtId="0" fontId="3" fillId="42" borderId="96" xfId="0" applyFont="1" applyFill="1" applyBorder="1" applyAlignment="1">
      <alignment horizontal="left" vertical="center"/>
    </xf>
    <xf numFmtId="0" fontId="3" fillId="0" borderId="97" xfId="0" applyFont="1" applyFill="1" applyBorder="1" applyAlignment="1">
      <alignment horizontal="center" vertical="center"/>
    </xf>
    <xf numFmtId="0" fontId="0" fillId="0" borderId="4" xfId="0" applyFont="1" applyFill="1" applyBorder="1" applyAlignment="1">
      <alignment horizontal="center" vertical="center"/>
    </xf>
    <xf numFmtId="0" fontId="3" fillId="0" borderId="99" xfId="0" applyFont="1" applyFill="1" applyBorder="1" applyAlignment="1">
      <alignment vertical="center"/>
    </xf>
    <xf numFmtId="0" fontId="0" fillId="42" borderId="98" xfId="0" applyFont="1" applyFill="1" applyBorder="1" applyAlignment="1">
      <alignment vertical="center"/>
    </xf>
    <xf numFmtId="49" fontId="52" fillId="42" borderId="54" xfId="0" applyNumberFormat="1" applyFont="1" applyFill="1" applyBorder="1" applyAlignment="1">
      <alignment horizontal="right"/>
    </xf>
    <xf numFmtId="0" fontId="8" fillId="0" borderId="4" xfId="0" applyNumberFormat="1" applyFont="1" applyBorder="1" applyAlignment="1">
      <alignment vertical="center"/>
    </xf>
    <xf numFmtId="0" fontId="3" fillId="40" borderId="0" xfId="0" applyNumberFormat="1" applyFont="1" applyFill="1" applyBorder="1" applyAlignment="1">
      <alignment horizontal="right"/>
    </xf>
    <xf numFmtId="217" fontId="0" fillId="40" borderId="0" xfId="778" applyNumberFormat="1" applyFont="1" applyFill="1" applyBorder="1" applyAlignment="1">
      <alignment horizontal="right" wrapText="1"/>
    </xf>
    <xf numFmtId="217" fontId="0" fillId="40" borderId="54" xfId="778" applyNumberFormat="1" applyFont="1" applyFill="1" applyBorder="1" applyAlignment="1">
      <alignment horizontal="right" wrapText="1"/>
    </xf>
    <xf numFmtId="217" fontId="3" fillId="40" borderId="4" xfId="778" applyNumberFormat="1" applyFont="1" applyFill="1" applyBorder="1" applyAlignment="1">
      <alignment horizontal="right" vertical="center"/>
    </xf>
    <xf numFmtId="0" fontId="0" fillId="0" borderId="52" xfId="0" applyFill="1" applyBorder="1" applyAlignment="1">
      <alignment horizontal="right" wrapText="1"/>
    </xf>
    <xf numFmtId="0" fontId="0" fillId="0" borderId="0" xfId="0" applyFill="1" applyBorder="1" applyAlignment="1">
      <alignment horizontal="right" wrapText="1"/>
    </xf>
    <xf numFmtId="0" fontId="80" fillId="39" borderId="50" xfId="0" applyFont="1" applyFill="1" applyBorder="1" applyAlignment="1">
      <alignment horizontal="left" vertical="center"/>
    </xf>
    <xf numFmtId="0" fontId="0" fillId="39" borderId="51" xfId="0" applyFont="1" applyFill="1" applyBorder="1" applyAlignment="1">
      <alignment horizontal="left" vertical="center"/>
    </xf>
    <xf numFmtId="43" fontId="0" fillId="39" borderId="51" xfId="778" applyFont="1" applyFill="1" applyBorder="1" applyAlignment="1">
      <alignment horizontal="left" vertical="center"/>
    </xf>
    <xf numFmtId="43" fontId="3" fillId="40" borderId="7" xfId="778" applyFont="1" applyFill="1" applyBorder="1"/>
    <xf numFmtId="0" fontId="3" fillId="0" borderId="83" xfId="0" applyFont="1" applyFill="1" applyBorder="1" applyAlignment="1">
      <alignment horizontal="center" vertical="center"/>
    </xf>
    <xf numFmtId="0" fontId="0" fillId="42" borderId="27" xfId="0" applyFont="1" applyFill="1" applyBorder="1"/>
    <xf numFmtId="0" fontId="3" fillId="0" borderId="83" xfId="0" applyFont="1" applyFill="1" applyBorder="1" applyAlignment="1">
      <alignment horizontal="center"/>
    </xf>
    <xf numFmtId="0" fontId="0" fillId="45" borderId="0" xfId="0" applyFill="1" applyAlignment="1">
      <alignment horizontal="left"/>
    </xf>
    <xf numFmtId="0" fontId="0" fillId="46" borderId="0" xfId="0" applyFill="1" applyAlignment="1">
      <alignment horizontal="left"/>
    </xf>
    <xf numFmtId="0" fontId="3" fillId="47" borderId="55" xfId="0" applyFont="1" applyFill="1" applyBorder="1" applyAlignment="1">
      <alignment horizontal="left"/>
    </xf>
    <xf numFmtId="14" fontId="3" fillId="47" borderId="55" xfId="0" applyNumberFormat="1" applyFont="1" applyFill="1" applyBorder="1" applyAlignment="1">
      <alignment horizontal="left"/>
    </xf>
    <xf numFmtId="43" fontId="3" fillId="40" borderId="101" xfId="778" applyFont="1" applyFill="1" applyBorder="1" applyAlignment="1">
      <alignment vertical="center"/>
    </xf>
    <xf numFmtId="0" fontId="0" fillId="42" borderId="102" xfId="0" applyFill="1" applyBorder="1"/>
    <xf numFmtId="0" fontId="74" fillId="42" borderId="0" xfId="0" quotePrefix="1" applyFont="1" applyFill="1" applyBorder="1" applyAlignment="1">
      <alignment vertical="center"/>
    </xf>
    <xf numFmtId="0" fontId="7" fillId="0" borderId="103" xfId="0" applyFont="1" applyFill="1" applyBorder="1" applyAlignment="1">
      <alignment horizontal="left" vertical="center"/>
    </xf>
    <xf numFmtId="0" fontId="0" fillId="41" borderId="7" xfId="0" applyFont="1" applyFill="1" applyBorder="1" applyAlignment="1">
      <alignment vertical="center" wrapText="1"/>
    </xf>
    <xf numFmtId="0" fontId="0" fillId="41" borderId="104" xfId="0" applyFont="1" applyFill="1" applyBorder="1" applyAlignment="1">
      <alignment vertical="center" wrapText="1"/>
    </xf>
    <xf numFmtId="9" fontId="3" fillId="41" borderId="106" xfId="0" applyNumberFormat="1" applyFont="1" applyFill="1" applyBorder="1" applyAlignment="1">
      <alignment vertical="center"/>
    </xf>
    <xf numFmtId="0" fontId="0" fillId="41" borderId="107" xfId="0" applyFont="1" applyFill="1" applyBorder="1" applyAlignment="1">
      <alignment vertical="center" wrapText="1"/>
    </xf>
    <xf numFmtId="9" fontId="3" fillId="41" borderId="7" xfId="0" applyNumberFormat="1" applyFont="1" applyFill="1" applyBorder="1" applyAlignment="1">
      <alignment vertical="center"/>
    </xf>
    <xf numFmtId="0" fontId="82" fillId="0" borderId="105" xfId="0" applyFont="1" applyFill="1" applyBorder="1" applyAlignment="1">
      <alignment horizontal="left" vertical="center"/>
    </xf>
    <xf numFmtId="0" fontId="83" fillId="42" borderId="0" xfId="0" applyFont="1" applyFill="1" applyBorder="1" applyAlignment="1">
      <alignment vertical="center"/>
    </xf>
    <xf numFmtId="0" fontId="3" fillId="40" borderId="95" xfId="0" applyFont="1" applyFill="1" applyBorder="1" applyAlignment="1">
      <alignment horizontal="right" vertical="center"/>
    </xf>
    <xf numFmtId="169" fontId="3" fillId="40" borderId="7" xfId="1" applyNumberFormat="1" applyFont="1" applyFill="1" applyBorder="1" applyAlignment="1">
      <alignment vertical="center"/>
    </xf>
    <xf numFmtId="0" fontId="3" fillId="41" borderId="7" xfId="0" applyFont="1" applyFill="1" applyBorder="1" applyAlignment="1">
      <alignment vertical="center" wrapText="1"/>
    </xf>
    <xf numFmtId="0" fontId="4" fillId="0" borderId="103" xfId="0" applyFont="1" applyFill="1" applyBorder="1" applyAlignment="1">
      <alignment horizontal="left" vertical="center" indent="2"/>
    </xf>
    <xf numFmtId="0" fontId="4" fillId="0" borderId="103" xfId="0" applyFont="1" applyFill="1" applyBorder="1" applyAlignment="1">
      <alignment horizontal="left" vertical="center" indent="4"/>
    </xf>
    <xf numFmtId="0" fontId="82" fillId="0" borderId="103" xfId="0" applyFont="1" applyFill="1" applyBorder="1" applyAlignment="1">
      <alignment horizontal="left" vertical="center"/>
    </xf>
    <xf numFmtId="43" fontId="0" fillId="40" borderId="0" xfId="778" applyNumberFormat="1" applyFont="1" applyFill="1" applyBorder="1"/>
    <xf numFmtId="43" fontId="3" fillId="41" borderId="4" xfId="778" applyNumberFormat="1" applyFont="1" applyFill="1" applyBorder="1" applyAlignment="1">
      <alignment vertical="center"/>
    </xf>
    <xf numFmtId="218" fontId="0" fillId="40" borderId="0" xfId="778" applyNumberFormat="1" applyFont="1" applyFill="1" applyBorder="1"/>
    <xf numFmtId="43" fontId="0" fillId="40" borderId="0" xfId="778" quotePrefix="1" applyNumberFormat="1" applyFont="1" applyFill="1" applyBorder="1"/>
    <xf numFmtId="43" fontId="3" fillId="40" borderId="4" xfId="778" applyNumberFormat="1" applyFont="1" applyFill="1" applyBorder="1"/>
    <xf numFmtId="218" fontId="3" fillId="40" borderId="4" xfId="778" applyNumberFormat="1" applyFont="1" applyFill="1" applyBorder="1" applyAlignment="1">
      <alignment vertical="center"/>
    </xf>
    <xf numFmtId="43" fontId="0" fillId="40" borderId="0" xfId="778" applyNumberFormat="1" applyFont="1" applyFill="1" applyBorder="1" applyAlignment="1">
      <alignment horizontal="right" wrapText="1"/>
    </xf>
    <xf numFmtId="43" fontId="0" fillId="40" borderId="54" xfId="778" applyNumberFormat="1" applyFont="1" applyFill="1" applyBorder="1" applyAlignment="1">
      <alignment horizontal="right" wrapText="1"/>
    </xf>
    <xf numFmtId="43" fontId="0" fillId="0" borderId="52" xfId="0" applyNumberFormat="1" applyFill="1" applyBorder="1"/>
    <xf numFmtId="43" fontId="0" fillId="40" borderId="52" xfId="778" applyNumberFormat="1" applyFont="1" applyFill="1" applyBorder="1"/>
    <xf numFmtId="218" fontId="3" fillId="40" borderId="80" xfId="778" applyNumberFormat="1" applyFont="1" applyFill="1" applyBorder="1" applyAlignment="1">
      <alignment vertical="center"/>
    </xf>
    <xf numFmtId="218" fontId="0" fillId="40" borderId="0" xfId="778" applyNumberFormat="1" applyFont="1" applyFill="1" applyBorder="1" applyAlignment="1">
      <alignment horizontal="right" wrapText="1"/>
    </xf>
    <xf numFmtId="218" fontId="0" fillId="40" borderId="54" xfId="778" applyNumberFormat="1" applyFont="1" applyFill="1" applyBorder="1"/>
    <xf numFmtId="218" fontId="0" fillId="40" borderId="54" xfId="778" applyNumberFormat="1" applyFont="1" applyFill="1" applyBorder="1" applyAlignment="1">
      <alignment horizontal="right" wrapText="1"/>
    </xf>
    <xf numFmtId="218" fontId="0" fillId="0" borderId="52" xfId="0" applyNumberFormat="1" applyFill="1" applyBorder="1"/>
    <xf numFmtId="218" fontId="0" fillId="40" borderId="52" xfId="778" applyNumberFormat="1" applyFont="1" applyFill="1" applyBorder="1"/>
    <xf numFmtId="218" fontId="0" fillId="0" borderId="52" xfId="0" applyNumberFormat="1" applyFill="1" applyBorder="1" applyAlignment="1">
      <alignment wrapText="1"/>
    </xf>
    <xf numFmtId="43" fontId="3" fillId="40" borderId="4" xfId="778" applyNumberFormat="1" applyFont="1" applyFill="1" applyBorder="1" applyAlignment="1">
      <alignment horizontal="right" vertical="center"/>
    </xf>
    <xf numFmtId="43" fontId="0" fillId="0" borderId="52" xfId="0" applyNumberFormat="1" applyFill="1" applyBorder="1" applyAlignment="1">
      <alignment horizontal="right" wrapText="1"/>
    </xf>
    <xf numFmtId="218" fontId="3" fillId="40" borderId="4" xfId="778" applyNumberFormat="1" applyFont="1" applyFill="1" applyBorder="1" applyAlignment="1">
      <alignment horizontal="right" vertical="center"/>
    </xf>
    <xf numFmtId="218" fontId="0" fillId="0" borderId="52" xfId="0" applyNumberFormat="1" applyFill="1" applyBorder="1" applyAlignment="1">
      <alignment horizontal="right" wrapText="1"/>
    </xf>
    <xf numFmtId="9" fontId="0" fillId="41" borderId="7" xfId="0" applyNumberFormat="1" applyFont="1" applyFill="1" applyBorder="1" applyAlignment="1">
      <alignment horizontal="right"/>
    </xf>
    <xf numFmtId="217" fontId="2" fillId="41" borderId="4" xfId="778" applyNumberFormat="1" applyFont="1" applyFill="1" applyBorder="1" applyAlignment="1">
      <alignment vertical="center"/>
    </xf>
    <xf numFmtId="43" fontId="2" fillId="41" borderId="4" xfId="778" applyNumberFormat="1" applyFont="1" applyFill="1" applyBorder="1" applyAlignment="1">
      <alignment vertical="center"/>
    </xf>
    <xf numFmtId="43" fontId="3" fillId="40" borderId="93" xfId="0" applyNumberFormat="1" applyFont="1" applyFill="1" applyBorder="1" applyAlignment="1">
      <alignment horizontal="center" vertical="center" wrapText="1"/>
    </xf>
    <xf numFmtId="0" fontId="0" fillId="41" borderId="107" xfId="0" applyFont="1" applyFill="1" applyBorder="1" applyAlignment="1">
      <alignment horizontal="center" vertical="center" wrapText="1"/>
    </xf>
    <xf numFmtId="0" fontId="0" fillId="41" borderId="7" xfId="0" applyFont="1" applyFill="1" applyBorder="1" applyAlignment="1">
      <alignment horizontal="center" vertical="center" wrapText="1"/>
    </xf>
    <xf numFmtId="0" fontId="3" fillId="42" borderId="108" xfId="0" applyFont="1" applyFill="1" applyBorder="1" applyAlignment="1">
      <alignment horizontal="left" vertical="center"/>
    </xf>
    <xf numFmtId="0" fontId="0" fillId="41" borderId="106" xfId="0" applyFont="1" applyFill="1" applyBorder="1" applyAlignment="1">
      <alignment horizontal="center" vertical="center" wrapText="1"/>
    </xf>
    <xf numFmtId="2" fontId="3" fillId="40" borderId="51" xfId="778" applyNumberFormat="1" applyFont="1" applyFill="1" applyBorder="1" applyAlignment="1">
      <alignment vertical="center"/>
    </xf>
    <xf numFmtId="2" fontId="3" fillId="40" borderId="4" xfId="778" applyNumberFormat="1" applyFont="1" applyFill="1" applyBorder="1" applyAlignment="1">
      <alignment vertical="center"/>
    </xf>
    <xf numFmtId="2" fontId="3" fillId="41" borderId="100" xfId="778" applyNumberFormat="1" applyFont="1" applyFill="1" applyBorder="1" applyAlignment="1">
      <alignment vertical="center"/>
    </xf>
    <xf numFmtId="2" fontId="3" fillId="41" borderId="4" xfId="778" applyNumberFormat="1" applyFont="1" applyFill="1" applyBorder="1" applyAlignment="1">
      <alignment vertical="center"/>
    </xf>
    <xf numFmtId="2" fontId="3" fillId="42" borderId="1" xfId="778" applyNumberFormat="1" applyFont="1" applyFill="1" applyBorder="1" applyAlignment="1">
      <alignment vertical="center"/>
    </xf>
    <xf numFmtId="2" fontId="3" fillId="40" borderId="7" xfId="778" applyNumberFormat="1" applyFont="1" applyFill="1" applyBorder="1" applyAlignment="1">
      <alignment vertical="center"/>
    </xf>
    <xf numFmtId="2" fontId="0" fillId="0" borderId="0" xfId="778" applyNumberFormat="1" applyFont="1" applyFill="1" applyAlignment="1">
      <alignment vertical="center"/>
    </xf>
    <xf numFmtId="2" fontId="3" fillId="0" borderId="62" xfId="778" applyNumberFormat="1" applyFont="1" applyFill="1" applyBorder="1" applyAlignment="1">
      <alignment vertical="center"/>
    </xf>
    <xf numFmtId="2" fontId="3" fillId="0" borderId="1" xfId="778" applyNumberFormat="1" applyFont="1" applyFill="1" applyBorder="1" applyAlignment="1">
      <alignment vertical="center"/>
    </xf>
    <xf numFmtId="43" fontId="0" fillId="0" borderId="0" xfId="0" applyNumberFormat="1" applyFont="1"/>
    <xf numFmtId="219" fontId="3" fillId="40" borderId="5" xfId="778" applyNumberFormat="1" applyFont="1" applyFill="1" applyBorder="1" applyAlignment="1">
      <alignment vertical="center"/>
    </xf>
    <xf numFmtId="219" fontId="3" fillId="0" borderId="4" xfId="778" applyNumberFormat="1" applyFont="1" applyFill="1" applyBorder="1" applyAlignment="1">
      <alignment vertical="center"/>
    </xf>
    <xf numFmtId="219" fontId="3" fillId="0" borderId="4" xfId="778" applyNumberFormat="1" applyFont="1" applyBorder="1" applyAlignment="1">
      <alignment vertical="center"/>
    </xf>
    <xf numFmtId="219" fontId="0" fillId="0" borderId="0" xfId="778" applyNumberFormat="1" applyFont="1" applyAlignment="1">
      <alignment vertical="center"/>
    </xf>
    <xf numFmtId="219" fontId="0" fillId="0" borderId="4" xfId="778" applyNumberFormat="1" applyFont="1" applyFill="1" applyBorder="1" applyAlignment="1">
      <alignment vertical="center"/>
    </xf>
    <xf numFmtId="219" fontId="0" fillId="0" borderId="0" xfId="778" applyNumberFormat="1" applyFont="1" applyFill="1" applyAlignment="1">
      <alignment vertical="center"/>
    </xf>
    <xf numFmtId="219" fontId="3" fillId="0" borderId="0" xfId="778" applyNumberFormat="1" applyFont="1" applyFill="1" applyBorder="1" applyAlignment="1">
      <alignment vertical="center"/>
    </xf>
    <xf numFmtId="219" fontId="72" fillId="0" borderId="0" xfId="778" applyNumberFormat="1" applyFont="1" applyFill="1" applyAlignment="1">
      <alignment vertical="center"/>
    </xf>
    <xf numFmtId="219" fontId="0" fillId="0" borderId="0" xfId="778" applyNumberFormat="1" applyFont="1"/>
    <xf numFmtId="219" fontId="3" fillId="0" borderId="1" xfId="778" applyNumberFormat="1" applyFont="1" applyFill="1" applyBorder="1" applyAlignment="1">
      <alignment vertical="center"/>
    </xf>
    <xf numFmtId="219" fontId="0" fillId="39" borderId="51" xfId="778" applyNumberFormat="1" applyFont="1" applyFill="1" applyBorder="1" applyAlignment="1">
      <alignment vertical="center"/>
    </xf>
    <xf numFmtId="219" fontId="0" fillId="0" borderId="0" xfId="778" applyNumberFormat="1" applyFont="1" applyBorder="1" applyAlignment="1">
      <alignment horizontal="center" vertical="center"/>
    </xf>
    <xf numFmtId="220" fontId="3" fillId="40" borderId="5" xfId="778" applyNumberFormat="1" applyFont="1" applyFill="1" applyBorder="1" applyAlignment="1">
      <alignment vertical="center"/>
    </xf>
    <xf numFmtId="0" fontId="4" fillId="0" borderId="0" xfId="0" applyFont="1" applyFill="1"/>
    <xf numFmtId="0" fontId="3" fillId="42" borderId="0" xfId="0" applyFont="1" applyFill="1" applyBorder="1" applyAlignment="1">
      <alignment horizontal="right" vertical="center"/>
    </xf>
    <xf numFmtId="0" fontId="0" fillId="42" borderId="0" xfId="0" applyFont="1" applyFill="1" applyBorder="1" applyAlignment="1">
      <alignment horizontal="right"/>
    </xf>
    <xf numFmtId="169" fontId="4" fillId="40" borderId="7" xfId="0" applyNumberFormat="1" applyFont="1" applyFill="1" applyBorder="1" applyAlignment="1">
      <alignment horizontal="right" vertical="center"/>
    </xf>
    <xf numFmtId="2" fontId="7" fillId="40" borderId="12" xfId="0" applyNumberFormat="1" applyFont="1" applyFill="1" applyBorder="1" applyAlignment="1">
      <alignment vertical="center"/>
    </xf>
    <xf numFmtId="2" fontId="3" fillId="40" borderId="4" xfId="0" applyNumberFormat="1" applyFont="1" applyFill="1" applyBorder="1" applyAlignment="1">
      <alignment vertical="center"/>
    </xf>
    <xf numFmtId="169" fontId="4" fillId="40" borderId="7" xfId="1" applyNumberFormat="1" applyFont="1" applyFill="1" applyBorder="1" applyAlignment="1">
      <alignment vertical="center"/>
    </xf>
    <xf numFmtId="9" fontId="0" fillId="41" borderId="7" xfId="0" applyNumberFormat="1" applyFont="1" applyFill="1" applyBorder="1"/>
    <xf numFmtId="0" fontId="74" fillId="0" borderId="4" xfId="0" applyFont="1" applyFill="1" applyBorder="1" applyAlignment="1">
      <alignment horizontal="left" vertical="center"/>
    </xf>
    <xf numFmtId="0" fontId="3" fillId="47" borderId="55" xfId="0" applyFont="1" applyFill="1" applyBorder="1" applyAlignment="1">
      <alignment horizontal="left" vertical="center"/>
    </xf>
    <xf numFmtId="0" fontId="0" fillId="47" borderId="55" xfId="0" applyFont="1" applyFill="1" applyBorder="1" applyAlignment="1">
      <alignment horizontal="left" vertical="center"/>
    </xf>
    <xf numFmtId="0" fontId="0" fillId="47" borderId="55" xfId="0" applyFill="1" applyBorder="1" applyAlignment="1">
      <alignment horizontal="left" vertical="center"/>
    </xf>
    <xf numFmtId="0" fontId="4" fillId="47" borderId="55" xfId="0" applyFont="1" applyFill="1" applyBorder="1" applyAlignment="1">
      <alignment horizontal="left" vertical="center"/>
    </xf>
    <xf numFmtId="2" fontId="0" fillId="40" borderId="7" xfId="0" applyNumberFormat="1" applyFont="1" applyFill="1" applyBorder="1" applyAlignment="1">
      <alignment horizontal="right"/>
    </xf>
    <xf numFmtId="2" fontId="3" fillId="40" borderId="7" xfId="0" applyNumberFormat="1" applyFont="1" applyFill="1" applyBorder="1" applyAlignment="1">
      <alignment horizontal="right"/>
    </xf>
    <xf numFmtId="0" fontId="0" fillId="0" borderId="7" xfId="0" applyFont="1" applyBorder="1" applyAlignment="1">
      <alignment horizontal="right" vertical="center"/>
    </xf>
    <xf numFmtId="0" fontId="3" fillId="0" borderId="7" xfId="0" applyFont="1" applyBorder="1" applyAlignment="1">
      <alignment horizontal="right" vertical="center"/>
    </xf>
    <xf numFmtId="0" fontId="3" fillId="42" borderId="7" xfId="0" applyFont="1" applyFill="1" applyBorder="1" applyAlignment="1">
      <alignment horizontal="right" vertical="center"/>
    </xf>
    <xf numFmtId="43" fontId="3" fillId="0" borderId="4" xfId="0" applyNumberFormat="1" applyFont="1" applyFill="1" applyBorder="1" applyAlignment="1">
      <alignment vertical="center"/>
    </xf>
    <xf numFmtId="43" fontId="0" fillId="0" borderId="0" xfId="0" applyNumberFormat="1" applyFont="1" applyFill="1"/>
    <xf numFmtId="43" fontId="0" fillId="0" borderId="0" xfId="778" applyNumberFormat="1" applyFont="1" applyFill="1"/>
    <xf numFmtId="2" fontId="3" fillId="40" borderId="5" xfId="778" applyNumberFormat="1" applyFont="1" applyFill="1" applyBorder="1" applyAlignment="1">
      <alignment vertical="center"/>
    </xf>
    <xf numFmtId="2" fontId="0" fillId="0" borderId="0" xfId="778" applyNumberFormat="1" applyFont="1" applyFill="1" applyBorder="1" applyAlignment="1">
      <alignment vertical="center"/>
    </xf>
    <xf numFmtId="2" fontId="3" fillId="0" borderId="5" xfId="778" applyNumberFormat="1" applyFont="1" applyFill="1" applyBorder="1" applyAlignment="1">
      <alignment vertical="center"/>
    </xf>
    <xf numFmtId="2" fontId="3" fillId="40" borderId="1" xfId="778" applyNumberFormat="1" applyFont="1" applyFill="1" applyBorder="1" applyAlignment="1">
      <alignment horizontal="right" vertical="center"/>
    </xf>
    <xf numFmtId="2" fontId="3" fillId="40" borderId="1" xfId="778" applyNumberFormat="1" applyFont="1" applyFill="1" applyBorder="1" applyAlignment="1">
      <alignment vertical="center"/>
    </xf>
    <xf numFmtId="2" fontId="3" fillId="0" borderId="63" xfId="778" applyNumberFormat="1" applyFont="1" applyFill="1" applyBorder="1" applyAlignment="1">
      <alignment vertical="center"/>
    </xf>
    <xf numFmtId="43" fontId="0" fillId="41" borderId="7" xfId="0" applyNumberFormat="1" applyFont="1" applyFill="1" applyBorder="1" applyAlignment="1">
      <alignment vertical="center" wrapText="1"/>
    </xf>
    <xf numFmtId="43" fontId="2" fillId="41" borderId="7" xfId="778" applyNumberFormat="1" applyFont="1" applyFill="1" applyBorder="1" applyAlignment="1">
      <alignment vertical="center"/>
    </xf>
    <xf numFmtId="169" fontId="0" fillId="0" borderId="0" xfId="1" applyNumberFormat="1" applyFont="1" applyFill="1" applyBorder="1"/>
    <xf numFmtId="0" fontId="89" fillId="0" borderId="0" xfId="0" applyFont="1" applyFill="1" applyBorder="1" applyAlignment="1">
      <alignment vertical="center"/>
    </xf>
    <xf numFmtId="0" fontId="3" fillId="40" borderId="7" xfId="0" applyFont="1" applyFill="1" applyBorder="1" applyAlignment="1">
      <alignment vertical="center"/>
    </xf>
    <xf numFmtId="0" fontId="3" fillId="43" borderId="7" xfId="0" applyFont="1" applyFill="1" applyBorder="1" applyAlignment="1">
      <alignment vertical="center"/>
    </xf>
    <xf numFmtId="0" fontId="3" fillId="41" borderId="7" xfId="0" applyFont="1" applyFill="1" applyBorder="1" applyAlignment="1">
      <alignment vertical="center"/>
    </xf>
    <xf numFmtId="0" fontId="0" fillId="42" borderId="0" xfId="0" applyFill="1" applyAlignment="1">
      <alignment vertical="center"/>
    </xf>
    <xf numFmtId="0" fontId="74" fillId="42" borderId="0" xfId="0" applyFont="1" applyFill="1" applyBorder="1" applyAlignment="1">
      <alignment vertical="center"/>
    </xf>
    <xf numFmtId="0" fontId="0" fillId="47" borderId="55" xfId="0" applyFill="1" applyBorder="1" applyAlignment="1">
      <alignment horizontal="left" vertical="center" wrapText="1"/>
    </xf>
    <xf numFmtId="14" fontId="4" fillId="47" borderId="55" xfId="0" applyNumberFormat="1" applyFont="1" applyFill="1" applyBorder="1" applyAlignment="1">
      <alignment horizontal="left" vertical="center"/>
    </xf>
    <xf numFmtId="0" fontId="4" fillId="47" borderId="55" xfId="0" applyFont="1" applyFill="1" applyBorder="1" applyAlignment="1">
      <alignment horizontal="left" vertical="center" wrapText="1"/>
    </xf>
    <xf numFmtId="0" fontId="87" fillId="0" borderId="0" xfId="0" applyFont="1" applyFill="1" applyBorder="1" applyAlignment="1">
      <alignment vertical="center"/>
    </xf>
    <xf numFmtId="2" fontId="88" fillId="0" borderId="0" xfId="0" applyNumberFormat="1" applyFont="1" applyFill="1"/>
    <xf numFmtId="2" fontId="6" fillId="0" borderId="0" xfId="0" applyNumberFormat="1" applyFont="1" applyFill="1"/>
    <xf numFmtId="9" fontId="6" fillId="0" borderId="0" xfId="1" applyNumberFormat="1" applyFont="1" applyFill="1" applyBorder="1"/>
    <xf numFmtId="0" fontId="91" fillId="44" borderId="74" xfId="0" applyFont="1" applyFill="1" applyBorder="1" applyAlignment="1">
      <alignment vertical="center"/>
    </xf>
    <xf numFmtId="0" fontId="91" fillId="44" borderId="76" xfId="0" applyFont="1" applyFill="1" applyBorder="1" applyAlignment="1">
      <alignment vertical="center"/>
    </xf>
    <xf numFmtId="0" fontId="91" fillId="44" borderId="78" xfId="0" applyFont="1" applyFill="1" applyBorder="1" applyAlignment="1">
      <alignment vertical="center"/>
    </xf>
    <xf numFmtId="0" fontId="91" fillId="44" borderId="74" xfId="0" applyFont="1" applyFill="1" applyBorder="1" applyAlignment="1">
      <alignment horizontal="left" vertical="center"/>
    </xf>
    <xf numFmtId="0" fontId="91" fillId="44" borderId="76" xfId="0" applyFont="1" applyFill="1" applyBorder="1" applyAlignment="1">
      <alignment horizontal="left" vertical="center"/>
    </xf>
    <xf numFmtId="0" fontId="91" fillId="44" borderId="78" xfId="0" applyFont="1" applyFill="1" applyBorder="1" applyAlignment="1">
      <alignment horizontal="left" vertical="center"/>
    </xf>
    <xf numFmtId="0" fontId="3" fillId="41" borderId="7" xfId="0" applyFont="1" applyFill="1" applyBorder="1"/>
    <xf numFmtId="0" fontId="4" fillId="0" borderId="0" xfId="0" applyFont="1" applyFill="1" applyBorder="1" applyAlignment="1">
      <alignment horizontal="center" vertical="center"/>
    </xf>
    <xf numFmtId="0" fontId="76" fillId="0" borderId="0" xfId="0" applyFont="1" applyFill="1" applyBorder="1"/>
    <xf numFmtId="2" fontId="3" fillId="40" borderId="101" xfId="778" applyNumberFormat="1" applyFont="1" applyFill="1" applyBorder="1" applyAlignment="1">
      <alignment vertical="center"/>
    </xf>
    <xf numFmtId="0" fontId="4" fillId="0" borderId="0" xfId="0" applyFont="1" applyFill="1" applyBorder="1" applyAlignment="1">
      <alignment wrapText="1"/>
    </xf>
    <xf numFmtId="166" fontId="4" fillId="0" borderId="0" xfId="0" applyNumberFormat="1" applyFont="1" applyFill="1" applyAlignment="1">
      <alignment vertical="center"/>
    </xf>
    <xf numFmtId="2" fontId="4" fillId="0" borderId="0" xfId="0" applyNumberFormat="1" applyFont="1" applyFill="1"/>
    <xf numFmtId="9" fontId="4" fillId="0" borderId="0" xfId="1" applyFont="1" applyFill="1"/>
    <xf numFmtId="219" fontId="4" fillId="0" borderId="0" xfId="778" applyNumberFormat="1" applyFont="1" applyFill="1"/>
    <xf numFmtId="222" fontId="4" fillId="0" borderId="0" xfId="0" applyNumberFormat="1" applyFont="1" applyFill="1"/>
    <xf numFmtId="0" fontId="7" fillId="0" borderId="6" xfId="0" applyFont="1" applyFill="1" applyBorder="1" applyAlignment="1">
      <alignment vertical="center"/>
    </xf>
    <xf numFmtId="2" fontId="3" fillId="43" borderId="5" xfId="0" applyNumberFormat="1" applyFont="1" applyFill="1" applyBorder="1" applyAlignment="1">
      <alignment vertical="center"/>
    </xf>
    <xf numFmtId="2" fontId="3" fillId="43" borderId="4" xfId="0" applyNumberFormat="1" applyFont="1" applyFill="1" applyBorder="1" applyAlignment="1">
      <alignment vertical="center"/>
    </xf>
    <xf numFmtId="216" fontId="4" fillId="0" borderId="0" xfId="0" applyNumberFormat="1" applyFont="1" applyFill="1" applyBorder="1" applyAlignment="1">
      <alignment vertical="center"/>
    </xf>
    <xf numFmtId="0" fontId="92" fillId="0" borderId="0" xfId="170" applyFont="1" applyFill="1" applyBorder="1" applyAlignment="1">
      <alignment vertical="center"/>
    </xf>
    <xf numFmtId="221" fontId="4" fillId="0" borderId="0" xfId="0" applyNumberFormat="1" applyFont="1" applyFill="1" applyBorder="1" applyAlignment="1">
      <alignment horizontal="center" vertical="center"/>
    </xf>
    <xf numFmtId="2" fontId="3" fillId="43" borderId="101" xfId="0" applyNumberFormat="1" applyFont="1" applyFill="1" applyBorder="1" applyAlignment="1">
      <alignment vertical="center"/>
    </xf>
    <xf numFmtId="0" fontId="3" fillId="41" borderId="7" xfId="0" applyFont="1" applyFill="1" applyBorder="1" applyAlignment="1">
      <alignment horizontal="center" vertical="center" wrapText="1"/>
    </xf>
    <xf numFmtId="0" fontId="3" fillId="40" borderId="3" xfId="0" applyFont="1" applyFill="1" applyBorder="1" applyAlignment="1">
      <alignment vertical="center"/>
    </xf>
    <xf numFmtId="0" fontId="4" fillId="0" borderId="0" xfId="0" quotePrefix="1" applyFont="1" applyFill="1" applyBorder="1" applyAlignment="1">
      <alignment horizontal="left" vertical="center"/>
    </xf>
    <xf numFmtId="0" fontId="0" fillId="0" borderId="109" xfId="0" applyFont="1" applyBorder="1" applyAlignment="1">
      <alignment horizontal="center" vertical="center"/>
    </xf>
    <xf numFmtId="0" fontId="0" fillId="41" borderId="6" xfId="0" applyFont="1" applyFill="1" applyBorder="1" applyAlignment="1">
      <alignment horizontal="center" vertical="center"/>
    </xf>
    <xf numFmtId="0" fontId="0" fillId="41" borderId="109" xfId="0" applyFont="1" applyFill="1" applyBorder="1" applyAlignment="1">
      <alignment horizontal="center" vertical="center"/>
    </xf>
    <xf numFmtId="0" fontId="0" fillId="0" borderId="110" xfId="0" applyFont="1" applyFill="1" applyBorder="1" applyAlignment="1">
      <alignment horizontal="center" vertical="center"/>
    </xf>
    <xf numFmtId="169" fontId="3" fillId="40" borderId="106" xfId="1" applyNumberFormat="1" applyFont="1" applyFill="1" applyBorder="1" applyAlignment="1">
      <alignment horizontal="center" vertical="center"/>
    </xf>
    <xf numFmtId="0" fontId="0" fillId="40" borderId="6" xfId="0" applyFont="1" applyFill="1" applyBorder="1" applyAlignment="1">
      <alignment horizontal="center" vertical="center"/>
    </xf>
    <xf numFmtId="169" fontId="0" fillId="40" borderId="6" xfId="1" applyNumberFormat="1" applyFont="1" applyFill="1" applyBorder="1" applyAlignment="1">
      <alignment horizontal="center" vertical="center"/>
    </xf>
    <xf numFmtId="0" fontId="0" fillId="0" borderId="5" xfId="0" applyFont="1" applyFill="1" applyBorder="1" applyAlignment="1">
      <alignment horizontal="left" vertical="center" indent="1"/>
    </xf>
    <xf numFmtId="0" fontId="4" fillId="0" borderId="5" xfId="0" applyFont="1" applyFill="1" applyBorder="1" applyAlignment="1">
      <alignment horizontal="left" vertical="center" indent="2"/>
    </xf>
    <xf numFmtId="0" fontId="0" fillId="0" borderId="0" xfId="0" applyFont="1" applyFill="1" applyAlignment="1">
      <alignment horizontal="left" vertical="center" indent="1"/>
    </xf>
    <xf numFmtId="0" fontId="0" fillId="0" borderId="6" xfId="0" applyFont="1" applyFill="1" applyBorder="1" applyAlignment="1">
      <alignment horizontal="left" vertical="center" indent="1"/>
    </xf>
    <xf numFmtId="0" fontId="0" fillId="0" borderId="5" xfId="0" applyFont="1" applyBorder="1" applyAlignment="1">
      <alignment horizontal="left" vertical="center" indent="1"/>
    </xf>
    <xf numFmtId="0" fontId="0" fillId="0" borderId="0" xfId="0" applyFont="1" applyAlignment="1">
      <alignment horizontal="left" vertical="center" indent="1"/>
    </xf>
    <xf numFmtId="0" fontId="4" fillId="0" borderId="5" xfId="0" applyFont="1" applyBorder="1" applyAlignment="1">
      <alignment horizontal="left" vertical="center" indent="2"/>
    </xf>
    <xf numFmtId="0" fontId="0" fillId="0" borderId="0" xfId="0" applyFont="1" applyBorder="1" applyProtection="1">
      <protection locked="0"/>
    </xf>
    <xf numFmtId="0" fontId="0" fillId="0" borderId="0" xfId="0" applyFont="1" applyBorder="1" applyAlignment="1" applyProtection="1">
      <alignment vertical="center"/>
      <protection locked="0"/>
    </xf>
    <xf numFmtId="0" fontId="0" fillId="42" borderId="0" xfId="0" applyFont="1" applyFill="1" applyBorder="1" applyAlignment="1" applyProtection="1">
      <alignment vertical="center"/>
      <protection locked="0"/>
    </xf>
    <xf numFmtId="0" fontId="0" fillId="42" borderId="0" xfId="0" applyFont="1" applyFill="1" applyBorder="1" applyProtection="1">
      <protection locked="0"/>
    </xf>
    <xf numFmtId="0" fontId="0" fillId="0" borderId="0" xfId="0" applyFont="1" applyFill="1" applyBorder="1" applyProtection="1">
      <protection locked="0"/>
    </xf>
    <xf numFmtId="0" fontId="72" fillId="0" borderId="0" xfId="0" applyFont="1" applyFill="1" applyBorder="1" applyProtection="1">
      <protection locked="0"/>
    </xf>
    <xf numFmtId="0" fontId="3" fillId="0" borderId="0" xfId="0" applyFont="1" applyBorder="1" applyProtection="1">
      <protection locked="0"/>
    </xf>
    <xf numFmtId="0" fontId="4" fillId="0" borderId="0" xfId="0" applyFont="1" applyFill="1" applyBorder="1" applyProtection="1">
      <protection locked="0"/>
    </xf>
    <xf numFmtId="0" fontId="3" fillId="0" borderId="0" xfId="0" applyFont="1" applyFill="1" applyBorder="1" applyProtection="1">
      <protection locked="0"/>
    </xf>
    <xf numFmtId="0" fontId="0" fillId="0" borderId="0" xfId="0" applyFont="1" applyBorder="1" applyAlignment="1" applyProtection="1">
      <alignment horizontal="left"/>
      <protection locked="0"/>
    </xf>
    <xf numFmtId="0" fontId="73" fillId="45" borderId="0" xfId="0" applyFont="1" applyFill="1" applyAlignment="1">
      <alignment horizontal="left"/>
    </xf>
    <xf numFmtId="0" fontId="3" fillId="47" borderId="56" xfId="0" applyFont="1" applyFill="1" applyBorder="1" applyAlignment="1">
      <alignment horizontal="left"/>
    </xf>
    <xf numFmtId="0" fontId="3" fillId="47" borderId="57" xfId="0" applyFont="1" applyFill="1" applyBorder="1" applyAlignment="1">
      <alignment horizontal="left"/>
    </xf>
    <xf numFmtId="0" fontId="3" fillId="47" borderId="58" xfId="0" applyFont="1" applyFill="1" applyBorder="1" applyAlignment="1">
      <alignment horizontal="left"/>
    </xf>
    <xf numFmtId="0" fontId="3" fillId="47" borderId="55" xfId="0" applyFont="1" applyFill="1" applyBorder="1" applyAlignment="1">
      <alignment horizontal="left"/>
    </xf>
    <xf numFmtId="0" fontId="0" fillId="47" borderId="55" xfId="0" applyFill="1" applyBorder="1" applyAlignment="1">
      <alignment horizontal="left" vertical="center" wrapText="1"/>
    </xf>
    <xf numFmtId="0" fontId="0" fillId="47" borderId="56" xfId="0" applyFont="1" applyFill="1" applyBorder="1" applyAlignment="1">
      <alignment horizontal="left" vertical="center"/>
    </xf>
    <xf numFmtId="0" fontId="0" fillId="47" borderId="57" xfId="0" applyFont="1" applyFill="1" applyBorder="1" applyAlignment="1">
      <alignment horizontal="left" vertical="center"/>
    </xf>
    <xf numFmtId="0" fontId="0" fillId="47" borderId="58" xfId="0" applyFont="1" applyFill="1" applyBorder="1" applyAlignment="1">
      <alignment horizontal="left" vertical="center"/>
    </xf>
    <xf numFmtId="0" fontId="4" fillId="47" borderId="56" xfId="0" applyFont="1" applyFill="1" applyBorder="1" applyAlignment="1">
      <alignment horizontal="left" vertical="center" wrapText="1"/>
    </xf>
    <xf numFmtId="0" fontId="4" fillId="47" borderId="57" xfId="0" applyFont="1" applyFill="1" applyBorder="1" applyAlignment="1">
      <alignment horizontal="left" vertical="center" wrapText="1"/>
    </xf>
    <xf numFmtId="0" fontId="4" fillId="47" borderId="58" xfId="0" applyFont="1" applyFill="1" applyBorder="1" applyAlignment="1">
      <alignment horizontal="left" vertical="center" wrapText="1"/>
    </xf>
    <xf numFmtId="0" fontId="0" fillId="47" borderId="55" xfId="0" applyFill="1" applyBorder="1" applyAlignment="1">
      <alignment horizontal="left" vertical="center"/>
    </xf>
    <xf numFmtId="0" fontId="0" fillId="47" borderId="56" xfId="0" applyFill="1" applyBorder="1" applyAlignment="1">
      <alignment horizontal="left" vertical="center" wrapText="1"/>
    </xf>
    <xf numFmtId="0" fontId="0" fillId="47" borderId="57" xfId="0" applyFill="1" applyBorder="1" applyAlignment="1">
      <alignment horizontal="left" vertical="center" wrapText="1"/>
    </xf>
    <xf numFmtId="0" fontId="0" fillId="47" borderId="58" xfId="0" applyFill="1" applyBorder="1" applyAlignment="1">
      <alignment horizontal="left" vertical="center" wrapText="1"/>
    </xf>
    <xf numFmtId="0" fontId="4" fillId="47" borderId="57" xfId="0" applyFont="1" applyFill="1" applyBorder="1" applyAlignment="1">
      <alignment horizontal="left" vertical="center"/>
    </xf>
    <xf numFmtId="0" fontId="4" fillId="47" borderId="58" xfId="0" applyFont="1" applyFill="1" applyBorder="1" applyAlignment="1">
      <alignment horizontal="left" vertical="center"/>
    </xf>
    <xf numFmtId="0" fontId="3" fillId="0" borderId="71" xfId="0" applyFont="1" applyBorder="1" applyAlignment="1">
      <alignment horizontal="center" vertical="center"/>
    </xf>
    <xf numFmtId="0" fontId="3" fillId="0" borderId="10" xfId="0" applyFont="1" applyBorder="1" applyAlignment="1">
      <alignment horizontal="center" vertical="center"/>
    </xf>
    <xf numFmtId="0" fontId="3" fillId="0" borderId="72" xfId="0" applyFont="1" applyBorder="1" applyAlignment="1">
      <alignment horizontal="center" vertical="center"/>
    </xf>
    <xf numFmtId="0" fontId="0" fillId="0" borderId="66" xfId="0" applyFont="1" applyFill="1" applyBorder="1" applyAlignment="1">
      <alignment horizontal="left" vertical="center"/>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0" fillId="0" borderId="11" xfId="0" applyFont="1" applyFill="1" applyBorder="1" applyAlignment="1">
      <alignment horizontal="left" vertical="center"/>
    </xf>
    <xf numFmtId="0" fontId="0" fillId="0" borderId="69" xfId="0" applyFont="1" applyFill="1" applyBorder="1" applyAlignment="1">
      <alignment horizontal="left" vertical="center"/>
    </xf>
    <xf numFmtId="0" fontId="0" fillId="0" borderId="70" xfId="0" applyFont="1" applyFill="1" applyBorder="1" applyAlignment="1">
      <alignment horizontal="left" vertical="center"/>
    </xf>
    <xf numFmtId="0" fontId="0" fillId="41" borderId="4" xfId="0" applyFill="1" applyBorder="1" applyAlignment="1">
      <alignment horizontal="left" vertical="center"/>
    </xf>
    <xf numFmtId="0" fontId="4" fillId="0" borderId="0" xfId="0" quotePrefix="1" applyFont="1" applyFill="1" applyBorder="1" applyAlignment="1">
      <alignment horizontal="left" vertical="center" wrapText="1"/>
    </xf>
    <xf numFmtId="0" fontId="4"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0" fillId="42" borderId="0" xfId="0" applyFill="1" applyBorder="1" applyAlignment="1">
      <alignment horizontal="left" vertical="center" wrapText="1"/>
    </xf>
    <xf numFmtId="0" fontId="0" fillId="0" borderId="62" xfId="0" applyFill="1" applyBorder="1" applyAlignment="1">
      <alignment horizontal="center" vertical="center"/>
    </xf>
    <xf numFmtId="0" fontId="0" fillId="0" borderId="0" xfId="0" applyFill="1" applyBorder="1" applyAlignment="1">
      <alignment horizontal="center" vertical="center"/>
    </xf>
    <xf numFmtId="0" fontId="0" fillId="0" borderId="52" xfId="0" applyFill="1" applyBorder="1" applyAlignment="1">
      <alignment horizontal="center" vertical="center"/>
    </xf>
    <xf numFmtId="0" fontId="0" fillId="40" borderId="60" xfId="0" applyFont="1" applyFill="1" applyBorder="1" applyAlignment="1">
      <alignment horizontal="left" vertical="center"/>
    </xf>
    <xf numFmtId="0" fontId="0" fillId="40" borderId="54" xfId="0" applyFont="1" applyFill="1" applyBorder="1" applyAlignment="1">
      <alignment horizontal="left" vertical="center"/>
    </xf>
    <xf numFmtId="0" fontId="0" fillId="40" borderId="61" xfId="0" applyFont="1" applyFill="1" applyBorder="1" applyAlignment="1">
      <alignment horizontal="left" vertical="center"/>
    </xf>
    <xf numFmtId="0" fontId="0" fillId="43" borderId="60" xfId="0" applyFont="1" applyFill="1" applyBorder="1" applyAlignment="1">
      <alignment horizontal="left" vertical="center"/>
    </xf>
    <xf numFmtId="0" fontId="0" fillId="43" borderId="54" xfId="0" applyFont="1" applyFill="1" applyBorder="1" applyAlignment="1">
      <alignment horizontal="left" vertical="center"/>
    </xf>
    <xf numFmtId="0" fontId="0" fillId="43" borderId="61" xfId="0" applyFont="1" applyFill="1" applyBorder="1" applyAlignment="1">
      <alignment horizontal="left" vertical="center"/>
    </xf>
    <xf numFmtId="0" fontId="0" fillId="41" borderId="60" xfId="0" applyFont="1" applyFill="1" applyBorder="1" applyAlignment="1">
      <alignment horizontal="left" vertical="center"/>
    </xf>
    <xf numFmtId="0" fontId="0" fillId="41" borderId="54" xfId="0" applyFont="1" applyFill="1" applyBorder="1" applyAlignment="1">
      <alignment horizontal="left" vertical="center"/>
    </xf>
    <xf numFmtId="0" fontId="0" fillId="41" borderId="61" xfId="0" applyFont="1" applyFill="1" applyBorder="1" applyAlignment="1">
      <alignment horizontal="left" vertical="center"/>
    </xf>
    <xf numFmtId="0" fontId="3" fillId="0" borderId="7" xfId="0" applyFont="1" applyBorder="1" applyAlignment="1">
      <alignment horizontal="center" vertical="center"/>
    </xf>
    <xf numFmtId="0" fontId="0" fillId="42" borderId="0" xfId="0" applyFill="1" applyAlignment="1">
      <alignment horizontal="left" vertical="center" wrapText="1"/>
    </xf>
    <xf numFmtId="0" fontId="74" fillId="42" borderId="0" xfId="0" applyFont="1" applyFill="1" applyBorder="1" applyAlignment="1">
      <alignment horizontal="left" vertical="center" wrapText="1"/>
    </xf>
    <xf numFmtId="0" fontId="3" fillId="0" borderId="7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2" xfId="0" applyFont="1" applyBorder="1" applyAlignment="1">
      <alignment horizontal="center" vertical="center" wrapText="1"/>
    </xf>
  </cellXfs>
  <cellStyles count="779">
    <cellStyle name="# ##0" xfId="49"/>
    <cellStyle name="# ##0 2" xfId="50"/>
    <cellStyle name="# ##0 2 2" xfId="51"/>
    <cellStyle name="# ##0 2 3" xfId="52"/>
    <cellStyle name="# ##0 3" xfId="53"/>
    <cellStyle name="# ##0,00" xfId="3"/>
    <cellStyle name="# ##0,00;-# ##0,00;" xfId="4"/>
    <cellStyle name="# ##0,00;-# ##0,00; 2" xfId="54"/>
    <cellStyle name="# ##0,00;-# ##0,00; 3" xfId="55"/>
    <cellStyle name="# ##0,00;-# ##0,00; 4" xfId="56"/>
    <cellStyle name="# ##0,00;-# ##0,00; 4 2" xfId="57"/>
    <cellStyle name="# ##0,00;-# ##0,00; 4 3" xfId="58"/>
    <cellStyle name="# ##0,00;-# ##0,00; 5" xfId="59"/>
    <cellStyle name="$" xfId="60"/>
    <cellStyle name="£" xfId="61"/>
    <cellStyle name="0" xfId="5"/>
    <cellStyle name="0 2" xfId="62"/>
    <cellStyle name="0 3" xfId="63"/>
    <cellStyle name="0 4" xfId="64"/>
    <cellStyle name="0,0" xfId="65"/>
    <cellStyle name="0,0 2" xfId="66"/>
    <cellStyle name="0,00&quot; %&quot;;-0,00&quot; %&quot;;" xfId="6"/>
    <cellStyle name="0,00%" xfId="67"/>
    <cellStyle name="0,00% 2" xfId="68"/>
    <cellStyle name="0,00%;-0,00%;" xfId="7"/>
    <cellStyle name="01- 0 ---------------" xfId="69"/>
    <cellStyle name="02- # ##0" xfId="70"/>
    <cellStyle name="03- 0,00" xfId="71"/>
    <cellStyle name="04- # ##0,00" xfId="72"/>
    <cellStyle name="05- 0%" xfId="73"/>
    <cellStyle name="06- 0,0%" xfId="74"/>
    <cellStyle name="07- 0,00%" xfId="75"/>
    <cellStyle name="11 •  0" xfId="8"/>
    <cellStyle name="11- 0;-0; -----------" xfId="76"/>
    <cellStyle name="12- # ##0;-# ##0;" xfId="77"/>
    <cellStyle name="12 •  # ##0" xfId="9"/>
    <cellStyle name="13 •  # ##0,00" xfId="10"/>
    <cellStyle name="13- 0,00;-0,00;" xfId="78"/>
    <cellStyle name="14- # ##0,00;-# ##0,00;" xfId="79"/>
    <cellStyle name="15- 0%;-0%;" xfId="80"/>
    <cellStyle name="16- 0,0%;-0,0%;" xfId="81"/>
    <cellStyle name="17 •  0%" xfId="11"/>
    <cellStyle name="17- 0,00%;-0,00%;" xfId="82"/>
    <cellStyle name="18 •  0,0%" xfId="12"/>
    <cellStyle name="19 •  0,00%" xfId="13"/>
    <cellStyle name="20 ________ cadre fin" xfId="14"/>
    <cellStyle name="20 % - Accent1 2" xfId="83"/>
    <cellStyle name="20 % - Accent1 2 2" xfId="395"/>
    <cellStyle name="20 % - Accent2 2" xfId="84"/>
    <cellStyle name="20 % - Accent2 2 2" xfId="396"/>
    <cellStyle name="20 % - Accent3 2" xfId="85"/>
    <cellStyle name="20 % - Accent3 2 2" xfId="397"/>
    <cellStyle name="20 % - Accent4 2" xfId="86"/>
    <cellStyle name="20 % - Accent4 2 2" xfId="398"/>
    <cellStyle name="20 % - Accent5 2" xfId="87"/>
    <cellStyle name="20 % - Accent6 2" xfId="88"/>
    <cellStyle name="20% - Accent1" xfId="89"/>
    <cellStyle name="20% - Accent2" xfId="90"/>
    <cellStyle name="20% - Accent3" xfId="91"/>
    <cellStyle name="20% - Accent4" xfId="92"/>
    <cellStyle name="20% - Accent5" xfId="93"/>
    <cellStyle name="20% - Accent5 2" xfId="777"/>
    <cellStyle name="20% - Accent6" xfId="94"/>
    <cellStyle name="21- +0;-0; ----------" xfId="95"/>
    <cellStyle name="21 •  0;-0;" xfId="15"/>
    <cellStyle name="21 •  0;-0; 2" xfId="399"/>
    <cellStyle name="21 •  0;-0; 2 2" xfId="589"/>
    <cellStyle name="21 •  0;-0; 3" xfId="583"/>
    <cellStyle name="22- +# ##0;-# ##0;" xfId="96"/>
    <cellStyle name="22 •  # ##0;-# ##0;" xfId="16"/>
    <cellStyle name="22 •  # ##0;-# ##0; 2" xfId="400"/>
    <cellStyle name="22 •  # ##0;-# ##0; 2 2" xfId="561"/>
    <cellStyle name="22 •  # ##0;-# ##0; 3" xfId="599"/>
    <cellStyle name="23- +0,00;-0,00;" xfId="97"/>
    <cellStyle name="23 •  # ##0,00;-# ##0,00;" xfId="17"/>
    <cellStyle name="24- +# ##0,00;-# ##0,00;" xfId="98"/>
    <cellStyle name="25- +0%;-0%;" xfId="99"/>
    <cellStyle name="26- +0,0%;-0,0%;" xfId="100"/>
    <cellStyle name="27- +0,00%;-0,00%;" xfId="101"/>
    <cellStyle name="27 •  0%;-0%;" xfId="18"/>
    <cellStyle name="28 •  0,0%;-0,0%;" xfId="19"/>
    <cellStyle name="29 •  0,00%;-0,00%;" xfId="20"/>
    <cellStyle name="30 ________ cadre épais" xfId="21"/>
    <cellStyle name="31 •  +0;-0;" xfId="22"/>
    <cellStyle name="31- 0;-0[Rouge]; ----" xfId="102"/>
    <cellStyle name="32- # ##0;-# ##0[Rouge];" xfId="103"/>
    <cellStyle name="32 •  +# ##0;-# ##0;" xfId="23"/>
    <cellStyle name="33 •  +# ##0,00;-# ##0,00;" xfId="24"/>
    <cellStyle name="33- 0,00;-0,00[Rouge];" xfId="104"/>
    <cellStyle name="34- # ##0,00;-# ##0,00[Rouge];" xfId="105"/>
    <cellStyle name="35- 0%;-0%[Rouge];" xfId="106"/>
    <cellStyle name="36- 0,0%;-0,0%[Rouge];" xfId="107"/>
    <cellStyle name="37 •  +0%;-0%;" xfId="25"/>
    <cellStyle name="37- 0,00%;-0,00%[Rouge];" xfId="108"/>
    <cellStyle name="38 •  +0,0%;-0,0%;" xfId="26"/>
    <cellStyle name="39 •  +0,00%;-0,00%;" xfId="27"/>
    <cellStyle name="40 ________ cadre moyen" xfId="28"/>
    <cellStyle name="40 % - Accent1 2" xfId="109"/>
    <cellStyle name="40 % - Accent1 2 2" xfId="401"/>
    <cellStyle name="40 % - Accent2 2" xfId="110"/>
    <cellStyle name="40 % - Accent3 2" xfId="111"/>
    <cellStyle name="40 % - Accent3 2 2" xfId="402"/>
    <cellStyle name="40 % - Accent4 2" xfId="112"/>
    <cellStyle name="40 % - Accent4 2 2" xfId="403"/>
    <cellStyle name="40 % - Accent5 2" xfId="113"/>
    <cellStyle name="40 % - Accent6 2" xfId="114"/>
    <cellStyle name="40 % - Accent6 2 2" xfId="404"/>
    <cellStyle name="40% - Accent1" xfId="115"/>
    <cellStyle name="40% - Accent2" xfId="116"/>
    <cellStyle name="40% - Accent3" xfId="117"/>
    <cellStyle name="40% - Accent4" xfId="118"/>
    <cellStyle name="40% - Accent5" xfId="119"/>
    <cellStyle name="40% - Accent6" xfId="120"/>
    <cellStyle name="41 •  Date &quot;JJ-MM-AA&quot; (centrée)" xfId="29"/>
    <cellStyle name="41 •  Date &quot;JJ-MM-AA&quot; (centrée) 2" xfId="121"/>
    <cellStyle name="41 •  Date &quot;JJ-MM-AAAA&quot; (centrée)" xfId="30"/>
    <cellStyle name="42 •  Date &quot;MMMM AAAA&quot; (gauche)" xfId="31"/>
    <cellStyle name="44444" xfId="122"/>
    <cellStyle name="50 ________ cadre double" xfId="32"/>
    <cellStyle name="51 •  Recopier" xfId="33"/>
    <cellStyle name="51 •  Recopier 2" xfId="123"/>
    <cellStyle name="52 •  Case ombrée" xfId="34"/>
    <cellStyle name="52 •  Case ombrée 2" xfId="124"/>
    <cellStyle name="53 •  Case noire" xfId="35"/>
    <cellStyle name="53 •  Case noire 2" xfId="125"/>
    <cellStyle name="54 •  Case hachurée" xfId="36"/>
    <cellStyle name="54 •  Case hachurée 2" xfId="126"/>
    <cellStyle name="58 •  Times 12 gras" xfId="37"/>
    <cellStyle name="58 •  Times 12 gras 2" xfId="127"/>
    <cellStyle name="58 •  Times 12 gras 2 2" xfId="576"/>
    <cellStyle name="58 •  Times 12 gras 3" xfId="581"/>
    <cellStyle name="59 •  Times 14 gras" xfId="38"/>
    <cellStyle name="59 •  Times 14 gras 2" xfId="128"/>
    <cellStyle name="59 •  Times 14 gras 2 2" xfId="575"/>
    <cellStyle name="59 •  Times 14 gras 3" xfId="580"/>
    <cellStyle name="60 • Vertical" xfId="39"/>
    <cellStyle name="60 • Vertical 2" xfId="129"/>
    <cellStyle name="60 % - Accent1 2" xfId="130"/>
    <cellStyle name="60 % - Accent1 2 2" xfId="405"/>
    <cellStyle name="60 % - Accent2 2" xfId="131"/>
    <cellStyle name="60 % - Accent3 2" xfId="132"/>
    <cellStyle name="60 % - Accent3 2 2" xfId="406"/>
    <cellStyle name="60 % - Accent4 2" xfId="133"/>
    <cellStyle name="60 % - Accent4 2 2" xfId="407"/>
    <cellStyle name="60 % - Accent5 2" xfId="134"/>
    <cellStyle name="60 % - Accent6 2" xfId="135"/>
    <cellStyle name="60 % - Accent6 2 2" xfId="408"/>
    <cellStyle name="60% - Accent1" xfId="136"/>
    <cellStyle name="60% - Accent2" xfId="137"/>
    <cellStyle name="60% - Accent3" xfId="138"/>
    <cellStyle name="60% - Accent4" xfId="139"/>
    <cellStyle name="60% - Accent5" xfId="140"/>
    <cellStyle name="60% - Accent6" xfId="141"/>
    <cellStyle name="60% - Accent6 2" xfId="775"/>
    <cellStyle name="Accent1 2" xfId="142"/>
    <cellStyle name="Accent1 2 2" xfId="409"/>
    <cellStyle name="Accent2 2" xfId="143"/>
    <cellStyle name="Accent2 2 2" xfId="410"/>
    <cellStyle name="Accent3 2" xfId="144"/>
    <cellStyle name="Accent4 2" xfId="145"/>
    <cellStyle name="Accent4 2 2" xfId="411"/>
    <cellStyle name="Accent5 2" xfId="146"/>
    <cellStyle name="Accent6 2" xfId="147"/>
    <cellStyle name="adi" xfId="326"/>
    <cellStyle name="Avertissement 2" xfId="148"/>
    <cellStyle name="Avertissement 2 2" xfId="412"/>
    <cellStyle name="Bad" xfId="149"/>
    <cellStyle name="Bad 2" xfId="774"/>
    <cellStyle name="Budgeted Holidays" xfId="327"/>
    <cellStyle name="Caché" xfId="328"/>
    <cellStyle name="Cadre" xfId="329"/>
    <cellStyle name="Cadre 2" xfId="413"/>
    <cellStyle name="Cadre 2 2" xfId="466"/>
    <cellStyle name="Cadre 2 2 2" xfId="682"/>
    <cellStyle name="Cadre 2 3" xfId="565"/>
    <cellStyle name="Cadre 3" xfId="467"/>
    <cellStyle name="Cadre 3 2" xfId="683"/>
    <cellStyle name="Cadre 4" xfId="590"/>
    <cellStyle name="Calcul 2" xfId="150"/>
    <cellStyle name="Calcul 2 2" xfId="414"/>
    <cellStyle name="Calcul 2 2 2" xfId="593"/>
    <cellStyle name="Calcul 2 2 3" xfId="588"/>
    <cellStyle name="Calcul 2 3" xfId="468"/>
    <cellStyle name="Calcul 2 3 2" xfId="601"/>
    <cellStyle name="Calcul 2 3 3" xfId="684"/>
    <cellStyle name="Calcul 2 4" xfId="469"/>
    <cellStyle name="Calcul 2 4 2" xfId="602"/>
    <cellStyle name="Calcul 2 4 3" xfId="685"/>
    <cellStyle name="Calcul 2 5" xfId="470"/>
    <cellStyle name="Calcul 2 5 2" xfId="603"/>
    <cellStyle name="Calcul 2 5 3" xfId="686"/>
    <cellStyle name="Calcul 2 6" xfId="471"/>
    <cellStyle name="Calcul 2 6 2" xfId="604"/>
    <cellStyle name="Calcul 2 6 3" xfId="687"/>
    <cellStyle name="Calcul 2 7" xfId="472"/>
    <cellStyle name="Calcul 2 7 2" xfId="605"/>
    <cellStyle name="Calcul 2 7 3" xfId="688"/>
    <cellStyle name="Calcul 2 8" xfId="567"/>
    <cellStyle name="Calcul 2 9" xfId="562"/>
    <cellStyle name="Calculation" xfId="151"/>
    <cellStyle name="Calculation 2" xfId="473"/>
    <cellStyle name="Calculation 2 2" xfId="474"/>
    <cellStyle name="Calculation 2 2 2" xfId="607"/>
    <cellStyle name="Calculation 2 2 3" xfId="690"/>
    <cellStyle name="Calculation 2 3" xfId="475"/>
    <cellStyle name="Calculation 2 3 2" xfId="608"/>
    <cellStyle name="Calculation 2 3 3" xfId="691"/>
    <cellStyle name="Calculation 2 4" xfId="476"/>
    <cellStyle name="Calculation 2 4 2" xfId="609"/>
    <cellStyle name="Calculation 2 4 3" xfId="692"/>
    <cellStyle name="Calculation 2 5" xfId="477"/>
    <cellStyle name="Calculation 2 5 2" xfId="610"/>
    <cellStyle name="Calculation 2 5 3" xfId="693"/>
    <cellStyle name="Calculation 2 6" xfId="478"/>
    <cellStyle name="Calculation 2 6 2" xfId="611"/>
    <cellStyle name="Calculation 2 6 3" xfId="694"/>
    <cellStyle name="Calculation 2 7" xfId="479"/>
    <cellStyle name="Calculation 2 7 2" xfId="612"/>
    <cellStyle name="Calculation 2 7 3" xfId="695"/>
    <cellStyle name="Calculation 2 8" xfId="606"/>
    <cellStyle name="Calculation 2 9" xfId="689"/>
    <cellStyle name="Calculation 3" xfId="480"/>
    <cellStyle name="Calculation 3 2" xfId="613"/>
    <cellStyle name="Calculation 3 3" xfId="696"/>
    <cellStyle name="Calculation 4" xfId="546"/>
    <cellStyle name="Calculation 4 2" xfId="676"/>
    <cellStyle name="Calculation 4 3" xfId="759"/>
    <cellStyle name="Calculation 5" xfId="568"/>
    <cellStyle name="Calculation 6" xfId="596"/>
    <cellStyle name="category" xfId="330"/>
    <cellStyle name="Cellule liée 2" xfId="152"/>
    <cellStyle name="Centré erg" xfId="415"/>
    <cellStyle name="charte" xfId="331"/>
    <cellStyle name="Check Cell" xfId="153"/>
    <cellStyle name="Comma" xfId="778" builtinId="3"/>
    <cellStyle name="Comma [0]" xfId="332"/>
    <cellStyle name="Comma [0] 2" xfId="416"/>
    <cellStyle name="Comma0" xfId="333"/>
    <cellStyle name="Comma0 2" xfId="417"/>
    <cellStyle name="Commentaire 2" xfId="154"/>
    <cellStyle name="Commentaire 2 2" xfId="418"/>
    <cellStyle name="Commentaire 2 3" xfId="481"/>
    <cellStyle name="Commentaire 2 3 2" xfId="614"/>
    <cellStyle name="Commentaire 2 3 3" xfId="697"/>
    <cellStyle name="Commentaire 2 4" xfId="482"/>
    <cellStyle name="Commentaire 2 4 2" xfId="615"/>
    <cellStyle name="Commentaire 2 4 3" xfId="698"/>
    <cellStyle name="Commentaire 2 5" xfId="483"/>
    <cellStyle name="Commentaire 2 5 2" xfId="616"/>
    <cellStyle name="Commentaire 2 5 3" xfId="699"/>
    <cellStyle name="Commentaire 2 6" xfId="484"/>
    <cellStyle name="Commentaire 2 6 2" xfId="617"/>
    <cellStyle name="Commentaire 2 6 3" xfId="700"/>
    <cellStyle name="Commentaire 2 7" xfId="485"/>
    <cellStyle name="Commentaire 2 7 2" xfId="618"/>
    <cellStyle name="Commentaire 2 7 3" xfId="701"/>
    <cellStyle name="Commentaire 2 8" xfId="569"/>
    <cellStyle name="Commentaire 2 9" xfId="586"/>
    <cellStyle name="Contour double" xfId="40"/>
    <cellStyle name="Contour double 2" xfId="155"/>
    <cellStyle name="Contour épais" xfId="41"/>
    <cellStyle name="Contour épais 2" xfId="156"/>
    <cellStyle name="Contour fin" xfId="42"/>
    <cellStyle name="Contour fin 2" xfId="157"/>
    <cellStyle name="Contour fin 2 2" xfId="574"/>
    <cellStyle name="Contour fin 3" xfId="579"/>
    <cellStyle name="Coût" xfId="334"/>
    <cellStyle name="Currency $" xfId="335"/>
    <cellStyle name="Currency [0]" xfId="336"/>
    <cellStyle name="Currency [0] 2" xfId="419"/>
    <cellStyle name="Currency 2" xfId="337"/>
    <cellStyle name="Currency 2 2" xfId="420"/>
    <cellStyle name="Currency 3" xfId="338"/>
    <cellStyle name="Currency 4" xfId="769"/>
    <cellStyle name="Currency0" xfId="339"/>
    <cellStyle name="Currency0 2" xfId="421"/>
    <cellStyle name="Cyan_button_style" xfId="340"/>
    <cellStyle name="Date" xfId="158"/>
    <cellStyle name="Date anglaise" xfId="341"/>
    <cellStyle name="Date centrée" xfId="159"/>
    <cellStyle name="Date centrée 2" xfId="160"/>
    <cellStyle name="date centrée jj-mm-aa" xfId="43"/>
    <cellStyle name="Date mois" xfId="342"/>
    <cellStyle name="Date saisie" xfId="343"/>
    <cellStyle name="Date_Contractors &amp; temporary" xfId="344"/>
    <cellStyle name="Déf_kLoc" xfId="345"/>
    <cellStyle name="DM" xfId="161"/>
    <cellStyle name="Donnée" xfId="346"/>
    <cellStyle name="Donnée 2" xfId="486"/>
    <cellStyle name="Donnée 3" xfId="487"/>
    <cellStyle name="Emilie" xfId="347"/>
    <cellStyle name="Entrée 2" xfId="162"/>
    <cellStyle name="Entrée 2 2" xfId="422"/>
    <cellStyle name="Entrée 2 2 2" xfId="595"/>
    <cellStyle name="Entrée 2 2 3" xfId="560"/>
    <cellStyle name="Entrée 2 3" xfId="488"/>
    <cellStyle name="Entrée 2 3 2" xfId="619"/>
    <cellStyle name="Entrée 2 3 3" xfId="702"/>
    <cellStyle name="Entrée 2 4" xfId="489"/>
    <cellStyle name="Entrée 2 4 2" xfId="620"/>
    <cellStyle name="Entrée 2 4 3" xfId="703"/>
    <cellStyle name="Entrée 2 5" xfId="490"/>
    <cellStyle name="Entrée 2 5 2" xfId="621"/>
    <cellStyle name="Entrée 2 5 3" xfId="704"/>
    <cellStyle name="Entrée 2 6" xfId="491"/>
    <cellStyle name="Entrée 2 6 2" xfId="622"/>
    <cellStyle name="Entrée 2 6 3" xfId="705"/>
    <cellStyle name="Entrée 2 7" xfId="492"/>
    <cellStyle name="Entrée 2 7 2" xfId="623"/>
    <cellStyle name="Entrée 2 7 3" xfId="706"/>
    <cellStyle name="Entrée 2 8" xfId="571"/>
    <cellStyle name="Entrée 2 9" xfId="573"/>
    <cellStyle name="Euro" xfId="44"/>
    <cellStyle name="Euro 2" xfId="164"/>
    <cellStyle name="Euro 2 2" xfId="165"/>
    <cellStyle name="Euro 2 2 2" xfId="423"/>
    <cellStyle name="Euro 2 2 3" xfId="547"/>
    <cellStyle name="Euro 2 3" xfId="166"/>
    <cellStyle name="Euro 2 4" xfId="424"/>
    <cellStyle name="Euro 3" xfId="167"/>
    <cellStyle name="Euro 3 2" xfId="425"/>
    <cellStyle name="Euro 3 3" xfId="426"/>
    <cellStyle name="Euro 3 4" xfId="427"/>
    <cellStyle name="Euro 3 5" xfId="428"/>
    <cellStyle name="Euro 3 6" xfId="548"/>
    <cellStyle name="Euro 4" xfId="168"/>
    <cellStyle name="Euro 5" xfId="429"/>
    <cellStyle name="Euro 6" xfId="430"/>
    <cellStyle name="Euro 7" xfId="431"/>
    <cellStyle name="Euro 8" xfId="163"/>
    <cellStyle name="Euro_Coûts de production budget excel 2013" xfId="432"/>
    <cellStyle name="Explanatory Text" xfId="169"/>
    <cellStyle name="Fixé" xfId="348"/>
    <cellStyle name="Fixed" xfId="349"/>
    <cellStyle name="Fixed 2" xfId="433"/>
    <cellStyle name="Good" xfId="170"/>
    <cellStyle name="Good 2" xfId="773"/>
    <cellStyle name="Grey" xfId="350"/>
    <cellStyle name="H_Déf" xfId="351"/>
    <cellStyle name="H_Déf_09SBP2 2010-2012 Slides" xfId="352"/>
    <cellStyle name="H_Déf_09SBP2 2010-2012 Slides_1" xfId="353"/>
    <cellStyle name="H_Déf_09SBP2 2010-2012 Slides_Budget 2009 Sofradir Group - Sept 11 (pi)" xfId="354"/>
    <cellStyle name="H_Déf_09SBP2 Optimum 2011 formats v1" xfId="355"/>
    <cellStyle name="H_Déf_09SBP2 Optimum 2011 formats v1_09SBP2 2010-2012 Slides" xfId="356"/>
    <cellStyle name="H_Déf_09SBP2 Optimum 2011 formats v1_Budget 2009 Sofradir Group - Sept 11 (pi)" xfId="357"/>
    <cellStyle name="H_Déf_Budget 2009 Sofradir Group - Sept 11 (pi)" xfId="358"/>
    <cellStyle name="H_Déf_Cash forecast" xfId="359"/>
    <cellStyle name="H_Déf_Cash forecast DLJ Oct 2008" xfId="360"/>
    <cellStyle name="H_Déf_Cash forecast DLJ Oct 2008_Budget 2009 Sofradir Group - Sept 11 (pi)" xfId="361"/>
    <cellStyle name="H_Déf_Cash forecast_Budget 2009 Sofradir Group - Sept 11 (pi)" xfId="362"/>
    <cellStyle name="HEADER" xfId="363"/>
    <cellStyle name="Heading 1" xfId="171"/>
    <cellStyle name="Heading 2" xfId="172"/>
    <cellStyle name="Heading 3" xfId="173"/>
    <cellStyle name="Heading 4" xfId="174"/>
    <cellStyle name="Input" xfId="175"/>
    <cellStyle name="Input [yellow]" xfId="364"/>
    <cellStyle name="Input [yellow] 2" xfId="493"/>
    <cellStyle name="Input [yellow] 2 2" xfId="624"/>
    <cellStyle name="Input [yellow] 2 3" xfId="707"/>
    <cellStyle name="Input 10" xfId="549"/>
    <cellStyle name="Input 10 2" xfId="677"/>
    <cellStyle name="Input 10 3" xfId="760"/>
    <cellStyle name="Input 11" xfId="572"/>
    <cellStyle name="Input 12" xfId="585"/>
    <cellStyle name="Input 2" xfId="494"/>
    <cellStyle name="Input 2 2" xfId="495"/>
    <cellStyle name="Input 2 2 2" xfId="626"/>
    <cellStyle name="Input 2 2 3" xfId="709"/>
    <cellStyle name="Input 2 3" xfId="496"/>
    <cellStyle name="Input 2 3 2" xfId="627"/>
    <cellStyle name="Input 2 3 3" xfId="710"/>
    <cellStyle name="Input 2 4" xfId="497"/>
    <cellStyle name="Input 2 4 2" xfId="628"/>
    <cellStyle name="Input 2 4 3" xfId="711"/>
    <cellStyle name="Input 2 5" xfId="498"/>
    <cellStyle name="Input 2 5 2" xfId="629"/>
    <cellStyle name="Input 2 5 3" xfId="712"/>
    <cellStyle name="Input 2 6" xfId="499"/>
    <cellStyle name="Input 2 6 2" xfId="630"/>
    <cellStyle name="Input 2 6 3" xfId="713"/>
    <cellStyle name="Input 2 7" xfId="500"/>
    <cellStyle name="Input 2 7 2" xfId="631"/>
    <cellStyle name="Input 2 7 3" xfId="714"/>
    <cellStyle name="Input 2 8" xfId="625"/>
    <cellStyle name="Input 2 9" xfId="708"/>
    <cellStyle name="Input 3" xfId="501"/>
    <cellStyle name="Input 3 2" xfId="502"/>
    <cellStyle name="Input 3 2 2" xfId="633"/>
    <cellStyle name="Input 3 2 3" xfId="716"/>
    <cellStyle name="Input 3 3" xfId="503"/>
    <cellStyle name="Input 3 3 2" xfId="634"/>
    <cellStyle name="Input 3 3 3" xfId="717"/>
    <cellStyle name="Input 3 4" xfId="504"/>
    <cellStyle name="Input 3 4 2" xfId="635"/>
    <cellStyle name="Input 3 4 3" xfId="718"/>
    <cellStyle name="Input 3 5" xfId="505"/>
    <cellStyle name="Input 3 5 2" xfId="636"/>
    <cellStyle name="Input 3 5 3" xfId="719"/>
    <cellStyle name="Input 3 6" xfId="506"/>
    <cellStyle name="Input 3 6 2" xfId="637"/>
    <cellStyle name="Input 3 6 3" xfId="720"/>
    <cellStyle name="Input 3 7" xfId="507"/>
    <cellStyle name="Input 3 7 2" xfId="638"/>
    <cellStyle name="Input 3 7 3" xfId="721"/>
    <cellStyle name="Input 3 8" xfId="632"/>
    <cellStyle name="Input 3 9" xfId="715"/>
    <cellStyle name="Input 4" xfId="508"/>
    <cellStyle name="Input 4 2" xfId="639"/>
    <cellStyle name="Input 4 3" xfId="722"/>
    <cellStyle name="Input 5" xfId="509"/>
    <cellStyle name="Input 5 2" xfId="640"/>
    <cellStyle name="Input 5 3" xfId="723"/>
    <cellStyle name="Input 6" xfId="510"/>
    <cellStyle name="Input 6 2" xfId="641"/>
    <cellStyle name="Input 6 3" xfId="724"/>
    <cellStyle name="Input 7" xfId="511"/>
    <cellStyle name="Input 7 2" xfId="642"/>
    <cellStyle name="Input 7 3" xfId="725"/>
    <cellStyle name="Input 8" xfId="512"/>
    <cellStyle name="Input 8 2" xfId="643"/>
    <cellStyle name="Input 8 3" xfId="726"/>
    <cellStyle name="Input 9" xfId="513"/>
    <cellStyle name="Input 9 2" xfId="644"/>
    <cellStyle name="Input 9 3" xfId="727"/>
    <cellStyle name="Insatisfaisant 2" xfId="176"/>
    <cellStyle name="Insatisfaisant 2 2" xfId="434"/>
    <cellStyle name="jours" xfId="177"/>
    <cellStyle name="kF [0]" xfId="178"/>
    <cellStyle name="Lien hypertexte 2" xfId="179"/>
    <cellStyle name="Lien hypertexte 2 2" xfId="180"/>
    <cellStyle name="Lien hypertexte 2 3" xfId="181"/>
    <cellStyle name="Lien hypertexte 3" xfId="182"/>
    <cellStyle name="Lien hypertexte 4" xfId="183"/>
    <cellStyle name="Lien hypertexte 5" xfId="184"/>
    <cellStyle name="Linked Cell" xfId="185"/>
    <cellStyle name="Masqué" xfId="365"/>
    <cellStyle name="Milliers 10" xfId="435"/>
    <cellStyle name="Milliers 11" xfId="436"/>
    <cellStyle name="Milliers 12" xfId="437"/>
    <cellStyle name="Milliers 13" xfId="545"/>
    <cellStyle name="Milliers 14" xfId="559"/>
    <cellStyle name="Milliers 2" xfId="46"/>
    <cellStyle name="Milliers 2 2" xfId="186"/>
    <cellStyle name="Milliers 2 2 2" xfId="438"/>
    <cellStyle name="Milliers 2 3" xfId="187"/>
    <cellStyle name="Milliers 2 4" xfId="439"/>
    <cellStyle name="Milliers 2 5" xfId="550"/>
    <cellStyle name="Milliers 3" xfId="45"/>
    <cellStyle name="Milliers 3 2" xfId="189"/>
    <cellStyle name="Milliers 3 2 2" xfId="190"/>
    <cellStyle name="Milliers 3 3" xfId="191"/>
    <cellStyle name="Milliers 3 4" xfId="192"/>
    <cellStyle name="Milliers 3 5" xfId="440"/>
    <cellStyle name="Milliers 3 6" xfId="551"/>
    <cellStyle name="Milliers 3 7" xfId="188"/>
    <cellStyle name="Milliers 4" xfId="193"/>
    <cellStyle name="Milliers 4 2" xfId="441"/>
    <cellStyle name="Milliers 4 3" xfId="442"/>
    <cellStyle name="Milliers 4 4" xfId="443"/>
    <cellStyle name="Milliers 5" xfId="194"/>
    <cellStyle name="Milliers 6" xfId="366"/>
    <cellStyle name="Milliers 6 2" xfId="444"/>
    <cellStyle name="Milliers 7" xfId="445"/>
    <cellStyle name="Milliers 8" xfId="446"/>
    <cellStyle name="Milliers 9" xfId="447"/>
    <cellStyle name="Model" xfId="367"/>
    <cellStyle name="mois/année" xfId="195"/>
    <cellStyle name="Monétaire 2" xfId="317"/>
    <cellStyle name="Monétaire 2 2" xfId="448"/>
    <cellStyle name="Monétaire 3" xfId="449"/>
    <cellStyle name="Monétaire0" xfId="368"/>
    <cellStyle name="Monétaire0 2" xfId="450"/>
    <cellStyle name="Neutral" xfId="196"/>
    <cellStyle name="Neutre 2" xfId="197"/>
    <cellStyle name="Non modifiable" xfId="369"/>
    <cellStyle name="Normal" xfId="0" builtinId="0"/>
    <cellStyle name="Normal - Style1" xfId="370"/>
    <cellStyle name="Normal 10" xfId="198"/>
    <cellStyle name="Normal 10 2" xfId="199"/>
    <cellStyle name="Normal 10 3" xfId="200"/>
    <cellStyle name="Normal 10 4" xfId="201"/>
    <cellStyle name="Normal 11" xfId="202"/>
    <cellStyle name="Normal 11 2" xfId="203"/>
    <cellStyle name="Normal 11 3" xfId="204"/>
    <cellStyle name="Normal 12" xfId="205"/>
    <cellStyle name="Normal 12 2" xfId="206"/>
    <cellStyle name="Normal 13" xfId="207"/>
    <cellStyle name="Normal 14" xfId="318"/>
    <cellStyle name="Normal 15" xfId="319"/>
    <cellStyle name="Normal 16" xfId="320"/>
    <cellStyle name="Normal 17" xfId="451"/>
    <cellStyle name="Normal 18" xfId="452"/>
    <cellStyle name="Normal 19" xfId="764"/>
    <cellStyle name="Normal 2" xfId="47"/>
    <cellStyle name="Normal 2 2" xfId="209"/>
    <cellStyle name="Normal 2 2 2" xfId="210"/>
    <cellStyle name="Normal 2 2 2 2" xfId="453"/>
    <cellStyle name="Normal 2 2 3" xfId="211"/>
    <cellStyle name="Normal 2 3" xfId="212"/>
    <cellStyle name="Normal 2 3 2" xfId="213"/>
    <cellStyle name="Normal 2 3 2 2" xfId="214"/>
    <cellStyle name="Normal 2 3 3" xfId="215"/>
    <cellStyle name="Normal 2 3 4" xfId="216"/>
    <cellStyle name="Normal 2 4" xfId="217"/>
    <cellStyle name="Normal 2 5" xfId="316"/>
    <cellStyle name="Normal 2 5 2" xfId="394"/>
    <cellStyle name="Normal 2 6" xfId="552"/>
    <cellStyle name="Normal 2 7" xfId="208"/>
    <cellStyle name="Normal 20" xfId="766"/>
    <cellStyle name="Normal 21" xfId="768"/>
    <cellStyle name="Normal 22" xfId="772"/>
    <cellStyle name="Normal 24" xfId="321"/>
    <cellStyle name="Normal 3" xfId="2"/>
    <cellStyle name="Normal 3 2" xfId="219"/>
    <cellStyle name="Normal 3 2 2" xfId="220"/>
    <cellStyle name="Normal 3 2 2 2" xfId="221"/>
    <cellStyle name="Normal 3 2 3" xfId="222"/>
    <cellStyle name="Normal 3 2 4" xfId="223"/>
    <cellStyle name="Normal 3 3" xfId="224"/>
    <cellStyle name="Normal 3 3 2" xfId="225"/>
    <cellStyle name="Normal 3 4" xfId="226"/>
    <cellStyle name="Normal 3 5" xfId="227"/>
    <cellStyle name="Normal 3 6" xfId="553"/>
    <cellStyle name="Normal 3 7" xfId="218"/>
    <cellStyle name="Normal 4" xfId="228"/>
    <cellStyle name="Normal 4 2" xfId="229"/>
    <cellStyle name="Normal 4 2 2" xfId="454"/>
    <cellStyle name="Normal 4 3" xfId="230"/>
    <cellStyle name="Normal 4 4" xfId="231"/>
    <cellStyle name="Normal 4 5" xfId="232"/>
    <cellStyle name="Normal 4 6" xfId="554"/>
    <cellStyle name="Normal 5" xfId="233"/>
    <cellStyle name="Normal 5 2" xfId="234"/>
    <cellStyle name="Normal 5 2 2" xfId="235"/>
    <cellStyle name="Normal 5 2 2 2" xfId="236"/>
    <cellStyle name="Normal 5 2 3" xfId="237"/>
    <cellStyle name="Normal 5 2 4" xfId="238"/>
    <cellStyle name="Normal 5 3" xfId="239"/>
    <cellStyle name="Normal 5 4" xfId="240"/>
    <cellStyle name="Normal 5 4 2" xfId="241"/>
    <cellStyle name="Normal 5 5" xfId="242"/>
    <cellStyle name="Normal 5 5 2" xfId="243"/>
    <cellStyle name="Normal 5 6" xfId="244"/>
    <cellStyle name="Normal 5 7" xfId="245"/>
    <cellStyle name="Normal 5 8" xfId="555"/>
    <cellStyle name="Normal 6" xfId="246"/>
    <cellStyle name="Normal 6 2" xfId="247"/>
    <cellStyle name="Normal 6 2 2" xfId="248"/>
    <cellStyle name="Normal 6 2 2 2" xfId="249"/>
    <cellStyle name="Normal 6 2 3" xfId="250"/>
    <cellStyle name="Normal 6 2 4" xfId="251"/>
    <cellStyle name="Normal 6 3" xfId="252"/>
    <cellStyle name="Normal 6 4" xfId="253"/>
    <cellStyle name="Normal 7" xfId="254"/>
    <cellStyle name="Normal 7 2" xfId="255"/>
    <cellStyle name="Normal 7 2 2" xfId="256"/>
    <cellStyle name="Normal 7 2 2 2" xfId="257"/>
    <cellStyle name="Normal 7 2 3" xfId="258"/>
    <cellStyle name="Normal 7 2 3 2" xfId="259"/>
    <cellStyle name="Normal 7 2 4" xfId="260"/>
    <cellStyle name="Normal 7 2 5" xfId="261"/>
    <cellStyle name="Normal 7 3" xfId="262"/>
    <cellStyle name="Normal 7 3 2" xfId="263"/>
    <cellStyle name="Normal 7 4" xfId="264"/>
    <cellStyle name="Normal 7 5" xfId="265"/>
    <cellStyle name="Normal 8" xfId="266"/>
    <cellStyle name="Normal 8 2" xfId="267"/>
    <cellStyle name="Normal 8 2 2" xfId="268"/>
    <cellStyle name="Normal 8 3" xfId="269"/>
    <cellStyle name="Normal 8 4" xfId="270"/>
    <cellStyle name="Normal 9" xfId="271"/>
    <cellStyle name="Normal 9 2" xfId="272"/>
    <cellStyle name="Normal 9 3" xfId="273"/>
    <cellStyle name="Normal 9 4" xfId="274"/>
    <cellStyle name="Note" xfId="275"/>
    <cellStyle name="Note 2" xfId="455"/>
    <cellStyle name="Note 2 2" xfId="514"/>
    <cellStyle name="Note 2 2 2" xfId="645"/>
    <cellStyle name="Note 2 2 3" xfId="728"/>
    <cellStyle name="Note 2 3" xfId="515"/>
    <cellStyle name="Note 2 3 2" xfId="646"/>
    <cellStyle name="Note 2 3 3" xfId="729"/>
    <cellStyle name="Note 2 4" xfId="516"/>
    <cellStyle name="Note 2 4 2" xfId="647"/>
    <cellStyle name="Note 2 4 3" xfId="730"/>
    <cellStyle name="Note 2 5" xfId="517"/>
    <cellStyle name="Note 2 5 2" xfId="648"/>
    <cellStyle name="Note 2 5 3" xfId="731"/>
    <cellStyle name="Note 2 6" xfId="518"/>
    <cellStyle name="Note 2 6 2" xfId="649"/>
    <cellStyle name="Note 2 6 3" xfId="732"/>
    <cellStyle name="Note 2 7" xfId="519"/>
    <cellStyle name="Note 2 7 2" xfId="650"/>
    <cellStyle name="Note 2 7 3" xfId="733"/>
    <cellStyle name="Note 2 8" xfId="597"/>
    <cellStyle name="Note 2 9" xfId="564"/>
    <cellStyle name="Note 3" xfId="520"/>
    <cellStyle name="Note 3 2" xfId="651"/>
    <cellStyle name="Note 3 3" xfId="734"/>
    <cellStyle name="Note 4" xfId="556"/>
    <cellStyle name="Note 4 2" xfId="678"/>
    <cellStyle name="Note 4 3" xfId="761"/>
    <cellStyle name="Note 5" xfId="577"/>
    <cellStyle name="Note 6" xfId="570"/>
    <cellStyle name="Output" xfId="276"/>
    <cellStyle name="Output 2" xfId="521"/>
    <cellStyle name="Output 2 2" xfId="522"/>
    <cellStyle name="Output 2 2 2" xfId="653"/>
    <cellStyle name="Output 2 2 3" xfId="736"/>
    <cellStyle name="Output 2 3" xfId="523"/>
    <cellStyle name="Output 2 3 2" xfId="654"/>
    <cellStyle name="Output 2 3 3" xfId="737"/>
    <cellStyle name="Output 2 4" xfId="524"/>
    <cellStyle name="Output 2 4 2" xfId="655"/>
    <cellStyle name="Output 2 4 3" xfId="738"/>
    <cellStyle name="Output 2 5" xfId="525"/>
    <cellStyle name="Output 2 5 2" xfId="656"/>
    <cellStyle name="Output 2 5 3" xfId="739"/>
    <cellStyle name="Output 2 6" xfId="526"/>
    <cellStyle name="Output 2 6 2" xfId="657"/>
    <cellStyle name="Output 2 6 3" xfId="740"/>
    <cellStyle name="Output 2 7" xfId="527"/>
    <cellStyle name="Output 2 7 2" xfId="658"/>
    <cellStyle name="Output 2 7 3" xfId="741"/>
    <cellStyle name="Output 2 8" xfId="652"/>
    <cellStyle name="Output 2 9" xfId="735"/>
    <cellStyle name="Output 3" xfId="528"/>
    <cellStyle name="Output 3 2" xfId="659"/>
    <cellStyle name="Output 3 3" xfId="742"/>
    <cellStyle name="Output 4" xfId="557"/>
    <cellStyle name="Output 4 2" xfId="679"/>
    <cellStyle name="Output 4 3" xfId="762"/>
    <cellStyle name="Output 5" xfId="578"/>
    <cellStyle name="Output 6" xfId="594"/>
    <cellStyle name="OUTPUT AMOUNTS" xfId="371"/>
    <cellStyle name="OUTPUT LINE ITEMS" xfId="372"/>
    <cellStyle name="Percent" xfId="1" builtinId="5"/>
    <cellStyle name="Percent [2]" xfId="373"/>
    <cellStyle name="Percent [2] 2" xfId="456"/>
    <cellStyle name="Percent 10" xfId="776"/>
    <cellStyle name="Percent 2" xfId="374"/>
    <cellStyle name="Percent 2 2" xfId="457"/>
    <cellStyle name="Percent 3" xfId="375"/>
    <cellStyle name="Percent 4" xfId="376"/>
    <cellStyle name="Percent 5" xfId="377"/>
    <cellStyle name="Percent 6" xfId="378"/>
    <cellStyle name="Percent 7" xfId="765"/>
    <cellStyle name="Percent 8" xfId="767"/>
    <cellStyle name="Percent 9" xfId="770"/>
    <cellStyle name="PET_Heading3N_PandL" xfId="771"/>
    <cellStyle name="Positif" xfId="277"/>
    <cellStyle name="Pourcentage 2" xfId="48"/>
    <cellStyle name="Pourcentage 2 2" xfId="279"/>
    <cellStyle name="Pourcentage 2 2 2" xfId="280"/>
    <cellStyle name="Pourcentage 2 2 2 2" xfId="281"/>
    <cellStyle name="Pourcentage 2 2 3" xfId="282"/>
    <cellStyle name="Pourcentage 2 2 4" xfId="283"/>
    <cellStyle name="Pourcentage 2 3" xfId="284"/>
    <cellStyle name="Pourcentage 2 4" xfId="285"/>
    <cellStyle name="Pourcentage 2 5" xfId="286"/>
    <cellStyle name="Pourcentage 2 6" xfId="278"/>
    <cellStyle name="Pourcentage 3" xfId="287"/>
    <cellStyle name="Pourcentage 3 2" xfId="288"/>
    <cellStyle name="Pourcentage 3 2 2" xfId="289"/>
    <cellStyle name="Pourcentage 3 2 2 2" xfId="290"/>
    <cellStyle name="Pourcentage 3 2 3" xfId="291"/>
    <cellStyle name="Pourcentage 3 2 4" xfId="292"/>
    <cellStyle name="Pourcentage 3 3" xfId="293"/>
    <cellStyle name="Pourcentage 3 3 2" xfId="294"/>
    <cellStyle name="Pourcentage 3 4" xfId="295"/>
    <cellStyle name="Pourcentage 3 5" xfId="296"/>
    <cellStyle name="Pourcentage 4" xfId="297"/>
    <cellStyle name="Pourcentage 4 2" xfId="458"/>
    <cellStyle name="Pourcentage 5" xfId="298"/>
    <cellStyle name="Pourcentage 6" xfId="299"/>
    <cellStyle name="Pourcentage 7" xfId="322"/>
    <cellStyle name="Pourcentage 8" xfId="323"/>
    <cellStyle name="Pourcentage 9" xfId="324"/>
    <cellStyle name="Pourcentage entier" xfId="379"/>
    <cellStyle name="Recopier" xfId="300"/>
    <cellStyle name="Retour ligne" xfId="301"/>
    <cellStyle name="SAPBEXstdItem" xfId="380"/>
    <cellStyle name="SAPBEXstdItem 2" xfId="529"/>
    <cellStyle name="SAPBEXstdItem 2 2" xfId="530"/>
    <cellStyle name="SAPBEXstdItem 2 2 2" xfId="661"/>
    <cellStyle name="SAPBEXstdItem 2 2 3" xfId="744"/>
    <cellStyle name="SAPBEXstdItem 2 3" xfId="531"/>
    <cellStyle name="SAPBEXstdItem 2 3 2" xfId="662"/>
    <cellStyle name="SAPBEXstdItem 2 3 3" xfId="745"/>
    <cellStyle name="SAPBEXstdItem 2 4" xfId="532"/>
    <cellStyle name="SAPBEXstdItem 2 4 2" xfId="663"/>
    <cellStyle name="SAPBEXstdItem 2 4 3" xfId="746"/>
    <cellStyle name="SAPBEXstdItem 2 5" xfId="533"/>
    <cellStyle name="SAPBEXstdItem 2 5 2" xfId="664"/>
    <cellStyle name="SAPBEXstdItem 2 5 3" xfId="747"/>
    <cellStyle name="SAPBEXstdItem 2 6" xfId="534"/>
    <cellStyle name="SAPBEXstdItem 2 6 2" xfId="665"/>
    <cellStyle name="SAPBEXstdItem 2 6 3" xfId="748"/>
    <cellStyle name="SAPBEXstdItem 2 7" xfId="535"/>
    <cellStyle name="SAPBEXstdItem 2 7 2" xfId="666"/>
    <cellStyle name="SAPBEXstdItem 2 7 3" xfId="749"/>
    <cellStyle name="SAPBEXstdItem 2 8" xfId="660"/>
    <cellStyle name="SAPBEXstdItem 2 9" xfId="743"/>
    <cellStyle name="SAPBEXstdItem 3" xfId="536"/>
    <cellStyle name="SAPBEXstdItem 3 2" xfId="667"/>
    <cellStyle name="SAPBEXstdItem 3 3" xfId="750"/>
    <cellStyle name="SAPBEXstdItem 4" xfId="558"/>
    <cellStyle name="SAPBEXstdItem 4 2" xfId="680"/>
    <cellStyle name="SAPBEXstdItem 4 3" xfId="763"/>
    <cellStyle name="SAPBEXstdItem 5" xfId="587"/>
    <cellStyle name="SAPBEXstdItem 6" xfId="566"/>
    <cellStyle name="Satisfaisant 2" xfId="302"/>
    <cellStyle name="Sortie 2" xfId="303"/>
    <cellStyle name="Sortie 2 2" xfId="459"/>
    <cellStyle name="Sortie 2 2 2" xfId="598"/>
    <cellStyle name="Sortie 2 2 3" xfId="563"/>
    <cellStyle name="Sortie 2 3" xfId="537"/>
    <cellStyle name="Sortie 2 3 2" xfId="668"/>
    <cellStyle name="Sortie 2 3 3" xfId="751"/>
    <cellStyle name="Sortie 2 4" xfId="538"/>
    <cellStyle name="Sortie 2 4 2" xfId="669"/>
    <cellStyle name="Sortie 2 4 3" xfId="752"/>
    <cellStyle name="Sortie 2 5" xfId="539"/>
    <cellStyle name="Sortie 2 5 2" xfId="670"/>
    <cellStyle name="Sortie 2 5 3" xfId="753"/>
    <cellStyle name="Sortie 2 6" xfId="540"/>
    <cellStyle name="Sortie 2 6 2" xfId="671"/>
    <cellStyle name="Sortie 2 6 3" xfId="754"/>
    <cellStyle name="Sortie 2 7" xfId="582"/>
    <cellStyle name="Sortie 2 8" xfId="592"/>
    <cellStyle name="Standard_Kost 0102 nach GL" xfId="381"/>
    <cellStyle name="Statutory Holiday" xfId="382"/>
    <cellStyle name="Stock Check" xfId="383"/>
    <cellStyle name="Style 1" xfId="304"/>
    <cellStyle name="Style 1 2" xfId="305"/>
    <cellStyle name="subhead" xfId="384"/>
    <cellStyle name="Texte explicatif 2" xfId="306"/>
    <cellStyle name="Title" xfId="307"/>
    <cellStyle name="Titre 2" xfId="308"/>
    <cellStyle name="Titre 2 2" xfId="310"/>
    <cellStyle name="Titre 1 2" xfId="309"/>
    <cellStyle name="Titre 1 2 2" xfId="460"/>
    <cellStyle name="Titre 2 2 2" xfId="461"/>
    <cellStyle name="Titre 3 2" xfId="311"/>
    <cellStyle name="Titre 3 2 2" xfId="462"/>
    <cellStyle name="Titre 4 2" xfId="312"/>
    <cellStyle name="Titre 4 2 2" xfId="463"/>
    <cellStyle name="TitreSérie" xfId="385"/>
    <cellStyle name="Total 2" xfId="313"/>
    <cellStyle name="Total 2 2" xfId="464"/>
    <cellStyle name="Total 2 2 2" xfId="600"/>
    <cellStyle name="Total 2 2 3" xfId="681"/>
    <cellStyle name="Total 2 3" xfId="541"/>
    <cellStyle name="Total 2 3 2" xfId="672"/>
    <cellStyle name="Total 2 3 3" xfId="755"/>
    <cellStyle name="Total 2 4" xfId="542"/>
    <cellStyle name="Total 2 4 2" xfId="673"/>
    <cellStyle name="Total 2 4 3" xfId="756"/>
    <cellStyle name="Total 2 5" xfId="543"/>
    <cellStyle name="Total 2 5 2" xfId="674"/>
    <cellStyle name="Total 2 5 3" xfId="757"/>
    <cellStyle name="Total 2 6" xfId="544"/>
    <cellStyle name="Total 2 6 2" xfId="675"/>
    <cellStyle name="Total 2 6 3" xfId="758"/>
    <cellStyle name="Total 2 7" xfId="584"/>
    <cellStyle name="Total 2 8" xfId="591"/>
    <cellStyle name="TypeDonnée" xfId="386"/>
    <cellStyle name="Variation" xfId="387"/>
    <cellStyle name="Vérification 2" xfId="314"/>
    <cellStyle name="Virgule0" xfId="388"/>
    <cellStyle name="Virgule0 2" xfId="465"/>
    <cellStyle name="Währung" xfId="325"/>
    <cellStyle name="Währung [0]_Kost 0102 nach GL" xfId="389"/>
    <cellStyle name="Währung_Kost 0102 nach GL" xfId="390"/>
    <cellStyle name="Warning Text" xfId="315"/>
    <cellStyle name="콤마 [0]_  종  합  _010704 수주&amp;GM from 심양보-1" xfId="391"/>
    <cellStyle name="콤마_작성요령" xfId="392"/>
    <cellStyle name="표준_04.10.22경영비용" xfId="393"/>
  </cellStyles>
  <dxfs count="0"/>
  <tableStyles count="0" defaultTableStyle="TableStyleMedium2" defaultPivotStyle="PivotStyleLight16"/>
  <colors>
    <mruColors>
      <color rgb="FFFFFFCC"/>
      <color rgb="FFFFFF99"/>
      <color rgb="FFE23ED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1571618</xdr:colOff>
      <xdr:row>9</xdr:row>
      <xdr:rowOff>174630</xdr:rowOff>
    </xdr:from>
    <xdr:ext cx="4018847" cy="510268"/>
    <mc:AlternateContent xmlns:mc="http://schemas.openxmlformats.org/markup-compatibility/2006" xmlns:a14="http://schemas.microsoft.com/office/drawing/2010/main">
      <mc:Choice Requires="a14">
        <xdr:sp macro="" textlink="">
          <xdr:nvSpPr>
            <xdr:cNvPr id="3" name="TextBox 2"/>
            <xdr:cNvSpPr txBox="1"/>
          </xdr:nvSpPr>
          <xdr:spPr>
            <a:xfrm>
              <a:off x="1571618" y="2349505"/>
              <a:ext cx="4018847" cy="5102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it-IT" sz="1100" i="1">
                      <a:solidFill>
                        <a:schemeClr val="tx1"/>
                      </a:solidFill>
                      <a:effectLst/>
                      <a:latin typeface="Cambria Math" panose="02040503050406030204" pitchFamily="18" charset="0"/>
                      <a:ea typeface="+mn-ea"/>
                      <a:cs typeface="+mn-cs"/>
                    </a:rPr>
                    <m:t>𝑊𝐴𝐶𝐶</m:t>
                  </m:r>
                  <m:r>
                    <a:rPr lang="en-GB" sz="1100" i="1">
                      <a:solidFill>
                        <a:schemeClr val="tx1"/>
                      </a:solidFill>
                      <a:effectLst/>
                      <a:latin typeface="Cambria Math" panose="02040503050406030204" pitchFamily="18" charset="0"/>
                      <a:ea typeface="+mn-ea"/>
                      <a:cs typeface="+mn-cs"/>
                    </a:rPr>
                    <m:t>= </m:t>
                  </m:r>
                  <m:f>
                    <m:fPr>
                      <m:ctrlPr>
                        <a:rPr lang="en-US" sz="1100" i="1">
                          <a:solidFill>
                            <a:schemeClr val="tx1"/>
                          </a:solidFill>
                          <a:effectLst/>
                          <a:latin typeface="Cambria Math" panose="02040503050406030204" pitchFamily="18" charset="0"/>
                          <a:ea typeface="+mn-ea"/>
                          <a:cs typeface="+mn-cs"/>
                        </a:rPr>
                      </m:ctrlPr>
                    </m:fPr>
                    <m:num>
                      <m:r>
                        <a:rPr lang="it-IT" sz="1100" i="1">
                          <a:solidFill>
                            <a:schemeClr val="tx1"/>
                          </a:solidFill>
                          <a:effectLst/>
                          <a:latin typeface="Cambria Math" panose="02040503050406030204" pitchFamily="18" charset="0"/>
                          <a:ea typeface="+mn-ea"/>
                          <a:cs typeface="+mn-cs"/>
                        </a:rPr>
                        <m:t>𝐸</m:t>
                      </m:r>
                    </m:num>
                    <m:den>
                      <m:r>
                        <a:rPr lang="it-IT" sz="1100" i="1">
                          <a:solidFill>
                            <a:schemeClr val="tx1"/>
                          </a:solidFill>
                          <a:effectLst/>
                          <a:latin typeface="Cambria Math" panose="02040503050406030204" pitchFamily="18" charset="0"/>
                          <a:ea typeface="+mn-ea"/>
                          <a:cs typeface="+mn-cs"/>
                        </a:rPr>
                        <m:t>𝐷</m:t>
                      </m:r>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𝐸</m:t>
                      </m:r>
                    </m:den>
                  </m:f>
                  <m:r>
                    <a:rPr lang="en-GB"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𝐸𝑅𝑃</m:t>
                      </m:r>
                    </m:e>
                  </m:d>
                  <m:r>
                    <a:rPr lang="en-GB" sz="1100" i="1">
                      <a:solidFill>
                        <a:schemeClr val="tx1"/>
                      </a:solidFill>
                      <a:effectLst/>
                      <a:latin typeface="Cambria Math" panose="02040503050406030204" pitchFamily="18" charset="0"/>
                      <a:ea typeface="+mn-ea"/>
                      <a:cs typeface="+mn-cs"/>
                    </a:rPr>
                    <m:t>+</m:t>
                  </m:r>
                  <m:f>
                    <m:fPr>
                      <m:ctrlPr>
                        <a:rPr lang="en-US" sz="1100" i="1">
                          <a:solidFill>
                            <a:schemeClr val="tx1"/>
                          </a:solidFill>
                          <a:effectLst/>
                          <a:latin typeface="Cambria Math" panose="02040503050406030204" pitchFamily="18" charset="0"/>
                          <a:ea typeface="+mn-ea"/>
                          <a:cs typeface="+mn-cs"/>
                        </a:rPr>
                      </m:ctrlPr>
                    </m:fPr>
                    <m:num>
                      <m:r>
                        <a:rPr lang="it-IT" sz="1100" i="1">
                          <a:solidFill>
                            <a:schemeClr val="tx1"/>
                          </a:solidFill>
                          <a:effectLst/>
                          <a:latin typeface="Cambria Math" panose="02040503050406030204" pitchFamily="18" charset="0"/>
                          <a:ea typeface="+mn-ea"/>
                          <a:cs typeface="+mn-cs"/>
                        </a:rPr>
                        <m:t>𝐷</m:t>
                      </m:r>
                    </m:num>
                    <m:den>
                      <m:r>
                        <a:rPr lang="it-IT" sz="1100" i="1">
                          <a:solidFill>
                            <a:schemeClr val="tx1"/>
                          </a:solidFill>
                          <a:effectLst/>
                          <a:latin typeface="Cambria Math" panose="02040503050406030204" pitchFamily="18" charset="0"/>
                          <a:ea typeface="+mn-ea"/>
                          <a:cs typeface="+mn-cs"/>
                        </a:rPr>
                        <m:t>𝐷</m:t>
                      </m:r>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𝐸</m:t>
                      </m:r>
                    </m:den>
                  </m:f>
                </m:oMath>
              </a14:m>
              <a:r>
                <a:rPr lang="en-GB" sz="1100">
                  <a:solidFill>
                    <a:schemeClr val="tx1"/>
                  </a:solidFill>
                  <a:effectLst/>
                  <a:latin typeface="+mn-lt"/>
                  <a:ea typeface="+mn-ea"/>
                  <a:cs typeface="+mn-cs"/>
                </a:rPr>
                <a:t>*(</a:t>
              </a: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𝐷𝑃</m:t>
                  </m:r>
                  <m:r>
                    <a:rPr lang="en-GB" sz="110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en-GB" sz="1100" i="1">
                      <a:solidFill>
                        <a:schemeClr val="tx1"/>
                      </a:solidFill>
                      <a:effectLst/>
                      <a:latin typeface="Cambria Math" panose="02040503050406030204" pitchFamily="18" charset="0"/>
                      <a:ea typeface="+mn-ea"/>
                      <a:cs typeface="+mn-cs"/>
                    </a:rPr>
                    <m:t>)</m:t>
                  </m:r>
                </m:oMath>
              </a14:m>
              <a:endParaRPr lang="en-US" sz="1100">
                <a:solidFill>
                  <a:schemeClr val="tx1"/>
                </a:solidFill>
                <a:effectLst/>
                <a:latin typeface="+mn-lt"/>
                <a:ea typeface="+mn-ea"/>
                <a:cs typeface="+mn-cs"/>
              </a:endParaRPr>
            </a:p>
            <a:p>
              <a:endParaRPr lang="en-US" sz="1100"/>
            </a:p>
          </xdr:txBody>
        </xdr:sp>
      </mc:Choice>
      <mc:Fallback xmlns="">
        <xdr:sp macro="" textlink="">
          <xdr:nvSpPr>
            <xdr:cNvPr id="3" name="TextBox 2"/>
            <xdr:cNvSpPr txBox="1"/>
          </xdr:nvSpPr>
          <xdr:spPr>
            <a:xfrm>
              <a:off x="1571618" y="2349505"/>
              <a:ext cx="4018847" cy="5102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it-IT" sz="1100" i="0">
                  <a:solidFill>
                    <a:schemeClr val="tx1"/>
                  </a:solidFill>
                  <a:effectLst/>
                  <a:latin typeface="Cambria Math" panose="02040503050406030204" pitchFamily="18" charset="0"/>
                  <a:ea typeface="+mn-ea"/>
                  <a:cs typeface="+mn-cs"/>
                </a:rPr>
                <a:t>𝑊𝐴𝐶𝐶</a:t>
              </a:r>
              <a:r>
                <a:rPr lang="en-GB" sz="1100" i="0">
                  <a:solidFill>
                    <a:schemeClr val="tx1"/>
                  </a:solidFill>
                  <a:effectLst/>
                  <a:latin typeface="Cambria Math" panose="02040503050406030204" pitchFamily="18" charset="0"/>
                  <a:ea typeface="+mn-ea"/>
                  <a:cs typeface="+mn-cs"/>
                </a:rPr>
                <a:t>= </a:t>
              </a:r>
              <a:r>
                <a:rPr lang="it-IT" sz="1100" i="0">
                  <a:solidFill>
                    <a:schemeClr val="tx1"/>
                  </a:solidFill>
                  <a:effectLst/>
                  <a:latin typeface="Cambria Math" panose="02040503050406030204" pitchFamily="18" charset="0"/>
                  <a:ea typeface="+mn-ea"/>
                  <a:cs typeface="+mn-cs"/>
                </a:rPr>
                <a:t> 𝐸</a:t>
              </a:r>
              <a:r>
                <a:rPr lang="en-US"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𝐷</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𝐸</a:t>
              </a:r>
              <a:r>
                <a:rPr lang="en-US" sz="1100" i="0">
                  <a:solidFill>
                    <a:schemeClr val="tx1"/>
                  </a:solidFill>
                  <a:effectLst/>
                  <a:latin typeface="Cambria Math" panose="02040503050406030204" pitchFamily="18" charset="0"/>
                  <a:ea typeface="+mn-ea"/>
                  <a:cs typeface="+mn-cs"/>
                </a:rPr>
                <a:t>)</a:t>
              </a:r>
              <a:r>
                <a:rPr lang="en-GB" sz="1100" i="0">
                  <a:solidFill>
                    <a:schemeClr val="tx1"/>
                  </a:solidFill>
                  <a:effectLst/>
                  <a:latin typeface="Cambria Math" panose="02040503050406030204" pitchFamily="18" charset="0"/>
                  <a:ea typeface="+mn-ea"/>
                  <a:cs typeface="+mn-cs"/>
                </a:rPr>
                <a:t>∗</a:t>
              </a:r>
              <a:r>
                <a:rPr lang="en-US"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𝐸𝑅𝑃)</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𝐷</a:t>
              </a:r>
              <a:r>
                <a:rPr lang="en-US"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𝐷</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𝐸</a:t>
              </a:r>
              <a:r>
                <a:rPr lang="en-US" sz="1100" i="0">
                  <a:solidFill>
                    <a:schemeClr val="tx1"/>
                  </a:solidFill>
                  <a:effectLst/>
                  <a:latin typeface="Cambria Math" panose="02040503050406030204" pitchFamily="18" charset="0"/>
                  <a:ea typeface="+mn-ea"/>
                  <a:cs typeface="+mn-cs"/>
                </a:rPr>
                <a:t>)</a:t>
              </a:r>
              <a:r>
                <a:rPr lang="en-GB" sz="1100">
                  <a:solidFill>
                    <a:schemeClr val="tx1"/>
                  </a:solidFill>
                  <a:effectLst/>
                  <a:latin typeface="+mn-lt"/>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𝐷𝑃</a:t>
              </a:r>
              <a:r>
                <a:rPr lang="en-GB" sz="110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en-GB" sz="1100" i="0">
                  <a:solidFill>
                    <a:schemeClr val="tx1"/>
                  </a:solidFill>
                  <a:effectLst/>
                  <a:latin typeface="Cambria Math" panose="02040503050406030204" pitchFamily="18" charset="0"/>
                  <a:ea typeface="+mn-ea"/>
                  <a:cs typeface="+mn-cs"/>
                </a:rPr>
                <a:t>)</a:t>
              </a:r>
              <a:endParaRPr lang="en-US" sz="1100">
                <a:solidFill>
                  <a:schemeClr val="tx1"/>
                </a:solidFill>
                <a:effectLst/>
                <a:latin typeface="+mn-lt"/>
                <a:ea typeface="+mn-ea"/>
                <a:cs typeface="+mn-cs"/>
              </a:endParaRPr>
            </a:p>
            <a:p>
              <a:endParaRPr lang="en-US" sz="1100"/>
            </a:p>
          </xdr:txBody>
        </xdr:sp>
      </mc:Fallback>
    </mc:AlternateContent>
    <xdr:clientData/>
  </xdr:oneCellAnchor>
  <xdr:oneCellAnchor>
    <xdr:from>
      <xdr:col>4</xdr:col>
      <xdr:colOff>217753</xdr:colOff>
      <xdr:row>41</xdr:row>
      <xdr:rowOff>148430</xdr:rowOff>
    </xdr:from>
    <xdr:ext cx="1476375" cy="287258"/>
    <mc:AlternateContent xmlns:mc="http://schemas.openxmlformats.org/markup-compatibility/2006" xmlns:a14="http://schemas.microsoft.com/office/drawing/2010/main">
      <mc:Choice Requires="a14">
        <xdr:sp macro="" textlink="">
          <xdr:nvSpPr>
            <xdr:cNvPr id="4" name="TextBox 2"/>
            <xdr:cNvSpPr txBox="1"/>
          </xdr:nvSpPr>
          <xdr:spPr>
            <a:xfrm>
              <a:off x="6387836" y="8498680"/>
              <a:ext cx="1476375" cy="287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d>
                      <m:dPr>
                        <m:ctrlPr>
                          <a:rPr lang="en-US" sz="1100" i="1">
                            <a:solidFill>
                              <a:schemeClr val="tx1"/>
                            </a:solidFill>
                            <a:effectLst/>
                            <a:latin typeface="Cambria Math" panose="02040503050406030204" pitchFamily="18" charset="0"/>
                            <a:ea typeface="+mn-ea"/>
                            <a:cs typeface="+mn-cs"/>
                          </a:rPr>
                        </m:ctrlPr>
                      </m:dPr>
                      <m:e>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𝐸𝑅𝑃</m:t>
                        </m:r>
                      </m:e>
                    </m:d>
                  </m:oMath>
                </m:oMathPara>
              </a14:m>
              <a:endParaRPr lang="en-US" sz="1100">
                <a:latin typeface="+mn-lt"/>
              </a:endParaRPr>
            </a:p>
          </xdr:txBody>
        </xdr:sp>
      </mc:Choice>
      <mc:Fallback xmlns="">
        <xdr:sp macro="" textlink="">
          <xdr:nvSpPr>
            <xdr:cNvPr id="4" name="TextBox 2"/>
            <xdr:cNvSpPr txBox="1"/>
          </xdr:nvSpPr>
          <xdr:spPr>
            <a:xfrm>
              <a:off x="6387836" y="8498680"/>
              <a:ext cx="1476375" cy="287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𝐸𝑅𝑃)</a:t>
              </a:r>
              <a:endParaRPr lang="en-US" sz="1100">
                <a:latin typeface="+mn-lt"/>
              </a:endParaRPr>
            </a:p>
          </xdr:txBody>
        </xdr:sp>
      </mc:Fallback>
    </mc:AlternateContent>
    <xdr:clientData/>
  </xdr:oneCellAnchor>
  <xdr:oneCellAnchor>
    <xdr:from>
      <xdr:col>4</xdr:col>
      <xdr:colOff>149489</xdr:colOff>
      <xdr:row>45</xdr:row>
      <xdr:rowOff>154781</xdr:rowOff>
    </xdr:from>
    <xdr:ext cx="1369218" cy="321469"/>
    <mc:AlternateContent xmlns:mc="http://schemas.openxmlformats.org/markup-compatibility/2006" xmlns:a14="http://schemas.microsoft.com/office/drawing/2010/main">
      <mc:Choice Requires="a14">
        <xdr:sp macro="" textlink="">
          <xdr:nvSpPr>
            <xdr:cNvPr id="5" name="TextBox 2"/>
            <xdr:cNvSpPr txBox="1"/>
          </xdr:nvSpPr>
          <xdr:spPr>
            <a:xfrm>
              <a:off x="6319572" y="9224698"/>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𝐷𝑃</m:t>
                  </m:r>
                  <m:r>
                    <a:rPr lang="en-GB" sz="110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en-GB" sz="1100" i="1">
                      <a:solidFill>
                        <a:schemeClr val="tx1"/>
                      </a:solidFill>
                      <a:effectLst/>
                      <a:latin typeface="Cambria Math" panose="02040503050406030204" pitchFamily="18" charset="0"/>
                      <a:ea typeface="+mn-ea"/>
                      <a:cs typeface="+mn-cs"/>
                    </a:rPr>
                    <m:t>)</m:t>
                  </m:r>
                </m:oMath>
              </a14:m>
              <a:endParaRPr lang="en-US" sz="1100">
                <a:solidFill>
                  <a:schemeClr val="tx1"/>
                </a:solidFill>
                <a:effectLst/>
                <a:latin typeface="+mn-lt"/>
                <a:ea typeface="+mn-ea"/>
                <a:cs typeface="+mn-cs"/>
              </a:endParaRPr>
            </a:p>
            <a:p>
              <a:pPr algn="l"/>
              <a:endParaRPr lang="en-US" sz="1100">
                <a:latin typeface="+mn-lt"/>
              </a:endParaRPr>
            </a:p>
          </xdr:txBody>
        </xdr:sp>
      </mc:Choice>
      <mc:Fallback xmlns="">
        <xdr:sp macro="" textlink="">
          <xdr:nvSpPr>
            <xdr:cNvPr id="5" name="TextBox 2"/>
            <xdr:cNvSpPr txBox="1"/>
          </xdr:nvSpPr>
          <xdr:spPr>
            <a:xfrm>
              <a:off x="6319572" y="9224698"/>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𝐷𝑃</a:t>
              </a:r>
              <a:r>
                <a:rPr lang="en-GB" sz="110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en-GB" sz="1100" i="0">
                  <a:solidFill>
                    <a:schemeClr val="tx1"/>
                  </a:solidFill>
                  <a:effectLst/>
                  <a:latin typeface="Cambria Math" panose="02040503050406030204" pitchFamily="18" charset="0"/>
                  <a:ea typeface="+mn-ea"/>
                  <a:cs typeface="+mn-cs"/>
                </a:rPr>
                <a:t>)</a:t>
              </a:r>
              <a:endParaRPr lang="en-US" sz="1100">
                <a:solidFill>
                  <a:schemeClr val="tx1"/>
                </a:solidFill>
                <a:effectLst/>
                <a:latin typeface="+mn-lt"/>
                <a:ea typeface="+mn-ea"/>
                <a:cs typeface="+mn-cs"/>
              </a:endParaRPr>
            </a:p>
            <a:p>
              <a:pPr algn="l"/>
              <a:endParaRPr lang="en-US" sz="1100">
                <a:latin typeface="+mn-lt"/>
              </a:endParaRPr>
            </a:p>
          </xdr:txBody>
        </xdr:sp>
      </mc:Fallback>
    </mc:AlternateContent>
    <xdr:clientData/>
  </xdr:oneCellAnchor>
  <xdr:oneCellAnchor>
    <xdr:from>
      <xdr:col>4</xdr:col>
      <xdr:colOff>0</xdr:colOff>
      <xdr:row>39</xdr:row>
      <xdr:rowOff>61649</xdr:rowOff>
    </xdr:from>
    <xdr:ext cx="2921000" cy="408125"/>
    <mc:AlternateContent xmlns:mc="http://schemas.openxmlformats.org/markup-compatibility/2006" xmlns:a14="http://schemas.microsoft.com/office/drawing/2010/main">
      <mc:Choice Requires="a14">
        <xdr:sp macro="" textlink="">
          <xdr:nvSpPr>
            <xdr:cNvPr id="6" name="TextBox 2"/>
            <xdr:cNvSpPr txBox="1"/>
          </xdr:nvSpPr>
          <xdr:spPr>
            <a:xfrm>
              <a:off x="6170083" y="8052066"/>
              <a:ext cx="2921000" cy="40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fr-FR" sz="1100" b="0" i="1">
                        <a:solidFill>
                          <a:schemeClr val="tx1"/>
                        </a:solidFill>
                        <a:effectLst/>
                        <a:latin typeface="Cambria Math" panose="02040503050406030204" pitchFamily="18" charset="0"/>
                        <a:ea typeface="+mn-ea"/>
                        <a:cs typeface="+mn-cs"/>
                      </a:rPr>
                      <m:t>𝑈𝑛𝑙𝑒𝑣𝑒𝑟𝑒𝑑</m:t>
                    </m:r>
                    <m:r>
                      <a:rPr lang="fr-FR" sz="1100" b="0" i="1">
                        <a:solidFill>
                          <a:schemeClr val="tx1"/>
                        </a:solidFill>
                        <a:effectLst/>
                        <a:latin typeface="Cambria Math" panose="02040503050406030204" pitchFamily="18" charset="0"/>
                        <a:ea typeface="+mn-ea"/>
                        <a:cs typeface="+mn-cs"/>
                      </a:rPr>
                      <m:t> </m:t>
                    </m:r>
                    <m:r>
                      <a:rPr lang="fr-FR" sz="1100" b="0" i="1">
                        <a:solidFill>
                          <a:schemeClr val="tx1"/>
                        </a:solidFill>
                        <a:effectLst/>
                        <a:latin typeface="Cambria Math" panose="02040503050406030204" pitchFamily="18" charset="0"/>
                        <a:ea typeface="+mn-ea"/>
                        <a:cs typeface="+mn-cs"/>
                      </a:rPr>
                      <m:t>𝐵𝑒𝑡𝑎</m:t>
                    </m:r>
                    <m:r>
                      <a:rPr lang="fr-FR" sz="1100" b="0" i="1">
                        <a:solidFill>
                          <a:schemeClr val="tx1"/>
                        </a:solidFill>
                        <a:effectLst/>
                        <a:latin typeface="Cambria Math" panose="02040503050406030204" pitchFamily="18" charset="0"/>
                        <a:ea typeface="+mn-ea"/>
                        <a:cs typeface="+mn-cs"/>
                      </a:rPr>
                      <m:t> ∗(1+</m:t>
                    </m:r>
                    <m:f>
                      <m:fPr>
                        <m:ctrlPr>
                          <a:rPr lang="en-US" sz="1100" i="1">
                            <a:solidFill>
                              <a:schemeClr val="tx1"/>
                            </a:solidFill>
                            <a:effectLst/>
                            <a:latin typeface="Cambria Math" panose="02040503050406030204" pitchFamily="18" charset="0"/>
                            <a:ea typeface="+mn-ea"/>
                            <a:cs typeface="+mn-cs"/>
                          </a:rPr>
                        </m:ctrlPr>
                      </m:fPr>
                      <m:num>
                        <m:r>
                          <a:rPr lang="fr-FR" sz="1100" b="0" i="1">
                            <a:solidFill>
                              <a:schemeClr val="tx1"/>
                            </a:solidFill>
                            <a:effectLst/>
                            <a:latin typeface="Cambria Math" panose="02040503050406030204" pitchFamily="18" charset="0"/>
                            <a:ea typeface="+mn-ea"/>
                            <a:cs typeface="+mn-cs"/>
                          </a:rPr>
                          <m:t>𝐷</m:t>
                        </m:r>
                      </m:num>
                      <m:den>
                        <m:r>
                          <a:rPr lang="fr-FR" sz="1100" b="0" i="1">
                            <a:solidFill>
                              <a:schemeClr val="tx1"/>
                            </a:solidFill>
                            <a:effectLst/>
                            <a:latin typeface="Cambria Math" panose="02040503050406030204" pitchFamily="18" charset="0"/>
                            <a:ea typeface="+mn-ea"/>
                            <a:cs typeface="+mn-cs"/>
                          </a:rPr>
                          <m:t>𝐸</m:t>
                        </m:r>
                      </m:den>
                    </m:f>
                    <m:r>
                      <a:rPr lang="en-GB"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fr-FR" sz="1100" b="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fr-FR" sz="1100" b="0" i="1">
                            <a:solidFill>
                              <a:schemeClr val="tx1"/>
                            </a:solidFill>
                            <a:effectLst/>
                            <a:latin typeface="Cambria Math" panose="02040503050406030204" pitchFamily="18" charset="0"/>
                            <a:ea typeface="+mn-ea"/>
                            <a:cs typeface="+mn-cs"/>
                          </a:rPr>
                          <m:t>)</m:t>
                        </m:r>
                      </m:e>
                    </m:d>
                  </m:oMath>
                </m:oMathPara>
              </a14:m>
              <a:endParaRPr lang="en-US" sz="1100">
                <a:latin typeface="+mn-lt"/>
              </a:endParaRPr>
            </a:p>
          </xdr:txBody>
        </xdr:sp>
      </mc:Choice>
      <mc:Fallback xmlns="">
        <xdr:sp macro="" textlink="">
          <xdr:nvSpPr>
            <xdr:cNvPr id="6" name="TextBox 2"/>
            <xdr:cNvSpPr txBox="1"/>
          </xdr:nvSpPr>
          <xdr:spPr>
            <a:xfrm>
              <a:off x="6170083" y="8052066"/>
              <a:ext cx="2921000" cy="40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𝑈𝑛𝑙𝑒𝑣𝑒𝑟𝑒𝑑 𝐵𝑒𝑡𝑎 ∗(1+𝐷</a:t>
              </a:r>
              <a:r>
                <a:rPr lang="en-US" sz="1100" b="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𝐸</a:t>
              </a:r>
              <a:r>
                <a:rPr lang="en-GB" sz="1100" i="0">
                  <a:solidFill>
                    <a:schemeClr val="tx1"/>
                  </a:solidFill>
                  <a:effectLst/>
                  <a:latin typeface="Cambria Math" panose="02040503050406030204" pitchFamily="18" charset="0"/>
                  <a:ea typeface="+mn-ea"/>
                  <a:cs typeface="+mn-cs"/>
                </a:rPr>
                <a:t>∗</a:t>
              </a:r>
              <a:r>
                <a:rPr lang="en-US"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fr-FR" sz="1100" b="0" i="0">
                  <a:solidFill>
                    <a:schemeClr val="tx1"/>
                  </a:solidFill>
                  <a:effectLst/>
                  <a:latin typeface="Cambria Math" panose="02040503050406030204" pitchFamily="18" charset="0"/>
                  <a:ea typeface="+mn-ea"/>
                  <a:cs typeface="+mn-cs"/>
                </a:rPr>
                <a:t>))</a:t>
              </a:r>
              <a:endParaRPr lang="en-US" sz="1100">
                <a:latin typeface="+mn-lt"/>
              </a:endParaRPr>
            </a:p>
          </xdr:txBody>
        </xdr:sp>
      </mc:Fallback>
    </mc:AlternateContent>
    <xdr:clientData/>
  </xdr:oneCellAnchor>
  <xdr:twoCellAnchor editAs="oneCell">
    <xdr:from>
      <xdr:col>5</xdr:col>
      <xdr:colOff>677328</xdr:colOff>
      <xdr:row>20</xdr:row>
      <xdr:rowOff>179905</xdr:rowOff>
    </xdr:from>
    <xdr:to>
      <xdr:col>15</xdr:col>
      <xdr:colOff>423334</xdr:colOff>
      <xdr:row>40</xdr:row>
      <xdr:rowOff>105834</xdr:rowOff>
    </xdr:to>
    <xdr:pic>
      <xdr:nvPicPr>
        <xdr:cNvPr id="11"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45" y="4063988"/>
          <a:ext cx="6085421" cy="4212179"/>
        </a:xfrm>
        <a:prstGeom prst="rect">
          <a:avLst/>
        </a:prstGeom>
        <a:noFill/>
        <a:ln w="3175" cmpd="sng">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589644</xdr:colOff>
      <xdr:row>39</xdr:row>
      <xdr:rowOff>54430</xdr:rowOff>
    </xdr:from>
    <xdr:to>
      <xdr:col>15</xdr:col>
      <xdr:colOff>417286</xdr:colOff>
      <xdr:row>40</xdr:row>
      <xdr:rowOff>72572</xdr:rowOff>
    </xdr:to>
    <xdr:sp macro="" textlink="">
      <xdr:nvSpPr>
        <xdr:cNvPr id="2" name="TextBox 1"/>
        <xdr:cNvSpPr txBox="1"/>
      </xdr:nvSpPr>
      <xdr:spPr>
        <a:xfrm>
          <a:off x="10776858" y="8118930"/>
          <a:ext cx="4689928" cy="1995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i="1"/>
            <a:t>Source: "IPCEI  - Guidance on Funding gap</a:t>
          </a:r>
          <a:r>
            <a:rPr lang="en-US" sz="1100" i="1" baseline="0"/>
            <a:t> calculation and reporting", Sep-2021</a:t>
          </a:r>
          <a:endParaRPr lang="en-US" sz="1100" i="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601674</xdr:colOff>
      <xdr:row>9</xdr:row>
      <xdr:rowOff>88900</xdr:rowOff>
    </xdr:from>
    <xdr:to>
      <xdr:col>1</xdr:col>
      <xdr:colOff>505058</xdr:colOff>
      <xdr:row>11</xdr:row>
      <xdr:rowOff>152600</xdr:rowOff>
    </xdr:to>
    <xdr:pic>
      <xdr:nvPicPr>
        <xdr:cNvPr id="3" name="Picture 2"/>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1674" y="2019300"/>
          <a:ext cx="1065434" cy="4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601674</xdr:colOff>
      <xdr:row>9</xdr:row>
      <xdr:rowOff>88900</xdr:rowOff>
    </xdr:from>
    <xdr:to>
      <xdr:col>1</xdr:col>
      <xdr:colOff>505058</xdr:colOff>
      <xdr:row>11</xdr:row>
      <xdr:rowOff>152600</xdr:rowOff>
    </xdr:to>
    <xdr:pic>
      <xdr:nvPicPr>
        <xdr:cNvPr id="3" name="Picture 2"/>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1674" y="2222500"/>
          <a:ext cx="1065434" cy="4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enZ22\_Migration\W73B9N6R1\Documents\Calalysts%20-%20Battery%20Material%20Projects\IPCEI\EBMI-CAM_BBML_Subsidies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row r="86">
          <cell r="Q86" t="str">
            <v>Net sales</v>
          </cell>
          <cell r="S86" t="str">
            <v>mn €</v>
          </cell>
          <cell r="T86">
            <v>0</v>
          </cell>
          <cell r="U86">
            <v>0</v>
          </cell>
          <cell r="V86">
            <v>0</v>
          </cell>
          <cell r="W86">
            <v>0</v>
          </cell>
          <cell r="X86">
            <v>0</v>
          </cell>
          <cell r="Y86">
            <v>0</v>
          </cell>
          <cell r="Z86">
            <v>0</v>
          </cell>
          <cell r="AA86">
            <v>0</v>
          </cell>
          <cell r="AB86">
            <v>0</v>
          </cell>
          <cell r="AC86">
            <v>0</v>
          </cell>
          <cell r="AD86">
            <v>0</v>
          </cell>
          <cell r="AE86">
            <v>0</v>
          </cell>
          <cell r="AF86">
            <v>95.32060356588164</v>
          </cell>
          <cell r="AG86">
            <v>246.32000073642425</v>
          </cell>
          <cell r="AH86">
            <v>468.02126527900896</v>
          </cell>
          <cell r="AI86">
            <v>514.51804383106719</v>
          </cell>
          <cell r="AJ86">
            <v>508.7413311474819</v>
          </cell>
          <cell r="AK86">
            <v>510.49722162673186</v>
          </cell>
          <cell r="AL86">
            <v>512.27067101077444</v>
          </cell>
          <cell r="AM86">
            <v>514.06185488865742</v>
          </cell>
          <cell r="AN86">
            <v>515.87095060531919</v>
          </cell>
          <cell r="AO86">
            <v>517.69813727914755</v>
          </cell>
          <cell r="AP86">
            <v>519.54359581971426</v>
          </cell>
          <cell r="AQ86">
            <v>521.40750894568646</v>
          </cell>
          <cell r="AR86">
            <v>523.29006120291854</v>
          </cell>
          <cell r="AS86">
            <v>525.19143898272284</v>
          </cell>
          <cell r="AT86">
            <v>527.1118305403254</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row>
        <row r="87">
          <cell r="Q87" t="str">
            <v>Volume</v>
          </cell>
          <cell r="S87" t="str">
            <v>t</v>
          </cell>
          <cell r="T87">
            <v>0</v>
          </cell>
          <cell r="U87">
            <v>0</v>
          </cell>
          <cell r="V87">
            <v>0</v>
          </cell>
          <cell r="W87">
            <v>0</v>
          </cell>
          <cell r="X87">
            <v>0</v>
          </cell>
          <cell r="Y87">
            <v>0</v>
          </cell>
          <cell r="Z87">
            <v>0</v>
          </cell>
          <cell r="AA87">
            <v>0</v>
          </cell>
          <cell r="AB87">
            <v>0</v>
          </cell>
          <cell r="AC87">
            <v>0</v>
          </cell>
          <cell r="AD87">
            <v>0</v>
          </cell>
          <cell r="AE87">
            <v>0</v>
          </cell>
          <cell r="AF87">
            <v>3800</v>
          </cell>
          <cell r="AG87">
            <v>9387</v>
          </cell>
          <cell r="AH87">
            <v>18035</v>
          </cell>
          <cell r="AI87">
            <v>20050</v>
          </cell>
          <cell r="AJ87">
            <v>20050</v>
          </cell>
          <cell r="AK87">
            <v>20050</v>
          </cell>
          <cell r="AL87">
            <v>20050</v>
          </cell>
          <cell r="AM87">
            <v>20050</v>
          </cell>
          <cell r="AN87">
            <v>20050</v>
          </cell>
          <cell r="AO87">
            <v>20050</v>
          </cell>
          <cell r="AP87">
            <v>20050</v>
          </cell>
          <cell r="AQ87">
            <v>20050</v>
          </cell>
          <cell r="AR87">
            <v>20050</v>
          </cell>
          <cell r="AS87">
            <v>20050</v>
          </cell>
          <cell r="AT87">
            <v>20050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row>
        <row r="88">
          <cell r="Q88" t="str">
            <v>NCA_Customer_PCAM</v>
          </cell>
          <cell r="S88" t="str">
            <v>t</v>
          </cell>
          <cell r="T88">
            <v>0</v>
          </cell>
          <cell r="U88">
            <v>0</v>
          </cell>
          <cell r="V88">
            <v>0</v>
          </cell>
          <cell r="W88">
            <v>0</v>
          </cell>
          <cell r="X88">
            <v>0</v>
          </cell>
          <cell r="Y88">
            <v>0</v>
          </cell>
          <cell r="Z88">
            <v>0</v>
          </cell>
          <cell r="AA88">
            <v>0</v>
          </cell>
          <cell r="AB88">
            <v>0</v>
          </cell>
          <cell r="AC88">
            <v>0</v>
          </cell>
          <cell r="AD88">
            <v>0</v>
          </cell>
          <cell r="AE88">
            <v>0</v>
          </cell>
          <cell r="AF88">
            <v>3800</v>
          </cell>
          <cell r="AG88">
            <v>9387</v>
          </cell>
          <cell r="AH88">
            <v>18035</v>
          </cell>
          <cell r="AI88">
            <v>20050</v>
          </cell>
          <cell r="AJ88">
            <v>20050</v>
          </cell>
          <cell r="AK88">
            <v>20050</v>
          </cell>
          <cell r="AL88">
            <v>20050</v>
          </cell>
          <cell r="AM88">
            <v>20050</v>
          </cell>
          <cell r="AN88">
            <v>20050</v>
          </cell>
          <cell r="AO88">
            <v>20050</v>
          </cell>
          <cell r="AP88">
            <v>20050</v>
          </cell>
          <cell r="AQ88">
            <v>20050</v>
          </cell>
          <cell r="AR88">
            <v>20050</v>
          </cell>
          <cell r="AS88">
            <v>20050</v>
          </cell>
          <cell r="AT88">
            <v>20050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row>
        <row r="89">
          <cell r="Q89" t="str">
            <v>Europe</v>
          </cell>
          <cell r="S89" t="str">
            <v>t</v>
          </cell>
          <cell r="AE89">
            <v>0</v>
          </cell>
          <cell r="AF89">
            <v>3800</v>
          </cell>
          <cell r="AG89">
            <v>9387</v>
          </cell>
          <cell r="AH89">
            <v>18035</v>
          </cell>
          <cell r="AI89">
            <v>20050</v>
          </cell>
          <cell r="AJ89">
            <v>20050</v>
          </cell>
          <cell r="AK89">
            <v>20050</v>
          </cell>
          <cell r="AL89">
            <v>20050</v>
          </cell>
          <cell r="AM89">
            <v>20050</v>
          </cell>
          <cell r="AN89">
            <v>20050</v>
          </cell>
          <cell r="AO89">
            <v>20050</v>
          </cell>
          <cell r="AP89">
            <v>20050</v>
          </cell>
          <cell r="AQ89">
            <v>20050</v>
          </cell>
          <cell r="AR89">
            <v>20050</v>
          </cell>
          <cell r="AS89">
            <v>20050</v>
          </cell>
          <cell r="AT89">
            <v>20050</v>
          </cell>
        </row>
        <row r="90">
          <cell r="Q90" t="str">
            <v>NCA_BASF_PCAM</v>
          </cell>
          <cell r="S90" t="str">
            <v>t</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row>
        <row r="91">
          <cell r="Q91" t="str">
            <v>Europe</v>
          </cell>
          <cell r="S91" t="str">
            <v>t</v>
          </cell>
          <cell r="AC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Q92" t="str">
            <v>Price</v>
          </cell>
          <cell r="S92" t="str">
            <v>€ / t</v>
          </cell>
          <cell r="T92">
            <v>0</v>
          </cell>
          <cell r="U92">
            <v>0</v>
          </cell>
          <cell r="V92">
            <v>0</v>
          </cell>
          <cell r="W92">
            <v>0</v>
          </cell>
          <cell r="X92">
            <v>0</v>
          </cell>
          <cell r="Y92">
            <v>0</v>
          </cell>
          <cell r="Z92">
            <v>0</v>
          </cell>
          <cell r="AA92">
            <v>0</v>
          </cell>
          <cell r="AB92">
            <v>0</v>
          </cell>
          <cell r="AC92">
            <v>0</v>
          </cell>
          <cell r="AD92">
            <v>0</v>
          </cell>
          <cell r="AE92">
            <v>0</v>
          </cell>
          <cell r="AF92">
            <v>25084.369359442539</v>
          </cell>
          <cell r="AG92">
            <v>26240.545513627811</v>
          </cell>
          <cell r="AH92">
            <v>25950.721667813083</v>
          </cell>
          <cell r="AI92">
            <v>25661.747821998364</v>
          </cell>
          <cell r="AJ92">
            <v>25373.632476183633</v>
          </cell>
          <cell r="AK92">
            <v>25461.208061183632</v>
          </cell>
          <cell r="AL92">
            <v>25549.659402033638</v>
          </cell>
          <cell r="AM92">
            <v>25638.995256292143</v>
          </cell>
          <cell r="AN92">
            <v>25729.224469093228</v>
          </cell>
          <cell r="AO92">
            <v>25820.355974022321</v>
          </cell>
          <cell r="AP92">
            <v>25912.398794000714</v>
          </cell>
          <cell r="AQ92">
            <v>26005.362042178876</v>
          </cell>
          <cell r="AR92">
            <v>26099.254922838827</v>
          </cell>
          <cell r="AS92">
            <v>26194.086732305379</v>
          </cell>
          <cell r="AT92">
            <v>26289.866859866604</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row>
        <row r="93">
          <cell r="Q93" t="str">
            <v>NCA_Customer_PCAM</v>
          </cell>
          <cell r="S93" t="str">
            <v>€ / t</v>
          </cell>
          <cell r="T93">
            <v>0</v>
          </cell>
          <cell r="U93">
            <v>0</v>
          </cell>
          <cell r="V93">
            <v>0</v>
          </cell>
          <cell r="W93">
            <v>0</v>
          </cell>
          <cell r="X93">
            <v>0</v>
          </cell>
          <cell r="Y93">
            <v>0</v>
          </cell>
          <cell r="Z93">
            <v>0</v>
          </cell>
          <cell r="AA93">
            <v>0</v>
          </cell>
          <cell r="AB93">
            <v>0</v>
          </cell>
          <cell r="AC93">
            <v>0</v>
          </cell>
          <cell r="AD93">
            <v>0</v>
          </cell>
          <cell r="AE93">
            <v>0</v>
          </cell>
          <cell r="AF93">
            <v>25084.369359442539</v>
          </cell>
          <cell r="AG93">
            <v>26240.545513627811</v>
          </cell>
          <cell r="AH93">
            <v>25950.721667813083</v>
          </cell>
          <cell r="AI93">
            <v>25661.747821998364</v>
          </cell>
          <cell r="AJ93">
            <v>25373.632476183633</v>
          </cell>
          <cell r="AK93">
            <v>25461.208061183632</v>
          </cell>
          <cell r="AL93">
            <v>25549.659402033638</v>
          </cell>
          <cell r="AM93">
            <v>25638.995256292143</v>
          </cell>
          <cell r="AN93">
            <v>25729.224469093228</v>
          </cell>
          <cell r="AO93">
            <v>25820.355974022321</v>
          </cell>
          <cell r="AP93">
            <v>25912.398794000714</v>
          </cell>
          <cell r="AQ93">
            <v>26005.362042178876</v>
          </cell>
          <cell r="AR93">
            <v>26099.254922838827</v>
          </cell>
          <cell r="AS93">
            <v>26194.086732305379</v>
          </cell>
          <cell r="AT93">
            <v>26289.866859866604</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row>
        <row r="94">
          <cell r="Q94" t="str">
            <v>Europe</v>
          </cell>
          <cell r="S94" t="str">
            <v>€ / t</v>
          </cell>
          <cell r="AE94">
            <v>25765.01705107198</v>
          </cell>
          <cell r="AF94">
            <v>25084.369359442535</v>
          </cell>
          <cell r="AG94">
            <v>26240.545513627807</v>
          </cell>
          <cell r="AH94">
            <v>25950.721667813086</v>
          </cell>
          <cell r="AI94">
            <v>25661.74782199836</v>
          </cell>
          <cell r="AJ94">
            <v>25373.632476183637</v>
          </cell>
          <cell r="AK94">
            <v>25461.208061183635</v>
          </cell>
          <cell r="AL94">
            <v>25549.659402033638</v>
          </cell>
          <cell r="AM94">
            <v>25638.995256292139</v>
          </cell>
          <cell r="AN94">
            <v>25729.224469093224</v>
          </cell>
          <cell r="AO94">
            <v>25820.355974022321</v>
          </cell>
          <cell r="AP94">
            <v>25912.39879400071</v>
          </cell>
          <cell r="AQ94">
            <v>26005.362042178876</v>
          </cell>
          <cell r="AR94">
            <v>26099.254922838831</v>
          </cell>
          <cell r="AS94">
            <v>26194.086732305379</v>
          </cell>
          <cell r="AT94">
            <v>26289.866859866601</v>
          </cell>
        </row>
        <row r="95">
          <cell r="Q95" t="str">
            <v>NCA_BASF_PCAM</v>
          </cell>
          <cell r="S95" t="str">
            <v>€ / t</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row>
        <row r="96">
          <cell r="Q96" t="str">
            <v>Europe</v>
          </cell>
          <cell r="S96" t="str">
            <v>€ / t</v>
          </cell>
          <cell r="AE96">
            <v>25765.01705107198</v>
          </cell>
          <cell r="AF96">
            <v>25084.369359442535</v>
          </cell>
          <cell r="AG96">
            <v>26240.545513627807</v>
          </cell>
          <cell r="AH96">
            <v>25950.721667813086</v>
          </cell>
          <cell r="AI96">
            <v>25661.74782199836</v>
          </cell>
          <cell r="AJ96">
            <v>25373.632476183637</v>
          </cell>
          <cell r="AK96">
            <v>25461.208061183635</v>
          </cell>
          <cell r="AL96">
            <v>25549.659402033638</v>
          </cell>
          <cell r="AM96">
            <v>25638.995256292139</v>
          </cell>
          <cell r="AN96">
            <v>25729.224469093224</v>
          </cell>
          <cell r="AO96">
            <v>25820.355974022321</v>
          </cell>
          <cell r="AP96">
            <v>25912.39879400071</v>
          </cell>
          <cell r="AQ96">
            <v>26005.362042178876</v>
          </cell>
          <cell r="AR96">
            <v>26099.254922838831</v>
          </cell>
          <cell r="AS96">
            <v>26194.086732305379</v>
          </cell>
          <cell r="AT96">
            <v>26289.866859866601</v>
          </cell>
        </row>
        <row r="97">
          <cell r="Q97" t="str">
            <v>Net sales</v>
          </cell>
          <cell r="S97" t="str">
            <v>mn €</v>
          </cell>
          <cell r="T97">
            <v>0</v>
          </cell>
          <cell r="U97">
            <v>0</v>
          </cell>
          <cell r="V97">
            <v>0</v>
          </cell>
          <cell r="W97">
            <v>0</v>
          </cell>
          <cell r="X97">
            <v>0</v>
          </cell>
          <cell r="Y97">
            <v>0</v>
          </cell>
          <cell r="Z97">
            <v>0</v>
          </cell>
          <cell r="AA97">
            <v>0</v>
          </cell>
          <cell r="AB97">
            <v>0</v>
          </cell>
          <cell r="AC97">
            <v>0</v>
          </cell>
          <cell r="AD97">
            <v>0</v>
          </cell>
          <cell r="AE97">
            <v>0</v>
          </cell>
          <cell r="AF97">
            <v>95.32060356588164</v>
          </cell>
          <cell r="AG97">
            <v>246.32000073642425</v>
          </cell>
          <cell r="AH97">
            <v>468.02126527900896</v>
          </cell>
          <cell r="AI97">
            <v>514.51804383106719</v>
          </cell>
          <cell r="AJ97">
            <v>508.7413311474819</v>
          </cell>
          <cell r="AK97">
            <v>510.49722162673186</v>
          </cell>
          <cell r="AL97">
            <v>512.27067101077444</v>
          </cell>
          <cell r="AM97">
            <v>514.06185488865742</v>
          </cell>
          <cell r="AN97">
            <v>515.87095060531919</v>
          </cell>
          <cell r="AO97">
            <v>517.69813727914755</v>
          </cell>
          <cell r="AP97">
            <v>519.54359581971426</v>
          </cell>
          <cell r="AQ97">
            <v>521.40750894568646</v>
          </cell>
          <cell r="AR97">
            <v>523.29006120291854</v>
          </cell>
          <cell r="AS97">
            <v>525.19143898272284</v>
          </cell>
          <cell r="AT97">
            <v>527.1118305403254</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row>
        <row r="98">
          <cell r="Q98" t="str">
            <v>NCA_Customer_PCAM</v>
          </cell>
          <cell r="S98" t="str">
            <v>mn €</v>
          </cell>
          <cell r="T98">
            <v>0</v>
          </cell>
          <cell r="U98">
            <v>0</v>
          </cell>
          <cell r="V98">
            <v>0</v>
          </cell>
          <cell r="W98">
            <v>0</v>
          </cell>
          <cell r="X98">
            <v>0</v>
          </cell>
          <cell r="Y98">
            <v>0</v>
          </cell>
          <cell r="Z98">
            <v>0</v>
          </cell>
          <cell r="AA98">
            <v>0</v>
          </cell>
          <cell r="AB98">
            <v>0</v>
          </cell>
          <cell r="AC98">
            <v>0</v>
          </cell>
          <cell r="AD98">
            <v>0</v>
          </cell>
          <cell r="AE98">
            <v>0</v>
          </cell>
          <cell r="AF98">
            <v>95.32060356588164</v>
          </cell>
          <cell r="AG98">
            <v>246.32000073642425</v>
          </cell>
          <cell r="AH98">
            <v>468.02126527900896</v>
          </cell>
          <cell r="AI98">
            <v>514.51804383106719</v>
          </cell>
          <cell r="AJ98">
            <v>508.7413311474819</v>
          </cell>
          <cell r="AK98">
            <v>510.49722162673186</v>
          </cell>
          <cell r="AL98">
            <v>512.27067101077444</v>
          </cell>
          <cell r="AM98">
            <v>514.06185488865742</v>
          </cell>
          <cell r="AN98">
            <v>515.87095060531919</v>
          </cell>
          <cell r="AO98">
            <v>517.69813727914755</v>
          </cell>
          <cell r="AP98">
            <v>519.54359581971426</v>
          </cell>
          <cell r="AQ98">
            <v>521.40750894568646</v>
          </cell>
          <cell r="AR98">
            <v>523.29006120291854</v>
          </cell>
          <cell r="AS98">
            <v>525.19143898272284</v>
          </cell>
          <cell r="AT98">
            <v>527.1118305403254</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row>
        <row r="99">
          <cell r="Q99" t="str">
            <v>Europe</v>
          </cell>
          <cell r="S99" t="str">
            <v>mn €</v>
          </cell>
          <cell r="T99">
            <v>0</v>
          </cell>
          <cell r="U99">
            <v>0</v>
          </cell>
          <cell r="V99">
            <v>0</v>
          </cell>
          <cell r="W99">
            <v>0</v>
          </cell>
          <cell r="X99">
            <v>0</v>
          </cell>
          <cell r="Y99">
            <v>0</v>
          </cell>
          <cell r="Z99">
            <v>0</v>
          </cell>
          <cell r="AA99">
            <v>0</v>
          </cell>
          <cell r="AB99">
            <v>0</v>
          </cell>
          <cell r="AC99">
            <v>0</v>
          </cell>
          <cell r="AD99">
            <v>0</v>
          </cell>
          <cell r="AE99">
            <v>0</v>
          </cell>
          <cell r="AF99">
            <v>95.32060356588164</v>
          </cell>
          <cell r="AG99">
            <v>246.32000073642425</v>
          </cell>
          <cell r="AH99">
            <v>468.02126527900896</v>
          </cell>
          <cell r="AI99">
            <v>514.51804383106719</v>
          </cell>
          <cell r="AJ99">
            <v>508.7413311474819</v>
          </cell>
          <cell r="AK99">
            <v>510.49722162673186</v>
          </cell>
          <cell r="AL99">
            <v>512.27067101077444</v>
          </cell>
          <cell r="AM99">
            <v>514.06185488865742</v>
          </cell>
          <cell r="AN99">
            <v>515.87095060531919</v>
          </cell>
          <cell r="AO99">
            <v>517.69813727914755</v>
          </cell>
          <cell r="AP99">
            <v>519.54359581971426</v>
          </cell>
          <cell r="AQ99">
            <v>521.40750894568646</v>
          </cell>
          <cell r="AR99">
            <v>523.29006120291854</v>
          </cell>
          <cell r="AS99">
            <v>525.19143898272284</v>
          </cell>
          <cell r="AT99">
            <v>527.1118305403254</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row>
        <row r="100">
          <cell r="Q100" t="str">
            <v>NCA_BASF_PCAM</v>
          </cell>
          <cell r="S100" t="str">
            <v>mn €</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row>
        <row r="101">
          <cell r="Q101" t="str">
            <v>Europe</v>
          </cell>
          <cell r="S101" t="str">
            <v>mn €</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row>
        <row r="102">
          <cell r="Q102" t="str">
            <v>Variable Costs</v>
          </cell>
          <cell r="S102" t="str">
            <v>mn €</v>
          </cell>
          <cell r="T102">
            <v>0</v>
          </cell>
          <cell r="U102">
            <v>0</v>
          </cell>
          <cell r="V102">
            <v>0</v>
          </cell>
          <cell r="W102">
            <v>0</v>
          </cell>
          <cell r="X102">
            <v>0</v>
          </cell>
          <cell r="Y102">
            <v>0</v>
          </cell>
          <cell r="Z102">
            <v>0</v>
          </cell>
          <cell r="AA102">
            <v>0</v>
          </cell>
          <cell r="AB102">
            <v>0</v>
          </cell>
          <cell r="AC102">
            <v>0</v>
          </cell>
          <cell r="AD102">
            <v>0</v>
          </cell>
          <cell r="AE102">
            <v>0</v>
          </cell>
          <cell r="AF102">
            <v>82.39097231101583</v>
          </cell>
          <cell r="AG102">
            <v>208.06299479631213</v>
          </cell>
          <cell r="AH102">
            <v>394.50085972864082</v>
          </cell>
          <cell r="AI102">
            <v>432.9734354920671</v>
          </cell>
          <cell r="AJ102">
            <v>427.38819674756058</v>
          </cell>
          <cell r="AK102">
            <v>429.37444816122604</v>
          </cell>
          <cell r="AL102">
            <v>430.50809980292797</v>
          </cell>
          <cell r="AM102">
            <v>431.70463646279552</v>
          </cell>
          <cell r="AN102">
            <v>433.1634179109526</v>
          </cell>
          <cell r="AO102">
            <v>434.39608158101743</v>
          </cell>
          <cell r="AP102">
            <v>435.64153881949363</v>
          </cell>
          <cell r="AQ102">
            <v>436.89808035652652</v>
          </cell>
          <cell r="AR102">
            <v>438.16582903102409</v>
          </cell>
          <cell r="AS102">
            <v>439.4468290903659</v>
          </cell>
          <cell r="AT102">
            <v>440.52447361577538</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row>
        <row r="103">
          <cell r="Q103" t="str">
            <v>Distribution cost</v>
          </cell>
          <cell r="S103" t="str">
            <v>mn €</v>
          </cell>
          <cell r="T103">
            <v>0</v>
          </cell>
          <cell r="U103">
            <v>0</v>
          </cell>
          <cell r="V103">
            <v>0</v>
          </cell>
          <cell r="W103">
            <v>0</v>
          </cell>
          <cell r="X103">
            <v>0</v>
          </cell>
          <cell r="Y103">
            <v>0</v>
          </cell>
          <cell r="Z103">
            <v>0</v>
          </cell>
          <cell r="AA103">
            <v>0</v>
          </cell>
          <cell r="AB103">
            <v>0</v>
          </cell>
          <cell r="AC103">
            <v>0</v>
          </cell>
          <cell r="AD103">
            <v>0</v>
          </cell>
          <cell r="AE103">
            <v>0</v>
          </cell>
          <cell r="AF103">
            <v>0.52581816000000003</v>
          </cell>
          <cell r="AG103">
            <v>1.3248874129680002</v>
          </cell>
          <cell r="AH103">
            <v>2.5963813127447999</v>
          </cell>
          <cell r="AI103">
            <v>2.9441970738532803</v>
          </cell>
          <cell r="AJ103">
            <v>3.0030810153303458</v>
          </cell>
          <cell r="AK103">
            <v>3.0631426356369524</v>
          </cell>
          <cell r="AL103">
            <v>3.1244054883496917</v>
          </cell>
          <cell r="AM103">
            <v>3.1868935981166855</v>
          </cell>
          <cell r="AN103">
            <v>3.2506314700790191</v>
          </cell>
          <cell r="AO103">
            <v>3.3156440994806</v>
          </cell>
          <cell r="AP103">
            <v>3.381956981470212</v>
          </cell>
          <cell r="AQ103">
            <v>3.4495961210996162</v>
          </cell>
          <cell r="AR103">
            <v>3.5185880435216084</v>
          </cell>
          <cell r="AS103">
            <v>3.5889598043920405</v>
          </cell>
          <cell r="AT103">
            <v>3.6607390004798814</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row>
        <row r="104">
          <cell r="Q104" t="str">
            <v>NCA_Customer_PCAM</v>
          </cell>
          <cell r="S104" t="str">
            <v>mn €</v>
          </cell>
          <cell r="T104">
            <v>0</v>
          </cell>
          <cell r="U104">
            <v>0</v>
          </cell>
          <cell r="V104">
            <v>0</v>
          </cell>
          <cell r="W104">
            <v>0</v>
          </cell>
          <cell r="X104">
            <v>0</v>
          </cell>
          <cell r="Y104">
            <v>0</v>
          </cell>
          <cell r="Z104">
            <v>0</v>
          </cell>
          <cell r="AA104">
            <v>0</v>
          </cell>
          <cell r="AB104">
            <v>0</v>
          </cell>
          <cell r="AC104">
            <v>0</v>
          </cell>
          <cell r="AD104">
            <v>0</v>
          </cell>
          <cell r="AE104">
            <v>0</v>
          </cell>
          <cell r="AF104">
            <v>0.52581816000000003</v>
          </cell>
          <cell r="AG104">
            <v>1.3248874129680002</v>
          </cell>
          <cell r="AH104">
            <v>2.5963813127447999</v>
          </cell>
          <cell r="AI104">
            <v>2.9441970738532803</v>
          </cell>
          <cell r="AJ104">
            <v>3.0030810153303458</v>
          </cell>
          <cell r="AK104">
            <v>3.0631426356369524</v>
          </cell>
          <cell r="AL104">
            <v>3.1244054883496917</v>
          </cell>
          <cell r="AM104">
            <v>3.1868935981166855</v>
          </cell>
          <cell r="AN104">
            <v>3.2506314700790191</v>
          </cell>
          <cell r="AO104">
            <v>3.3156440994806</v>
          </cell>
          <cell r="AP104">
            <v>3.381956981470212</v>
          </cell>
          <cell r="AQ104">
            <v>3.4495961210996162</v>
          </cell>
          <cell r="AR104">
            <v>3.5185880435216084</v>
          </cell>
          <cell r="AS104">
            <v>3.5889598043920405</v>
          </cell>
          <cell r="AT104">
            <v>3.6607390004798814</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row>
        <row r="105">
          <cell r="Q105" t="str">
            <v>Europe</v>
          </cell>
          <cell r="S105" t="str">
            <v>mn €</v>
          </cell>
          <cell r="T105">
            <v>0</v>
          </cell>
          <cell r="U105">
            <v>0</v>
          </cell>
          <cell r="V105">
            <v>0</v>
          </cell>
          <cell r="W105">
            <v>0</v>
          </cell>
          <cell r="X105">
            <v>0</v>
          </cell>
          <cell r="Y105">
            <v>0</v>
          </cell>
          <cell r="Z105">
            <v>0</v>
          </cell>
          <cell r="AA105">
            <v>0</v>
          </cell>
          <cell r="AB105">
            <v>0</v>
          </cell>
          <cell r="AC105">
            <v>0</v>
          </cell>
          <cell r="AD105">
            <v>0</v>
          </cell>
          <cell r="AE105">
            <v>0</v>
          </cell>
          <cell r="AF105">
            <v>0.52581816000000003</v>
          </cell>
          <cell r="AG105">
            <v>1.3248874129680002</v>
          </cell>
          <cell r="AH105">
            <v>2.5963813127447999</v>
          </cell>
          <cell r="AI105">
            <v>2.9441970738532803</v>
          </cell>
          <cell r="AJ105">
            <v>3.0030810153303458</v>
          </cell>
          <cell r="AK105">
            <v>3.0631426356369524</v>
          </cell>
          <cell r="AL105">
            <v>3.1244054883496917</v>
          </cell>
          <cell r="AM105">
            <v>3.1868935981166855</v>
          </cell>
          <cell r="AN105">
            <v>3.2506314700790191</v>
          </cell>
          <cell r="AO105">
            <v>3.3156440994806</v>
          </cell>
          <cell r="AP105">
            <v>3.381956981470212</v>
          </cell>
          <cell r="AQ105">
            <v>3.4495961210996162</v>
          </cell>
          <cell r="AR105">
            <v>3.5185880435216084</v>
          </cell>
          <cell r="AS105">
            <v>3.5889598043920405</v>
          </cell>
          <cell r="AT105">
            <v>3.6607390004798814</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row>
        <row r="106">
          <cell r="Q106" t="str">
            <v>Cost per unit</v>
          </cell>
          <cell r="S106" t="str">
            <v>€ / t</v>
          </cell>
          <cell r="AC106">
            <v>133</v>
          </cell>
          <cell r="AD106">
            <v>133</v>
          </cell>
          <cell r="AE106">
            <v>135.66</v>
          </cell>
          <cell r="AF106">
            <v>138.3732</v>
          </cell>
          <cell r="AG106">
            <v>141.14066400000002</v>
          </cell>
          <cell r="AH106">
            <v>143.96347728000001</v>
          </cell>
          <cell r="AI106">
            <v>146.84274682560002</v>
          </cell>
          <cell r="AJ106">
            <v>149.77960176211201</v>
          </cell>
          <cell r="AK106">
            <v>152.77519379735423</v>
          </cell>
          <cell r="AL106">
            <v>155.83069767330133</v>
          </cell>
          <cell r="AM106">
            <v>158.94731162676737</v>
          </cell>
          <cell r="AN106">
            <v>162.12625785930271</v>
          </cell>
          <cell r="AO106">
            <v>165.36878301648878</v>
          </cell>
          <cell r="AP106">
            <v>168.67615867681855</v>
          </cell>
          <cell r="AQ106">
            <v>172.04968185035494</v>
          </cell>
          <cell r="AR106">
            <v>175.49067548736201</v>
          </cell>
          <cell r="AS106">
            <v>179.00048899710927</v>
          </cell>
          <cell r="AT106">
            <v>182.58049877705145</v>
          </cell>
        </row>
        <row r="107">
          <cell r="Q107" t="str">
            <v>NCA_BASF_PCAM</v>
          </cell>
          <cell r="S107" t="str">
            <v>mn €</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row>
        <row r="108">
          <cell r="Q108" t="str">
            <v>Europe</v>
          </cell>
          <cell r="S108" t="str">
            <v>mn €</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row>
        <row r="109">
          <cell r="Q109" t="str">
            <v>Cost per unit</v>
          </cell>
          <cell r="S109" t="str">
            <v>€ / t</v>
          </cell>
          <cell r="AC109">
            <v>133</v>
          </cell>
          <cell r="AD109">
            <v>133</v>
          </cell>
          <cell r="AE109">
            <v>135.66</v>
          </cell>
          <cell r="AF109">
            <v>138.3732</v>
          </cell>
          <cell r="AG109">
            <v>141.14066400000002</v>
          </cell>
          <cell r="AH109">
            <v>143.96347728000001</v>
          </cell>
          <cell r="AI109">
            <v>146.84274682560002</v>
          </cell>
          <cell r="AJ109">
            <v>149.77960176211201</v>
          </cell>
          <cell r="AK109">
            <v>152.77519379735423</v>
          </cell>
          <cell r="AL109">
            <v>155.83069767330133</v>
          </cell>
          <cell r="AM109">
            <v>158.94731162676737</v>
          </cell>
          <cell r="AN109">
            <v>162.12625785930271</v>
          </cell>
          <cell r="AO109">
            <v>165.36878301648878</v>
          </cell>
          <cell r="AP109">
            <v>168.67615867681855</v>
          </cell>
          <cell r="AQ109">
            <v>172.04968185035494</v>
          </cell>
          <cell r="AR109">
            <v>175.49067548736201</v>
          </cell>
          <cell r="AS109">
            <v>179.00048899710927</v>
          </cell>
          <cell r="AT109">
            <v>182.58049877705145</v>
          </cell>
        </row>
        <row r="110">
          <cell r="Q110" t="str">
            <v>Raw material costs</v>
          </cell>
          <cell r="S110" t="str">
            <v>mn €</v>
          </cell>
          <cell r="T110">
            <v>0</v>
          </cell>
          <cell r="U110">
            <v>0</v>
          </cell>
          <cell r="V110">
            <v>0</v>
          </cell>
          <cell r="W110">
            <v>0</v>
          </cell>
          <cell r="X110">
            <v>0</v>
          </cell>
          <cell r="Y110">
            <v>0</v>
          </cell>
          <cell r="Z110">
            <v>0</v>
          </cell>
          <cell r="AA110">
            <v>0</v>
          </cell>
          <cell r="AB110">
            <v>0</v>
          </cell>
          <cell r="AC110">
            <v>0</v>
          </cell>
          <cell r="AD110">
            <v>0</v>
          </cell>
          <cell r="AE110">
            <v>0</v>
          </cell>
          <cell r="AF110">
            <v>80.09544274809808</v>
          </cell>
          <cell r="AG110">
            <v>202.12717892744058</v>
          </cell>
          <cell r="AH110">
            <v>382.29043961002964</v>
          </cell>
          <cell r="AI110">
            <v>418.28356214502639</v>
          </cell>
          <cell r="AJ110">
            <v>411.57278516530471</v>
          </cell>
          <cell r="AK110">
            <v>412.38565705495085</v>
          </cell>
          <cell r="AL110">
            <v>413.20705173997732</v>
          </cell>
          <cell r="AM110">
            <v>414.03706232986735</v>
          </cell>
          <cell r="AN110">
            <v>414.87578302283015</v>
          </cell>
          <cell r="AO110">
            <v>415.72330911983966</v>
          </cell>
          <cell r="AP110">
            <v>416.57973703887893</v>
          </cell>
          <cell r="AQ110">
            <v>417.44516432938929</v>
          </cell>
          <cell r="AR110">
            <v>418.31968968693121</v>
          </cell>
          <cell r="AS110">
            <v>419.20341296805731</v>
          </cell>
          <cell r="AT110">
            <v>420.09643520540385</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row>
        <row r="111">
          <cell r="Q111" t="str">
            <v>NCA_Customer_PCAM</v>
          </cell>
          <cell r="S111" t="str">
            <v>mn €</v>
          </cell>
          <cell r="T111">
            <v>0</v>
          </cell>
          <cell r="U111">
            <v>0</v>
          </cell>
          <cell r="V111">
            <v>0</v>
          </cell>
          <cell r="W111">
            <v>0</v>
          </cell>
          <cell r="X111">
            <v>0</v>
          </cell>
          <cell r="Y111">
            <v>0</v>
          </cell>
          <cell r="Z111">
            <v>0</v>
          </cell>
          <cell r="AA111">
            <v>0</v>
          </cell>
          <cell r="AB111">
            <v>0</v>
          </cell>
          <cell r="AC111">
            <v>0</v>
          </cell>
          <cell r="AD111">
            <v>0</v>
          </cell>
          <cell r="AE111">
            <v>0</v>
          </cell>
          <cell r="AF111">
            <v>80.09544274809808</v>
          </cell>
          <cell r="AG111">
            <v>202.12717892744058</v>
          </cell>
          <cell r="AH111">
            <v>382.29043961002964</v>
          </cell>
          <cell r="AI111">
            <v>418.28356214502639</v>
          </cell>
          <cell r="AJ111">
            <v>411.57278516530471</v>
          </cell>
          <cell r="AK111">
            <v>412.38565705495085</v>
          </cell>
          <cell r="AL111">
            <v>413.20705173997732</v>
          </cell>
          <cell r="AM111">
            <v>414.03706232986735</v>
          </cell>
          <cell r="AN111">
            <v>414.87578302283015</v>
          </cell>
          <cell r="AO111">
            <v>415.72330911983966</v>
          </cell>
          <cell r="AP111">
            <v>416.57973703887893</v>
          </cell>
          <cell r="AQ111">
            <v>417.44516432938929</v>
          </cell>
          <cell r="AR111">
            <v>418.31968968693121</v>
          </cell>
          <cell r="AS111">
            <v>419.20341296805731</v>
          </cell>
          <cell r="AT111">
            <v>420.09643520540385</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row>
        <row r="112">
          <cell r="Q112" t="str">
            <v>Cost per unit</v>
          </cell>
          <cell r="S112" t="str">
            <v>€ / t</v>
          </cell>
          <cell r="AC112">
            <v>0</v>
          </cell>
          <cell r="AD112">
            <v>22516.055521238653</v>
          </cell>
          <cell r="AE112">
            <v>21796.741412109204</v>
          </cell>
          <cell r="AF112">
            <v>21077.748091604757</v>
          </cell>
          <cell r="AG112">
            <v>21532.670600558282</v>
          </cell>
          <cell r="AH112">
            <v>21197.141092876609</v>
          </cell>
          <cell r="AI112">
            <v>20862.023049627252</v>
          </cell>
          <cell r="AJ112">
            <v>20527.320955875548</v>
          </cell>
          <cell r="AK112">
            <v>20567.863194760641</v>
          </cell>
          <cell r="AL112">
            <v>20608.830510722059</v>
          </cell>
          <cell r="AM112">
            <v>20650.227547624308</v>
          </cell>
          <cell r="AN112">
            <v>20692.059003632425</v>
          </cell>
          <cell r="AO112">
            <v>20734.329631912202</v>
          </cell>
          <cell r="AP112">
            <v>20777.044241340594</v>
          </cell>
          <cell r="AQ112">
            <v>20820.207697226397</v>
          </cell>
          <cell r="AR112">
            <v>20863.824922041455</v>
          </cell>
          <cell r="AS112">
            <v>20907.90089616246</v>
          </cell>
          <cell r="AT112">
            <v>20952.440658623633</v>
          </cell>
        </row>
        <row r="113">
          <cell r="Q113" t="str">
            <v>otherRaws811</v>
          </cell>
          <cell r="S113" t="str">
            <v>LiOH &amp; Other RM</v>
          </cell>
          <cell r="AD113">
            <v>8708.2124537386553</v>
          </cell>
          <cell r="AE113">
            <v>7960.3100421092067</v>
          </cell>
          <cell r="AF113">
            <v>7212.4425360797586</v>
          </cell>
          <cell r="AG113">
            <v>6839.434479577033</v>
          </cell>
          <cell r="AH113">
            <v>6466.4627388605504</v>
          </cell>
          <cell r="AI113">
            <v>6093.5280402460312</v>
          </cell>
          <cell r="AJ113">
            <v>5720.6311245755169</v>
          </cell>
          <cell r="AK113">
            <v>5722.5965933226089</v>
          </cell>
          <cell r="AL113">
            <v>5724.6013714446444</v>
          </cell>
          <cell r="AM113">
            <v>5726.64624512912</v>
          </cell>
          <cell r="AN113">
            <v>5728.7320162872848</v>
          </cell>
          <cell r="AO113">
            <v>5730.8595028686132</v>
          </cell>
          <cell r="AP113">
            <v>5733.029539181568</v>
          </cell>
          <cell r="AQ113">
            <v>5735.242976220783</v>
          </cell>
          <cell r="AR113">
            <v>5737.5006820007811</v>
          </cell>
          <cell r="AS113">
            <v>5739.80354189638</v>
          </cell>
          <cell r="AT113">
            <v>5742.1524589898909</v>
          </cell>
        </row>
        <row r="114">
          <cell r="Q114" t="str">
            <v>Precursor811</v>
          </cell>
          <cell r="AD114">
            <v>13807.843067499998</v>
          </cell>
          <cell r="AE114">
            <v>13836.431369999998</v>
          </cell>
          <cell r="AF114">
            <v>13865.305555524998</v>
          </cell>
          <cell r="AG114">
            <v>14693.236120981248</v>
          </cell>
          <cell r="AH114">
            <v>14730.67835401606</v>
          </cell>
          <cell r="AI114">
            <v>14768.49500938122</v>
          </cell>
          <cell r="AJ114">
            <v>14806.689831300033</v>
          </cell>
          <cell r="AK114">
            <v>14845.266601438034</v>
          </cell>
          <cell r="AL114">
            <v>14884.229139277415</v>
          </cell>
          <cell r="AM114">
            <v>14923.581302495189</v>
          </cell>
          <cell r="AN114">
            <v>14963.326987345139</v>
          </cell>
          <cell r="AO114">
            <v>15003.47012904359</v>
          </cell>
          <cell r="AP114">
            <v>15044.014702159027</v>
          </cell>
          <cell r="AQ114">
            <v>15084.964721005616</v>
          </cell>
          <cell r="AR114">
            <v>15126.324240040674</v>
          </cell>
          <cell r="AS114">
            <v>15168.097354266079</v>
          </cell>
          <cell r="AT114">
            <v>15210.288199633742</v>
          </cell>
        </row>
        <row r="115">
          <cell r="Q115" t="str">
            <v>NCA_BASF_PCAM</v>
          </cell>
          <cell r="S115" t="str">
            <v>mn €</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row>
        <row r="116">
          <cell r="Q116" t="str">
            <v>Cost per unit</v>
          </cell>
          <cell r="S116" t="str">
            <v>€ / t</v>
          </cell>
          <cell r="AD116">
            <v>22516.055521238653</v>
          </cell>
          <cell r="AE116">
            <v>21796.741412109204</v>
          </cell>
          <cell r="AF116">
            <v>21077.748091604757</v>
          </cell>
          <cell r="AG116">
            <v>21532.670600558282</v>
          </cell>
          <cell r="AH116">
            <v>21197.141092876609</v>
          </cell>
          <cell r="AI116">
            <v>20862.023049627252</v>
          </cell>
          <cell r="AJ116">
            <v>20527.320955875548</v>
          </cell>
          <cell r="AK116">
            <v>20567.863194760641</v>
          </cell>
          <cell r="AL116">
            <v>20608.830510722059</v>
          </cell>
          <cell r="AM116">
            <v>20650.227547624308</v>
          </cell>
          <cell r="AN116">
            <v>20692.059003632425</v>
          </cell>
          <cell r="AO116">
            <v>20734.329631912202</v>
          </cell>
          <cell r="AP116">
            <v>20777.044241340594</v>
          </cell>
          <cell r="AQ116">
            <v>20820.207697226397</v>
          </cell>
          <cell r="AR116">
            <v>20863.824922041455</v>
          </cell>
          <cell r="AS116">
            <v>20907.90089616246</v>
          </cell>
          <cell r="AT116">
            <v>20952.440658623633</v>
          </cell>
        </row>
        <row r="117">
          <cell r="Q117" t="str">
            <v>otherRawsNCA</v>
          </cell>
          <cell r="S117" t="str">
            <v>LiOH &amp; Other RM</v>
          </cell>
          <cell r="AD117">
            <v>8708.2124537386553</v>
          </cell>
          <cell r="AE117">
            <v>7960.3100421092067</v>
          </cell>
          <cell r="AF117">
            <v>7212.4425360797586</v>
          </cell>
          <cell r="AG117">
            <v>6839.434479577033</v>
          </cell>
          <cell r="AH117">
            <v>6466.4627388605504</v>
          </cell>
          <cell r="AI117">
            <v>6093.5280402460312</v>
          </cell>
          <cell r="AJ117">
            <v>5720.6311245755169</v>
          </cell>
          <cell r="AK117">
            <v>5722.5965933226089</v>
          </cell>
          <cell r="AL117">
            <v>5724.6013714446444</v>
          </cell>
          <cell r="AM117">
            <v>5726.64624512912</v>
          </cell>
          <cell r="AN117">
            <v>5728.7320162872848</v>
          </cell>
          <cell r="AO117">
            <v>5730.8595028686132</v>
          </cell>
          <cell r="AP117">
            <v>5733.029539181568</v>
          </cell>
          <cell r="AQ117">
            <v>5735.242976220783</v>
          </cell>
          <cell r="AR117">
            <v>5737.5006820007811</v>
          </cell>
          <cell r="AS117">
            <v>5739.80354189638</v>
          </cell>
          <cell r="AT117">
            <v>5742.1524589898909</v>
          </cell>
        </row>
        <row r="118">
          <cell r="Q118" t="str">
            <v>PrecursorNCA</v>
          </cell>
          <cell r="AD118">
            <v>13807.843067499998</v>
          </cell>
          <cell r="AE118">
            <v>13836.431369999998</v>
          </cell>
          <cell r="AF118">
            <v>13865.305555524998</v>
          </cell>
          <cell r="AG118">
            <v>14693.236120981248</v>
          </cell>
          <cell r="AH118">
            <v>14730.67835401606</v>
          </cell>
          <cell r="AI118">
            <v>14768.49500938122</v>
          </cell>
          <cell r="AJ118">
            <v>14806.689831300033</v>
          </cell>
          <cell r="AK118">
            <v>14845.266601438034</v>
          </cell>
          <cell r="AL118">
            <v>14884.229139277415</v>
          </cell>
          <cell r="AM118">
            <v>14923.581302495189</v>
          </cell>
          <cell r="AN118">
            <v>14963.326987345139</v>
          </cell>
          <cell r="AO118">
            <v>15003.47012904359</v>
          </cell>
          <cell r="AP118">
            <v>15044.014702159027</v>
          </cell>
          <cell r="AQ118">
            <v>15084.964721005616</v>
          </cell>
          <cell r="AR118">
            <v>15126.324240040674</v>
          </cell>
          <cell r="AS118">
            <v>15168.097354266079</v>
          </cell>
          <cell r="AT118">
            <v>15210.288199633742</v>
          </cell>
        </row>
        <row r="119">
          <cell r="Q119" t="str">
            <v>Variable manufacturing costs</v>
          </cell>
          <cell r="S119" t="str">
            <v>mn €</v>
          </cell>
          <cell r="T119">
            <v>0</v>
          </cell>
          <cell r="U119">
            <v>0</v>
          </cell>
          <cell r="V119">
            <v>0</v>
          </cell>
          <cell r="W119">
            <v>0</v>
          </cell>
          <cell r="X119">
            <v>0</v>
          </cell>
          <cell r="Y119">
            <v>0</v>
          </cell>
          <cell r="Z119">
            <v>0</v>
          </cell>
          <cell r="AA119">
            <v>0</v>
          </cell>
          <cell r="AB119">
            <v>0</v>
          </cell>
          <cell r="AC119">
            <v>0</v>
          </cell>
          <cell r="AD119">
            <v>0</v>
          </cell>
          <cell r="AE119">
            <v>0</v>
          </cell>
          <cell r="AF119">
            <v>1.7697114029177448</v>
          </cell>
          <cell r="AG119">
            <v>4.6109284559035411</v>
          </cell>
          <cell r="AH119">
            <v>9.6140388058663842</v>
          </cell>
          <cell r="AI119">
            <v>11.745676273187454</v>
          </cell>
          <cell r="AJ119">
            <v>12.812330566925514</v>
          </cell>
          <cell r="AK119">
            <v>13.925648470638254</v>
          </cell>
          <cell r="AL119">
            <v>14.176642574600947</v>
          </cell>
          <cell r="AM119">
            <v>14.480680534811494</v>
          </cell>
          <cell r="AN119">
            <v>15.037003418043422</v>
          </cell>
          <cell r="AO119">
            <v>15.357128361697139</v>
          </cell>
          <cell r="AP119">
            <v>15.679844799144439</v>
          </cell>
          <cell r="AQ119">
            <v>16.003319906037657</v>
          </cell>
          <cell r="AR119">
            <v>16.32755130057128</v>
          </cell>
          <cell r="AS119">
            <v>16.654456317916509</v>
          </cell>
          <cell r="AT119">
            <v>16.767299409891628</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row>
        <row r="120">
          <cell r="Q120" t="str">
            <v>NCA_Customer_PCAM</v>
          </cell>
          <cell r="S120" t="str">
            <v>mn €</v>
          </cell>
          <cell r="T120">
            <v>0</v>
          </cell>
          <cell r="U120">
            <v>0</v>
          </cell>
          <cell r="V120">
            <v>0</v>
          </cell>
          <cell r="W120">
            <v>0</v>
          </cell>
          <cell r="X120">
            <v>0</v>
          </cell>
          <cell r="Y120">
            <v>0</v>
          </cell>
          <cell r="Z120">
            <v>0</v>
          </cell>
          <cell r="AA120">
            <v>0</v>
          </cell>
          <cell r="AB120">
            <v>0</v>
          </cell>
          <cell r="AC120">
            <v>0</v>
          </cell>
          <cell r="AD120">
            <v>0</v>
          </cell>
          <cell r="AE120">
            <v>0</v>
          </cell>
          <cell r="AF120">
            <v>1.7697114029177448</v>
          </cell>
          <cell r="AG120">
            <v>4.6109284559035411</v>
          </cell>
          <cell r="AH120">
            <v>9.6140388058663842</v>
          </cell>
          <cell r="AI120">
            <v>11.745676273187454</v>
          </cell>
          <cell r="AJ120">
            <v>12.812330566925514</v>
          </cell>
          <cell r="AK120">
            <v>13.925648470638254</v>
          </cell>
          <cell r="AL120">
            <v>14.176642574600947</v>
          </cell>
          <cell r="AM120">
            <v>14.480680534811494</v>
          </cell>
          <cell r="AN120">
            <v>15.037003418043422</v>
          </cell>
          <cell r="AO120">
            <v>15.357128361697139</v>
          </cell>
          <cell r="AP120">
            <v>15.679844799144439</v>
          </cell>
          <cell r="AQ120">
            <v>16.003319906037657</v>
          </cell>
          <cell r="AR120">
            <v>16.32755130057128</v>
          </cell>
          <cell r="AS120">
            <v>16.654456317916509</v>
          </cell>
          <cell r="AT120">
            <v>16.767299409891628</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row>
        <row r="121">
          <cell r="Q121" t="str">
            <v>Cost per unit</v>
          </cell>
          <cell r="S121" t="str">
            <v>€ / t</v>
          </cell>
          <cell r="AC121">
            <v>0</v>
          </cell>
          <cell r="AD121">
            <v>383.93301046033343</v>
          </cell>
          <cell r="AE121">
            <v>446.75696227406229</v>
          </cell>
          <cell r="AF121">
            <v>465.71352708361707</v>
          </cell>
          <cell r="AG121">
            <v>491.20362798588911</v>
          </cell>
          <cell r="AH121">
            <v>533.07672890858805</v>
          </cell>
          <cell r="AI121">
            <v>585.81926549563366</v>
          </cell>
          <cell r="AJ121">
            <v>639.01898089404062</v>
          </cell>
          <cell r="AK121">
            <v>694.54605838594784</v>
          </cell>
          <cell r="AL121">
            <v>707.06446756114451</v>
          </cell>
          <cell r="AM121">
            <v>722.22845560157077</v>
          </cell>
          <cell r="AN121">
            <v>749.97523282012082</v>
          </cell>
          <cell r="AO121">
            <v>765.94156417442093</v>
          </cell>
          <cell r="AP121">
            <v>782.03714708949826</v>
          </cell>
          <cell r="AQ121">
            <v>798.17056887968374</v>
          </cell>
          <cell r="AR121">
            <v>814.34171075168479</v>
          </cell>
          <cell r="AS121">
            <v>830.64620039483839</v>
          </cell>
          <cell r="AT121">
            <v>836.27428478262482</v>
          </cell>
        </row>
        <row r="122">
          <cell r="Q122" t="str">
            <v>NCA_BASF_PCAM</v>
          </cell>
          <cell r="S122" t="str">
            <v>mn €</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row>
        <row r="123">
          <cell r="Q123" t="str">
            <v>Cost per unit</v>
          </cell>
          <cell r="S123" t="str">
            <v>€ / t</v>
          </cell>
          <cell r="AD123">
            <v>383.93301046033343</v>
          </cell>
          <cell r="AE123">
            <v>446.75696227406229</v>
          </cell>
          <cell r="AF123">
            <v>465.71352708361707</v>
          </cell>
          <cell r="AG123">
            <v>491.20362798588911</v>
          </cell>
          <cell r="AH123">
            <v>533.07672890858805</v>
          </cell>
          <cell r="AI123">
            <v>585.81926549563366</v>
          </cell>
          <cell r="AJ123">
            <v>639.01898089404062</v>
          </cell>
          <cell r="AK123">
            <v>694.54605838594784</v>
          </cell>
          <cell r="AL123">
            <v>707.06446756114451</v>
          </cell>
          <cell r="AM123">
            <v>722.22845560157077</v>
          </cell>
          <cell r="AN123">
            <v>749.97523282012082</v>
          </cell>
          <cell r="AO123">
            <v>765.94156417442093</v>
          </cell>
          <cell r="AP123">
            <v>782.03714708949826</v>
          </cell>
          <cell r="AQ123">
            <v>798.17056887968374</v>
          </cell>
          <cell r="AR123">
            <v>814.34171075168479</v>
          </cell>
          <cell r="AS123">
            <v>830.64620039483839</v>
          </cell>
          <cell r="AT123">
            <v>836.27428478262482</v>
          </cell>
        </row>
        <row r="124">
          <cell r="Q124" t="str">
            <v>Other CM1 effects</v>
          </cell>
          <cell r="S124" t="str">
            <v>mn €</v>
          </cell>
          <cell r="AC124">
            <v>0</v>
          </cell>
          <cell r="AD124">
            <v>0</v>
          </cell>
          <cell r="AE124">
            <v>-5.5825495935958172</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row>
        <row r="125">
          <cell r="Q125" t="str">
            <v xml:space="preserve">   Start-Up</v>
          </cell>
          <cell r="S125" t="str">
            <v>1kt PCAM &amp; other RM Scrap</v>
          </cell>
          <cell r="AE125">
            <v>5.5825495935958172</v>
          </cell>
        </row>
        <row r="126">
          <cell r="Q126" t="str">
            <v>Contribution Margin 1</v>
          </cell>
          <cell r="S126" t="str">
            <v>mn €</v>
          </cell>
          <cell r="T126">
            <v>0</v>
          </cell>
          <cell r="U126">
            <v>0</v>
          </cell>
          <cell r="V126">
            <v>0</v>
          </cell>
          <cell r="W126">
            <v>0</v>
          </cell>
          <cell r="X126">
            <v>0</v>
          </cell>
          <cell r="Y126">
            <v>0</v>
          </cell>
          <cell r="Z126">
            <v>0</v>
          </cell>
          <cell r="AA126">
            <v>0</v>
          </cell>
          <cell r="AB126">
            <v>0</v>
          </cell>
          <cell r="AC126">
            <v>0</v>
          </cell>
          <cell r="AD126">
            <v>0</v>
          </cell>
          <cell r="AE126">
            <v>-5.5825495935958172</v>
          </cell>
          <cell r="AF126">
            <v>12.929631254865811</v>
          </cell>
          <cell r="AG126">
            <v>38.257005940112123</v>
          </cell>
          <cell r="AH126">
            <v>73.520405550368139</v>
          </cell>
          <cell r="AI126">
            <v>81.544608339000092</v>
          </cell>
          <cell r="AJ126">
            <v>81.353134399921316</v>
          </cell>
          <cell r="AK126">
            <v>81.122773465505816</v>
          </cell>
          <cell r="AL126">
            <v>81.762571207846463</v>
          </cell>
          <cell r="AM126">
            <v>82.357218425861902</v>
          </cell>
          <cell r="AN126">
            <v>82.707532694366591</v>
          </cell>
          <cell r="AO126">
            <v>83.302055698130118</v>
          </cell>
          <cell r="AP126">
            <v>83.902057000220623</v>
          </cell>
          <cell r="AQ126">
            <v>84.509428589159938</v>
          </cell>
          <cell r="AR126">
            <v>85.124232171894448</v>
          </cell>
          <cell r="AS126">
            <v>85.744609892356948</v>
          </cell>
          <cell r="AT126">
            <v>86.587356924550022</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row>
        <row r="127">
          <cell r="Q127" t="str">
            <v>CM1 (relative to Net Sales)</v>
          </cell>
          <cell r="S127" t="str">
            <v>%</v>
          </cell>
          <cell r="T127">
            <v>0</v>
          </cell>
          <cell r="U127">
            <v>0</v>
          </cell>
          <cell r="V127">
            <v>0</v>
          </cell>
          <cell r="W127">
            <v>0</v>
          </cell>
          <cell r="X127">
            <v>0</v>
          </cell>
          <cell r="Y127">
            <v>0</v>
          </cell>
          <cell r="Z127">
            <v>0</v>
          </cell>
          <cell r="AA127">
            <v>0</v>
          </cell>
          <cell r="AB127">
            <v>0</v>
          </cell>
          <cell r="AC127">
            <v>0</v>
          </cell>
          <cell r="AD127">
            <v>0</v>
          </cell>
          <cell r="AE127">
            <v>0</v>
          </cell>
          <cell r="AF127">
            <v>0.13564361503365205</v>
          </cell>
          <cell r="AG127">
            <v>0.15531424904894017</v>
          </cell>
          <cell r="AH127">
            <v>0.157087745802617</v>
          </cell>
          <cell r="AI127">
            <v>0.15848736369248462</v>
          </cell>
          <cell r="AJ127">
            <v>0.1599106056832984</v>
          </cell>
          <cell r="AK127">
            <v>0.15890933393722093</v>
          </cell>
          <cell r="AL127">
            <v>0.1596081443556365</v>
          </cell>
          <cell r="AM127">
            <v>0.16020877184847718</v>
          </cell>
          <cell r="AN127">
            <v>0.16032601292497314</v>
          </cell>
          <cell r="AO127">
            <v>0.16090854824384446</v>
          </cell>
          <cell r="AP127">
            <v>0.16149185106948233</v>
          </cell>
          <cell r="AQ127">
            <v>0.16207942375061393</v>
          </cell>
          <cell r="AR127">
            <v>0.16267121904859844</v>
          </cell>
          <cell r="AS127">
            <v>0.16326353311935399</v>
          </cell>
          <cell r="AT127">
            <v>0.16426752713137191</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row>
        <row r="128">
          <cell r="Q128" t="str">
            <v>CM1 (per Unit of Volume of Products)</v>
          </cell>
          <cell r="S128" t="str">
            <v>€ / t</v>
          </cell>
          <cell r="T128">
            <v>0</v>
          </cell>
          <cell r="U128">
            <v>0</v>
          </cell>
          <cell r="V128">
            <v>0</v>
          </cell>
          <cell r="W128">
            <v>0</v>
          </cell>
          <cell r="X128">
            <v>0</v>
          </cell>
          <cell r="Y128">
            <v>0</v>
          </cell>
          <cell r="Z128">
            <v>0</v>
          </cell>
          <cell r="AA128">
            <v>0</v>
          </cell>
          <cell r="AB128">
            <v>0</v>
          </cell>
          <cell r="AC128">
            <v>0</v>
          </cell>
          <cell r="AD128">
            <v>0</v>
          </cell>
          <cell r="AE128">
            <v>0</v>
          </cell>
          <cell r="AF128">
            <v>3402.5345407541608</v>
          </cell>
          <cell r="AG128">
            <v>4075.5306210836393</v>
          </cell>
          <cell r="AH128">
            <v>4076.5403687478865</v>
          </cell>
          <cell r="AI128">
            <v>4067.0627600498797</v>
          </cell>
          <cell r="AJ128">
            <v>4057.5129376519362</v>
          </cell>
          <cell r="AK128">
            <v>4046.0236142396916</v>
          </cell>
          <cell r="AL128">
            <v>4077.9337260771304</v>
          </cell>
          <cell r="AM128">
            <v>4107.5919414394966</v>
          </cell>
          <cell r="AN128">
            <v>4125.0639747813766</v>
          </cell>
          <cell r="AO128">
            <v>4154.7159949192073</v>
          </cell>
          <cell r="AP128">
            <v>4184.6412468937961</v>
          </cell>
          <cell r="AQ128">
            <v>4214.9340942224408</v>
          </cell>
          <cell r="AR128">
            <v>4245.5976145583263</v>
          </cell>
          <cell r="AS128">
            <v>4276.5391467509698</v>
          </cell>
          <cell r="AT128">
            <v>4318.5714176832926</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row>
        <row r="129">
          <cell r="Q129" t="str">
            <v>Fixed Costs (1)</v>
          </cell>
          <cell r="S129" t="str">
            <v>mn €</v>
          </cell>
          <cell r="T129">
            <v>0</v>
          </cell>
          <cell r="U129">
            <v>0</v>
          </cell>
          <cell r="V129">
            <v>0</v>
          </cell>
          <cell r="W129">
            <v>0</v>
          </cell>
          <cell r="X129">
            <v>0</v>
          </cell>
          <cell r="Y129">
            <v>0</v>
          </cell>
          <cell r="Z129">
            <v>0</v>
          </cell>
          <cell r="AA129">
            <v>0</v>
          </cell>
          <cell r="AB129">
            <v>0</v>
          </cell>
          <cell r="AC129">
            <v>0</v>
          </cell>
          <cell r="AD129">
            <v>0</v>
          </cell>
          <cell r="AE129">
            <v>0</v>
          </cell>
          <cell r="AF129">
            <v>13.095340510040911</v>
          </cell>
          <cell r="AG129">
            <v>34.990665191634562</v>
          </cell>
          <cell r="AH129">
            <v>67.313060332079075</v>
          </cell>
          <cell r="AI129">
            <v>74.934976881188135</v>
          </cell>
          <cell r="AJ129">
            <v>75.040926540804733</v>
          </cell>
          <cell r="AK129">
            <v>75.149707158771335</v>
          </cell>
          <cell r="AL129">
            <v>75.257463151941707</v>
          </cell>
          <cell r="AM129">
            <v>75.371214325336567</v>
          </cell>
          <cell r="AN129">
            <v>75.491821086691573</v>
          </cell>
          <cell r="AO129">
            <v>36.086386282946215</v>
          </cell>
          <cell r="AP129">
            <v>36.210752141148262</v>
          </cell>
          <cell r="AQ129">
            <v>36.337041336640084</v>
          </cell>
          <cell r="AR129">
            <v>36.465283666689807</v>
          </cell>
          <cell r="AS129">
            <v>36.595509390897426</v>
          </cell>
          <cell r="AT129">
            <v>36.604817696296067</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row>
        <row r="130">
          <cell r="Q130" t="str">
            <v>Fixed manufacturing expenditure</v>
          </cell>
          <cell r="S130" t="str">
            <v>mn €</v>
          </cell>
          <cell r="T130">
            <v>0</v>
          </cell>
          <cell r="U130">
            <v>0</v>
          </cell>
          <cell r="V130">
            <v>0</v>
          </cell>
          <cell r="W130">
            <v>0</v>
          </cell>
          <cell r="X130">
            <v>0</v>
          </cell>
          <cell r="Y130">
            <v>0</v>
          </cell>
          <cell r="Z130">
            <v>0</v>
          </cell>
          <cell r="AA130">
            <v>0</v>
          </cell>
          <cell r="AB130">
            <v>0</v>
          </cell>
          <cell r="AC130">
            <v>0</v>
          </cell>
          <cell r="AD130">
            <v>0</v>
          </cell>
          <cell r="AE130">
            <v>0</v>
          </cell>
          <cell r="AF130">
            <v>5.794344708239108</v>
          </cell>
          <cell r="AG130">
            <v>14.438955131634568</v>
          </cell>
          <cell r="AH130">
            <v>27.827592032079071</v>
          </cell>
          <cell r="AI130">
            <v>31.037907881188136</v>
          </cell>
          <cell r="AJ130">
            <v>31.143857540804735</v>
          </cell>
          <cell r="AK130">
            <v>31.25263815877134</v>
          </cell>
          <cell r="AL130">
            <v>31.360394151941708</v>
          </cell>
          <cell r="AM130">
            <v>31.474145325336572</v>
          </cell>
          <cell r="AN130">
            <v>31.594752086691567</v>
          </cell>
          <cell r="AO130">
            <v>31.717223949612887</v>
          </cell>
          <cell r="AP130">
            <v>31.841589807814934</v>
          </cell>
          <cell r="AQ130">
            <v>31.967879003306752</v>
          </cell>
          <cell r="AR130">
            <v>32.096121333356479</v>
          </cell>
          <cell r="AS130">
            <v>32.226347057564098</v>
          </cell>
          <cell r="AT130">
            <v>32.235655362962738</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row>
        <row r="131">
          <cell r="Q131" t="str">
            <v>Total fixed manufacturing expenditure</v>
          </cell>
          <cell r="S131" t="str">
            <v>mn €</v>
          </cell>
          <cell r="T131">
            <v>0</v>
          </cell>
          <cell r="U131">
            <v>0</v>
          </cell>
          <cell r="V131">
            <v>0</v>
          </cell>
          <cell r="W131">
            <v>0</v>
          </cell>
          <cell r="X131">
            <v>0</v>
          </cell>
          <cell r="Y131">
            <v>0</v>
          </cell>
          <cell r="Z131">
            <v>0</v>
          </cell>
          <cell r="AA131">
            <v>0</v>
          </cell>
          <cell r="AB131">
            <v>0</v>
          </cell>
          <cell r="AC131">
            <v>0</v>
          </cell>
          <cell r="AD131">
            <v>0.37028496412925133</v>
          </cell>
          <cell r="AE131">
            <v>11.476221900035931</v>
          </cell>
          <cell r="AF131">
            <v>36.595861315194369</v>
          </cell>
          <cell r="AG131">
            <v>36.916472052756966</v>
          </cell>
          <cell r="AH131">
            <v>37.031450444685206</v>
          </cell>
          <cell r="AI131">
            <v>37.152607937581806</v>
          </cell>
          <cell r="AJ131">
            <v>37.279430472783723</v>
          </cell>
          <cell r="AK131">
            <v>37.409641686309833</v>
          </cell>
          <cell r="AL131">
            <v>37.538626416289326</v>
          </cell>
          <cell r="AM131">
            <v>37.67478742184926</v>
          </cell>
          <cell r="AN131">
            <v>37.819154617486163</v>
          </cell>
          <cell r="AO131">
            <v>37.965754353651334</v>
          </cell>
          <cell r="AP131">
            <v>38.114621216337078</v>
          </cell>
          <cell r="AQ131">
            <v>38.26579032814773</v>
          </cell>
          <cell r="AR131">
            <v>38.419297356636179</v>
          </cell>
          <cell r="AS131">
            <v>38.575178522769988</v>
          </cell>
          <cell r="AT131">
            <v>38.586320633970359</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row>
        <row r="132">
          <cell r="Q132" t="str">
            <v>Personnel costs</v>
          </cell>
          <cell r="S132" t="str">
            <v>mn €</v>
          </cell>
          <cell r="AD132">
            <v>0.37028496412925133</v>
          </cell>
          <cell r="AE132">
            <v>4.3962219000359291</v>
          </cell>
          <cell r="AF132">
            <v>8.2758613151943692</v>
          </cell>
          <cell r="AG132">
            <v>8.5964720527569654</v>
          </cell>
          <cell r="AH132">
            <v>8.7114504446852035</v>
          </cell>
          <cell r="AI132">
            <v>8.8326079375818054</v>
          </cell>
          <cell r="AJ132">
            <v>8.9594304727837208</v>
          </cell>
          <cell r="AK132">
            <v>9.0896416863098271</v>
          </cell>
          <cell r="AL132">
            <v>9.2186264162893217</v>
          </cell>
          <cell r="AM132">
            <v>9.3547874218492577</v>
          </cell>
          <cell r="AN132">
            <v>9.499154617486159</v>
          </cell>
          <cell r="AO132">
            <v>9.6457543536513324</v>
          </cell>
          <cell r="AP132">
            <v>9.7946212163370738</v>
          </cell>
          <cell r="AQ132">
            <v>9.9457903281477265</v>
          </cell>
          <cell r="AR132">
            <v>10.099297356636175</v>
          </cell>
          <cell r="AS132">
            <v>10.255178522769985</v>
          </cell>
          <cell r="AT132">
            <v>10.266320633970357</v>
          </cell>
        </row>
        <row r="133">
          <cell r="Q133" t="str">
            <v>Maintenance costs</v>
          </cell>
          <cell r="S133" t="str">
            <v>mn €</v>
          </cell>
          <cell r="T133">
            <v>0</v>
          </cell>
          <cell r="U133">
            <v>0</v>
          </cell>
          <cell r="V133">
            <v>0</v>
          </cell>
          <cell r="W133">
            <v>0</v>
          </cell>
          <cell r="X133">
            <v>0</v>
          </cell>
          <cell r="Y133">
            <v>0</v>
          </cell>
          <cell r="Z133">
            <v>0</v>
          </cell>
          <cell r="AA133">
            <v>0</v>
          </cell>
          <cell r="AB133">
            <v>0</v>
          </cell>
          <cell r="AC133">
            <v>0</v>
          </cell>
          <cell r="AD133">
            <v>0</v>
          </cell>
          <cell r="AE133">
            <v>4.2480000000000002</v>
          </cell>
          <cell r="AF133">
            <v>16.992000000000001</v>
          </cell>
          <cell r="AG133">
            <v>16.992000000000001</v>
          </cell>
          <cell r="AH133">
            <v>16.992000000000001</v>
          </cell>
          <cell r="AI133">
            <v>16.992000000000001</v>
          </cell>
          <cell r="AJ133">
            <v>16.992000000000001</v>
          </cell>
          <cell r="AK133">
            <v>16.992000000000001</v>
          </cell>
          <cell r="AL133">
            <v>16.992000000000001</v>
          </cell>
          <cell r="AM133">
            <v>16.992000000000001</v>
          </cell>
          <cell r="AN133">
            <v>16.992000000000001</v>
          </cell>
          <cell r="AO133">
            <v>16.992000000000001</v>
          </cell>
          <cell r="AP133">
            <v>16.992000000000001</v>
          </cell>
          <cell r="AQ133">
            <v>16.992000000000001</v>
          </cell>
          <cell r="AR133">
            <v>16.992000000000001</v>
          </cell>
          <cell r="AS133">
            <v>16.992000000000001</v>
          </cell>
          <cell r="AT133">
            <v>16.992000000000001</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row>
        <row r="134">
          <cell r="Q134" t="str">
            <v>Relative to Capital Base</v>
          </cell>
          <cell r="S134" t="str">
            <v>%</v>
          </cell>
          <cell r="AE134">
            <v>7.4999999999999997E-3</v>
          </cell>
          <cell r="AF134">
            <v>0.03</v>
          </cell>
          <cell r="AG134">
            <v>0.03</v>
          </cell>
          <cell r="AH134">
            <v>0.03</v>
          </cell>
          <cell r="AI134">
            <v>0.03</v>
          </cell>
          <cell r="AJ134">
            <v>0.03</v>
          </cell>
          <cell r="AK134">
            <v>0.03</v>
          </cell>
          <cell r="AL134">
            <v>0.03</v>
          </cell>
          <cell r="AM134">
            <v>0.03</v>
          </cell>
          <cell r="AN134">
            <v>0.03</v>
          </cell>
          <cell r="AO134">
            <v>0.03</v>
          </cell>
          <cell r="AP134">
            <v>0.03</v>
          </cell>
          <cell r="AQ134">
            <v>0.03</v>
          </cell>
          <cell r="AR134">
            <v>0.03</v>
          </cell>
          <cell r="AS134">
            <v>0.03</v>
          </cell>
          <cell r="AT134">
            <v>0.03</v>
          </cell>
        </row>
        <row r="135">
          <cell r="Q135" t="str">
            <v>Other</v>
          </cell>
          <cell r="S135" t="str">
            <v>mn €</v>
          </cell>
          <cell r="T135">
            <v>0</v>
          </cell>
          <cell r="U135">
            <v>0</v>
          </cell>
          <cell r="V135">
            <v>0</v>
          </cell>
          <cell r="W135">
            <v>0</v>
          </cell>
          <cell r="X135">
            <v>0</v>
          </cell>
          <cell r="Y135">
            <v>0</v>
          </cell>
          <cell r="Z135">
            <v>0</v>
          </cell>
          <cell r="AA135">
            <v>0</v>
          </cell>
          <cell r="AB135">
            <v>0</v>
          </cell>
          <cell r="AC135">
            <v>0</v>
          </cell>
          <cell r="AD135">
            <v>0</v>
          </cell>
          <cell r="AE135">
            <v>2.8320000000000003</v>
          </cell>
          <cell r="AF135">
            <v>11.328000000000001</v>
          </cell>
          <cell r="AG135">
            <v>11.328000000000001</v>
          </cell>
          <cell r="AH135">
            <v>11.328000000000001</v>
          </cell>
          <cell r="AI135">
            <v>11.328000000000001</v>
          </cell>
          <cell r="AJ135">
            <v>11.328000000000001</v>
          </cell>
          <cell r="AK135">
            <v>11.328000000000001</v>
          </cell>
          <cell r="AL135">
            <v>11.328000000000001</v>
          </cell>
          <cell r="AM135">
            <v>11.328000000000001</v>
          </cell>
          <cell r="AN135">
            <v>11.328000000000001</v>
          </cell>
          <cell r="AO135">
            <v>11.328000000000001</v>
          </cell>
          <cell r="AP135">
            <v>11.328000000000001</v>
          </cell>
          <cell r="AQ135">
            <v>11.328000000000001</v>
          </cell>
          <cell r="AR135">
            <v>11.328000000000001</v>
          </cell>
          <cell r="AS135">
            <v>11.328000000000001</v>
          </cell>
          <cell r="AT135">
            <v>11.328000000000001</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row>
        <row r="136">
          <cell r="Q136" t="str">
            <v>Relative to Capital Base</v>
          </cell>
          <cell r="S136" t="str">
            <v>%</v>
          </cell>
          <cell r="AE136">
            <v>5.0000000000000001E-3</v>
          </cell>
          <cell r="AF136">
            <v>0.02</v>
          </cell>
          <cell r="AG136">
            <v>0.02</v>
          </cell>
          <cell r="AH136">
            <v>0.02</v>
          </cell>
          <cell r="AI136">
            <v>0.02</v>
          </cell>
          <cell r="AJ136">
            <v>0.02</v>
          </cell>
          <cell r="AK136">
            <v>0.02</v>
          </cell>
          <cell r="AL136">
            <v>0.02</v>
          </cell>
          <cell r="AM136">
            <v>0.02</v>
          </cell>
          <cell r="AN136">
            <v>0.02</v>
          </cell>
          <cell r="AO136">
            <v>0.02</v>
          </cell>
          <cell r="AP136">
            <v>0.02</v>
          </cell>
          <cell r="AQ136">
            <v>0.02</v>
          </cell>
          <cell r="AR136">
            <v>0.02</v>
          </cell>
          <cell r="AS136">
            <v>0.02</v>
          </cell>
          <cell r="AT136">
            <v>0.02</v>
          </cell>
        </row>
        <row r="137">
          <cell r="Q137" t="str">
            <v>Capacity Utilization</v>
          </cell>
          <cell r="S137" t="str">
            <v>%</v>
          </cell>
          <cell r="T137">
            <v>0</v>
          </cell>
          <cell r="U137">
            <v>0</v>
          </cell>
          <cell r="V137">
            <v>0</v>
          </cell>
          <cell r="W137">
            <v>0</v>
          </cell>
          <cell r="X137">
            <v>0</v>
          </cell>
          <cell r="Y137">
            <v>0</v>
          </cell>
          <cell r="Z137">
            <v>0</v>
          </cell>
          <cell r="AA137">
            <v>0</v>
          </cell>
          <cell r="AB137">
            <v>0</v>
          </cell>
          <cell r="AC137">
            <v>0</v>
          </cell>
          <cell r="AD137">
            <v>0</v>
          </cell>
          <cell r="AE137">
            <v>0</v>
          </cell>
          <cell r="AF137">
            <v>0.15833333333333333</v>
          </cell>
          <cell r="AG137">
            <v>0.391125</v>
          </cell>
          <cell r="AH137">
            <v>0.75145833333333334</v>
          </cell>
          <cell r="AI137">
            <v>0.8354166666666667</v>
          </cell>
          <cell r="AJ137">
            <v>0.8354166666666667</v>
          </cell>
          <cell r="AK137">
            <v>0.8354166666666667</v>
          </cell>
          <cell r="AL137">
            <v>0.8354166666666667</v>
          </cell>
          <cell r="AM137">
            <v>0.8354166666666667</v>
          </cell>
          <cell r="AN137">
            <v>0.8354166666666667</v>
          </cell>
          <cell r="AO137">
            <v>0.8354166666666667</v>
          </cell>
          <cell r="AP137">
            <v>0.8354166666666667</v>
          </cell>
          <cell r="AQ137">
            <v>0.8354166666666667</v>
          </cell>
          <cell r="AR137">
            <v>0.8354166666666667</v>
          </cell>
          <cell r="AS137">
            <v>0.8354166666666667</v>
          </cell>
          <cell r="AT137">
            <v>0.8354166666666667</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row>
        <row r="138">
          <cell r="Q138" t="str">
            <v>NCA_Customer_PCAM</v>
          </cell>
          <cell r="S138" t="str">
            <v>%</v>
          </cell>
          <cell r="T138">
            <v>0</v>
          </cell>
          <cell r="U138">
            <v>0</v>
          </cell>
          <cell r="V138">
            <v>0</v>
          </cell>
          <cell r="W138">
            <v>0</v>
          </cell>
          <cell r="X138">
            <v>0</v>
          </cell>
          <cell r="Y138">
            <v>0</v>
          </cell>
          <cell r="Z138">
            <v>0</v>
          </cell>
          <cell r="AA138">
            <v>0</v>
          </cell>
          <cell r="AB138">
            <v>0</v>
          </cell>
          <cell r="AC138">
            <v>0</v>
          </cell>
          <cell r="AD138">
            <v>0</v>
          </cell>
          <cell r="AE138">
            <v>0</v>
          </cell>
          <cell r="AF138">
            <v>0.15833333333333333</v>
          </cell>
          <cell r="AG138">
            <v>0.391125</v>
          </cell>
          <cell r="AH138">
            <v>0.75145833333333334</v>
          </cell>
          <cell r="AI138">
            <v>0.8354166666666667</v>
          </cell>
          <cell r="AJ138">
            <v>0.8354166666666667</v>
          </cell>
          <cell r="AK138">
            <v>0.8354166666666667</v>
          </cell>
          <cell r="AL138">
            <v>0.8354166666666667</v>
          </cell>
          <cell r="AM138">
            <v>0.8354166666666667</v>
          </cell>
          <cell r="AN138">
            <v>0.8354166666666667</v>
          </cell>
          <cell r="AO138">
            <v>0.8354166666666667</v>
          </cell>
          <cell r="AP138">
            <v>0.8354166666666667</v>
          </cell>
          <cell r="AQ138">
            <v>0.8354166666666667</v>
          </cell>
          <cell r="AR138">
            <v>0.8354166666666667</v>
          </cell>
          <cell r="AS138">
            <v>0.8354166666666667</v>
          </cell>
          <cell r="AT138">
            <v>0.8354166666666667</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row>
        <row r="139">
          <cell r="Q139" t="str">
            <v>NCA_BASF_PCAM</v>
          </cell>
          <cell r="S139" t="str">
            <v>%</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row>
        <row r="140">
          <cell r="Q140" t="str">
            <v>Depreciation</v>
          </cell>
          <cell r="S140" t="str">
            <v>mn €</v>
          </cell>
          <cell r="T140">
            <v>0</v>
          </cell>
          <cell r="U140">
            <v>0</v>
          </cell>
          <cell r="V140">
            <v>0</v>
          </cell>
          <cell r="W140">
            <v>0</v>
          </cell>
          <cell r="X140">
            <v>0</v>
          </cell>
          <cell r="Y140">
            <v>0</v>
          </cell>
          <cell r="Z140">
            <v>0</v>
          </cell>
          <cell r="AA140">
            <v>0</v>
          </cell>
          <cell r="AB140">
            <v>0</v>
          </cell>
          <cell r="AC140">
            <v>0</v>
          </cell>
          <cell r="AD140">
            <v>0</v>
          </cell>
          <cell r="AE140">
            <v>0</v>
          </cell>
          <cell r="AF140">
            <v>7.0634958018018024</v>
          </cell>
          <cell r="AG140">
            <v>19.965022560000001</v>
          </cell>
          <cell r="AH140">
            <v>38.358280800000003</v>
          </cell>
          <cell r="AI140">
            <v>42.643944000000005</v>
          </cell>
          <cell r="AJ140">
            <v>42.643944000000005</v>
          </cell>
          <cell r="AK140">
            <v>42.643944000000005</v>
          </cell>
          <cell r="AL140">
            <v>42.643944000000005</v>
          </cell>
          <cell r="AM140">
            <v>42.643944000000005</v>
          </cell>
          <cell r="AN140">
            <v>42.643944000000005</v>
          </cell>
          <cell r="AO140">
            <v>3.1160373333333338</v>
          </cell>
          <cell r="AP140">
            <v>3.1160373333333338</v>
          </cell>
          <cell r="AQ140">
            <v>3.1160373333333338</v>
          </cell>
          <cell r="AR140">
            <v>3.1160373333333338</v>
          </cell>
          <cell r="AS140">
            <v>3.1160373333333338</v>
          </cell>
          <cell r="AT140">
            <v>3.1160373333333338</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row>
        <row r="141">
          <cell r="Q141" t="str">
            <v>Total depreciation</v>
          </cell>
          <cell r="S141" t="str">
            <v>mn €</v>
          </cell>
          <cell r="T141">
            <v>0</v>
          </cell>
          <cell r="U141">
            <v>0</v>
          </cell>
          <cell r="V141">
            <v>0</v>
          </cell>
          <cell r="W141">
            <v>0</v>
          </cell>
          <cell r="X141">
            <v>0</v>
          </cell>
          <cell r="Y141">
            <v>0</v>
          </cell>
          <cell r="Z141">
            <v>0</v>
          </cell>
          <cell r="AA141">
            <v>0</v>
          </cell>
          <cell r="AB141">
            <v>0</v>
          </cell>
          <cell r="AC141">
            <v>0</v>
          </cell>
          <cell r="AD141">
            <v>0</v>
          </cell>
          <cell r="AE141">
            <v>41.366957837837838</v>
          </cell>
          <cell r="AF141">
            <v>44.61155243243244</v>
          </cell>
          <cell r="AG141">
            <v>51.045120000000004</v>
          </cell>
          <cell r="AH141">
            <v>51.045120000000004</v>
          </cell>
          <cell r="AI141">
            <v>51.045120000000004</v>
          </cell>
          <cell r="AJ141">
            <v>51.045120000000004</v>
          </cell>
          <cell r="AK141">
            <v>51.045120000000004</v>
          </cell>
          <cell r="AL141">
            <v>51.045120000000004</v>
          </cell>
          <cell r="AM141">
            <v>51.045120000000004</v>
          </cell>
          <cell r="AN141">
            <v>51.045120000000004</v>
          </cell>
          <cell r="AO141">
            <v>3.7299200000000003</v>
          </cell>
          <cell r="AP141">
            <v>3.7299200000000003</v>
          </cell>
          <cell r="AQ141">
            <v>3.7299200000000003</v>
          </cell>
          <cell r="AR141">
            <v>3.7299200000000003</v>
          </cell>
          <cell r="AS141">
            <v>3.7299200000000003</v>
          </cell>
          <cell r="AT141">
            <v>3.7299200000000003</v>
          </cell>
          <cell r="AU141">
            <v>3.7299200000000003</v>
          </cell>
          <cell r="AV141">
            <v>3.7299200000000003</v>
          </cell>
          <cell r="AW141">
            <v>3.7299200000000003</v>
          </cell>
          <cell r="AX141">
            <v>3.7299200000000003</v>
          </cell>
          <cell r="AY141">
            <v>3.7299200000000003</v>
          </cell>
          <cell r="AZ141">
            <v>3.7299200000000003</v>
          </cell>
          <cell r="BA141">
            <v>3.7299200000000003</v>
          </cell>
          <cell r="BB141">
            <v>3.7299200000000003</v>
          </cell>
          <cell r="BC141">
            <v>3.7299200000000003</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row>
        <row r="142">
          <cell r="Q142" t="str">
            <v>Equipment</v>
          </cell>
          <cell r="S142" t="str">
            <v>mn €</v>
          </cell>
          <cell r="T142">
            <v>0</v>
          </cell>
          <cell r="U142">
            <v>0</v>
          </cell>
          <cell r="V142">
            <v>0</v>
          </cell>
          <cell r="W142">
            <v>0</v>
          </cell>
          <cell r="X142">
            <v>0</v>
          </cell>
          <cell r="Y142">
            <v>0</v>
          </cell>
          <cell r="Z142">
            <v>0</v>
          </cell>
          <cell r="AA142">
            <v>0</v>
          </cell>
          <cell r="AB142">
            <v>0</v>
          </cell>
          <cell r="AC142">
            <v>0</v>
          </cell>
          <cell r="AD142">
            <v>0</v>
          </cell>
          <cell r="AE142">
            <v>38.144929729729732</v>
          </cell>
          <cell r="AF142">
            <v>41.219254054054062</v>
          </cell>
          <cell r="AG142">
            <v>47.315200000000004</v>
          </cell>
          <cell r="AH142">
            <v>47.315200000000004</v>
          </cell>
          <cell r="AI142">
            <v>47.315200000000004</v>
          </cell>
          <cell r="AJ142">
            <v>47.315200000000004</v>
          </cell>
          <cell r="AK142">
            <v>47.315200000000004</v>
          </cell>
          <cell r="AL142">
            <v>47.315200000000004</v>
          </cell>
          <cell r="AM142">
            <v>47.315200000000004</v>
          </cell>
          <cell r="AN142">
            <v>47.315200000000004</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row>
        <row r="143">
          <cell r="Q143" t="str">
            <v>Building</v>
          </cell>
          <cell r="S143" t="str">
            <v>mn €</v>
          </cell>
          <cell r="T143">
            <v>0</v>
          </cell>
          <cell r="U143">
            <v>0</v>
          </cell>
          <cell r="V143">
            <v>0</v>
          </cell>
          <cell r="W143">
            <v>0</v>
          </cell>
          <cell r="X143">
            <v>0</v>
          </cell>
          <cell r="Y143">
            <v>0</v>
          </cell>
          <cell r="Z143">
            <v>0</v>
          </cell>
          <cell r="AA143">
            <v>0</v>
          </cell>
          <cell r="AB143">
            <v>0</v>
          </cell>
          <cell r="AC143">
            <v>0</v>
          </cell>
          <cell r="AD143">
            <v>0</v>
          </cell>
          <cell r="AE143">
            <v>3.2220281081081086</v>
          </cell>
          <cell r="AF143">
            <v>3.3922983783783787</v>
          </cell>
          <cell r="AG143">
            <v>3.7299200000000003</v>
          </cell>
          <cell r="AH143">
            <v>3.7299200000000003</v>
          </cell>
          <cell r="AI143">
            <v>3.7299200000000003</v>
          </cell>
          <cell r="AJ143">
            <v>3.7299200000000003</v>
          </cell>
          <cell r="AK143">
            <v>3.7299200000000003</v>
          </cell>
          <cell r="AL143">
            <v>3.7299200000000003</v>
          </cell>
          <cell r="AM143">
            <v>3.7299200000000003</v>
          </cell>
          <cell r="AN143">
            <v>3.7299200000000003</v>
          </cell>
          <cell r="AO143">
            <v>3.7299200000000003</v>
          </cell>
          <cell r="AP143">
            <v>3.7299200000000003</v>
          </cell>
          <cell r="AQ143">
            <v>3.7299200000000003</v>
          </cell>
          <cell r="AR143">
            <v>3.7299200000000003</v>
          </cell>
          <cell r="AS143">
            <v>3.7299200000000003</v>
          </cell>
          <cell r="AT143">
            <v>3.7299200000000003</v>
          </cell>
          <cell r="AU143">
            <v>3.7299200000000003</v>
          </cell>
          <cell r="AV143">
            <v>3.7299200000000003</v>
          </cell>
          <cell r="AW143">
            <v>3.7299200000000003</v>
          </cell>
          <cell r="AX143">
            <v>3.7299200000000003</v>
          </cell>
          <cell r="AY143">
            <v>3.7299200000000003</v>
          </cell>
          <cell r="AZ143">
            <v>3.7299200000000003</v>
          </cell>
          <cell r="BA143">
            <v>3.7299200000000003</v>
          </cell>
          <cell r="BB143">
            <v>3.7299200000000003</v>
          </cell>
          <cell r="BC143">
            <v>3.7299200000000003</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row>
        <row r="144">
          <cell r="Q144" t="str">
            <v>Others</v>
          </cell>
          <cell r="S144" t="str">
            <v>mn €</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row>
        <row r="145">
          <cell r="Q145" t="str">
            <v>Shipping costs</v>
          </cell>
          <cell r="S145" t="str">
            <v>mn €</v>
          </cell>
        </row>
        <row r="146">
          <cell r="Q146" t="str">
            <v>Selling costs</v>
          </cell>
          <cell r="S146" t="str">
            <v>mn €</v>
          </cell>
          <cell r="AE146">
            <v>0</v>
          </cell>
          <cell r="AF146">
            <v>0.23749999999999999</v>
          </cell>
          <cell r="AG146">
            <v>0.58668750000000003</v>
          </cell>
          <cell r="AH146">
            <v>1.1271875</v>
          </cell>
          <cell r="AI146">
            <v>1.253125</v>
          </cell>
          <cell r="AJ146">
            <v>1.253125</v>
          </cell>
          <cell r="AK146">
            <v>1.253125</v>
          </cell>
          <cell r="AL146">
            <v>1.253125</v>
          </cell>
          <cell r="AM146">
            <v>1.253125</v>
          </cell>
          <cell r="AN146">
            <v>1.253125</v>
          </cell>
          <cell r="AO146">
            <v>1.253125</v>
          </cell>
          <cell r="AP146">
            <v>1.253125</v>
          </cell>
          <cell r="AQ146">
            <v>1.253125</v>
          </cell>
          <cell r="AR146">
            <v>1.253125</v>
          </cell>
          <cell r="AS146">
            <v>1.253125</v>
          </cell>
          <cell r="AT146">
            <v>1.253125</v>
          </cell>
        </row>
        <row r="147">
          <cell r="Q147" t="str">
            <v>Other CM2 effects</v>
          </cell>
          <cell r="S147" t="str">
            <v>mn €</v>
          </cell>
        </row>
        <row r="148">
          <cell r="Q148" t="str">
            <v>Contribution Margin 2</v>
          </cell>
          <cell r="S148" t="str">
            <v>mn €</v>
          </cell>
          <cell r="T148">
            <v>0</v>
          </cell>
          <cell r="U148">
            <v>0</v>
          </cell>
          <cell r="V148">
            <v>0</v>
          </cell>
          <cell r="W148">
            <v>0</v>
          </cell>
          <cell r="X148">
            <v>0</v>
          </cell>
          <cell r="Y148">
            <v>0</v>
          </cell>
          <cell r="Z148">
            <v>0</v>
          </cell>
          <cell r="AA148">
            <v>0</v>
          </cell>
          <cell r="AB148">
            <v>0</v>
          </cell>
          <cell r="AC148">
            <v>0</v>
          </cell>
          <cell r="AD148">
            <v>0</v>
          </cell>
          <cell r="AE148">
            <v>-5.5825495935958172</v>
          </cell>
          <cell r="AF148">
            <v>-0.16570925517510027</v>
          </cell>
          <cell r="AG148">
            <v>3.2663407484775604</v>
          </cell>
          <cell r="AH148">
            <v>6.2073452182890634</v>
          </cell>
          <cell r="AI148">
            <v>6.6096314578119575</v>
          </cell>
          <cell r="AJ148">
            <v>6.3122078591165831</v>
          </cell>
          <cell r="AK148">
            <v>5.9730663067344807</v>
          </cell>
          <cell r="AL148">
            <v>6.5051080559047563</v>
          </cell>
          <cell r="AM148">
            <v>6.986004100525335</v>
          </cell>
          <cell r="AN148">
            <v>7.2157116076750185</v>
          </cell>
          <cell r="AO148">
            <v>47.215669415183903</v>
          </cell>
          <cell r="AP148">
            <v>47.691304859072361</v>
          </cell>
          <cell r="AQ148">
            <v>48.172387252519854</v>
          </cell>
          <cell r="AR148">
            <v>48.658948505204641</v>
          </cell>
          <cell r="AS148">
            <v>49.149100501459522</v>
          </cell>
          <cell r="AT148">
            <v>49.982539228253955</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row>
        <row r="149">
          <cell r="Q149" t="str">
            <v>CM2 (relative to Net Sales)</v>
          </cell>
          <cell r="S149" t="str">
            <v>%</v>
          </cell>
          <cell r="T149">
            <v>0</v>
          </cell>
          <cell r="U149">
            <v>0</v>
          </cell>
          <cell r="V149">
            <v>0</v>
          </cell>
          <cell r="W149">
            <v>0</v>
          </cell>
          <cell r="X149">
            <v>0</v>
          </cell>
          <cell r="Y149">
            <v>0</v>
          </cell>
          <cell r="Z149">
            <v>0</v>
          </cell>
          <cell r="AA149">
            <v>0</v>
          </cell>
          <cell r="AB149">
            <v>0</v>
          </cell>
          <cell r="AC149">
            <v>0</v>
          </cell>
          <cell r="AD149">
            <v>0</v>
          </cell>
          <cell r="AE149">
            <v>0</v>
          </cell>
          <cell r="AF149">
            <v>-1.7384411027209759E-3</v>
          </cell>
          <cell r="AG149">
            <v>1.3260558374115636E-2</v>
          </cell>
          <cell r="AH149">
            <v>1.3262955508204484E-2</v>
          </cell>
          <cell r="AI149">
            <v>1.2846257846657973E-2</v>
          </cell>
          <cell r="AJ149">
            <v>1.2407499592925154E-2</v>
          </cell>
          <cell r="AK149">
            <v>1.1700487394820535E-2</v>
          </cell>
          <cell r="AL149">
            <v>1.2698576014647413E-2</v>
          </cell>
          <cell r="AM149">
            <v>1.3589812264982119E-2</v>
          </cell>
          <cell r="AN149">
            <v>1.3987435421994892E-2</v>
          </cell>
          <cell r="AO149">
            <v>9.1203089242959334E-2</v>
          </cell>
          <cell r="AP149">
            <v>9.1794615972172658E-2</v>
          </cell>
          <cell r="AQ149">
            <v>9.2389132158696693E-2</v>
          </cell>
          <cell r="AR149">
            <v>9.2986571144403868E-2</v>
          </cell>
          <cell r="AS149">
            <v>9.3583209575273316E-2</v>
          </cell>
          <cell r="AT149">
            <v>9.4823406215372663E-2</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row>
        <row r="150">
          <cell r="Q150" t="str">
            <v>CM2 (per Unit of Volume of Products)</v>
          </cell>
          <cell r="S150" t="str">
            <v>€ / t</v>
          </cell>
          <cell r="T150">
            <v>0</v>
          </cell>
          <cell r="U150">
            <v>0</v>
          </cell>
          <cell r="V150">
            <v>0</v>
          </cell>
          <cell r="W150">
            <v>0</v>
          </cell>
          <cell r="X150">
            <v>0</v>
          </cell>
          <cell r="Y150">
            <v>0</v>
          </cell>
          <cell r="Z150">
            <v>0</v>
          </cell>
          <cell r="AA150">
            <v>0</v>
          </cell>
          <cell r="AB150">
            <v>0</v>
          </cell>
          <cell r="AC150">
            <v>0</v>
          </cell>
          <cell r="AD150">
            <v>0</v>
          </cell>
          <cell r="AE150">
            <v>0</v>
          </cell>
          <cell r="AF150">
            <v>-43.607698730289542</v>
          </cell>
          <cell r="AG150">
            <v>347.96428555209974</v>
          </cell>
          <cell r="AH150">
            <v>344.18326688600297</v>
          </cell>
          <cell r="AI150">
            <v>329.6574293173046</v>
          </cell>
          <cell r="AJ150">
            <v>314.82333461928096</v>
          </cell>
          <cell r="AK150">
            <v>297.90854397678208</v>
          </cell>
          <cell r="AL150">
            <v>324.4442920650751</v>
          </cell>
          <cell r="AM150">
            <v>348.4291321957773</v>
          </cell>
          <cell r="AN150">
            <v>359.88586571945228</v>
          </cell>
          <cell r="AO150">
            <v>2354.896230183736</v>
          </cell>
          <cell r="AP150">
            <v>2378.6186962130855</v>
          </cell>
          <cell r="AQ150">
            <v>2402.6128305496186</v>
          </cell>
          <cell r="AR150">
            <v>2426.8802246984856</v>
          </cell>
          <cell r="AS150">
            <v>2451.3267083022206</v>
          </cell>
          <cell r="AT150">
            <v>2492.8947246011949</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row>
        <row r="151">
          <cell r="Q151" t="str">
            <v>CM2*CF</v>
          </cell>
          <cell r="S151" t="str">
            <v>mn €</v>
          </cell>
          <cell r="T151">
            <v>0</v>
          </cell>
          <cell r="U151">
            <v>0</v>
          </cell>
          <cell r="V151">
            <v>0</v>
          </cell>
          <cell r="W151">
            <v>0</v>
          </cell>
          <cell r="X151">
            <v>0</v>
          </cell>
          <cell r="Y151">
            <v>0</v>
          </cell>
          <cell r="Z151">
            <v>0</v>
          </cell>
          <cell r="AA151">
            <v>0</v>
          </cell>
          <cell r="AB151">
            <v>0</v>
          </cell>
          <cell r="AC151">
            <v>0</v>
          </cell>
          <cell r="AD151">
            <v>-0.37028496412925133</v>
          </cell>
          <cell r="AE151">
            <v>-17.058771493631749</v>
          </cell>
          <cell r="AF151">
            <v>-23.903730060328559</v>
          </cell>
          <cell r="AG151">
            <v>0.75384638735515708</v>
          </cell>
          <cell r="AH151">
            <v>35.361767605682935</v>
          </cell>
          <cell r="AI151">
            <v>43.138875401418289</v>
          </cell>
          <cell r="AJ151">
            <v>42.820578927137596</v>
          </cell>
          <cell r="AK151">
            <v>42.460006779195986</v>
          </cell>
          <cell r="AL151">
            <v>42.97081979155714</v>
          </cell>
          <cell r="AM151">
            <v>43.429306004012645</v>
          </cell>
          <cell r="AN151">
            <v>43.635253076880431</v>
          </cell>
          <cell r="AO151">
            <v>44.083176344478787</v>
          </cell>
          <cell r="AP151">
            <v>44.534310783883548</v>
          </cell>
          <cell r="AQ151">
            <v>44.990513261012211</v>
          </cell>
          <cell r="AR151">
            <v>45.451809815258272</v>
          </cell>
          <cell r="AS151">
            <v>45.916306369586962</v>
          </cell>
          <cell r="AT151">
            <v>46.747911290579665</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row>
        <row r="152">
          <cell r="Q152" t="str">
            <v>CM2*CF (relative to Capital Base)</v>
          </cell>
          <cell r="S152" t="str">
            <v>%</v>
          </cell>
          <cell r="T152">
            <v>0</v>
          </cell>
          <cell r="U152">
            <v>0</v>
          </cell>
          <cell r="V152">
            <v>0</v>
          </cell>
          <cell r="W152">
            <v>0</v>
          </cell>
          <cell r="X152">
            <v>0</v>
          </cell>
          <cell r="Y152">
            <v>0</v>
          </cell>
          <cell r="Z152">
            <v>0</v>
          </cell>
          <cell r="AA152">
            <v>0</v>
          </cell>
          <cell r="AB152">
            <v>0</v>
          </cell>
          <cell r="AC152">
            <v>0</v>
          </cell>
          <cell r="AD152">
            <v>-6.5375170220559895E-4</v>
          </cell>
          <cell r="AE152">
            <v>-3.0117887524067348E-2</v>
          </cell>
          <cell r="AF152">
            <v>-4.2202913242105504E-2</v>
          </cell>
          <cell r="AG152">
            <v>1.3309434804999239E-3</v>
          </cell>
          <cell r="AH152">
            <v>6.243249930381873E-2</v>
          </cell>
          <cell r="AI152">
            <v>7.6163268717193297E-2</v>
          </cell>
          <cell r="AJ152">
            <v>7.560130460299716E-2</v>
          </cell>
          <cell r="AK152">
            <v>7.4964701234456171E-2</v>
          </cell>
          <cell r="AL152">
            <v>7.5866560366449745E-2</v>
          </cell>
          <cell r="AM152">
            <v>7.667603461160423E-2</v>
          </cell>
          <cell r="AN152">
            <v>7.7039641731780406E-2</v>
          </cell>
          <cell r="AO152">
            <v>7.7830466709884846E-2</v>
          </cell>
          <cell r="AP152">
            <v>7.8626961129737896E-2</v>
          </cell>
          <cell r="AQ152">
            <v>7.9432403356306858E-2</v>
          </cell>
          <cell r="AR152">
            <v>8.0246839363097219E-2</v>
          </cell>
          <cell r="AS152">
            <v>8.1066925087547592E-2</v>
          </cell>
          <cell r="AT152">
            <v>8.2535154114723966E-2</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row>
        <row r="153">
          <cell r="Q153" t="str">
            <v>Fixed Costs (2)</v>
          </cell>
          <cell r="S153" t="str">
            <v>mn €</v>
          </cell>
          <cell r="T153">
            <v>0</v>
          </cell>
          <cell r="U153">
            <v>0</v>
          </cell>
          <cell r="V153">
            <v>0</v>
          </cell>
          <cell r="W153">
            <v>0</v>
          </cell>
          <cell r="X153">
            <v>0</v>
          </cell>
          <cell r="Y153">
            <v>0</v>
          </cell>
          <cell r="Z153">
            <v>0</v>
          </cell>
          <cell r="AA153">
            <v>0</v>
          </cell>
          <cell r="AB153">
            <v>0</v>
          </cell>
          <cell r="AC153">
            <v>1.83</v>
          </cell>
          <cell r="AD153">
            <v>5.5602849641292513</v>
          </cell>
          <cell r="AE153">
            <v>58.253179737873765</v>
          </cell>
          <cell r="AF153">
            <v>70.749573237585906</v>
          </cell>
          <cell r="AG153">
            <v>54.237614361122404</v>
          </cell>
          <cell r="AH153">
            <v>21.890697612606136</v>
          </cell>
          <cell r="AI153">
            <v>14.515876056393671</v>
          </cell>
          <cell r="AJ153">
            <v>14.536748931978986</v>
          </cell>
          <cell r="AK153">
            <v>14.558179527538492</v>
          </cell>
          <cell r="AL153">
            <v>14.579408264347617</v>
          </cell>
          <cell r="AM153">
            <v>14.601818096512689</v>
          </cell>
          <cell r="AN153">
            <v>14.625578530794595</v>
          </cell>
          <cell r="AO153">
            <v>6.8624130707051147</v>
          </cell>
          <cell r="AP153">
            <v>6.8869140751888089</v>
          </cell>
          <cell r="AQ153">
            <v>6.9117939915076452</v>
          </cell>
          <cell r="AR153">
            <v>6.9370586899463706</v>
          </cell>
          <cell r="AS153">
            <v>6.9627141318725592</v>
          </cell>
          <cell r="AT153">
            <v>6.9645479376742863</v>
          </cell>
          <cell r="AU153">
            <v>3.7299200000000003</v>
          </cell>
          <cell r="AV153">
            <v>3.7299200000000003</v>
          </cell>
          <cell r="AW153">
            <v>3.7299200000000003</v>
          </cell>
          <cell r="AX153">
            <v>3.7299200000000003</v>
          </cell>
          <cell r="AY153">
            <v>3.7299200000000003</v>
          </cell>
          <cell r="AZ153">
            <v>3.7299200000000003</v>
          </cell>
          <cell r="BA153">
            <v>3.7299200000000003</v>
          </cell>
          <cell r="BB153">
            <v>3.7299200000000003</v>
          </cell>
          <cell r="BC153">
            <v>3.7299200000000003</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row>
        <row r="154">
          <cell r="Q154" t="str">
            <v>Cost of idle equipment</v>
          </cell>
          <cell r="S154" t="str">
            <v>mn €</v>
          </cell>
          <cell r="T154">
            <v>0</v>
          </cell>
          <cell r="U154">
            <v>0</v>
          </cell>
          <cell r="V154">
            <v>0</v>
          </cell>
          <cell r="W154">
            <v>0</v>
          </cell>
          <cell r="X154">
            <v>0</v>
          </cell>
          <cell r="Y154">
            <v>0</v>
          </cell>
          <cell r="Z154">
            <v>0</v>
          </cell>
          <cell r="AA154">
            <v>0</v>
          </cell>
          <cell r="AB154">
            <v>0</v>
          </cell>
          <cell r="AC154">
            <v>0</v>
          </cell>
          <cell r="AD154">
            <v>0.37028496412925133</v>
          </cell>
          <cell r="AE154">
            <v>52.843179737873768</v>
          </cell>
          <cell r="AF154">
            <v>68.349573237585901</v>
          </cell>
          <cell r="AG154">
            <v>53.557614361122404</v>
          </cell>
          <cell r="AH154">
            <v>21.890697612606136</v>
          </cell>
          <cell r="AI154">
            <v>14.515876056393671</v>
          </cell>
          <cell r="AJ154">
            <v>14.536748931978986</v>
          </cell>
          <cell r="AK154">
            <v>14.558179527538492</v>
          </cell>
          <cell r="AL154">
            <v>14.579408264347617</v>
          </cell>
          <cell r="AM154">
            <v>14.601818096512689</v>
          </cell>
          <cell r="AN154">
            <v>14.625578530794595</v>
          </cell>
          <cell r="AO154">
            <v>6.8624130707051147</v>
          </cell>
          <cell r="AP154">
            <v>6.8869140751888089</v>
          </cell>
          <cell r="AQ154">
            <v>6.9117939915076452</v>
          </cell>
          <cell r="AR154">
            <v>6.9370586899463706</v>
          </cell>
          <cell r="AS154">
            <v>6.9627141318725592</v>
          </cell>
          <cell r="AT154">
            <v>6.9645479376742863</v>
          </cell>
          <cell r="AU154">
            <v>3.7299200000000003</v>
          </cell>
          <cell r="AV154">
            <v>3.7299200000000003</v>
          </cell>
          <cell r="AW154">
            <v>3.7299200000000003</v>
          </cell>
          <cell r="AX154">
            <v>3.7299200000000003</v>
          </cell>
          <cell r="AY154">
            <v>3.7299200000000003</v>
          </cell>
          <cell r="AZ154">
            <v>3.7299200000000003</v>
          </cell>
          <cell r="BA154">
            <v>3.7299200000000003</v>
          </cell>
          <cell r="BB154">
            <v>3.7299200000000003</v>
          </cell>
          <cell r="BC154">
            <v>3.7299200000000003</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row>
        <row r="155">
          <cell r="Q155" t="str">
            <v>Fixed manufacturing expenditure</v>
          </cell>
          <cell r="S155" t="str">
            <v>mn €</v>
          </cell>
          <cell r="T155">
            <v>0</v>
          </cell>
          <cell r="U155">
            <v>0</v>
          </cell>
          <cell r="V155">
            <v>0</v>
          </cell>
          <cell r="W155">
            <v>0</v>
          </cell>
          <cell r="X155">
            <v>0</v>
          </cell>
          <cell r="Y155">
            <v>0</v>
          </cell>
          <cell r="Z155">
            <v>0</v>
          </cell>
          <cell r="AA155">
            <v>0</v>
          </cell>
          <cell r="AB155">
            <v>0</v>
          </cell>
          <cell r="AC155">
            <v>0</v>
          </cell>
          <cell r="AD155">
            <v>0.37028496412925133</v>
          </cell>
          <cell r="AE155">
            <v>11.476221900035931</v>
          </cell>
          <cell r="AF155">
            <v>30.801516606955261</v>
          </cell>
          <cell r="AG155">
            <v>22.477516921122401</v>
          </cell>
          <cell r="AH155">
            <v>9.2038584126061345</v>
          </cell>
          <cell r="AI155">
            <v>6.1147000563936711</v>
          </cell>
          <cell r="AJ155">
            <v>6.1355729319789862</v>
          </cell>
          <cell r="AK155">
            <v>6.1570035275384924</v>
          </cell>
          <cell r="AL155">
            <v>6.1782322643476171</v>
          </cell>
          <cell r="AM155">
            <v>6.2006420965126896</v>
          </cell>
          <cell r="AN155">
            <v>6.2244025307945963</v>
          </cell>
          <cell r="AO155">
            <v>6.2485304040384477</v>
          </cell>
          <cell r="AP155">
            <v>6.2730314085221428</v>
          </cell>
          <cell r="AQ155">
            <v>6.297911324840979</v>
          </cell>
          <cell r="AR155">
            <v>6.3231760232797036</v>
          </cell>
          <cell r="AS155">
            <v>6.348831465205893</v>
          </cell>
          <cell r="AT155">
            <v>6.3506652710076201</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row>
        <row r="156">
          <cell r="Q156" t="str">
            <v>Depreciation</v>
          </cell>
          <cell r="S156" t="str">
            <v>mn €</v>
          </cell>
          <cell r="T156">
            <v>0</v>
          </cell>
          <cell r="U156">
            <v>0</v>
          </cell>
          <cell r="V156">
            <v>0</v>
          </cell>
          <cell r="W156">
            <v>0</v>
          </cell>
          <cell r="X156">
            <v>0</v>
          </cell>
          <cell r="Y156">
            <v>0</v>
          </cell>
          <cell r="Z156">
            <v>0</v>
          </cell>
          <cell r="AA156">
            <v>0</v>
          </cell>
          <cell r="AB156">
            <v>0</v>
          </cell>
          <cell r="AC156">
            <v>0</v>
          </cell>
          <cell r="AD156">
            <v>0</v>
          </cell>
          <cell r="AE156">
            <v>41.366957837837838</v>
          </cell>
          <cell r="AF156">
            <v>37.54805663063064</v>
          </cell>
          <cell r="AG156">
            <v>31.080097440000007</v>
          </cell>
          <cell r="AH156">
            <v>12.686839200000001</v>
          </cell>
          <cell r="AI156">
            <v>8.4011759999999995</v>
          </cell>
          <cell r="AJ156">
            <v>8.4011759999999995</v>
          </cell>
          <cell r="AK156">
            <v>8.4011759999999995</v>
          </cell>
          <cell r="AL156">
            <v>8.4011759999999995</v>
          </cell>
          <cell r="AM156">
            <v>8.4011759999999995</v>
          </cell>
          <cell r="AN156">
            <v>8.4011759999999995</v>
          </cell>
          <cell r="AO156">
            <v>0.61388266666666658</v>
          </cell>
          <cell r="AP156">
            <v>0.61388266666666658</v>
          </cell>
          <cell r="AQ156">
            <v>0.61388266666666658</v>
          </cell>
          <cell r="AR156">
            <v>0.61388266666666658</v>
          </cell>
          <cell r="AS156">
            <v>0.61388266666666658</v>
          </cell>
          <cell r="AT156">
            <v>0.61388266666666658</v>
          </cell>
          <cell r="AU156">
            <v>3.7299200000000003</v>
          </cell>
          <cell r="AV156">
            <v>3.7299200000000003</v>
          </cell>
          <cell r="AW156">
            <v>3.7299200000000003</v>
          </cell>
          <cell r="AX156">
            <v>3.7299200000000003</v>
          </cell>
          <cell r="AY156">
            <v>3.7299200000000003</v>
          </cell>
          <cell r="AZ156">
            <v>3.7299200000000003</v>
          </cell>
          <cell r="BA156">
            <v>3.7299200000000003</v>
          </cell>
          <cell r="BB156">
            <v>3.7299200000000003</v>
          </cell>
          <cell r="BC156">
            <v>3.7299200000000003</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row>
        <row r="157">
          <cell r="Q157" t="str">
            <v>Research costs</v>
          </cell>
          <cell r="S157" t="str">
            <v>mn €</v>
          </cell>
          <cell r="AC157">
            <v>1.83</v>
          </cell>
          <cell r="AD157">
            <v>5.19</v>
          </cell>
          <cell r="AE157">
            <v>5.41</v>
          </cell>
          <cell r="AF157">
            <v>2.4</v>
          </cell>
          <cell r="AG157">
            <v>0.68</v>
          </cell>
        </row>
        <row r="158">
          <cell r="Q158" t="str">
            <v>Administration costs</v>
          </cell>
          <cell r="S158" t="str">
            <v>mn €</v>
          </cell>
        </row>
        <row r="159">
          <cell r="Q159" t="str">
            <v>Other operating costs</v>
          </cell>
          <cell r="S159" t="str">
            <v>mn €</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row>
        <row r="160">
          <cell r="Q160" t="str">
            <v>Expenses (not in capital base)</v>
          </cell>
          <cell r="S160" t="str">
            <v>mn €</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row>
        <row r="161">
          <cell r="Q161" t="str">
            <v>Expenses (in capital base*)</v>
          </cell>
          <cell r="S161" t="str">
            <v>mn €</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row>
        <row r="162">
          <cell r="Q162" t="str">
            <v>Other costs</v>
          </cell>
          <cell r="S162" t="str">
            <v>mn €</v>
          </cell>
        </row>
        <row r="163">
          <cell r="Q163" t="str">
            <v>License Fees</v>
          </cell>
          <cell r="S163" t="str">
            <v>mn €</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row>
        <row r="164">
          <cell r="Q164" t="str">
            <v>License Fees to BASF SE</v>
          </cell>
          <cell r="S164" t="str">
            <v>mn €</v>
          </cell>
        </row>
        <row r="165">
          <cell r="Q165" t="str">
            <v>License Fees to Corp</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row>
        <row r="166">
          <cell r="Q166" t="str">
            <v>License Fees to 3rd Party</v>
          </cell>
          <cell r="S166" t="str">
            <v>mn €</v>
          </cell>
        </row>
        <row r="167">
          <cell r="Q167" t="str">
            <v>EBIT</v>
          </cell>
          <cell r="S167" t="str">
            <v>mn €</v>
          </cell>
          <cell r="T167">
            <v>0</v>
          </cell>
          <cell r="U167">
            <v>0</v>
          </cell>
          <cell r="V167">
            <v>0</v>
          </cell>
          <cell r="W167">
            <v>0</v>
          </cell>
          <cell r="X167">
            <v>0</v>
          </cell>
          <cell r="Y167">
            <v>0</v>
          </cell>
          <cell r="Z167">
            <v>0</v>
          </cell>
          <cell r="AA167">
            <v>0</v>
          </cell>
          <cell r="AB167">
            <v>0</v>
          </cell>
          <cell r="AC167">
            <v>-1.83</v>
          </cell>
          <cell r="AD167">
            <v>-5.5602849641292513</v>
          </cell>
          <cell r="AE167">
            <v>-63.83572933146958</v>
          </cell>
          <cell r="AF167">
            <v>-70.915282492761008</v>
          </cell>
          <cell r="AG167">
            <v>-50.971273612644843</v>
          </cell>
          <cell r="AH167">
            <v>-15.683352394317073</v>
          </cell>
          <cell r="AI167">
            <v>-7.9062445985817131</v>
          </cell>
          <cell r="AJ167">
            <v>-8.2245410728624027</v>
          </cell>
          <cell r="AK167">
            <v>-8.5851132208040113</v>
          </cell>
          <cell r="AL167">
            <v>-8.0743002084428603</v>
          </cell>
          <cell r="AM167">
            <v>-7.6158139959873541</v>
          </cell>
          <cell r="AN167">
            <v>-7.4098669231195764</v>
          </cell>
          <cell r="AO167">
            <v>40.353256344478787</v>
          </cell>
          <cell r="AP167">
            <v>40.804390783883548</v>
          </cell>
          <cell r="AQ167">
            <v>41.260593261012211</v>
          </cell>
          <cell r="AR167">
            <v>41.721889815258272</v>
          </cell>
          <cell r="AS167">
            <v>42.186386369586963</v>
          </cell>
          <cell r="AT167">
            <v>43.017991290579673</v>
          </cell>
          <cell r="AU167">
            <v>-3.7299200000000003</v>
          </cell>
          <cell r="AV167">
            <v>-3.7299200000000003</v>
          </cell>
          <cell r="AW167">
            <v>-3.7299200000000003</v>
          </cell>
          <cell r="AX167">
            <v>-3.7299200000000003</v>
          </cell>
          <cell r="AY167">
            <v>-3.7299200000000003</v>
          </cell>
          <cell r="AZ167">
            <v>-3.7299200000000003</v>
          </cell>
          <cell r="BA167">
            <v>-3.7299200000000003</v>
          </cell>
          <cell r="BB167">
            <v>-3.7299200000000003</v>
          </cell>
          <cell r="BC167">
            <v>-3.7299200000000003</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row>
        <row r="168">
          <cell r="Q168" t="str">
            <v>Depreciation</v>
          </cell>
          <cell r="S168" t="str">
            <v>mn €</v>
          </cell>
          <cell r="T168">
            <v>0</v>
          </cell>
          <cell r="U168">
            <v>0</v>
          </cell>
          <cell r="V168">
            <v>0</v>
          </cell>
          <cell r="W168">
            <v>0</v>
          </cell>
          <cell r="X168">
            <v>0</v>
          </cell>
          <cell r="Y168">
            <v>0</v>
          </cell>
          <cell r="Z168">
            <v>0</v>
          </cell>
          <cell r="AA168">
            <v>0</v>
          </cell>
          <cell r="AB168">
            <v>0</v>
          </cell>
          <cell r="AC168">
            <v>0</v>
          </cell>
          <cell r="AD168">
            <v>0</v>
          </cell>
          <cell r="AE168">
            <v>41.366957837837838</v>
          </cell>
          <cell r="AF168">
            <v>44.61155243243244</v>
          </cell>
          <cell r="AG168">
            <v>51.045120000000004</v>
          </cell>
          <cell r="AH168">
            <v>51.045120000000004</v>
          </cell>
          <cell r="AI168">
            <v>51.045120000000004</v>
          </cell>
          <cell r="AJ168">
            <v>51.045120000000004</v>
          </cell>
          <cell r="AK168">
            <v>51.045120000000004</v>
          </cell>
          <cell r="AL168">
            <v>51.045120000000004</v>
          </cell>
          <cell r="AM168">
            <v>51.045120000000004</v>
          </cell>
          <cell r="AN168">
            <v>51.045120000000004</v>
          </cell>
          <cell r="AO168">
            <v>3.7299200000000003</v>
          </cell>
          <cell r="AP168">
            <v>3.7299200000000003</v>
          </cell>
          <cell r="AQ168">
            <v>3.7299200000000003</v>
          </cell>
          <cell r="AR168">
            <v>3.7299200000000003</v>
          </cell>
          <cell r="AS168">
            <v>3.7299200000000003</v>
          </cell>
          <cell r="AT168">
            <v>3.7299200000000003</v>
          </cell>
          <cell r="AU168">
            <v>3.7299200000000003</v>
          </cell>
          <cell r="AV168">
            <v>3.7299200000000003</v>
          </cell>
          <cell r="AW168">
            <v>3.7299200000000003</v>
          </cell>
          <cell r="AX168">
            <v>3.7299200000000003</v>
          </cell>
          <cell r="AY168">
            <v>3.7299200000000003</v>
          </cell>
          <cell r="AZ168">
            <v>3.7299200000000003</v>
          </cell>
          <cell r="BA168">
            <v>3.7299200000000003</v>
          </cell>
          <cell r="BB168">
            <v>3.7299200000000003</v>
          </cell>
          <cell r="BC168">
            <v>3.7299200000000003</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row>
        <row r="169">
          <cell r="Q169" t="str">
            <v>Payout (EBITDA)</v>
          </cell>
          <cell r="S169" t="str">
            <v>mn €</v>
          </cell>
          <cell r="T169">
            <v>0</v>
          </cell>
          <cell r="U169">
            <v>0</v>
          </cell>
          <cell r="V169">
            <v>0</v>
          </cell>
          <cell r="W169">
            <v>0</v>
          </cell>
          <cell r="X169">
            <v>0</v>
          </cell>
          <cell r="Y169">
            <v>0</v>
          </cell>
          <cell r="Z169">
            <v>0</v>
          </cell>
          <cell r="AA169">
            <v>0</v>
          </cell>
          <cell r="AB169">
            <v>0</v>
          </cell>
          <cell r="AC169">
            <v>-1.83</v>
          </cell>
          <cell r="AD169">
            <v>-5.5602849641292513</v>
          </cell>
          <cell r="AE169">
            <v>-22.468771493631742</v>
          </cell>
          <cell r="AF169">
            <v>-26.303730060328569</v>
          </cell>
          <cell r="AG169">
            <v>7.3846387355160914E-2</v>
          </cell>
          <cell r="AH169">
            <v>35.361767605682928</v>
          </cell>
          <cell r="AI169">
            <v>43.138875401418289</v>
          </cell>
          <cell r="AJ169">
            <v>42.820578927137603</v>
          </cell>
          <cell r="AK169">
            <v>42.460006779195993</v>
          </cell>
          <cell r="AL169">
            <v>42.970819791557147</v>
          </cell>
          <cell r="AM169">
            <v>43.429306004012652</v>
          </cell>
          <cell r="AN169">
            <v>43.635253076880431</v>
          </cell>
          <cell r="AO169">
            <v>44.083176344478787</v>
          </cell>
          <cell r="AP169">
            <v>44.534310783883548</v>
          </cell>
          <cell r="AQ169">
            <v>44.990513261012211</v>
          </cell>
          <cell r="AR169">
            <v>45.451809815258272</v>
          </cell>
          <cell r="AS169">
            <v>45.916306369586962</v>
          </cell>
          <cell r="AT169">
            <v>46.747911290579673</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row>
        <row r="170">
          <cell r="Q170" t="str">
            <v>Payout adjusted</v>
          </cell>
          <cell r="S170" t="str">
            <v>mn €</v>
          </cell>
          <cell r="T170">
            <v>0</v>
          </cell>
          <cell r="U170">
            <v>0</v>
          </cell>
          <cell r="V170">
            <v>0</v>
          </cell>
          <cell r="W170">
            <v>0</v>
          </cell>
          <cell r="X170">
            <v>0</v>
          </cell>
          <cell r="Y170">
            <v>0</v>
          </cell>
          <cell r="Z170">
            <v>0</v>
          </cell>
          <cell r="AA170">
            <v>0</v>
          </cell>
          <cell r="AB170">
            <v>0</v>
          </cell>
          <cell r="AC170">
            <v>-1.83</v>
          </cell>
          <cell r="AD170">
            <v>-5.5602849641292513</v>
          </cell>
          <cell r="AE170">
            <v>-22.468771493631742</v>
          </cell>
          <cell r="AF170">
            <v>-26.303730060328569</v>
          </cell>
          <cell r="AG170">
            <v>7.3846387355160914E-2</v>
          </cell>
          <cell r="AH170">
            <v>35.361767605682928</v>
          </cell>
          <cell r="AI170">
            <v>43.138875401418289</v>
          </cell>
          <cell r="AJ170">
            <v>42.820578927137603</v>
          </cell>
          <cell r="AK170">
            <v>42.460006779195993</v>
          </cell>
          <cell r="AL170">
            <v>42.970819791557147</v>
          </cell>
          <cell r="AM170">
            <v>43.429306004012652</v>
          </cell>
          <cell r="AN170">
            <v>43.635253076880431</v>
          </cell>
          <cell r="AO170">
            <v>44.083176344478787</v>
          </cell>
          <cell r="AP170">
            <v>44.534310783883548</v>
          </cell>
          <cell r="AQ170">
            <v>44.990513261012211</v>
          </cell>
          <cell r="AR170">
            <v>45.451809815258272</v>
          </cell>
          <cell r="AS170">
            <v>45.916306369586962</v>
          </cell>
          <cell r="AT170">
            <v>23.373955645289836</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row>
        <row r="171">
          <cell r="Q171" t="str">
            <v>Tax depreciation</v>
          </cell>
          <cell r="S171" t="str">
            <v>mn €</v>
          </cell>
          <cell r="T171">
            <v>0</v>
          </cell>
          <cell r="U171">
            <v>0</v>
          </cell>
          <cell r="V171">
            <v>0</v>
          </cell>
          <cell r="W171">
            <v>0</v>
          </cell>
          <cell r="X171">
            <v>0</v>
          </cell>
          <cell r="Y171">
            <v>0</v>
          </cell>
          <cell r="Z171">
            <v>0</v>
          </cell>
          <cell r="AA171">
            <v>0</v>
          </cell>
          <cell r="AB171">
            <v>0</v>
          </cell>
          <cell r="AC171">
            <v>0</v>
          </cell>
          <cell r="AD171">
            <v>0</v>
          </cell>
          <cell r="AE171">
            <v>39.755943783783785</v>
          </cell>
          <cell r="AF171">
            <v>42.915403243243254</v>
          </cell>
          <cell r="AG171">
            <v>49.180160000000008</v>
          </cell>
          <cell r="AH171">
            <v>49.180160000000008</v>
          </cell>
          <cell r="AI171">
            <v>49.180160000000008</v>
          </cell>
          <cell r="AJ171">
            <v>49.180160000000008</v>
          </cell>
          <cell r="AK171">
            <v>49.180160000000008</v>
          </cell>
          <cell r="AL171">
            <v>49.180160000000008</v>
          </cell>
          <cell r="AM171">
            <v>49.180160000000008</v>
          </cell>
          <cell r="AN171">
            <v>49.180160000000008</v>
          </cell>
          <cell r="AO171">
            <v>1.8649600000000002</v>
          </cell>
          <cell r="AP171">
            <v>1.8649600000000002</v>
          </cell>
          <cell r="AQ171">
            <v>1.8649600000000002</v>
          </cell>
          <cell r="AR171">
            <v>1.8649600000000002</v>
          </cell>
          <cell r="AS171">
            <v>1.8649600000000002</v>
          </cell>
          <cell r="AT171">
            <v>80.962572972972964</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row>
        <row r="172">
          <cell r="Q172" t="str">
            <v>Equipment</v>
          </cell>
          <cell r="S172" t="str">
            <v>mn €</v>
          </cell>
          <cell r="T172">
            <v>0</v>
          </cell>
          <cell r="U172">
            <v>0</v>
          </cell>
          <cell r="V172">
            <v>0</v>
          </cell>
          <cell r="W172">
            <v>0</v>
          </cell>
          <cell r="X172">
            <v>0</v>
          </cell>
          <cell r="Y172">
            <v>0</v>
          </cell>
          <cell r="Z172">
            <v>0</v>
          </cell>
          <cell r="AA172">
            <v>0</v>
          </cell>
          <cell r="AB172">
            <v>0</v>
          </cell>
          <cell r="AC172">
            <v>0</v>
          </cell>
          <cell r="AD172">
            <v>0</v>
          </cell>
          <cell r="AE172">
            <v>38.144929729729732</v>
          </cell>
          <cell r="AF172">
            <v>41.219254054054062</v>
          </cell>
          <cell r="AG172">
            <v>47.315200000000004</v>
          </cell>
          <cell r="AH172">
            <v>47.315200000000004</v>
          </cell>
          <cell r="AI172">
            <v>47.315200000000004</v>
          </cell>
          <cell r="AJ172">
            <v>47.315200000000004</v>
          </cell>
          <cell r="AK172">
            <v>47.315200000000004</v>
          </cell>
          <cell r="AL172">
            <v>47.315200000000004</v>
          </cell>
          <cell r="AM172">
            <v>47.315200000000004</v>
          </cell>
          <cell r="AN172">
            <v>47.315200000000004</v>
          </cell>
          <cell r="AO172">
            <v>0</v>
          </cell>
          <cell r="AP172">
            <v>0</v>
          </cell>
          <cell r="AQ172">
            <v>0</v>
          </cell>
          <cell r="AR172">
            <v>0</v>
          </cell>
          <cell r="AS172">
            <v>0</v>
          </cell>
          <cell r="AT172">
            <v>15.266216216216208</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row>
        <row r="173">
          <cell r="Q173" t="str">
            <v>Building</v>
          </cell>
          <cell r="S173" t="str">
            <v>mn €</v>
          </cell>
          <cell r="T173">
            <v>0</v>
          </cell>
          <cell r="U173">
            <v>0</v>
          </cell>
          <cell r="V173">
            <v>0</v>
          </cell>
          <cell r="W173">
            <v>0</v>
          </cell>
          <cell r="X173">
            <v>0</v>
          </cell>
          <cell r="Y173">
            <v>0</v>
          </cell>
          <cell r="Z173">
            <v>0</v>
          </cell>
          <cell r="AA173">
            <v>0</v>
          </cell>
          <cell r="AB173">
            <v>0</v>
          </cell>
          <cell r="AC173">
            <v>0</v>
          </cell>
          <cell r="AD173">
            <v>0</v>
          </cell>
          <cell r="AE173">
            <v>1.6110140540540543</v>
          </cell>
          <cell r="AF173">
            <v>1.6961491891891893</v>
          </cell>
          <cell r="AG173">
            <v>1.8649600000000002</v>
          </cell>
          <cell r="AH173">
            <v>1.8649600000000002</v>
          </cell>
          <cell r="AI173">
            <v>1.8649600000000002</v>
          </cell>
          <cell r="AJ173">
            <v>1.8649600000000002</v>
          </cell>
          <cell r="AK173">
            <v>1.8649600000000002</v>
          </cell>
          <cell r="AL173">
            <v>1.8649600000000002</v>
          </cell>
          <cell r="AM173">
            <v>1.8649600000000002</v>
          </cell>
          <cell r="AN173">
            <v>1.8649600000000002</v>
          </cell>
          <cell r="AO173">
            <v>1.8649600000000002</v>
          </cell>
          <cell r="AP173">
            <v>1.8649600000000002</v>
          </cell>
          <cell r="AQ173">
            <v>1.8649600000000002</v>
          </cell>
          <cell r="AR173">
            <v>1.8649600000000002</v>
          </cell>
          <cell r="AS173">
            <v>1.8649600000000002</v>
          </cell>
          <cell r="AT173">
            <v>65.696356756756757</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row>
        <row r="174">
          <cell r="Q174" t="str">
            <v>Others</v>
          </cell>
          <cell r="S174" t="str">
            <v>mn €</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row>
        <row r="175">
          <cell r="Q175" t="str">
            <v>Earnings before tax</v>
          </cell>
          <cell r="S175" t="str">
            <v>mn €</v>
          </cell>
          <cell r="T175">
            <v>0</v>
          </cell>
          <cell r="U175">
            <v>0</v>
          </cell>
          <cell r="V175">
            <v>0</v>
          </cell>
          <cell r="W175">
            <v>0</v>
          </cell>
          <cell r="X175">
            <v>0</v>
          </cell>
          <cell r="Y175">
            <v>0</v>
          </cell>
          <cell r="Z175">
            <v>0</v>
          </cell>
          <cell r="AA175">
            <v>0</v>
          </cell>
          <cell r="AB175">
            <v>0</v>
          </cell>
          <cell r="AC175">
            <v>-1.83</v>
          </cell>
          <cell r="AD175">
            <v>-5.5602849641292513</v>
          </cell>
          <cell r="AE175">
            <v>-62.224715277415527</v>
          </cell>
          <cell r="AF175">
            <v>-69.219133303571823</v>
          </cell>
          <cell r="AG175">
            <v>-49.106313612644847</v>
          </cell>
          <cell r="AH175">
            <v>-13.81839239431708</v>
          </cell>
          <cell r="AI175">
            <v>-6.0412845985817185</v>
          </cell>
          <cell r="AJ175">
            <v>-6.3595810728624045</v>
          </cell>
          <cell r="AK175">
            <v>-6.7201532208040149</v>
          </cell>
          <cell r="AL175">
            <v>-6.2093402084428604</v>
          </cell>
          <cell r="AM175">
            <v>-5.7508539959873559</v>
          </cell>
          <cell r="AN175">
            <v>-5.5449069231195764</v>
          </cell>
          <cell r="AO175">
            <v>42.218216344478783</v>
          </cell>
          <cell r="AP175">
            <v>42.669350783883544</v>
          </cell>
          <cell r="AQ175">
            <v>43.125553261012207</v>
          </cell>
          <cell r="AR175">
            <v>43.586849815258269</v>
          </cell>
          <cell r="AS175">
            <v>44.051346369586959</v>
          </cell>
          <cell r="AT175">
            <v>-57.588617327683124</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row>
        <row r="176">
          <cell r="Q176" t="str">
            <v>Tax</v>
          </cell>
          <cell r="S176" t="str">
            <v>mn €</v>
          </cell>
          <cell r="T176">
            <v>0</v>
          </cell>
          <cell r="U176">
            <v>0</v>
          </cell>
          <cell r="V176">
            <v>0</v>
          </cell>
          <cell r="W176">
            <v>0</v>
          </cell>
          <cell r="X176">
            <v>0</v>
          </cell>
          <cell r="Y176">
            <v>0</v>
          </cell>
          <cell r="Z176">
            <v>0</v>
          </cell>
          <cell r="AA176">
            <v>0</v>
          </cell>
          <cell r="AB176">
            <v>0</v>
          </cell>
          <cell r="AC176">
            <v>-0.54900000000000004</v>
          </cell>
          <cell r="AD176">
            <v>-1.6680854892387753</v>
          </cell>
          <cell r="AE176">
            <v>-18.667414583224659</v>
          </cell>
          <cell r="AF176">
            <v>-20.765739991071545</v>
          </cell>
          <cell r="AG176">
            <v>-14.731894083793453</v>
          </cell>
          <cell r="AH176">
            <v>-4.1455177182951237</v>
          </cell>
          <cell r="AI176">
            <v>-1.8123853795745155</v>
          </cell>
          <cell r="AJ176">
            <v>-1.9078743218587213</v>
          </cell>
          <cell r="AK176">
            <v>-2.0160459662412045</v>
          </cell>
          <cell r="AL176">
            <v>-1.8628020625328581</v>
          </cell>
          <cell r="AM176">
            <v>-1.7252561987962067</v>
          </cell>
          <cell r="AN176">
            <v>-1.6634720769358728</v>
          </cell>
          <cell r="AO176">
            <v>12.665464903343635</v>
          </cell>
          <cell r="AP176">
            <v>12.800805235165063</v>
          </cell>
          <cell r="AQ176">
            <v>12.937665978303661</v>
          </cell>
          <cell r="AR176">
            <v>13.07605494457748</v>
          </cell>
          <cell r="AS176">
            <v>13.215403910876088</v>
          </cell>
          <cell r="AT176">
            <v>-17.276585198304936</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row>
        <row r="177">
          <cell r="Q177" t="str">
            <v>Loss carried forward</v>
          </cell>
          <cell r="S177" t="str">
            <v>mn €</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row>
        <row r="178">
          <cell r="Q178" t="str">
            <v>LCF, cumulative</v>
          </cell>
          <cell r="S178" t="str">
            <v>mn €</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row>
        <row r="179">
          <cell r="Q179" t="str">
            <v>Earnings after loss carried forward</v>
          </cell>
          <cell r="S179" t="str">
            <v>mn €</v>
          </cell>
          <cell r="T179">
            <v>0</v>
          </cell>
          <cell r="U179">
            <v>0</v>
          </cell>
          <cell r="V179">
            <v>0</v>
          </cell>
          <cell r="W179">
            <v>0</v>
          </cell>
          <cell r="X179">
            <v>0</v>
          </cell>
          <cell r="Y179">
            <v>0</v>
          </cell>
          <cell r="Z179">
            <v>0</v>
          </cell>
          <cell r="AA179">
            <v>0</v>
          </cell>
          <cell r="AB179">
            <v>0</v>
          </cell>
          <cell r="AC179">
            <v>-1.83</v>
          </cell>
          <cell r="AD179">
            <v>-5.5602849641292513</v>
          </cell>
          <cell r="AE179">
            <v>-62.224715277415527</v>
          </cell>
          <cell r="AF179">
            <v>-69.219133303571823</v>
          </cell>
          <cell r="AG179">
            <v>-49.106313612644847</v>
          </cell>
          <cell r="AH179">
            <v>-13.81839239431708</v>
          </cell>
          <cell r="AI179">
            <v>-6.0412845985817185</v>
          </cell>
          <cell r="AJ179">
            <v>-6.3595810728624045</v>
          </cell>
          <cell r="AK179">
            <v>-6.7201532208040149</v>
          </cell>
          <cell r="AL179">
            <v>-6.2093402084428604</v>
          </cell>
          <cell r="AM179">
            <v>-5.7508539959873559</v>
          </cell>
          <cell r="AN179">
            <v>-5.5449069231195764</v>
          </cell>
          <cell r="AO179">
            <v>42.218216344478783</v>
          </cell>
          <cell r="AP179">
            <v>42.669350783883544</v>
          </cell>
          <cell r="AQ179">
            <v>43.125553261012207</v>
          </cell>
          <cell r="AR179">
            <v>43.586849815258269</v>
          </cell>
          <cell r="AS179">
            <v>44.051346369586959</v>
          </cell>
          <cell r="AT179">
            <v>-57.588617327683124</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row>
        <row r="180">
          <cell r="Q180" t="str">
            <v>Tax rate</v>
          </cell>
          <cell r="S180" t="str">
            <v>%</v>
          </cell>
          <cell r="T180">
            <v>0.3</v>
          </cell>
          <cell r="U180">
            <v>0.3</v>
          </cell>
          <cell r="V180">
            <v>0.3</v>
          </cell>
          <cell r="W180">
            <v>0.3</v>
          </cell>
          <cell r="X180">
            <v>0.3</v>
          </cell>
          <cell r="Y180">
            <v>0.3</v>
          </cell>
          <cell r="Z180">
            <v>0.3</v>
          </cell>
          <cell r="AA180">
            <v>0.3</v>
          </cell>
          <cell r="AB180">
            <v>0.3</v>
          </cell>
          <cell r="AC180">
            <v>0.3</v>
          </cell>
          <cell r="AD180">
            <v>0.3</v>
          </cell>
          <cell r="AE180">
            <v>0.3</v>
          </cell>
          <cell r="AF180">
            <v>0.3</v>
          </cell>
          <cell r="AG180">
            <v>0.3</v>
          </cell>
          <cell r="AH180">
            <v>0.3</v>
          </cell>
          <cell r="AI180">
            <v>0.3</v>
          </cell>
          <cell r="AJ180">
            <v>0.3</v>
          </cell>
          <cell r="AK180">
            <v>0.3</v>
          </cell>
          <cell r="AL180">
            <v>0.3</v>
          </cell>
          <cell r="AM180">
            <v>0.3</v>
          </cell>
          <cell r="AN180">
            <v>0.3</v>
          </cell>
          <cell r="AO180">
            <v>0.3</v>
          </cell>
          <cell r="AP180">
            <v>0.3</v>
          </cell>
          <cell r="AQ180">
            <v>0.3</v>
          </cell>
          <cell r="AR180">
            <v>0.3</v>
          </cell>
          <cell r="AS180">
            <v>0.3</v>
          </cell>
          <cell r="AT180">
            <v>0.3</v>
          </cell>
          <cell r="AU180">
            <v>0.3</v>
          </cell>
          <cell r="AV180">
            <v>0.3</v>
          </cell>
          <cell r="AW180">
            <v>0.3</v>
          </cell>
          <cell r="AX180">
            <v>0.3</v>
          </cell>
          <cell r="AY180">
            <v>0.3</v>
          </cell>
          <cell r="AZ180">
            <v>0.3</v>
          </cell>
          <cell r="BA180">
            <v>0.3</v>
          </cell>
          <cell r="BB180">
            <v>0.3</v>
          </cell>
          <cell r="BC180">
            <v>0.3</v>
          </cell>
          <cell r="BD180">
            <v>0.3</v>
          </cell>
          <cell r="BE180">
            <v>0.3</v>
          </cell>
          <cell r="BF180">
            <v>0.3</v>
          </cell>
          <cell r="BG180">
            <v>0.3</v>
          </cell>
          <cell r="BH180">
            <v>0.3</v>
          </cell>
          <cell r="BI180">
            <v>0.3</v>
          </cell>
          <cell r="BJ180">
            <v>0.3</v>
          </cell>
          <cell r="BK180">
            <v>0.3</v>
          </cell>
          <cell r="BL180">
            <v>0.3</v>
          </cell>
          <cell r="BM180">
            <v>0.3</v>
          </cell>
          <cell r="BN180">
            <v>0.3</v>
          </cell>
          <cell r="BO180">
            <v>0.3</v>
          </cell>
          <cell r="BP180">
            <v>0.3</v>
          </cell>
          <cell r="BQ180">
            <v>0.3</v>
          </cell>
          <cell r="BR180">
            <v>0.3</v>
          </cell>
          <cell r="BS180">
            <v>0.3</v>
          </cell>
          <cell r="BT180">
            <v>0.3</v>
          </cell>
          <cell r="BU180">
            <v>0.3</v>
          </cell>
          <cell r="BV180">
            <v>0.3</v>
          </cell>
          <cell r="BW180">
            <v>0.3</v>
          </cell>
          <cell r="BX180">
            <v>0.3</v>
          </cell>
          <cell r="BY180">
            <v>0.3</v>
          </cell>
          <cell r="BZ180">
            <v>0.3</v>
          </cell>
          <cell r="CA180">
            <v>0.3</v>
          </cell>
        </row>
        <row r="181">
          <cell r="Q181" t="str">
            <v>Earnings after tax</v>
          </cell>
          <cell r="S181" t="str">
            <v>mn €</v>
          </cell>
          <cell r="T181">
            <v>0</v>
          </cell>
          <cell r="U181">
            <v>0</v>
          </cell>
          <cell r="V181">
            <v>0</v>
          </cell>
          <cell r="W181">
            <v>0</v>
          </cell>
          <cell r="X181">
            <v>0</v>
          </cell>
          <cell r="Y181">
            <v>0</v>
          </cell>
          <cell r="Z181">
            <v>0</v>
          </cell>
          <cell r="AA181">
            <v>0</v>
          </cell>
          <cell r="AB181">
            <v>0</v>
          </cell>
          <cell r="AC181">
            <v>-1.2810000000000001</v>
          </cell>
          <cell r="AD181">
            <v>-3.892199474890476</v>
          </cell>
          <cell r="AE181">
            <v>-43.557300694190872</v>
          </cell>
          <cell r="AF181">
            <v>-48.453393312500282</v>
          </cell>
          <cell r="AG181">
            <v>-34.374419528851391</v>
          </cell>
          <cell r="AH181">
            <v>-9.6728746760219551</v>
          </cell>
          <cell r="AI181">
            <v>-4.2288992190072028</v>
          </cell>
          <cell r="AJ181">
            <v>-4.451706751003683</v>
          </cell>
          <cell r="AK181">
            <v>-4.7041072545628104</v>
          </cell>
          <cell r="AL181">
            <v>-4.3465381459100021</v>
          </cell>
          <cell r="AM181">
            <v>-4.025597797191149</v>
          </cell>
          <cell r="AN181">
            <v>-3.8814348461837036</v>
          </cell>
          <cell r="AO181">
            <v>29.55275144113515</v>
          </cell>
          <cell r="AP181">
            <v>29.86854554871848</v>
          </cell>
          <cell r="AQ181">
            <v>30.187887282708544</v>
          </cell>
          <cell r="AR181">
            <v>30.51079487068079</v>
          </cell>
          <cell r="AS181">
            <v>30.835942458710871</v>
          </cell>
          <cell r="AT181">
            <v>-40.312032129378188</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row>
        <row r="182">
          <cell r="Q182" t="str">
            <v>Tax depreciation</v>
          </cell>
          <cell r="S182" t="str">
            <v>mn €</v>
          </cell>
          <cell r="T182">
            <v>0</v>
          </cell>
          <cell r="U182">
            <v>0</v>
          </cell>
          <cell r="V182">
            <v>0</v>
          </cell>
          <cell r="W182">
            <v>0</v>
          </cell>
          <cell r="X182">
            <v>0</v>
          </cell>
          <cell r="Y182">
            <v>0</v>
          </cell>
          <cell r="Z182">
            <v>0</v>
          </cell>
          <cell r="AA182">
            <v>0</v>
          </cell>
          <cell r="AB182">
            <v>0</v>
          </cell>
          <cell r="AC182">
            <v>0</v>
          </cell>
          <cell r="AD182">
            <v>0</v>
          </cell>
          <cell r="AE182">
            <v>39.755943783783785</v>
          </cell>
          <cell r="AF182">
            <v>42.915403243243254</v>
          </cell>
          <cell r="AG182">
            <v>49.180160000000008</v>
          </cell>
          <cell r="AH182">
            <v>49.180160000000008</v>
          </cell>
          <cell r="AI182">
            <v>49.180160000000008</v>
          </cell>
          <cell r="AJ182">
            <v>49.180160000000008</v>
          </cell>
          <cell r="AK182">
            <v>49.180160000000008</v>
          </cell>
          <cell r="AL182">
            <v>49.180160000000008</v>
          </cell>
          <cell r="AM182">
            <v>49.180160000000008</v>
          </cell>
          <cell r="AN182">
            <v>49.180160000000008</v>
          </cell>
          <cell r="AO182">
            <v>1.8649600000000002</v>
          </cell>
          <cell r="AP182">
            <v>1.8649600000000002</v>
          </cell>
          <cell r="AQ182">
            <v>1.8649600000000002</v>
          </cell>
          <cell r="AR182">
            <v>1.8649600000000002</v>
          </cell>
          <cell r="AS182">
            <v>1.8649600000000002</v>
          </cell>
          <cell r="AT182">
            <v>80.962572972972964</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row>
        <row r="183">
          <cell r="Q183" t="str">
            <v>Change in Working Capital</v>
          </cell>
          <cell r="S183" t="str">
            <v>mn €</v>
          </cell>
          <cell r="T183">
            <v>0</v>
          </cell>
          <cell r="U183">
            <v>0</v>
          </cell>
          <cell r="V183">
            <v>0</v>
          </cell>
          <cell r="W183">
            <v>0</v>
          </cell>
          <cell r="X183">
            <v>0</v>
          </cell>
          <cell r="Y183">
            <v>0</v>
          </cell>
          <cell r="Z183">
            <v>0</v>
          </cell>
          <cell r="AA183">
            <v>0</v>
          </cell>
          <cell r="AB183">
            <v>0</v>
          </cell>
          <cell r="AC183">
            <v>0</v>
          </cell>
          <cell r="AD183">
            <v>0</v>
          </cell>
          <cell r="AE183">
            <v>0</v>
          </cell>
          <cell r="AF183">
            <v>19.06412071317633</v>
          </cell>
          <cell r="AG183">
            <v>30.199879434108524</v>
          </cell>
          <cell r="AH183">
            <v>44.340252908516938</v>
          </cell>
          <cell r="AI183">
            <v>9.2993557104116462</v>
          </cell>
          <cell r="AJ183">
            <v>-1.1553425367170576</v>
          </cell>
          <cell r="AK183">
            <v>0.35117809585000259</v>
          </cell>
          <cell r="AL183">
            <v>0.35468987680850717</v>
          </cell>
          <cell r="AM183">
            <v>0.35823677557660005</v>
          </cell>
          <cell r="AN183">
            <v>0.36181914333235454</v>
          </cell>
          <cell r="AO183">
            <v>0.36543733476567297</v>
          </cell>
          <cell r="AP183">
            <v>0.36909170811334491</v>
          </cell>
          <cell r="AQ183">
            <v>0.37278262519443217</v>
          </cell>
          <cell r="AR183">
            <v>0.37651045144642126</v>
          </cell>
          <cell r="AS183">
            <v>0.38027555596086415</v>
          </cell>
          <cell r="AT183">
            <v>-105.03828779654458</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row>
        <row r="184">
          <cell r="Q184" t="str">
            <v>Working capital</v>
          </cell>
          <cell r="S184" t="str">
            <v>mn €</v>
          </cell>
          <cell r="T184">
            <v>0</v>
          </cell>
          <cell r="U184">
            <v>0</v>
          </cell>
          <cell r="V184">
            <v>0</v>
          </cell>
          <cell r="W184">
            <v>0</v>
          </cell>
          <cell r="X184">
            <v>0</v>
          </cell>
          <cell r="Y184">
            <v>0</v>
          </cell>
          <cell r="Z184">
            <v>0</v>
          </cell>
          <cell r="AA184">
            <v>0</v>
          </cell>
          <cell r="AB184">
            <v>0</v>
          </cell>
          <cell r="AC184">
            <v>0</v>
          </cell>
          <cell r="AD184">
            <v>0</v>
          </cell>
          <cell r="AE184">
            <v>0</v>
          </cell>
          <cell r="AF184">
            <v>19.06412071317633</v>
          </cell>
          <cell r="AG184">
            <v>49.264000147284854</v>
          </cell>
          <cell r="AH184">
            <v>93.604253055801792</v>
          </cell>
          <cell r="AI184">
            <v>102.90360876621344</v>
          </cell>
          <cell r="AJ184">
            <v>101.74826622949638</v>
          </cell>
          <cell r="AK184">
            <v>102.09944432534638</v>
          </cell>
          <cell r="AL184">
            <v>102.45413420215489</v>
          </cell>
          <cell r="AM184">
            <v>102.81237097773149</v>
          </cell>
          <cell r="AN184">
            <v>103.17419012106384</v>
          </cell>
          <cell r="AO184">
            <v>103.53962745582952</v>
          </cell>
          <cell r="AP184">
            <v>103.90871916394286</v>
          </cell>
          <cell r="AQ184">
            <v>104.28150178913729</v>
          </cell>
          <cell r="AR184">
            <v>104.65801224058372</v>
          </cell>
          <cell r="AS184">
            <v>105.03828779654458</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row>
        <row r="185">
          <cell r="Q185" t="str">
            <v>Cash-flow after tax extended</v>
          </cell>
          <cell r="S185" t="str">
            <v>mn €</v>
          </cell>
          <cell r="T185">
            <v>0</v>
          </cell>
          <cell r="U185">
            <v>0</v>
          </cell>
          <cell r="V185">
            <v>0</v>
          </cell>
          <cell r="W185">
            <v>0</v>
          </cell>
          <cell r="X185">
            <v>0</v>
          </cell>
          <cell r="Y185">
            <v>0</v>
          </cell>
          <cell r="Z185">
            <v>0</v>
          </cell>
          <cell r="AA185">
            <v>0</v>
          </cell>
          <cell r="AB185">
            <v>0</v>
          </cell>
          <cell r="AC185">
            <v>-1.2810000000000001</v>
          </cell>
          <cell r="AD185">
            <v>-3.892199474890476</v>
          </cell>
          <cell r="AE185">
            <v>-3.8013569104070868</v>
          </cell>
          <cell r="AF185">
            <v>-24.602110782433357</v>
          </cell>
          <cell r="AG185">
            <v>-15.394138962959907</v>
          </cell>
          <cell r="AH185">
            <v>-4.8329675845388849</v>
          </cell>
          <cell r="AI185">
            <v>35.651905070581158</v>
          </cell>
          <cell r="AJ185">
            <v>45.883795785713382</v>
          </cell>
          <cell r="AK185">
            <v>44.124874649587198</v>
          </cell>
          <cell r="AL185">
            <v>44.478931977281498</v>
          </cell>
          <cell r="AM185">
            <v>44.796325427232262</v>
          </cell>
          <cell r="AN185">
            <v>44.936906010483952</v>
          </cell>
          <cell r="AO185">
            <v>31.052274106369477</v>
          </cell>
          <cell r="AP185">
            <v>31.364413840605135</v>
          </cell>
          <cell r="AQ185">
            <v>31.680064657514116</v>
          </cell>
          <cell r="AR185">
            <v>31.999244419234373</v>
          </cell>
          <cell r="AS185">
            <v>32.320626902750007</v>
          </cell>
          <cell r="AT185">
            <v>145.68882864013935</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row>
        <row r="186">
          <cell r="Q186" t="str">
            <v>Addition discounted</v>
          </cell>
          <cell r="S186" t="str">
            <v>mn €</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12.249747597727817</v>
          </cell>
          <cell r="AQ186">
            <v>11.509794238173139</v>
          </cell>
          <cell r="AR186">
            <v>10.814657251288462</v>
          </cell>
          <cell r="AS186">
            <v>10.161184753356151</v>
          </cell>
          <cell r="AT186">
            <v>42.607137649402965</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row>
        <row r="187">
          <cell r="Q187" t="str">
            <v>Addition</v>
          </cell>
          <cell r="S187" t="str">
            <v>mn €</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208.03063581230131</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row>
        <row r="188">
          <cell r="Q188" t="str">
            <v>Cash-flow after tax</v>
          </cell>
          <cell r="S188" t="str">
            <v>mn €</v>
          </cell>
          <cell r="T188">
            <v>0</v>
          </cell>
          <cell r="U188">
            <v>0</v>
          </cell>
          <cell r="V188">
            <v>0</v>
          </cell>
          <cell r="W188">
            <v>0</v>
          </cell>
          <cell r="X188">
            <v>0</v>
          </cell>
          <cell r="Y188">
            <v>0</v>
          </cell>
          <cell r="Z188">
            <v>0</v>
          </cell>
          <cell r="AA188">
            <v>0</v>
          </cell>
          <cell r="AB188">
            <v>0</v>
          </cell>
          <cell r="AC188">
            <v>-1.2810000000000001</v>
          </cell>
          <cell r="AD188">
            <v>-3.892199474890476</v>
          </cell>
          <cell r="AE188">
            <v>-3.8013569104070868</v>
          </cell>
          <cell r="AF188">
            <v>-24.602110782433357</v>
          </cell>
          <cell r="AG188">
            <v>-15.394138962959907</v>
          </cell>
          <cell r="AH188">
            <v>-4.8329675845388849</v>
          </cell>
          <cell r="AI188">
            <v>35.651905070581158</v>
          </cell>
          <cell r="AJ188">
            <v>45.883795785713382</v>
          </cell>
          <cell r="AK188">
            <v>44.124874649587198</v>
          </cell>
          <cell r="AL188">
            <v>44.478931977281498</v>
          </cell>
          <cell r="AM188">
            <v>44.796325427232262</v>
          </cell>
          <cell r="AN188">
            <v>44.936906010483952</v>
          </cell>
          <cell r="AO188">
            <v>239.08290991867079</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ur-lex.europa.eu/legal-content/EN/ALL/?uri=CELEX:52014XC0620(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34"/>
  <sheetViews>
    <sheetView topLeftCell="A16" zoomScaleNormal="100" workbookViewId="0">
      <selection activeCell="D6" sqref="D6"/>
    </sheetView>
  </sheetViews>
  <sheetFormatPr defaultColWidth="10.77734375" defaultRowHeight="14.4"/>
  <cols>
    <col min="1" max="1" width="26.33203125" style="220" customWidth="1"/>
    <col min="2" max="6" width="25.77734375" style="220" customWidth="1"/>
    <col min="7" max="16384" width="10.77734375" style="220"/>
  </cols>
  <sheetData>
    <row r="1" spans="1:6">
      <c r="A1" s="219"/>
      <c r="B1" s="219"/>
      <c r="C1" s="219"/>
      <c r="D1" s="219"/>
      <c r="E1" s="219"/>
      <c r="F1" s="219"/>
    </row>
    <row r="2" spans="1:6">
      <c r="A2" s="219"/>
      <c r="B2" s="219"/>
      <c r="C2" s="385" t="s">
        <v>95</v>
      </c>
      <c r="D2" s="385"/>
      <c r="E2" s="385"/>
      <c r="F2" s="219"/>
    </row>
    <row r="3" spans="1:6">
      <c r="A3" s="219"/>
      <c r="B3" s="219"/>
      <c r="C3" s="385"/>
      <c r="D3" s="385"/>
      <c r="E3" s="385"/>
      <c r="F3" s="219"/>
    </row>
    <row r="4" spans="1:6">
      <c r="A4" s="219"/>
      <c r="B4" s="219"/>
      <c r="C4" s="385"/>
      <c r="D4" s="385"/>
      <c r="E4" s="385"/>
      <c r="F4" s="219"/>
    </row>
    <row r="5" spans="1:6">
      <c r="A5" s="219"/>
      <c r="B5" s="219"/>
      <c r="C5" s="219"/>
      <c r="D5" s="219"/>
      <c r="E5" s="219"/>
      <c r="F5" s="219"/>
    </row>
    <row r="6" spans="1:6" ht="30" customHeight="1">
      <c r="A6" s="301" t="s">
        <v>101</v>
      </c>
      <c r="B6" s="301"/>
      <c r="C6" s="301" t="s">
        <v>102</v>
      </c>
      <c r="D6" s="302" t="s">
        <v>169</v>
      </c>
      <c r="E6" s="301" t="s">
        <v>103</v>
      </c>
      <c r="F6" s="329" t="s">
        <v>195</v>
      </c>
    </row>
    <row r="7" spans="1:6" ht="30" customHeight="1">
      <c r="A7" s="386"/>
      <c r="B7" s="387"/>
      <c r="C7" s="387"/>
      <c r="D7" s="387"/>
      <c r="E7" s="387"/>
      <c r="F7" s="388"/>
    </row>
    <row r="8" spans="1:6" ht="30" customHeight="1">
      <c r="A8" s="221" t="s">
        <v>105</v>
      </c>
      <c r="B8" s="386" t="s">
        <v>126</v>
      </c>
      <c r="C8" s="387"/>
      <c r="D8" s="387"/>
      <c r="E8" s="388"/>
      <c r="F8" s="222"/>
    </row>
    <row r="9" spans="1:6" ht="31.5" customHeight="1">
      <c r="A9" s="302" t="s">
        <v>107</v>
      </c>
      <c r="B9" s="391" t="s">
        <v>127</v>
      </c>
      <c r="C9" s="392"/>
      <c r="D9" s="392"/>
      <c r="E9" s="393"/>
      <c r="F9" s="222"/>
    </row>
    <row r="10" spans="1:6" ht="31.5" customHeight="1">
      <c r="A10" s="302" t="s">
        <v>106</v>
      </c>
      <c r="B10" s="391" t="s">
        <v>125</v>
      </c>
      <c r="C10" s="392"/>
      <c r="D10" s="392"/>
      <c r="E10" s="393"/>
      <c r="F10" s="222"/>
    </row>
    <row r="11" spans="1:6" ht="30" customHeight="1">
      <c r="A11" s="304" t="s">
        <v>196</v>
      </c>
      <c r="B11" s="394" t="s">
        <v>215</v>
      </c>
      <c r="C11" s="395"/>
      <c r="D11" s="395"/>
      <c r="E11" s="396"/>
      <c r="F11" s="222"/>
    </row>
    <row r="12" spans="1:6" ht="30" customHeight="1">
      <c r="A12" s="302"/>
      <c r="B12" s="391"/>
      <c r="C12" s="392"/>
      <c r="D12" s="392"/>
      <c r="E12" s="393"/>
      <c r="F12" s="222"/>
    </row>
    <row r="13" spans="1:6" ht="30" customHeight="1">
      <c r="A13" s="221" t="s">
        <v>96</v>
      </c>
      <c r="B13" s="389" t="s">
        <v>97</v>
      </c>
      <c r="C13" s="389"/>
      <c r="D13" s="389"/>
      <c r="E13" s="221" t="s">
        <v>98</v>
      </c>
      <c r="F13" s="221"/>
    </row>
    <row r="14" spans="1:6" ht="46.05" customHeight="1">
      <c r="A14" s="303" t="s">
        <v>108</v>
      </c>
      <c r="B14" s="390" t="s">
        <v>100</v>
      </c>
      <c r="C14" s="390"/>
      <c r="D14" s="390"/>
      <c r="E14" s="391" t="s">
        <v>99</v>
      </c>
      <c r="F14" s="392"/>
    </row>
    <row r="15" spans="1:6" ht="30" customHeight="1">
      <c r="A15" s="304" t="s">
        <v>109</v>
      </c>
      <c r="B15" s="397" t="s">
        <v>104</v>
      </c>
      <c r="C15" s="397"/>
      <c r="D15" s="397"/>
      <c r="E15" s="301"/>
      <c r="F15" s="301"/>
    </row>
    <row r="16" spans="1:6" ht="30" customHeight="1">
      <c r="A16" s="386" t="s">
        <v>123</v>
      </c>
      <c r="B16" s="387"/>
      <c r="C16" s="387"/>
      <c r="D16" s="387"/>
      <c r="E16" s="387"/>
      <c r="F16" s="388"/>
    </row>
    <row r="17" spans="1:6" ht="25.05" customHeight="1">
      <c r="A17" s="328" t="s">
        <v>112</v>
      </c>
      <c r="B17" s="398" t="s">
        <v>124</v>
      </c>
      <c r="C17" s="399"/>
      <c r="D17" s="399"/>
      <c r="E17" s="399"/>
      <c r="F17" s="400"/>
    </row>
    <row r="18" spans="1:6" ht="36" customHeight="1">
      <c r="A18" s="328" t="s">
        <v>112</v>
      </c>
      <c r="B18" s="394" t="s">
        <v>204</v>
      </c>
      <c r="C18" s="395"/>
      <c r="D18" s="395"/>
      <c r="E18" s="395"/>
      <c r="F18" s="396"/>
    </row>
    <row r="19" spans="1:6" ht="19.5" customHeight="1">
      <c r="A19" s="328" t="s">
        <v>112</v>
      </c>
      <c r="B19" s="398" t="s">
        <v>197</v>
      </c>
      <c r="C19" s="399"/>
      <c r="D19" s="399"/>
      <c r="E19" s="399"/>
      <c r="F19" s="400"/>
    </row>
    <row r="20" spans="1:6" ht="35.549999999999997" customHeight="1">
      <c r="A20" s="328" t="s">
        <v>112</v>
      </c>
      <c r="B20" s="398" t="s">
        <v>198</v>
      </c>
      <c r="C20" s="399"/>
      <c r="D20" s="399"/>
      <c r="E20" s="399"/>
      <c r="F20" s="400"/>
    </row>
    <row r="21" spans="1:6" ht="35.549999999999997" customHeight="1">
      <c r="A21" s="330" t="s">
        <v>205</v>
      </c>
      <c r="B21" s="394" t="s">
        <v>206</v>
      </c>
      <c r="C21" s="395"/>
      <c r="D21" s="395"/>
      <c r="E21" s="395"/>
      <c r="F21" s="396"/>
    </row>
    <row r="22" spans="1:6" ht="50.1" customHeight="1">
      <c r="A22" s="330" t="s">
        <v>214</v>
      </c>
      <c r="B22" s="394" t="s">
        <v>207</v>
      </c>
      <c r="C22" s="395"/>
      <c r="D22" s="395"/>
      <c r="E22" s="395"/>
      <c r="F22" s="396"/>
    </row>
    <row r="23" spans="1:6" ht="31.05" customHeight="1">
      <c r="A23" s="330" t="s">
        <v>214</v>
      </c>
      <c r="B23" s="394" t="s">
        <v>233</v>
      </c>
      <c r="C23" s="395"/>
      <c r="D23" s="395"/>
      <c r="E23" s="395"/>
      <c r="F23" s="396"/>
    </row>
    <row r="24" spans="1:6" ht="31.05" customHeight="1">
      <c r="A24" s="330" t="s">
        <v>214</v>
      </c>
      <c r="B24" s="394" t="s">
        <v>208</v>
      </c>
      <c r="C24" s="395"/>
      <c r="D24" s="395"/>
      <c r="E24" s="395"/>
      <c r="F24" s="396"/>
    </row>
    <row r="25" spans="1:6" ht="24" customHeight="1">
      <c r="A25" s="330" t="s">
        <v>214</v>
      </c>
      <c r="B25" s="394" t="s">
        <v>113</v>
      </c>
      <c r="C25" s="395"/>
      <c r="D25" s="395"/>
      <c r="E25" s="395"/>
      <c r="F25" s="396"/>
    </row>
    <row r="26" spans="1:6" ht="50.1" customHeight="1">
      <c r="A26" s="330" t="s">
        <v>214</v>
      </c>
      <c r="B26" s="394" t="s">
        <v>209</v>
      </c>
      <c r="C26" s="395"/>
      <c r="D26" s="395"/>
      <c r="E26" s="395"/>
      <c r="F26" s="396"/>
    </row>
    <row r="27" spans="1:6" ht="50.1" customHeight="1">
      <c r="A27" s="330" t="s">
        <v>214</v>
      </c>
      <c r="B27" s="394" t="s">
        <v>210</v>
      </c>
      <c r="C27" s="395"/>
      <c r="D27" s="395"/>
      <c r="E27" s="395"/>
      <c r="F27" s="396"/>
    </row>
    <row r="28" spans="1:6" ht="41.55" customHeight="1">
      <c r="A28" s="330" t="s">
        <v>214</v>
      </c>
      <c r="B28" s="394" t="s">
        <v>211</v>
      </c>
      <c r="C28" s="395"/>
      <c r="D28" s="395"/>
      <c r="E28" s="395"/>
      <c r="F28" s="396"/>
    </row>
    <row r="29" spans="1:6" ht="24" customHeight="1">
      <c r="A29" s="330" t="s">
        <v>214</v>
      </c>
      <c r="B29" s="394" t="s">
        <v>212</v>
      </c>
      <c r="C29" s="395"/>
      <c r="D29" s="395"/>
      <c r="E29" s="395"/>
      <c r="F29" s="396"/>
    </row>
    <row r="30" spans="1:6" ht="46.5" customHeight="1">
      <c r="A30" s="330" t="s">
        <v>213</v>
      </c>
      <c r="B30" s="394" t="s">
        <v>219</v>
      </c>
      <c r="C30" s="395"/>
      <c r="D30" s="395"/>
      <c r="E30" s="395"/>
      <c r="F30" s="396"/>
    </row>
    <row r="31" spans="1:6" ht="64.05" customHeight="1">
      <c r="A31" s="330" t="s">
        <v>111</v>
      </c>
      <c r="B31" s="394" t="s">
        <v>234</v>
      </c>
      <c r="C31" s="401"/>
      <c r="D31" s="401"/>
      <c r="E31" s="401"/>
      <c r="F31" s="402"/>
    </row>
    <row r="32" spans="1:6" ht="33.450000000000003" customHeight="1">
      <c r="A32" s="328" t="s">
        <v>110</v>
      </c>
      <c r="B32" s="394" t="s">
        <v>216</v>
      </c>
      <c r="C32" s="401"/>
      <c r="D32" s="401"/>
      <c r="E32" s="401"/>
      <c r="F32" s="402"/>
    </row>
    <row r="33" spans="1:6" ht="50.1" customHeight="1">
      <c r="A33" s="330" t="s">
        <v>201</v>
      </c>
      <c r="B33" s="394" t="s">
        <v>217</v>
      </c>
      <c r="C33" s="401"/>
      <c r="D33" s="401"/>
      <c r="E33" s="401"/>
      <c r="F33" s="402"/>
    </row>
    <row r="34" spans="1:6" ht="50.1" customHeight="1">
      <c r="A34" s="330" t="s">
        <v>203</v>
      </c>
      <c r="B34" s="394" t="s">
        <v>218</v>
      </c>
      <c r="C34" s="401"/>
      <c r="D34" s="401"/>
      <c r="E34" s="401"/>
      <c r="F34" s="402"/>
    </row>
  </sheetData>
  <mergeCells count="30">
    <mergeCell ref="B34:F34"/>
    <mergeCell ref="B21:F21"/>
    <mergeCell ref="B23:F23"/>
    <mergeCell ref="B24:F24"/>
    <mergeCell ref="B30:F30"/>
    <mergeCell ref="B32:F32"/>
    <mergeCell ref="B33:F33"/>
    <mergeCell ref="B31:F31"/>
    <mergeCell ref="B25:F25"/>
    <mergeCell ref="B26:F26"/>
    <mergeCell ref="B27:F27"/>
    <mergeCell ref="B28:F28"/>
    <mergeCell ref="B22:F22"/>
    <mergeCell ref="B29:F29"/>
    <mergeCell ref="B15:D15"/>
    <mergeCell ref="A16:F16"/>
    <mergeCell ref="B17:F17"/>
    <mergeCell ref="B19:F19"/>
    <mergeCell ref="B20:F20"/>
    <mergeCell ref="B18:F18"/>
    <mergeCell ref="C2:E4"/>
    <mergeCell ref="A7:F7"/>
    <mergeCell ref="B13:D13"/>
    <mergeCell ref="B14:D14"/>
    <mergeCell ref="E14:F14"/>
    <mergeCell ref="B8:E8"/>
    <mergeCell ref="B9:E9"/>
    <mergeCell ref="B10:E10"/>
    <mergeCell ref="B11:E11"/>
    <mergeCell ref="B12:E12"/>
  </mergeCells>
  <hyperlinks>
    <hyperlink ref="E14:F14" r:id="rId1" display="52014XC062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6"/>
  <sheetViews>
    <sheetView showGridLines="0" zoomScaleNormal="100" workbookViewId="0">
      <pane xSplit="1" ySplit="10" topLeftCell="B11" activePane="bottomRight" state="frozen"/>
      <selection pane="topRight" activeCell="B1" sqref="B1"/>
      <selection pane="bottomLeft" activeCell="A11" sqref="A11"/>
      <selection pane="bottomRight" activeCell="V1" sqref="V1:V1048576"/>
    </sheetView>
  </sheetViews>
  <sheetFormatPr defaultColWidth="11.44140625" defaultRowHeight="14.4"/>
  <cols>
    <col min="1" max="1" width="49.44140625" style="37" customWidth="1"/>
    <col min="2" max="2" width="14.6640625" style="37" customWidth="1"/>
    <col min="3" max="20" width="13.77734375" style="37" customWidth="1"/>
    <col min="21" max="21" width="12.21875" style="54" bestFit="1" customWidth="1"/>
    <col min="22" max="22" width="11.44140625" style="9"/>
    <col min="23" max="23" width="14.77734375" style="70" customWidth="1"/>
    <col min="24" max="16384" width="11.44140625" style="9"/>
  </cols>
  <sheetData>
    <row r="1" spans="1:23" ht="14.55" customHeight="1" thickBot="1">
      <c r="C1" s="9"/>
      <c r="D1" s="9"/>
      <c r="E1" s="9"/>
      <c r="F1" s="9"/>
      <c r="G1" s="9"/>
      <c r="H1" s="38"/>
      <c r="I1" s="38"/>
      <c r="J1" s="38"/>
      <c r="K1" s="38"/>
      <c r="L1" s="38"/>
      <c r="M1" s="38"/>
      <c r="O1" s="38"/>
      <c r="P1" s="38"/>
      <c r="Q1" s="38"/>
      <c r="R1" s="38"/>
      <c r="S1" s="38"/>
      <c r="T1" s="38"/>
    </row>
    <row r="2" spans="1:23" s="79" customFormat="1" ht="18.600000000000001" customHeight="1">
      <c r="A2" s="122" t="s">
        <v>4</v>
      </c>
      <c r="B2" s="338"/>
      <c r="F2" s="403" t="s">
        <v>150</v>
      </c>
      <c r="G2" s="105" t="s">
        <v>155</v>
      </c>
      <c r="H2" s="106"/>
      <c r="I2" s="106"/>
      <c r="J2" s="107"/>
      <c r="K2" s="35"/>
      <c r="L2" s="48"/>
      <c r="M2" s="51"/>
      <c r="N2" s="35"/>
      <c r="O2" s="48"/>
      <c r="P2" s="48"/>
      <c r="Q2" s="48"/>
      <c r="R2" s="48"/>
      <c r="S2" s="48"/>
      <c r="T2" s="48"/>
      <c r="U2" s="53"/>
      <c r="W2" s="80"/>
    </row>
    <row r="3" spans="1:23" s="79" customFormat="1" ht="18.600000000000001" customHeight="1">
      <c r="A3" s="123" t="s">
        <v>5</v>
      </c>
      <c r="B3" s="339"/>
      <c r="F3" s="404"/>
      <c r="G3" s="108" t="s">
        <v>157</v>
      </c>
      <c r="H3" s="109"/>
      <c r="I3" s="109"/>
      <c r="J3" s="110"/>
      <c r="K3" s="35"/>
      <c r="L3" s="48"/>
      <c r="M3" s="81"/>
      <c r="N3" s="35"/>
      <c r="O3" s="48"/>
      <c r="P3" s="48"/>
      <c r="Q3" s="48"/>
      <c r="R3" s="48"/>
      <c r="S3" s="48"/>
      <c r="T3" s="48"/>
      <c r="U3" s="53"/>
      <c r="W3" s="80"/>
    </row>
    <row r="4" spans="1:23" s="79" customFormat="1" ht="18.600000000000001" customHeight="1" thickBot="1">
      <c r="A4" s="124" t="s">
        <v>6</v>
      </c>
      <c r="B4" s="340"/>
      <c r="F4" s="405"/>
      <c r="G4" s="111" t="s">
        <v>158</v>
      </c>
      <c r="H4" s="112"/>
      <c r="I4" s="112"/>
      <c r="J4" s="113"/>
      <c r="M4" s="82"/>
      <c r="N4" s="35"/>
      <c r="O4" s="35"/>
      <c r="U4" s="53"/>
      <c r="W4" s="80"/>
    </row>
    <row r="5" spans="1:23" s="89" customFormat="1" ht="18.600000000000001" customHeight="1">
      <c r="A5" s="133"/>
      <c r="B5" s="133"/>
      <c r="F5" s="134"/>
      <c r="G5" s="96"/>
      <c r="M5" s="97"/>
      <c r="U5" s="98"/>
      <c r="W5" s="99"/>
    </row>
    <row r="6" spans="1:23" s="89" customFormat="1" ht="18.600000000000001" customHeight="1">
      <c r="A6" s="133"/>
      <c r="B6" s="133"/>
      <c r="F6" s="134"/>
      <c r="G6" s="96"/>
      <c r="M6" s="97"/>
      <c r="U6" s="98"/>
      <c r="W6" s="99"/>
    </row>
    <row r="7" spans="1:23" s="11" customFormat="1" ht="14.55" customHeight="1">
      <c r="A7" s="94"/>
      <c r="B7" s="95"/>
      <c r="C7" s="96"/>
      <c r="D7" s="89"/>
      <c r="E7" s="89"/>
      <c r="F7" s="89"/>
      <c r="G7" s="89"/>
      <c r="H7" s="89"/>
      <c r="I7" s="89"/>
      <c r="J7" s="89"/>
      <c r="K7" s="89"/>
      <c r="L7" s="89"/>
      <c r="M7" s="97"/>
      <c r="N7" s="89"/>
      <c r="O7" s="89"/>
      <c r="P7" s="89"/>
      <c r="Q7" s="89"/>
      <c r="R7" s="89"/>
      <c r="S7" s="89"/>
      <c r="T7" s="89"/>
      <c r="U7" s="98"/>
      <c r="W7" s="70"/>
    </row>
    <row r="8" spans="1:23" s="11" customFormat="1" ht="18" customHeight="1">
      <c r="A8" s="125" t="s">
        <v>147</v>
      </c>
      <c r="B8" s="40"/>
      <c r="C8" s="40"/>
      <c r="D8" s="40"/>
      <c r="E8" s="40"/>
      <c r="F8" s="40"/>
      <c r="G8" s="40"/>
      <c r="H8" s="40"/>
      <c r="I8" s="40"/>
      <c r="J8" s="40"/>
      <c r="K8" s="40"/>
      <c r="L8" s="40"/>
      <c r="M8" s="40"/>
      <c r="N8" s="40"/>
      <c r="O8" s="40"/>
      <c r="P8" s="40"/>
      <c r="Q8" s="40"/>
      <c r="R8" s="40"/>
      <c r="S8" s="40"/>
      <c r="T8" s="40"/>
      <c r="U8" s="56"/>
      <c r="W8" s="70"/>
    </row>
    <row r="9" spans="1:23" s="92" customFormat="1" ht="14.55" customHeight="1">
      <c r="A9" s="126"/>
      <c r="B9" s="89"/>
      <c r="C9" s="89"/>
      <c r="D9" s="89"/>
      <c r="E9" s="89"/>
      <c r="F9" s="89"/>
      <c r="G9" s="89"/>
      <c r="H9" s="89"/>
      <c r="I9" s="89"/>
      <c r="J9" s="89"/>
      <c r="K9" s="89"/>
      <c r="L9" s="89"/>
      <c r="M9" s="89"/>
      <c r="N9" s="89"/>
      <c r="O9" s="89"/>
      <c r="P9" s="89"/>
      <c r="Q9" s="89"/>
      <c r="R9" s="89"/>
      <c r="S9" s="89"/>
      <c r="T9" s="89"/>
      <c r="U9" s="90"/>
      <c r="W9" s="93"/>
    </row>
    <row r="10" spans="1:23" s="92" customFormat="1" ht="14.55" customHeight="1">
      <c r="A10" s="126"/>
      <c r="B10" s="309" t="s">
        <v>161</v>
      </c>
      <c r="C10" s="309" t="s">
        <v>2</v>
      </c>
      <c r="D10" s="89"/>
      <c r="E10" s="89"/>
      <c r="F10" s="89"/>
      <c r="G10" s="89"/>
      <c r="H10" s="89"/>
      <c r="I10" s="89"/>
      <c r="J10" s="89"/>
      <c r="K10" s="89"/>
      <c r="L10" s="89"/>
      <c r="M10" s="89"/>
      <c r="N10" s="89"/>
      <c r="O10" s="89"/>
      <c r="P10" s="89"/>
      <c r="Q10" s="89"/>
      <c r="R10" s="89"/>
      <c r="S10" s="89"/>
      <c r="T10" s="89"/>
      <c r="U10" s="90"/>
      <c r="W10" s="93"/>
    </row>
    <row r="11" spans="1:23" s="11" customFormat="1" ht="14.55" customHeight="1">
      <c r="A11" s="75" t="s">
        <v>143</v>
      </c>
      <c r="B11" s="305">
        <f>'Factual scenario (IPCEI)'!$C$117</f>
        <v>0</v>
      </c>
      <c r="C11" s="307" t="s">
        <v>17</v>
      </c>
      <c r="D11" s="35"/>
      <c r="E11" s="35"/>
      <c r="F11" s="35"/>
      <c r="M11" s="21"/>
      <c r="U11" s="55"/>
      <c r="W11" s="70"/>
    </row>
    <row r="12" spans="1:23">
      <c r="A12" s="75" t="s">
        <v>146</v>
      </c>
      <c r="B12" s="305">
        <f>'Counterfactual scenario'!$C$58</f>
        <v>0</v>
      </c>
      <c r="C12" s="307" t="s">
        <v>17</v>
      </c>
    </row>
    <row r="13" spans="1:23">
      <c r="A13" s="86" t="s">
        <v>147</v>
      </c>
      <c r="B13" s="306">
        <f>B11-B12</f>
        <v>0</v>
      </c>
      <c r="C13" s="308" t="s">
        <v>17</v>
      </c>
    </row>
    <row r="14" spans="1:23">
      <c r="A14" s="36"/>
      <c r="B14" s="36" t="s">
        <v>254</v>
      </c>
      <c r="C14" s="36"/>
      <c r="D14" s="36"/>
      <c r="E14" s="36"/>
      <c r="F14" s="36"/>
      <c r="G14" s="36"/>
    </row>
    <row r="15" spans="1:23">
      <c r="A15" s="11"/>
      <c r="B15" s="11"/>
      <c r="C15" s="36"/>
      <c r="D15" s="36"/>
      <c r="E15" s="36"/>
      <c r="F15" s="36"/>
      <c r="G15" s="36"/>
    </row>
    <row r="16" spans="1:23">
      <c r="A16" s="11"/>
      <c r="B16" s="11"/>
      <c r="C16" s="36"/>
      <c r="D16" s="36"/>
      <c r="E16" s="36"/>
      <c r="F16" s="36"/>
      <c r="G16" s="36"/>
    </row>
    <row r="17" spans="1:7">
      <c r="A17" s="36"/>
      <c r="B17" s="78"/>
      <c r="C17" s="36"/>
      <c r="D17" s="36"/>
      <c r="E17" s="36"/>
      <c r="F17" s="36"/>
      <c r="G17" s="36"/>
    </row>
    <row r="18" spans="1:7">
      <c r="A18" s="36"/>
      <c r="B18" s="36"/>
      <c r="C18" s="36"/>
      <c r="D18" s="36"/>
      <c r="E18" s="36"/>
      <c r="F18" s="36"/>
      <c r="G18" s="36"/>
    </row>
    <row r="19" spans="1:7">
      <c r="A19" s="36"/>
      <c r="B19" s="36"/>
      <c r="C19" s="36"/>
      <c r="D19" s="36"/>
      <c r="E19" s="36"/>
      <c r="F19" s="36"/>
      <c r="G19" s="36"/>
    </row>
    <row r="20" spans="1:7">
      <c r="A20" s="36"/>
      <c r="B20" s="36"/>
      <c r="C20" s="36"/>
      <c r="D20" s="36"/>
      <c r="E20" s="36"/>
      <c r="F20" s="36"/>
      <c r="G20" s="36"/>
    </row>
    <row r="21" spans="1:7">
      <c r="A21" s="36"/>
      <c r="B21" s="36"/>
      <c r="C21" s="36"/>
      <c r="D21" s="36"/>
      <c r="E21" s="36"/>
      <c r="F21" s="36"/>
      <c r="G21" s="36"/>
    </row>
    <row r="22" spans="1:7">
      <c r="A22" s="36"/>
      <c r="B22" s="36"/>
      <c r="C22" s="36"/>
      <c r="D22" s="36"/>
      <c r="E22" s="36"/>
      <c r="F22" s="36"/>
      <c r="G22" s="36"/>
    </row>
    <row r="23" spans="1:7">
      <c r="A23" s="36"/>
      <c r="B23" s="36"/>
      <c r="C23" s="36"/>
      <c r="D23" s="36"/>
      <c r="E23" s="36"/>
      <c r="F23" s="36"/>
      <c r="G23" s="36"/>
    </row>
    <row r="24" spans="1:7">
      <c r="A24" s="36"/>
      <c r="B24" s="36"/>
      <c r="C24" s="36"/>
      <c r="D24" s="36"/>
      <c r="E24" s="36"/>
      <c r="F24" s="36"/>
      <c r="G24" s="36"/>
    </row>
    <row r="25" spans="1:7">
      <c r="A25" s="36"/>
    </row>
    <row r="26" spans="1:7">
      <c r="A26" s="36"/>
    </row>
  </sheetData>
  <mergeCells count="1">
    <mergeCell ref="F2:F4"/>
  </mergeCells>
  <pageMargins left="0.7" right="0.7" top="0.75" bottom="0.75" header="0.3" footer="0.3"/>
  <pageSetup paperSize="8" scale="4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50"/>
  <sheetViews>
    <sheetView showGridLines="0" topLeftCell="A136" zoomScaleNormal="100" workbookViewId="0">
      <selection activeCell="V1" sqref="V1:W1048576"/>
    </sheetView>
  </sheetViews>
  <sheetFormatPr defaultColWidth="11.44140625" defaultRowHeight="14.4" outlineLevelRow="1"/>
  <cols>
    <col min="1" max="1" width="71.109375" style="37" customWidth="1"/>
    <col min="2" max="2" width="13.5546875" style="37" customWidth="1"/>
    <col min="3" max="20" width="13.77734375" style="37" customWidth="1"/>
    <col min="21" max="21" width="12.21875" style="54" bestFit="1" customWidth="1"/>
    <col min="22" max="16384" width="11.44140625" style="375"/>
  </cols>
  <sheetData>
    <row r="1" spans="1:21" ht="6.45" customHeight="1" thickBot="1">
      <c r="C1" s="9"/>
      <c r="D1" s="9"/>
      <c r="E1" s="9"/>
      <c r="F1" s="9"/>
      <c r="G1" s="9"/>
      <c r="H1" s="38"/>
      <c r="I1" s="38"/>
      <c r="J1" s="38"/>
      <c r="K1" s="38"/>
      <c r="L1" s="38"/>
      <c r="M1" s="38"/>
      <c r="O1" s="38"/>
      <c r="P1" s="38"/>
      <c r="Q1" s="38"/>
      <c r="R1" s="38"/>
      <c r="S1" s="38"/>
      <c r="T1" s="38"/>
    </row>
    <row r="2" spans="1:21" s="376" customFormat="1" ht="18.600000000000001" customHeight="1">
      <c r="A2" s="122" t="s">
        <v>4</v>
      </c>
      <c r="B2" s="335">
        <f>'Funding Gap'!B2</f>
        <v>0</v>
      </c>
      <c r="C2" s="79"/>
      <c r="D2" s="79"/>
      <c r="E2" s="79"/>
      <c r="F2" s="403" t="s">
        <v>150</v>
      </c>
      <c r="G2" s="105" t="s">
        <v>155</v>
      </c>
      <c r="H2" s="106"/>
      <c r="I2" s="106"/>
      <c r="J2" s="107"/>
      <c r="K2" s="35"/>
      <c r="L2" s="48"/>
      <c r="M2" s="51"/>
      <c r="N2" s="35"/>
      <c r="O2" s="48"/>
      <c r="P2" s="48"/>
      <c r="Q2" s="48"/>
      <c r="R2" s="48"/>
      <c r="S2" s="48"/>
      <c r="T2" s="48"/>
      <c r="U2" s="53"/>
    </row>
    <row r="3" spans="1:21" s="376" customFormat="1" ht="18.600000000000001" customHeight="1">
      <c r="A3" s="123" t="s">
        <v>5</v>
      </c>
      <c r="B3" s="336">
        <f>'Funding Gap'!B3</f>
        <v>0</v>
      </c>
      <c r="C3" s="79"/>
      <c r="D3" s="79"/>
      <c r="E3" s="79"/>
      <c r="F3" s="404"/>
      <c r="G3" s="108" t="s">
        <v>157</v>
      </c>
      <c r="H3" s="109"/>
      <c r="I3" s="109"/>
      <c r="J3" s="110"/>
      <c r="K3" s="35"/>
      <c r="L3" s="48"/>
      <c r="M3" s="81"/>
      <c r="N3" s="35"/>
      <c r="O3" s="48"/>
      <c r="P3" s="48"/>
      <c r="Q3" s="48"/>
      <c r="R3" s="48"/>
      <c r="S3" s="48"/>
      <c r="T3" s="48"/>
      <c r="U3" s="53"/>
    </row>
    <row r="4" spans="1:21" s="376" customFormat="1" ht="18.600000000000001" customHeight="1" thickBot="1">
      <c r="A4" s="124" t="s">
        <v>6</v>
      </c>
      <c r="B4" s="337">
        <f>'Funding Gap'!B4</f>
        <v>0</v>
      </c>
      <c r="C4" s="79"/>
      <c r="D4" s="79"/>
      <c r="E4" s="79"/>
      <c r="F4" s="405"/>
      <c r="G4" s="111" t="s">
        <v>158</v>
      </c>
      <c r="H4" s="112"/>
      <c r="I4" s="112"/>
      <c r="J4" s="113"/>
      <c r="K4" s="79"/>
      <c r="L4" s="79"/>
      <c r="M4" s="82"/>
      <c r="N4" s="35"/>
      <c r="O4" s="35"/>
      <c r="P4" s="79"/>
      <c r="Q4" s="79"/>
      <c r="R4" s="79"/>
      <c r="S4" s="79"/>
      <c r="T4" s="79"/>
      <c r="U4" s="53"/>
    </row>
    <row r="5" spans="1:21" s="377" customFormat="1" ht="18.600000000000001" customHeight="1">
      <c r="A5" s="94"/>
      <c r="B5" s="95"/>
      <c r="C5" s="96"/>
      <c r="D5" s="89"/>
      <c r="E5" s="89"/>
      <c r="F5" s="89"/>
      <c r="G5" s="89"/>
      <c r="H5" s="89"/>
      <c r="I5" s="89"/>
      <c r="J5" s="89"/>
      <c r="K5" s="89"/>
      <c r="L5" s="89"/>
      <c r="M5" s="97"/>
      <c r="N5" s="89"/>
      <c r="O5" s="89"/>
      <c r="P5" s="89"/>
      <c r="Q5" s="89"/>
      <c r="R5" s="89"/>
      <c r="S5" s="89"/>
      <c r="T5" s="89"/>
      <c r="U5" s="98"/>
    </row>
    <row r="6" spans="1:21" ht="19.5" customHeight="1" outlineLevel="1">
      <c r="A6" s="125" t="s">
        <v>149</v>
      </c>
      <c r="B6" s="40"/>
      <c r="C6" s="40"/>
      <c r="D6" s="40"/>
      <c r="E6" s="40"/>
      <c r="F6" s="40"/>
      <c r="G6" s="40"/>
      <c r="H6" s="40"/>
      <c r="I6" s="40"/>
      <c r="J6" s="40"/>
      <c r="K6" s="40"/>
      <c r="L6" s="40"/>
      <c r="M6" s="40"/>
      <c r="N6" s="40"/>
      <c r="O6" s="40"/>
      <c r="P6" s="40"/>
      <c r="Q6" s="40"/>
      <c r="R6" s="40"/>
      <c r="S6" s="40"/>
      <c r="T6" s="40"/>
      <c r="U6" s="56"/>
    </row>
    <row r="7" spans="1:21" s="378" customFormat="1" ht="19.5" customHeight="1" outlineLevel="1" thickBot="1">
      <c r="A7" s="88"/>
      <c r="B7" s="89"/>
      <c r="C7" s="89"/>
      <c r="D7" s="89"/>
      <c r="E7" s="89"/>
      <c r="F7" s="89"/>
      <c r="G7" s="89"/>
      <c r="H7" s="89"/>
      <c r="I7" s="89"/>
      <c r="J7" s="89"/>
      <c r="K7" s="89"/>
      <c r="L7" s="89"/>
      <c r="M7" s="89"/>
      <c r="N7" s="89"/>
      <c r="O7" s="89"/>
      <c r="P7" s="89"/>
      <c r="Q7" s="89"/>
      <c r="R7" s="89"/>
      <c r="S7" s="89"/>
      <c r="T7" s="89"/>
      <c r="U7" s="90"/>
    </row>
    <row r="8" spans="1:21" ht="14.55" customHeight="1" outlineLevel="1" thickBot="1">
      <c r="A8" s="104" t="s">
        <v>148</v>
      </c>
      <c r="B8" s="296">
        <f>C117</f>
        <v>0</v>
      </c>
      <c r="C8" s="5"/>
    </row>
    <row r="9" spans="1:21" s="378" customFormat="1" ht="14.55" customHeight="1">
      <c r="A9" s="88"/>
      <c r="B9" s="89"/>
      <c r="C9" s="89"/>
      <c r="D9" s="89"/>
      <c r="E9" s="89"/>
      <c r="F9" s="89"/>
      <c r="G9" s="89"/>
      <c r="H9" s="89"/>
      <c r="I9" s="89"/>
      <c r="J9" s="89"/>
      <c r="K9" s="89"/>
      <c r="L9" s="89"/>
      <c r="M9" s="89"/>
      <c r="N9" s="89"/>
      <c r="O9" s="89"/>
      <c r="P9" s="89"/>
      <c r="Q9" s="89"/>
      <c r="R9" s="89"/>
      <c r="S9" s="89"/>
      <c r="T9" s="89"/>
      <c r="U9" s="90"/>
    </row>
    <row r="10" spans="1:21" s="379" customFormat="1" ht="14.55" customHeight="1">
      <c r="A10" s="39"/>
      <c r="B10" s="36"/>
      <c r="C10" s="22"/>
      <c r="D10" s="35"/>
      <c r="E10" s="35"/>
      <c r="F10" s="35"/>
      <c r="G10" s="11"/>
      <c r="H10" s="11"/>
      <c r="I10" s="11"/>
      <c r="J10" s="11"/>
      <c r="K10" s="11"/>
      <c r="L10" s="11"/>
      <c r="M10" s="21"/>
      <c r="N10" s="11"/>
      <c r="O10" s="11"/>
      <c r="P10" s="11"/>
      <c r="Q10" s="11"/>
      <c r="R10" s="11"/>
      <c r="S10" s="11"/>
      <c r="T10" s="11"/>
      <c r="U10" s="55"/>
    </row>
    <row r="11" spans="1:21" ht="19.5" customHeight="1" outlineLevel="1">
      <c r="A11" s="125" t="s">
        <v>88</v>
      </c>
      <c r="B11" s="40"/>
      <c r="C11" s="40"/>
      <c r="D11" s="40"/>
      <c r="E11" s="40"/>
      <c r="F11" s="40"/>
      <c r="G11" s="40"/>
      <c r="H11" s="40"/>
      <c r="I11" s="40"/>
      <c r="J11" s="40"/>
      <c r="K11" s="40"/>
      <c r="L11" s="40"/>
      <c r="M11" s="40"/>
      <c r="N11" s="40"/>
      <c r="O11" s="40"/>
      <c r="P11" s="40"/>
      <c r="Q11" s="40"/>
      <c r="R11" s="40"/>
      <c r="S11" s="40"/>
      <c r="T11" s="40"/>
      <c r="U11" s="56"/>
    </row>
    <row r="12" spans="1:21" s="379" customFormat="1" ht="9" customHeight="1" outlineLevel="1">
      <c r="A12" s="22"/>
      <c r="B12" s="35"/>
      <c r="C12" s="35"/>
      <c r="D12" s="35"/>
      <c r="E12" s="35"/>
      <c r="F12" s="35"/>
      <c r="G12" s="35"/>
      <c r="H12" s="35"/>
      <c r="I12" s="35"/>
      <c r="J12" s="35"/>
      <c r="K12" s="35"/>
      <c r="L12" s="35"/>
      <c r="M12" s="35"/>
      <c r="N12" s="35"/>
      <c r="O12" s="35"/>
      <c r="P12" s="35"/>
      <c r="Q12" s="35"/>
      <c r="R12" s="35"/>
      <c r="S12" s="35"/>
      <c r="T12" s="35"/>
      <c r="U12" s="57"/>
    </row>
    <row r="13" spans="1:21" s="379" customFormat="1" ht="14.55" customHeight="1" outlineLevel="1">
      <c r="A13" s="149" t="s">
        <v>160</v>
      </c>
      <c r="B13" s="35"/>
      <c r="C13" s="35"/>
      <c r="D13" s="35"/>
      <c r="E13" s="35"/>
      <c r="F13" s="35"/>
      <c r="G13" s="35"/>
      <c r="H13" s="35"/>
      <c r="I13" s="35"/>
      <c r="J13" s="35"/>
      <c r="K13" s="35"/>
      <c r="L13" s="35"/>
      <c r="M13" s="35"/>
      <c r="N13" s="35"/>
      <c r="O13" s="35"/>
      <c r="P13" s="35"/>
      <c r="Q13" s="35"/>
      <c r="R13" s="35"/>
      <c r="S13" s="35"/>
      <c r="T13" s="35"/>
      <c r="U13" s="57"/>
    </row>
    <row r="14" spans="1:21" s="379" customFormat="1" ht="8.5500000000000007" customHeight="1" outlineLevel="1">
      <c r="A14" s="39"/>
      <c r="B14" s="36"/>
      <c r="C14" s="22"/>
      <c r="D14" s="35"/>
      <c r="E14" s="35"/>
      <c r="F14" s="35"/>
      <c r="G14" s="11"/>
      <c r="H14" s="11"/>
      <c r="I14" s="11"/>
      <c r="J14" s="11"/>
      <c r="K14" s="11"/>
      <c r="L14" s="11"/>
      <c r="M14" s="21"/>
      <c r="N14" s="11"/>
      <c r="O14" s="11"/>
      <c r="P14" s="11"/>
      <c r="Q14" s="11"/>
      <c r="R14" s="11"/>
      <c r="S14" s="11"/>
      <c r="T14" s="11"/>
      <c r="U14" s="55"/>
    </row>
    <row r="15" spans="1:21" ht="14.55" customHeight="1" outlineLevel="1">
      <c r="A15" s="101" t="s">
        <v>64</v>
      </c>
      <c r="B15" s="341">
        <v>2022</v>
      </c>
    </row>
    <row r="16" spans="1:21" ht="14.55" customHeight="1" outlineLevel="1">
      <c r="A16" s="86" t="s">
        <v>65</v>
      </c>
      <c r="B16" s="103">
        <v>2022</v>
      </c>
      <c r="G16" s="331"/>
      <c r="H16" s="331"/>
      <c r="I16" s="331"/>
      <c r="J16" s="331"/>
      <c r="K16" s="331"/>
      <c r="L16" s="331"/>
      <c r="M16" s="331"/>
    </row>
    <row r="17" spans="1:21" ht="14.55" customHeight="1" outlineLevel="1">
      <c r="A17" s="86" t="s">
        <v>93</v>
      </c>
      <c r="B17" s="103">
        <v>2024</v>
      </c>
      <c r="G17" s="331"/>
      <c r="H17" s="331"/>
      <c r="I17" s="331"/>
      <c r="J17" s="331"/>
      <c r="K17" s="331"/>
      <c r="L17" s="331"/>
      <c r="M17" s="331"/>
    </row>
    <row r="18" spans="1:21" ht="14.55" customHeight="1" outlineLevel="1">
      <c r="A18" s="86" t="s">
        <v>66</v>
      </c>
      <c r="B18" s="103">
        <v>2025</v>
      </c>
      <c r="G18" s="331"/>
      <c r="H18" s="331"/>
      <c r="I18" s="331"/>
      <c r="J18" s="331"/>
      <c r="K18" s="331"/>
      <c r="L18" s="331"/>
      <c r="M18" s="331"/>
    </row>
    <row r="19" spans="1:21" ht="14.55" customHeight="1" outlineLevel="1">
      <c r="A19" s="86" t="s">
        <v>94</v>
      </c>
      <c r="B19" s="103">
        <v>2027</v>
      </c>
      <c r="G19" s="36"/>
      <c r="H19" s="36"/>
    </row>
    <row r="20" spans="1:21" ht="14.55" customHeight="1" outlineLevel="1">
      <c r="A20" s="86" t="s">
        <v>171</v>
      </c>
      <c r="B20" s="103">
        <v>2028</v>
      </c>
    </row>
    <row r="21" spans="1:21" ht="14.55" customHeight="1" outlineLevel="1">
      <c r="A21" s="86" t="s">
        <v>67</v>
      </c>
      <c r="B21" s="103">
        <v>2039</v>
      </c>
    </row>
    <row r="22" spans="1:21" ht="14.55" customHeight="1" outlineLevel="1">
      <c r="A22" s="86" t="s">
        <v>16</v>
      </c>
      <c r="B22" s="75"/>
    </row>
    <row r="23" spans="1:21" ht="14.55" customHeight="1" outlineLevel="1">
      <c r="A23" s="102" t="s">
        <v>140</v>
      </c>
      <c r="B23" s="103">
        <v>0</v>
      </c>
      <c r="C23" s="4"/>
    </row>
    <row r="24" spans="1:21" ht="14.55" customHeight="1" outlineLevel="1">
      <c r="A24" s="102" t="s">
        <v>141</v>
      </c>
      <c r="B24" s="103">
        <v>0</v>
      </c>
      <c r="C24" s="4"/>
    </row>
    <row r="25" spans="1:21" ht="14.55" customHeight="1" outlineLevel="1">
      <c r="A25" s="100" t="s">
        <v>12</v>
      </c>
      <c r="B25" s="295" t="str">
        <f>WACC!D51</f>
        <v/>
      </c>
      <c r="C25" s="5" t="s">
        <v>136</v>
      </c>
      <c r="F25" s="292"/>
      <c r="G25" s="292"/>
    </row>
    <row r="26" spans="1:21" ht="14.55" customHeight="1" outlineLevel="1">
      <c r="A26" s="114" t="s">
        <v>151</v>
      </c>
      <c r="B26" s="261"/>
      <c r="C26" s="5"/>
    </row>
    <row r="27" spans="1:21" ht="14.55" customHeight="1" outlineLevel="1">
      <c r="A27" s="4"/>
      <c r="B27" s="87"/>
      <c r="C27" s="5"/>
    </row>
    <row r="28" spans="1:21" ht="14.55" customHeight="1">
      <c r="A28" s="125" t="s">
        <v>137</v>
      </c>
      <c r="B28" s="40"/>
      <c r="C28" s="40"/>
      <c r="D28" s="40"/>
      <c r="E28" s="40"/>
      <c r="F28" s="40"/>
      <c r="G28" s="40"/>
      <c r="H28" s="40"/>
      <c r="I28" s="40"/>
      <c r="J28" s="40"/>
      <c r="K28" s="40"/>
      <c r="L28" s="40"/>
      <c r="M28" s="40"/>
      <c r="N28" s="40"/>
      <c r="O28" s="40"/>
      <c r="P28" s="40"/>
      <c r="Q28" s="40"/>
      <c r="R28" s="40"/>
      <c r="S28" s="40"/>
      <c r="T28" s="40"/>
      <c r="U28" s="56"/>
    </row>
    <row r="30" spans="1:21" s="379" customFormat="1" ht="14.55" customHeight="1" outlineLevel="1">
      <c r="A30" s="406" t="s">
        <v>152</v>
      </c>
      <c r="B30" s="407"/>
      <c r="C30" s="115" t="str">
        <f>IF(AND(C33&gt;=$B$16,C33&lt;=$B$17),"R&amp;D&amp;I","")</f>
        <v>R&amp;D&amp;I</v>
      </c>
      <c r="D30" s="116" t="str">
        <f t="shared" ref="D30:F30" si="0">IF(AND(D33&gt;=$B$16,D33&lt;=$B$17),"R&amp;D&amp;I","")</f>
        <v>R&amp;D&amp;I</v>
      </c>
      <c r="E30" s="116" t="str">
        <f t="shared" si="0"/>
        <v>R&amp;D&amp;I</v>
      </c>
      <c r="F30" s="116" t="str">
        <f t="shared" si="0"/>
        <v/>
      </c>
      <c r="G30" s="116" t="str">
        <f t="shared" ref="G30:T30" si="1">IF(AND(G33&gt;=$B$16,G33&lt;=$B$17),"R&amp;D","")</f>
        <v/>
      </c>
      <c r="H30" s="116" t="str">
        <f t="shared" si="1"/>
        <v/>
      </c>
      <c r="I30" s="116" t="str">
        <f t="shared" si="1"/>
        <v/>
      </c>
      <c r="J30" s="116" t="str">
        <f t="shared" si="1"/>
        <v/>
      </c>
      <c r="K30" s="116" t="str">
        <f t="shared" si="1"/>
        <v/>
      </c>
      <c r="L30" s="116" t="str">
        <f t="shared" si="1"/>
        <v/>
      </c>
      <c r="M30" s="116" t="str">
        <f t="shared" si="1"/>
        <v/>
      </c>
      <c r="N30" s="116" t="str">
        <f t="shared" si="1"/>
        <v/>
      </c>
      <c r="O30" s="116" t="str">
        <f t="shared" si="1"/>
        <v/>
      </c>
      <c r="P30" s="116" t="str">
        <f t="shared" si="1"/>
        <v/>
      </c>
      <c r="Q30" s="116" t="str">
        <f t="shared" si="1"/>
        <v/>
      </c>
      <c r="R30" s="116" t="str">
        <f t="shared" si="1"/>
        <v/>
      </c>
      <c r="S30" s="116" t="str">
        <f t="shared" si="1"/>
        <v/>
      </c>
      <c r="T30" s="117" t="str">
        <f t="shared" si="1"/>
        <v/>
      </c>
      <c r="U30" s="55"/>
    </row>
    <row r="31" spans="1:21" s="379" customFormat="1" ht="14.55" customHeight="1" outlineLevel="1">
      <c r="A31" s="408"/>
      <c r="B31" s="409"/>
      <c r="C31" s="118" t="str">
        <f>IF(AND(C33&gt;=$B$18,C33&lt;=$B$19),"FID","")</f>
        <v/>
      </c>
      <c r="D31" s="119" t="str">
        <f t="shared" ref="D31:T31" si="2">IF(AND(D33&gt;=$B$18,D33&lt;=$B$19),"FID","")</f>
        <v/>
      </c>
      <c r="E31" s="119" t="str">
        <f t="shared" si="2"/>
        <v/>
      </c>
      <c r="F31" s="119" t="str">
        <f t="shared" si="2"/>
        <v>FID</v>
      </c>
      <c r="G31" s="119" t="str">
        <f t="shared" si="2"/>
        <v>FID</v>
      </c>
      <c r="H31" s="119" t="str">
        <f t="shared" si="2"/>
        <v>FID</v>
      </c>
      <c r="I31" s="119" t="str">
        <f t="shared" si="2"/>
        <v/>
      </c>
      <c r="J31" s="119" t="str">
        <f t="shared" si="2"/>
        <v/>
      </c>
      <c r="K31" s="119" t="str">
        <f t="shared" si="2"/>
        <v/>
      </c>
      <c r="L31" s="119" t="str">
        <f t="shared" si="2"/>
        <v/>
      </c>
      <c r="M31" s="119" t="str">
        <f t="shared" si="2"/>
        <v/>
      </c>
      <c r="N31" s="119" t="str">
        <f t="shared" si="2"/>
        <v/>
      </c>
      <c r="O31" s="119" t="str">
        <f t="shared" si="2"/>
        <v/>
      </c>
      <c r="P31" s="119" t="str">
        <f t="shared" si="2"/>
        <v/>
      </c>
      <c r="Q31" s="119" t="str">
        <f t="shared" si="2"/>
        <v/>
      </c>
      <c r="R31" s="119" t="str">
        <f t="shared" si="2"/>
        <v/>
      </c>
      <c r="S31" s="119" t="str">
        <f t="shared" si="2"/>
        <v/>
      </c>
      <c r="T31" s="120" t="str">
        <f t="shared" si="2"/>
        <v/>
      </c>
      <c r="U31" s="55"/>
    </row>
    <row r="32" spans="1:21" s="379" customFormat="1" ht="14.55" customHeight="1" outlineLevel="1">
      <c r="A32" s="410"/>
      <c r="B32" s="411"/>
      <c r="C32" s="115" t="str">
        <f>IF(AND(C33&gt;=$B$20,C33&lt;=$B$21),"Mass production","")</f>
        <v/>
      </c>
      <c r="D32" s="116" t="str">
        <f t="shared" ref="D32:H32" si="3">IF(AND(D33&gt;=$B$20,D33&lt;=$B$21),"Mass production","")</f>
        <v/>
      </c>
      <c r="E32" s="116" t="str">
        <f t="shared" si="3"/>
        <v/>
      </c>
      <c r="F32" s="116" t="str">
        <f t="shared" si="3"/>
        <v/>
      </c>
      <c r="G32" s="116" t="str">
        <f t="shared" si="3"/>
        <v/>
      </c>
      <c r="H32" s="116" t="str">
        <f t="shared" si="3"/>
        <v/>
      </c>
      <c r="I32" s="116" t="str">
        <f>IF(AND(I33&gt;=$B$20,I33&lt;=$B$21),"MP","")</f>
        <v>MP</v>
      </c>
      <c r="J32" s="116" t="str">
        <f>IF(AND(J33&gt;=$B$20,J33&lt;=$B$21),"MP","")</f>
        <v>MP</v>
      </c>
      <c r="K32" s="116" t="str">
        <f t="shared" ref="K32:T32" si="4">IF(AND(K33&gt;=$B$20,K33&lt;=$B$21),"MP","")</f>
        <v>MP</v>
      </c>
      <c r="L32" s="116" t="str">
        <f t="shared" si="4"/>
        <v>MP</v>
      </c>
      <c r="M32" s="116" t="str">
        <f t="shared" si="4"/>
        <v>MP</v>
      </c>
      <c r="N32" s="116" t="str">
        <f t="shared" si="4"/>
        <v>MP</v>
      </c>
      <c r="O32" s="116" t="str">
        <f t="shared" si="4"/>
        <v>MP</v>
      </c>
      <c r="P32" s="116" t="str">
        <f t="shared" si="4"/>
        <v>MP</v>
      </c>
      <c r="Q32" s="116" t="str">
        <f t="shared" si="4"/>
        <v>MP</v>
      </c>
      <c r="R32" s="116" t="str">
        <f t="shared" si="4"/>
        <v>MP</v>
      </c>
      <c r="S32" s="116" t="str">
        <f t="shared" si="4"/>
        <v>MP</v>
      </c>
      <c r="T32" s="117" t="str">
        <f t="shared" si="4"/>
        <v>MP</v>
      </c>
      <c r="U32" s="55"/>
    </row>
    <row r="33" spans="1:21" s="378" customFormat="1" ht="14.55" customHeight="1">
      <c r="A33" s="203"/>
      <c r="B33" s="132" t="s">
        <v>2</v>
      </c>
      <c r="C33" s="128">
        <f>B15</f>
        <v>2022</v>
      </c>
      <c r="D33" s="204">
        <f t="shared" ref="D33:O33" si="5">C33+1</f>
        <v>2023</v>
      </c>
      <c r="E33" s="204">
        <f t="shared" si="5"/>
        <v>2024</v>
      </c>
      <c r="F33" s="204">
        <f t="shared" si="5"/>
        <v>2025</v>
      </c>
      <c r="G33" s="129">
        <f t="shared" si="5"/>
        <v>2026</v>
      </c>
      <c r="H33" s="129">
        <f t="shared" si="5"/>
        <v>2027</v>
      </c>
      <c r="I33" s="129">
        <f>H33+1</f>
        <v>2028</v>
      </c>
      <c r="J33" s="129">
        <f t="shared" si="5"/>
        <v>2029</v>
      </c>
      <c r="K33" s="129">
        <f t="shared" si="5"/>
        <v>2030</v>
      </c>
      <c r="L33" s="130">
        <f t="shared" si="5"/>
        <v>2031</v>
      </c>
      <c r="M33" s="130">
        <f t="shared" si="5"/>
        <v>2032</v>
      </c>
      <c r="N33" s="130">
        <f t="shared" si="5"/>
        <v>2033</v>
      </c>
      <c r="O33" s="130">
        <f t="shared" si="5"/>
        <v>2034</v>
      </c>
      <c r="P33" s="130">
        <f>O33+1</f>
        <v>2035</v>
      </c>
      <c r="Q33" s="130">
        <f t="shared" ref="Q33:T33" si="6">P33+1</f>
        <v>2036</v>
      </c>
      <c r="R33" s="130">
        <f t="shared" si="6"/>
        <v>2037</v>
      </c>
      <c r="S33" s="130">
        <f t="shared" si="6"/>
        <v>2038</v>
      </c>
      <c r="T33" s="130">
        <f t="shared" si="6"/>
        <v>2039</v>
      </c>
      <c r="U33" s="131" t="s">
        <v>1</v>
      </c>
    </row>
    <row r="34" spans="1:21" s="379" customFormat="1" ht="14.55" customHeight="1">
      <c r="A34" s="202"/>
      <c r="B34" s="35"/>
      <c r="C34" s="35"/>
      <c r="D34" s="35"/>
      <c r="E34" s="35"/>
      <c r="F34" s="35"/>
      <c r="G34" s="35"/>
      <c r="H34" s="35"/>
      <c r="I34" s="35"/>
      <c r="J34" s="35"/>
      <c r="K34" s="35"/>
      <c r="L34" s="35"/>
      <c r="M34" s="35"/>
      <c r="N34" s="35"/>
      <c r="O34" s="35"/>
      <c r="P34" s="35"/>
      <c r="Q34" s="35"/>
      <c r="R34" s="35"/>
      <c r="S34" s="35"/>
      <c r="T34" s="35"/>
      <c r="U34" s="57"/>
    </row>
    <row r="35" spans="1:21" ht="14.55" customHeight="1">
      <c r="A35" s="12" t="s">
        <v>202</v>
      </c>
      <c r="B35" s="29"/>
      <c r="C35" s="13"/>
      <c r="D35" s="13"/>
      <c r="E35" s="13"/>
      <c r="F35" s="13"/>
      <c r="G35" s="13"/>
      <c r="H35" s="13"/>
      <c r="I35" s="13"/>
      <c r="J35" s="13"/>
      <c r="K35" s="13"/>
      <c r="L35" s="13"/>
      <c r="M35" s="13"/>
      <c r="N35" s="13"/>
      <c r="O35" s="13"/>
      <c r="P35" s="13"/>
      <c r="Q35" s="13"/>
      <c r="R35" s="13"/>
      <c r="S35" s="13"/>
      <c r="T35" s="13"/>
      <c r="U35" s="58"/>
    </row>
    <row r="36" spans="1:21" ht="14.55" customHeight="1" outlineLevel="1">
      <c r="A36" s="10"/>
      <c r="B36" s="43"/>
      <c r="C36" s="13"/>
      <c r="D36" s="13"/>
      <c r="E36" s="13"/>
      <c r="F36" s="13"/>
      <c r="G36" s="13"/>
      <c r="H36" s="13"/>
      <c r="I36" s="13"/>
      <c r="J36" s="13"/>
      <c r="K36" s="13"/>
      <c r="L36" s="13"/>
      <c r="M36" s="13"/>
      <c r="N36" s="13"/>
      <c r="O36" s="13"/>
      <c r="P36" s="13"/>
      <c r="Q36" s="13"/>
      <c r="R36" s="13"/>
      <c r="S36" s="13"/>
      <c r="T36" s="13"/>
      <c r="U36" s="53"/>
    </row>
    <row r="37" spans="1:21" ht="14.55" customHeight="1">
      <c r="A37" s="368" t="s">
        <v>25</v>
      </c>
      <c r="B37" s="42" t="s">
        <v>17</v>
      </c>
      <c r="C37" s="241"/>
      <c r="D37" s="241"/>
      <c r="E37" s="241"/>
      <c r="F37" s="241"/>
      <c r="G37" s="150"/>
      <c r="H37" s="150"/>
      <c r="I37" s="150"/>
      <c r="J37" s="150"/>
      <c r="K37" s="150"/>
      <c r="L37" s="150"/>
      <c r="M37" s="150"/>
      <c r="N37" s="150"/>
      <c r="O37" s="150"/>
      <c r="P37" s="150"/>
      <c r="Q37" s="150"/>
      <c r="R37" s="150"/>
      <c r="S37" s="150"/>
      <c r="T37" s="150"/>
      <c r="U37" s="279">
        <f>SUM(C37:T37)</f>
        <v>0</v>
      </c>
    </row>
    <row r="38" spans="1:21" ht="14.55" customHeight="1" outlineLevel="1">
      <c r="A38" s="370"/>
      <c r="B38" s="43"/>
      <c r="C38" s="68"/>
      <c r="D38" s="68"/>
      <c r="E38" s="68"/>
      <c r="F38" s="68"/>
      <c r="G38" s="64"/>
      <c r="H38" s="64"/>
      <c r="I38" s="64"/>
      <c r="J38" s="64"/>
      <c r="K38" s="64"/>
      <c r="L38" s="64"/>
      <c r="M38" s="64"/>
      <c r="N38" s="64"/>
      <c r="O38" s="64"/>
      <c r="P38" s="64"/>
      <c r="Q38" s="64"/>
      <c r="R38" s="64"/>
      <c r="S38" s="64"/>
      <c r="T38" s="64"/>
      <c r="U38" s="280"/>
    </row>
    <row r="39" spans="1:21" ht="14.55" customHeight="1">
      <c r="A39" s="368" t="s">
        <v>172</v>
      </c>
      <c r="B39" s="42" t="s">
        <v>17</v>
      </c>
      <c r="C39" s="241"/>
      <c r="D39" s="241"/>
      <c r="E39" s="241"/>
      <c r="F39" s="241"/>
      <c r="G39" s="150"/>
      <c r="H39" s="150"/>
      <c r="I39" s="150"/>
      <c r="J39" s="150"/>
      <c r="K39" s="150"/>
      <c r="L39" s="150"/>
      <c r="M39" s="150"/>
      <c r="N39" s="150"/>
      <c r="O39" s="150"/>
      <c r="P39" s="150"/>
      <c r="Q39" s="150"/>
      <c r="R39" s="150"/>
      <c r="S39" s="150"/>
      <c r="T39" s="150"/>
      <c r="U39" s="279">
        <f>SUM(C39:T39)</f>
        <v>0</v>
      </c>
    </row>
    <row r="40" spans="1:21" ht="14.55" customHeight="1" outlineLevel="1">
      <c r="A40" s="370"/>
      <c r="B40" s="43"/>
      <c r="C40" s="68"/>
      <c r="D40" s="68"/>
      <c r="E40" s="68"/>
      <c r="F40" s="68"/>
      <c r="G40" s="64"/>
      <c r="H40" s="64"/>
      <c r="I40" s="64"/>
      <c r="J40" s="64"/>
      <c r="K40" s="64"/>
      <c r="L40" s="64"/>
      <c r="M40" s="64"/>
      <c r="N40" s="64"/>
      <c r="O40" s="64"/>
      <c r="P40" s="64"/>
      <c r="Q40" s="64"/>
      <c r="R40" s="64"/>
      <c r="S40" s="64"/>
      <c r="T40" s="64"/>
      <c r="U40" s="280"/>
    </row>
    <row r="41" spans="1:21" ht="14.55" customHeight="1">
      <c r="A41" s="369" t="s">
        <v>236</v>
      </c>
      <c r="B41" s="42" t="s">
        <v>17</v>
      </c>
      <c r="C41" s="240" t="str">
        <f>IFERROR(IF(AND(C$33&lt;=$B$17,C$33&gt;=$B$16),INDEX(Depreciation!$U$30:$U$47,MATCH('Factual scenario (IPCEI)'!C$33,Depreciation!$B$30:$B$47,0),0),),"")</f>
        <v/>
      </c>
      <c r="D41" s="240" t="str">
        <f>IFERROR(IF(AND(D$33&lt;=$B$17,D$33&gt;=$B$16),INDEX(Depreciation!$U$30:$U$47,MATCH('Factual scenario (IPCEI)'!D$33,Depreciation!$B$30:$B$47,0),0),),"")</f>
        <v/>
      </c>
      <c r="E41" s="240" t="str">
        <f>IFERROR(IF(AND(E$33&lt;=$B$17,E$33&gt;=$B$16),INDEX(Depreciation!$U$30:$U$47,MATCH('Factual scenario (IPCEI)'!E$33,Depreciation!$B$30:$B$47,0),0),),"")</f>
        <v/>
      </c>
      <c r="F41" s="240">
        <f>IFERROR(IF(AND(F$33&lt;=$B$17,F$33&gt;=$B$16),INDEX(Depreciation!$U$30:$U$47,MATCH('Factual scenario (IPCEI)'!F$33,Depreciation!$B$30:$B$47,0),0),),"")</f>
        <v>0</v>
      </c>
      <c r="G41" s="240">
        <f>IFERROR(IF(AND(G$33&lt;=$B$17,G$33&gt;=$B$16),INDEX(Depreciation!$U$30:$U$47,MATCH('Factual scenario (IPCEI)'!G$33,Depreciation!$B$30:$B$47,0),0),),"")</f>
        <v>0</v>
      </c>
      <c r="H41" s="240">
        <f>IFERROR(IF(AND(H$33&lt;=$B$17,H$33&gt;=$B$16),INDEX(Depreciation!$U$30:$U$47,MATCH('Factual scenario (IPCEI)'!H$33,Depreciation!$B$30:$B$47,0),0),),"")</f>
        <v>0</v>
      </c>
      <c r="I41" s="240">
        <f>IFERROR(IF(AND(I$33&lt;=$B$17,I$33&gt;=$B$16),INDEX(Depreciation!$U$30:$U$47,MATCH('Factual scenario (IPCEI)'!I$33,Depreciation!$B$30:$B$47,0),0),),"")</f>
        <v>0</v>
      </c>
      <c r="J41" s="240">
        <f>IFERROR(IF(AND(J$33&lt;=$B$17,J$33&gt;=$B$16),INDEX(Depreciation!$U$30:$U$47,MATCH('Factual scenario (IPCEI)'!J$33,Depreciation!$B$30:$B$47,0),0),),"")</f>
        <v>0</v>
      </c>
      <c r="K41" s="240">
        <f>IFERROR(IF(AND(K$33&lt;=$B$17,K$33&gt;=$B$16),INDEX(Depreciation!$U$30:$U$47,MATCH('Factual scenario (IPCEI)'!K$33,Depreciation!$B$30:$B$47,0),0),),"")</f>
        <v>0</v>
      </c>
      <c r="L41" s="240">
        <f>IFERROR(IF(AND(L$33&lt;=$B$17,L$33&gt;=$B$16),INDEX(Depreciation!$U$30:$U$47,MATCH('Factual scenario (IPCEI)'!L$33,Depreciation!$B$30:$B$47,0),0),),"")</f>
        <v>0</v>
      </c>
      <c r="M41" s="240">
        <f>IFERROR(IF(AND(M$33&lt;=$B$17,M$33&gt;=$B$16),INDEX(Depreciation!$U$30:$U$47,MATCH('Factual scenario (IPCEI)'!M$33,Depreciation!$B$30:$B$47,0),0),),"")</f>
        <v>0</v>
      </c>
      <c r="N41" s="240">
        <f>IFERROR(IF(AND(N$33&lt;=$B$17,N$33&gt;=$B$16),INDEX(Depreciation!$U$30:$U$47,MATCH('Factual scenario (IPCEI)'!N$33,Depreciation!$B$30:$B$47,0),0),),"")</f>
        <v>0</v>
      </c>
      <c r="O41" s="240">
        <f>IFERROR(IF(AND(O$33&lt;=$B$17,O$33&gt;=$B$16),INDEX(Depreciation!$U$30:$U$47,MATCH('Factual scenario (IPCEI)'!O$33,Depreciation!$B$30:$B$47,0),0),),"")</f>
        <v>0</v>
      </c>
      <c r="P41" s="240">
        <f>IFERROR(IF(AND(P$33&lt;=$B$17,P$33&gt;=$B$16),INDEX(Depreciation!$U$30:$U$47,MATCH('Factual scenario (IPCEI)'!P$33,Depreciation!$B$30:$B$47,0),0),),"")</f>
        <v>0</v>
      </c>
      <c r="Q41" s="240">
        <f>IFERROR(IF(AND(Q$33&lt;=$B$17,Q$33&gt;=$B$16),INDEX(Depreciation!$U$30:$U$47,MATCH('Factual scenario (IPCEI)'!Q$33,Depreciation!$B$30:$B$47,0),0),),"")</f>
        <v>0</v>
      </c>
      <c r="R41" s="240">
        <f>IFERROR(IF(AND(R$33&lt;=$B$17,R$33&gt;=$B$16),INDEX(Depreciation!$U$30:$U$47,MATCH('Factual scenario (IPCEI)'!R$33,Depreciation!$B$30:$B$47,0),0),),"")</f>
        <v>0</v>
      </c>
      <c r="S41" s="240">
        <f>IFERROR(IF(AND(S$33&lt;=$B$17,S$33&gt;=$B$16),INDEX(Depreciation!$U$30:$U$47,MATCH('Factual scenario (IPCEI)'!S$33,Depreciation!$B$30:$B$47,0),0),),"")</f>
        <v>0</v>
      </c>
      <c r="T41" s="240">
        <f>IFERROR(IF(AND(T$33&lt;=$B$17,T$33&gt;=$B$16),INDEX(Depreciation!$U$30:$U$47,MATCH('Factual scenario (IPCEI)'!T$33,Depreciation!$B$30:$B$47,0),0),),"")</f>
        <v>0</v>
      </c>
      <c r="U41" s="279">
        <f>SUM(C41:T41)</f>
        <v>0</v>
      </c>
    </row>
    <row r="42" spans="1:21" ht="14.55" customHeight="1" outlineLevel="1">
      <c r="A42" s="370"/>
      <c r="B42" s="43"/>
      <c r="C42" s="68"/>
      <c r="D42" s="68"/>
      <c r="E42" s="68"/>
      <c r="F42" s="68"/>
      <c r="G42" s="64"/>
      <c r="H42" s="64"/>
      <c r="I42" s="64"/>
      <c r="J42" s="64"/>
      <c r="K42" s="64"/>
      <c r="L42" s="64"/>
      <c r="M42" s="64"/>
      <c r="N42" s="64"/>
      <c r="O42" s="64"/>
      <c r="P42" s="64"/>
      <c r="Q42" s="64"/>
      <c r="R42" s="64"/>
      <c r="S42" s="64"/>
      <c r="T42" s="64"/>
      <c r="U42" s="280"/>
    </row>
    <row r="43" spans="1:21" ht="14.55" customHeight="1">
      <c r="A43" s="368" t="s">
        <v>173</v>
      </c>
      <c r="B43" s="42" t="s">
        <v>17</v>
      </c>
      <c r="C43" s="241"/>
      <c r="D43" s="241"/>
      <c r="E43" s="241"/>
      <c r="F43" s="241"/>
      <c r="G43" s="150"/>
      <c r="H43" s="150"/>
      <c r="I43" s="150"/>
      <c r="J43" s="150"/>
      <c r="K43" s="150"/>
      <c r="L43" s="150"/>
      <c r="M43" s="150"/>
      <c r="N43" s="150"/>
      <c r="O43" s="150"/>
      <c r="P43" s="150"/>
      <c r="Q43" s="150"/>
      <c r="R43" s="150"/>
      <c r="S43" s="150"/>
      <c r="T43" s="150"/>
      <c r="U43" s="279">
        <f>SUM(C43:T43)</f>
        <v>0</v>
      </c>
    </row>
    <row r="44" spans="1:21" ht="14.55" customHeight="1" outlineLevel="1">
      <c r="A44" s="370"/>
      <c r="B44" s="43"/>
      <c r="C44" s="68"/>
      <c r="D44" s="68"/>
      <c r="E44" s="68"/>
      <c r="F44" s="68"/>
      <c r="G44" s="64"/>
      <c r="H44" s="64"/>
      <c r="I44" s="64"/>
      <c r="J44" s="64"/>
      <c r="K44" s="64"/>
      <c r="L44" s="64"/>
      <c r="M44" s="64"/>
      <c r="N44" s="64"/>
      <c r="O44" s="64"/>
      <c r="P44" s="64"/>
      <c r="Q44" s="64"/>
      <c r="R44" s="64"/>
      <c r="S44" s="64"/>
      <c r="T44" s="64"/>
      <c r="U44" s="280"/>
    </row>
    <row r="45" spans="1:21" ht="14.55" customHeight="1">
      <c r="A45" s="369" t="s">
        <v>253</v>
      </c>
      <c r="B45" s="42" t="s">
        <v>17</v>
      </c>
      <c r="C45" s="240" t="str">
        <f>IFERROR(IF(AND(C$33&lt;=$B$17,C$33&gt;=$B$16),INDEX(Depreciation!$U$57:$U$74,MATCH('Factual scenario (IPCEI)'!C$33,Depreciation!$B$57:$B$74,0),0),),"")</f>
        <v/>
      </c>
      <c r="D45" s="240" t="str">
        <f>IFERROR(IF(AND(D$33&lt;=$B$17,D$33&gt;=$B$16),INDEX(Depreciation!$U$57:$U$74,MATCH('Factual scenario (IPCEI)'!D$33,Depreciation!$B$57:$B$74,0),0),),"")</f>
        <v/>
      </c>
      <c r="E45" s="240" t="str">
        <f>IFERROR(IF(AND(E$33&lt;=$B$17,E$33&gt;=$B$16),INDEX(Depreciation!$U$57:$U$74,MATCH('Factual scenario (IPCEI)'!E$33,Depreciation!$B$57:$B$74,0),0),),"")</f>
        <v/>
      </c>
      <c r="F45" s="240">
        <f>IFERROR(IF(AND(F$33&lt;=$B$17,F$33&gt;=$B$16),INDEX(Depreciation!$U$57:$U$74,MATCH('Factual scenario (IPCEI)'!F$33,Depreciation!$B$57:$B$74,0),0),),"")</f>
        <v>0</v>
      </c>
      <c r="G45" s="240">
        <f>IFERROR(IF(AND(G$33&lt;=$B$17,G$33&gt;=$B$16),INDEX(Depreciation!$U$57:$U$74,MATCH('Factual scenario (IPCEI)'!G$33,Depreciation!$B$57:$B$74,0),0),),"")</f>
        <v>0</v>
      </c>
      <c r="H45" s="240">
        <f>IFERROR(IF(AND(H$33&lt;=$B$17,H$33&gt;=$B$16),INDEX(Depreciation!$U$57:$U$74,MATCH('Factual scenario (IPCEI)'!H$33,Depreciation!$B$57:$B$74,0),0),),"")</f>
        <v>0</v>
      </c>
      <c r="I45" s="240">
        <f>IFERROR(IF(AND(I$33&lt;=$B$17,I$33&gt;=$B$16),INDEX(Depreciation!$U$57:$U$74,MATCH('Factual scenario (IPCEI)'!I$33,Depreciation!$B$57:$B$74,0),0),),"")</f>
        <v>0</v>
      </c>
      <c r="J45" s="240">
        <f>IFERROR(IF(AND(J$33&lt;=$B$17,J$33&gt;=$B$16),INDEX(Depreciation!$U$57:$U$74,MATCH('Factual scenario (IPCEI)'!J$33,Depreciation!$B$57:$B$74,0),0),),"")</f>
        <v>0</v>
      </c>
      <c r="K45" s="240">
        <f>IFERROR(IF(AND(K$33&lt;=$B$17,K$33&gt;=$B$16),INDEX(Depreciation!$U$57:$U$74,MATCH('Factual scenario (IPCEI)'!K$33,Depreciation!$B$57:$B$74,0),0),),"")</f>
        <v>0</v>
      </c>
      <c r="L45" s="240">
        <f>IFERROR(IF(AND(L$33&lt;=$B$17,L$33&gt;=$B$16),INDEX(Depreciation!$U$57:$U$74,MATCH('Factual scenario (IPCEI)'!L$33,Depreciation!$B$57:$B$74,0),0),),"")</f>
        <v>0</v>
      </c>
      <c r="M45" s="240">
        <f>IFERROR(IF(AND(M$33&lt;=$B$17,M$33&gt;=$B$16),INDEX(Depreciation!$U$57:$U$74,MATCH('Factual scenario (IPCEI)'!M$33,Depreciation!$B$57:$B$74,0),0),),"")</f>
        <v>0</v>
      </c>
      <c r="N45" s="240">
        <f>IFERROR(IF(AND(N$33&lt;=$B$17,N$33&gt;=$B$16),INDEX(Depreciation!$U$57:$U$74,MATCH('Factual scenario (IPCEI)'!N$33,Depreciation!$B$57:$B$74,0),0),),"")</f>
        <v>0</v>
      </c>
      <c r="O45" s="240">
        <f>IFERROR(IF(AND(O$33&lt;=$B$17,O$33&gt;=$B$16),INDEX(Depreciation!$U$57:$U$74,MATCH('Factual scenario (IPCEI)'!O$33,Depreciation!$B$57:$B$74,0),0),),"")</f>
        <v>0</v>
      </c>
      <c r="P45" s="240">
        <f>IFERROR(IF(AND(P$33&lt;=$B$17,P$33&gt;=$B$16),INDEX(Depreciation!$U$57:$U$74,MATCH('Factual scenario (IPCEI)'!P$33,Depreciation!$B$57:$B$74,0),0),),"")</f>
        <v>0</v>
      </c>
      <c r="Q45" s="240">
        <f>IFERROR(IF(AND(Q$33&lt;=$B$17,Q$33&gt;=$B$16),INDEX(Depreciation!$U$57:$U$74,MATCH('Factual scenario (IPCEI)'!Q$33,Depreciation!$B$57:$B$74,0),0),),"")</f>
        <v>0</v>
      </c>
      <c r="R45" s="240">
        <f>IFERROR(IF(AND(R$33&lt;=$B$17,R$33&gt;=$B$16),INDEX(Depreciation!$U$57:$U$74,MATCH('Factual scenario (IPCEI)'!R$33,Depreciation!$B$57:$B$74,0),0),),"")</f>
        <v>0</v>
      </c>
      <c r="S45" s="240">
        <f>IFERROR(IF(AND(S$33&lt;=$B$17,S$33&gt;=$B$16),INDEX(Depreciation!$U$57:$U$74,MATCH('Factual scenario (IPCEI)'!S$33,Depreciation!$B$57:$B$74,0),0),),"")</f>
        <v>0</v>
      </c>
      <c r="T45" s="240">
        <f>IFERROR(IF(AND(T$33&lt;=$B$17,T$33&gt;=$B$16),INDEX(Depreciation!$U$57:$U$74,MATCH('Factual scenario (IPCEI)'!T$33,Depreciation!$B$57:$B$74,0),0),),"")</f>
        <v>0</v>
      </c>
      <c r="U45" s="279">
        <f>SUM(C45:T45)</f>
        <v>0</v>
      </c>
    </row>
    <row r="46" spans="1:21" ht="14.55" customHeight="1" outlineLevel="1">
      <c r="A46" s="370"/>
      <c r="B46" s="43"/>
      <c r="C46" s="68"/>
      <c r="D46" s="68"/>
      <c r="E46" s="68"/>
      <c r="F46" s="68"/>
      <c r="G46" s="64"/>
      <c r="H46" s="64"/>
      <c r="I46" s="64"/>
      <c r="J46" s="64"/>
      <c r="K46" s="64"/>
      <c r="L46" s="64"/>
      <c r="M46" s="64"/>
      <c r="N46" s="64"/>
      <c r="O46" s="64"/>
      <c r="P46" s="64"/>
      <c r="Q46" s="64"/>
      <c r="R46" s="64"/>
      <c r="S46" s="64"/>
      <c r="T46" s="64"/>
      <c r="U46" s="280"/>
    </row>
    <row r="47" spans="1:21" ht="14.55" customHeight="1">
      <c r="A47" s="368" t="s">
        <v>7</v>
      </c>
      <c r="B47" s="42" t="s">
        <v>17</v>
      </c>
      <c r="C47" s="241"/>
      <c r="D47" s="241"/>
      <c r="E47" s="241"/>
      <c r="F47" s="150"/>
      <c r="G47" s="150"/>
      <c r="H47" s="150"/>
      <c r="I47" s="150"/>
      <c r="J47" s="150"/>
      <c r="K47" s="150"/>
      <c r="L47" s="150"/>
      <c r="M47" s="150"/>
      <c r="N47" s="150"/>
      <c r="O47" s="150"/>
      <c r="P47" s="150"/>
      <c r="Q47" s="150"/>
      <c r="R47" s="150"/>
      <c r="S47" s="150"/>
      <c r="T47" s="150"/>
      <c r="U47" s="279">
        <f>SUM(C47:T47)</f>
        <v>0</v>
      </c>
    </row>
    <row r="48" spans="1:21" ht="14.55" customHeight="1" outlineLevel="1">
      <c r="A48" s="370"/>
      <c r="B48" s="43"/>
      <c r="C48" s="68"/>
      <c r="D48" s="68"/>
      <c r="E48" s="68"/>
      <c r="F48" s="68"/>
      <c r="G48" s="64"/>
      <c r="H48" s="64"/>
      <c r="I48" s="64"/>
      <c r="J48" s="64"/>
      <c r="K48" s="64"/>
      <c r="L48" s="64"/>
      <c r="M48" s="64"/>
      <c r="N48" s="64"/>
      <c r="O48" s="64"/>
      <c r="P48" s="64"/>
      <c r="Q48" s="64"/>
      <c r="R48" s="64"/>
      <c r="S48" s="64"/>
      <c r="T48" s="64"/>
      <c r="U48" s="281"/>
    </row>
    <row r="49" spans="1:21" ht="14.55" customHeight="1">
      <c r="A49" s="368" t="s">
        <v>15</v>
      </c>
      <c r="B49" s="42" t="s">
        <v>17</v>
      </c>
      <c r="C49" s="241"/>
      <c r="D49" s="241"/>
      <c r="E49" s="241"/>
      <c r="F49" s="241"/>
      <c r="G49" s="150"/>
      <c r="H49" s="150"/>
      <c r="I49" s="150"/>
      <c r="J49" s="150"/>
      <c r="K49" s="150"/>
      <c r="L49" s="150"/>
      <c r="M49" s="150"/>
      <c r="N49" s="150"/>
      <c r="O49" s="150"/>
      <c r="P49" s="150"/>
      <c r="Q49" s="150"/>
      <c r="R49" s="150"/>
      <c r="S49" s="150"/>
      <c r="T49" s="150"/>
      <c r="U49" s="279">
        <f>SUM(C49:T49)</f>
        <v>0</v>
      </c>
    </row>
    <row r="50" spans="1:21" ht="14.55" customHeight="1" outlineLevel="1">
      <c r="A50" s="370"/>
      <c r="B50" s="43"/>
      <c r="C50" s="68"/>
      <c r="D50" s="68"/>
      <c r="E50" s="68"/>
      <c r="F50" s="68"/>
      <c r="G50" s="64"/>
      <c r="H50" s="64"/>
      <c r="I50" s="64"/>
      <c r="J50" s="64"/>
      <c r="K50" s="64"/>
      <c r="L50" s="64"/>
      <c r="M50" s="64"/>
      <c r="N50" s="64"/>
      <c r="O50" s="64"/>
      <c r="P50" s="64"/>
      <c r="Q50" s="64"/>
      <c r="R50" s="64"/>
      <c r="S50" s="64"/>
      <c r="T50" s="64"/>
      <c r="U50" s="280"/>
    </row>
    <row r="51" spans="1:21" ht="14.55" customHeight="1">
      <c r="A51" s="368" t="s">
        <v>14</v>
      </c>
      <c r="B51" s="42" t="s">
        <v>17</v>
      </c>
      <c r="C51" s="241"/>
      <c r="D51" s="241"/>
      <c r="E51" s="241"/>
      <c r="F51" s="241"/>
      <c r="G51" s="150"/>
      <c r="H51" s="150"/>
      <c r="I51" s="150"/>
      <c r="J51" s="150"/>
      <c r="K51" s="150"/>
      <c r="L51" s="150"/>
      <c r="M51" s="150"/>
      <c r="N51" s="150"/>
      <c r="O51" s="150"/>
      <c r="P51" s="150"/>
      <c r="Q51" s="150"/>
      <c r="R51" s="150"/>
      <c r="S51" s="150"/>
      <c r="T51" s="150"/>
      <c r="U51" s="279">
        <f>SUM(C51:T51)</f>
        <v>0</v>
      </c>
    </row>
    <row r="52" spans="1:21" ht="14.55" customHeight="1" outlineLevel="1">
      <c r="A52" s="370"/>
      <c r="B52" s="43"/>
      <c r="C52" s="68"/>
      <c r="D52" s="68"/>
      <c r="E52" s="68"/>
      <c r="F52" s="68"/>
      <c r="G52" s="64"/>
      <c r="H52" s="64"/>
      <c r="I52" s="64"/>
      <c r="J52" s="64"/>
      <c r="K52" s="64"/>
      <c r="L52" s="64"/>
      <c r="M52" s="64"/>
      <c r="N52" s="64"/>
      <c r="O52" s="64"/>
      <c r="P52" s="64"/>
      <c r="Q52" s="64"/>
      <c r="R52" s="64"/>
      <c r="S52" s="64"/>
      <c r="T52" s="64"/>
      <c r="U52" s="280"/>
    </row>
    <row r="53" spans="1:21" ht="14.55" customHeight="1">
      <c r="A53" s="368" t="s">
        <v>232</v>
      </c>
      <c r="B53" s="42" t="s">
        <v>17</v>
      </c>
      <c r="C53" s="241"/>
      <c r="D53" s="241"/>
      <c r="E53" s="241"/>
      <c r="F53" s="241"/>
      <c r="G53" s="150"/>
      <c r="H53" s="150"/>
      <c r="I53" s="150"/>
      <c r="J53" s="150"/>
      <c r="K53" s="150"/>
      <c r="L53" s="150"/>
      <c r="M53" s="150"/>
      <c r="N53" s="150"/>
      <c r="O53" s="150"/>
      <c r="P53" s="150"/>
      <c r="Q53" s="150"/>
      <c r="R53" s="150"/>
      <c r="S53" s="150"/>
      <c r="T53" s="150"/>
      <c r="U53" s="279">
        <f>SUM(C53:T53)</f>
        <v>0</v>
      </c>
    </row>
    <row r="54" spans="1:21" ht="14.55" customHeight="1" outlineLevel="1">
      <c r="A54" s="41"/>
      <c r="B54" s="43"/>
      <c r="C54" s="64"/>
      <c r="D54" s="64"/>
      <c r="E54" s="64"/>
      <c r="F54" s="64"/>
      <c r="G54" s="64"/>
      <c r="H54" s="64"/>
      <c r="I54" s="64"/>
      <c r="J54" s="64"/>
      <c r="K54" s="64"/>
      <c r="L54" s="64"/>
      <c r="M54" s="64"/>
      <c r="N54" s="64"/>
      <c r="O54" s="64"/>
      <c r="P54" s="64"/>
      <c r="Q54" s="64"/>
      <c r="R54" s="64"/>
      <c r="S54" s="64"/>
      <c r="T54" s="64"/>
      <c r="U54" s="282"/>
    </row>
    <row r="55" spans="1:21" ht="14.55" customHeight="1">
      <c r="A55" s="12" t="s">
        <v>142</v>
      </c>
      <c r="B55" s="29"/>
      <c r="C55" s="64"/>
      <c r="D55" s="64"/>
      <c r="E55" s="64"/>
      <c r="F55" s="64"/>
      <c r="G55" s="64"/>
      <c r="H55" s="64"/>
      <c r="I55" s="64"/>
      <c r="J55" s="64"/>
      <c r="K55" s="64"/>
      <c r="L55" s="64"/>
      <c r="M55" s="64"/>
      <c r="N55" s="64"/>
      <c r="O55" s="64"/>
      <c r="P55" s="64"/>
      <c r="Q55" s="64"/>
      <c r="R55" s="64"/>
      <c r="S55" s="64"/>
      <c r="T55" s="64"/>
      <c r="U55" s="283"/>
    </row>
    <row r="56" spans="1:21" ht="14.55" customHeight="1" outlineLevel="1">
      <c r="A56" s="41"/>
      <c r="B56" s="43"/>
      <c r="C56" s="64"/>
      <c r="D56" s="64"/>
      <c r="E56" s="64"/>
      <c r="F56" s="64"/>
      <c r="G56" s="64"/>
      <c r="H56" s="64"/>
      <c r="I56" s="64"/>
      <c r="J56" s="64"/>
      <c r="K56" s="64"/>
      <c r="L56" s="64"/>
      <c r="M56" s="64"/>
      <c r="N56" s="64"/>
      <c r="O56" s="64"/>
      <c r="P56" s="64"/>
      <c r="Q56" s="64"/>
      <c r="R56" s="64"/>
      <c r="S56" s="64"/>
      <c r="T56" s="64"/>
      <c r="U56" s="282"/>
    </row>
    <row r="57" spans="1:21" ht="14.55" customHeight="1">
      <c r="A57" s="368" t="s">
        <v>237</v>
      </c>
      <c r="B57" s="42" t="s">
        <v>17</v>
      </c>
      <c r="C57" s="150"/>
      <c r="D57" s="150"/>
      <c r="E57" s="150"/>
      <c r="F57" s="241"/>
      <c r="G57" s="241"/>
      <c r="H57" s="241"/>
      <c r="I57" s="241"/>
      <c r="J57" s="150"/>
      <c r="K57" s="150"/>
      <c r="L57" s="150"/>
      <c r="M57" s="150"/>
      <c r="N57" s="150"/>
      <c r="O57" s="150"/>
      <c r="P57" s="150"/>
      <c r="Q57" s="150"/>
      <c r="R57" s="150"/>
      <c r="S57" s="150"/>
      <c r="T57" s="150"/>
      <c r="U57" s="279">
        <f>SUM(C57:T57)</f>
        <v>0</v>
      </c>
    </row>
    <row r="58" spans="1:21" ht="14.55" customHeight="1">
      <c r="A58" s="370"/>
      <c r="B58" s="43"/>
      <c r="C58" s="64"/>
      <c r="D58" s="64"/>
      <c r="E58" s="64"/>
      <c r="F58" s="64"/>
      <c r="G58" s="68"/>
      <c r="H58" s="68"/>
      <c r="I58" s="68"/>
      <c r="J58" s="64"/>
      <c r="K58" s="64"/>
      <c r="L58" s="64"/>
      <c r="M58" s="64"/>
      <c r="N58" s="64"/>
      <c r="O58" s="64"/>
      <c r="P58" s="64"/>
      <c r="Q58" s="64"/>
      <c r="R58" s="64"/>
      <c r="S58" s="64"/>
      <c r="T58" s="64"/>
      <c r="U58" s="280"/>
    </row>
    <row r="59" spans="1:21" ht="14.55" customHeight="1">
      <c r="A59" s="368" t="s">
        <v>238</v>
      </c>
      <c r="B59" s="42" t="s">
        <v>17</v>
      </c>
      <c r="C59" s="150"/>
      <c r="D59" s="150"/>
      <c r="E59" s="150"/>
      <c r="F59" s="241"/>
      <c r="G59" s="241"/>
      <c r="H59" s="241"/>
      <c r="I59" s="241"/>
      <c r="J59" s="150"/>
      <c r="K59" s="150"/>
      <c r="L59" s="150"/>
      <c r="M59" s="150"/>
      <c r="N59" s="150"/>
      <c r="O59" s="150"/>
      <c r="P59" s="150"/>
      <c r="Q59" s="150"/>
      <c r="R59" s="150"/>
      <c r="S59" s="150"/>
      <c r="T59" s="150"/>
      <c r="U59" s="279">
        <f>SUM(C59:T59)</f>
        <v>0</v>
      </c>
    </row>
    <row r="60" spans="1:21" ht="14.55" customHeight="1" outlineLevel="1">
      <c r="A60" s="370"/>
      <c r="B60" s="43"/>
      <c r="C60" s="64"/>
      <c r="D60" s="64"/>
      <c r="E60" s="64"/>
      <c r="F60" s="64"/>
      <c r="G60" s="68"/>
      <c r="H60" s="68"/>
      <c r="I60" s="68"/>
      <c r="J60" s="64"/>
      <c r="K60" s="64"/>
      <c r="L60" s="64"/>
      <c r="M60" s="64"/>
      <c r="N60" s="64"/>
      <c r="O60" s="64"/>
      <c r="P60" s="64"/>
      <c r="Q60" s="64"/>
      <c r="R60" s="64"/>
      <c r="S60" s="64"/>
      <c r="T60" s="64"/>
      <c r="U60" s="280"/>
    </row>
    <row r="61" spans="1:21" ht="14.55" customHeight="1">
      <c r="A61" s="369" t="s">
        <v>239</v>
      </c>
      <c r="B61" s="42" t="s">
        <v>17</v>
      </c>
      <c r="C61" s="139">
        <f>IFERROR(IF(AND(C$33&lt;=$B$19,C$33&gt;=$B$18),INDEX(Depreciation!$U$87:$U$104,MATCH('Factual scenario (IPCEI)'!C$33,Depreciation!$B$87:$B$104,0),0),)+IF(AND(C$33&lt;=$B$19,C$33&gt;$B$17),INDEX(Depreciation!$U$30:$U$47,MATCH('Factual scenario (IPCEI)'!C$33,Depreciation!$B$30:$B$47,0),0),),"")</f>
        <v>0</v>
      </c>
      <c r="D61" s="139">
        <f>IFERROR(IF(AND(D$33&lt;=$B$19,D$33&gt;=$B$18),INDEX(Depreciation!$U$87:$U$104,MATCH('Factual scenario (IPCEI)'!D$33,Depreciation!$B$87:$B$104,0),0),)+IF(AND(D$33&lt;=$B$19,D$33&gt;$B$17),INDEX(Depreciation!$U$30:$U$47,MATCH('Factual scenario (IPCEI)'!D$33,Depreciation!$B$30:$B$47,0),0),),"")</f>
        <v>0</v>
      </c>
      <c r="E61" s="139">
        <f>IFERROR(IF(AND(E$33&lt;=$B$19,E$33&gt;=$B$18),INDEX(Depreciation!$U$87:$U$104,MATCH('Factual scenario (IPCEI)'!E$33,Depreciation!$B$87:$B$104,0),0),)+IF(AND(E$33&lt;=$B$19,E$33&gt;$B$17),INDEX(Depreciation!$U$30:$U$47,MATCH('Factual scenario (IPCEI)'!E$33,Depreciation!$B$30:$B$47,0),0),),"")</f>
        <v>0</v>
      </c>
      <c r="F61" s="240" t="str">
        <f>IFERROR(IF(AND(F$33&lt;=$B$19,F$33&gt;=$B$18),INDEX(Depreciation!$U$87:$U$104,MATCH('Factual scenario (IPCEI)'!F$33,Depreciation!$B$87:$B$104,0),0),)+IF(AND(F$33&lt;=$B$19,F$33&gt;$B$17),INDEX(Depreciation!$U$30:$U$47,MATCH('Factual scenario (IPCEI)'!F$33,Depreciation!$B$30:$B$47,0),0),),"")</f>
        <v/>
      </c>
      <c r="G61" s="240" t="str">
        <f>IFERROR(IF(AND(G$33&lt;=$B$19,G$33&gt;=$B$18),INDEX(Depreciation!$U$87:$U$104,MATCH('Factual scenario (IPCEI)'!G$33,Depreciation!$B$87:$B$104,0),0),)+IF(AND(G$33&lt;=$B$19,G$33&gt;$B$17),INDEX(Depreciation!$U$30:$U$47,MATCH('Factual scenario (IPCEI)'!G$33,Depreciation!$B$30:$B$47,0),0),),"")</f>
        <v/>
      </c>
      <c r="H61" s="240" t="str">
        <f>IFERROR(IF(AND(H$33&lt;=$B$19,H$33&gt;=$B$18),INDEX(Depreciation!$U$87:$U$104,MATCH('Factual scenario (IPCEI)'!H$33,Depreciation!$B$87:$B$104,0),0),)+IF(AND(H$33&lt;=$B$19,H$33&gt;$B$17),INDEX(Depreciation!$U$30:$U$47,MATCH('Factual scenario (IPCEI)'!H$33,Depreciation!$B$30:$B$47,0),0),),"")</f>
        <v/>
      </c>
      <c r="I61" s="240">
        <f>IFERROR(IF(AND(I$33&lt;=$B$19,I$33&gt;=$B$18),INDEX(Depreciation!$U$87:$U$104,MATCH('Factual scenario (IPCEI)'!I$33,Depreciation!$B$87:$B$104,0),0),)+IF(AND(I$33&lt;=$B$19,I$33&gt;$B$17),INDEX(Depreciation!$U$30:$U$47,MATCH('Factual scenario (IPCEI)'!I$33,Depreciation!$B$30:$B$47,0),0),),"")</f>
        <v>0</v>
      </c>
      <c r="J61" s="139">
        <f>IFERROR(IF(AND(J$33&lt;=$B$19,J$33&gt;=$B$18),INDEX(Depreciation!$U$87:$U$104,MATCH('Factual scenario (IPCEI)'!J$33,Depreciation!$B$87:$B$104,0),0),)+IF(AND(J$33&lt;=$B$19,J$33&gt;$B$17),INDEX(Depreciation!$U$30:$U$47,MATCH('Factual scenario (IPCEI)'!J$33,Depreciation!$B$30:$B$47,0),0),),"")</f>
        <v>0</v>
      </c>
      <c r="K61" s="139">
        <f>IFERROR(IF(AND(K$33&lt;=$B$19,K$33&gt;=$B$18),INDEX(Depreciation!$U$87:$U$104,MATCH('Factual scenario (IPCEI)'!K$33,Depreciation!$B$87:$B$104,0),0),)+IF(AND(K$33&lt;=$B$19,K$33&gt;$B$17),INDEX(Depreciation!$U$30:$U$47,MATCH('Factual scenario (IPCEI)'!K$33,Depreciation!$B$30:$B$47,0),0),),"")</f>
        <v>0</v>
      </c>
      <c r="L61" s="139">
        <f>IFERROR(IF(AND(L$33&lt;=$B$19,L$33&gt;=$B$18),INDEX(Depreciation!$U$87:$U$104,MATCH('Factual scenario (IPCEI)'!L$33,Depreciation!$B$87:$B$104,0),0),)+IF(AND(L$33&lt;=$B$19,L$33&gt;$B$17),INDEX(Depreciation!$U$30:$U$47,MATCH('Factual scenario (IPCEI)'!L$33,Depreciation!$B$30:$B$47,0),0),),"")</f>
        <v>0</v>
      </c>
      <c r="M61" s="139">
        <f>IFERROR(IF(AND(M$33&lt;=$B$19,M$33&gt;=$B$18),INDEX(Depreciation!$U$87:$U$104,MATCH('Factual scenario (IPCEI)'!M$33,Depreciation!$B$87:$B$104,0),0),)+IF(AND(M$33&lt;=$B$19,M$33&gt;$B$17),INDEX(Depreciation!$U$30:$U$47,MATCH('Factual scenario (IPCEI)'!M$33,Depreciation!$B$30:$B$47,0),0),),"")</f>
        <v>0</v>
      </c>
      <c r="N61" s="139">
        <f>IFERROR(IF(AND(N$33&lt;=$B$19,N$33&gt;=$B$18),INDEX(Depreciation!$U$87:$U$104,MATCH('Factual scenario (IPCEI)'!N$33,Depreciation!$B$87:$B$104,0),0),)+IF(AND(N$33&lt;=$B$19,N$33&gt;$B$17),INDEX(Depreciation!$U$30:$U$47,MATCH('Factual scenario (IPCEI)'!N$33,Depreciation!$B$30:$B$47,0),0),),"")</f>
        <v>0</v>
      </c>
      <c r="O61" s="139">
        <f>IFERROR(IF(AND(O$33&lt;=$B$19,O$33&gt;=$B$18),INDEX(Depreciation!$U$87:$U$104,MATCH('Factual scenario (IPCEI)'!O$33,Depreciation!$B$87:$B$104,0),0),)+IF(AND(O$33&lt;=$B$19,O$33&gt;$B$17),INDEX(Depreciation!$U$30:$U$47,MATCH('Factual scenario (IPCEI)'!O$33,Depreciation!$B$30:$B$47,0),0),),"")</f>
        <v>0</v>
      </c>
      <c r="P61" s="139">
        <f>IFERROR(IF(AND(P$33&lt;=$B$19,P$33&gt;=$B$18),INDEX(Depreciation!$U$87:$U$104,MATCH('Factual scenario (IPCEI)'!P$33,Depreciation!$B$87:$B$104,0),0),)+IF(AND(P$33&lt;=$B$19,P$33&gt;$B$17),INDEX(Depreciation!$U$30:$U$47,MATCH('Factual scenario (IPCEI)'!P$33,Depreciation!$B$30:$B$47,0),0),),"")</f>
        <v>0</v>
      </c>
      <c r="Q61" s="139">
        <f>IFERROR(IF(AND(Q$33&lt;=$B$19,Q$33&gt;=$B$18),INDEX(Depreciation!$U$87:$U$104,MATCH('Factual scenario (IPCEI)'!Q$33,Depreciation!$B$87:$B$104,0),0),)+IF(AND(Q$33&lt;=$B$19,Q$33&gt;$B$17),INDEX(Depreciation!$U$30:$U$47,MATCH('Factual scenario (IPCEI)'!Q$33,Depreciation!$B$30:$B$47,0),0),),"")</f>
        <v>0</v>
      </c>
      <c r="R61" s="139">
        <f>IFERROR(IF(AND(R$33&lt;=$B$19,R$33&gt;=$B$18),INDEX(Depreciation!$U$87:$U$104,MATCH('Factual scenario (IPCEI)'!R$33,Depreciation!$B$87:$B$104,0),0),)+IF(AND(R$33&lt;=$B$19,R$33&gt;$B$17),INDEX(Depreciation!$U$30:$U$47,MATCH('Factual scenario (IPCEI)'!R$33,Depreciation!$B$30:$B$47,0),0),),"")</f>
        <v>0</v>
      </c>
      <c r="S61" s="139">
        <f>IFERROR(IF(AND(S$33&lt;=$B$19,S$33&gt;=$B$18),INDEX(Depreciation!$U$87:$U$104,MATCH('Factual scenario (IPCEI)'!S$33,Depreciation!$B$87:$B$104,0),0),)+IF(AND(S$33&lt;=$B$19,S$33&gt;$B$17),INDEX(Depreciation!$U$30:$U$47,MATCH('Factual scenario (IPCEI)'!S$33,Depreciation!$B$30:$B$47,0),0),),"")</f>
        <v>0</v>
      </c>
      <c r="T61" s="139">
        <f>IFERROR(IF(AND(T$33&lt;=$B$19,T$33&gt;=$B$18),INDEX(Depreciation!$U$87:$U$104,MATCH('Factual scenario (IPCEI)'!T$33,Depreciation!$B$87:$B$104,0),0),)+IF(AND(T$33&lt;=$B$19,T$33&gt;$B$17),INDEX(Depreciation!$U$30:$U$47,MATCH('Factual scenario (IPCEI)'!T$33,Depreciation!$B$30:$B$47,0),0),),"")</f>
        <v>0</v>
      </c>
      <c r="U61" s="279">
        <f>SUM(C61:T61)</f>
        <v>0</v>
      </c>
    </row>
    <row r="62" spans="1:21" ht="14.55" customHeight="1" outlineLevel="1">
      <c r="A62" s="370"/>
      <c r="B62" s="43"/>
      <c r="C62" s="64"/>
      <c r="D62" s="64"/>
      <c r="E62" s="64"/>
      <c r="F62" s="64"/>
      <c r="G62" s="68"/>
      <c r="H62" s="68"/>
      <c r="I62" s="68"/>
      <c r="J62" s="64"/>
      <c r="K62" s="64"/>
      <c r="L62" s="64"/>
      <c r="M62" s="64"/>
      <c r="N62" s="64"/>
      <c r="O62" s="64"/>
      <c r="P62" s="64"/>
      <c r="Q62" s="64"/>
      <c r="R62" s="64"/>
      <c r="S62" s="64"/>
      <c r="T62" s="64"/>
      <c r="U62" s="280"/>
    </row>
    <row r="63" spans="1:21" ht="14.55" customHeight="1">
      <c r="A63" s="368" t="s">
        <v>240</v>
      </c>
      <c r="B63" s="42" t="s">
        <v>17</v>
      </c>
      <c r="C63" s="150"/>
      <c r="D63" s="150"/>
      <c r="E63" s="150"/>
      <c r="F63" s="150"/>
      <c r="G63" s="241"/>
      <c r="H63" s="241"/>
      <c r="I63" s="241"/>
      <c r="J63" s="150"/>
      <c r="K63" s="150"/>
      <c r="L63" s="150"/>
      <c r="M63" s="150"/>
      <c r="N63" s="150"/>
      <c r="O63" s="150"/>
      <c r="P63" s="150"/>
      <c r="Q63" s="150"/>
      <c r="R63" s="150"/>
      <c r="S63" s="150"/>
      <c r="T63" s="150"/>
      <c r="U63" s="279">
        <f>SUM(C63:T63)</f>
        <v>0</v>
      </c>
    </row>
    <row r="64" spans="1:21" ht="14.55" customHeight="1" outlineLevel="1">
      <c r="A64" s="370"/>
      <c r="B64" s="43"/>
      <c r="C64" s="64"/>
      <c r="D64" s="64"/>
      <c r="E64" s="64"/>
      <c r="F64" s="64"/>
      <c r="G64" s="68"/>
      <c r="H64" s="68"/>
      <c r="I64" s="68"/>
      <c r="J64" s="64"/>
      <c r="K64" s="64"/>
      <c r="L64" s="64"/>
      <c r="M64" s="64"/>
      <c r="N64" s="64"/>
      <c r="O64" s="64"/>
      <c r="P64" s="64"/>
      <c r="Q64" s="64"/>
      <c r="R64" s="64"/>
      <c r="S64" s="64"/>
      <c r="T64" s="64"/>
      <c r="U64" s="280"/>
    </row>
    <row r="65" spans="1:21" ht="14.55" customHeight="1">
      <c r="A65" s="369" t="s">
        <v>241</v>
      </c>
      <c r="B65" s="42" t="s">
        <v>17</v>
      </c>
      <c r="C65" s="152">
        <f>IFERROR(IF(AND(C$33&lt;=$B$19,C$33&gt;=$B$18),INDEX(Depreciation!$U$114:$U$131,MATCH('Factual scenario (IPCEI)'!C$33,Depreciation!$B$114:$B$131,0),0),)+IF(AND(C$33&lt;=$B$19,C$33&gt;$B$17),INDEX(Depreciation!$U$57:$U$74,MATCH('Factual scenario (IPCEI)'!C$33,Depreciation!$B$57:$B$74,0),0),),"")</f>
        <v>0</v>
      </c>
      <c r="D65" s="152">
        <f>IFERROR(IF(AND(D$33&lt;=$B$19,D$33&gt;=$B$18),INDEX(Depreciation!$U$114:$U$131,MATCH('Factual scenario (IPCEI)'!D$33,Depreciation!$B$114:$B$131,0),0),)+IF(AND(D$33&lt;=$B$19,D$33&gt;$B$17),INDEX(Depreciation!$U$57:$U$74,MATCH('Factual scenario (IPCEI)'!D$33,Depreciation!$B$57:$B$74,0),0),),"")</f>
        <v>0</v>
      </c>
      <c r="E65" s="152">
        <f>IFERROR(IF(AND(E$33&lt;=$B$19,E$33&gt;=$B$18),INDEX(Depreciation!$U$114:$U$131,MATCH('Factual scenario (IPCEI)'!E$33,Depreciation!$B$114:$B$131,0),0),)+IF(AND(E$33&lt;=$B$19,E$33&gt;$B$17),INDEX(Depreciation!$U$57:$U$74,MATCH('Factual scenario (IPCEI)'!E$33,Depreciation!$B$57:$B$74,0),0),),"")</f>
        <v>0</v>
      </c>
      <c r="F65" s="243" t="str">
        <f>IFERROR(IF(AND(F$33&lt;=$B$19,F$33&gt;=$B$18),INDEX(Depreciation!$U$114:$U$131,MATCH('Factual scenario (IPCEI)'!F$33,Depreciation!$B$114:$B$131,0),0),)+IF(AND(F$33&lt;=$B$19,F$33&gt;$B$17),INDEX(Depreciation!$U$57:$U$74,MATCH('Factual scenario (IPCEI)'!F$33,Depreciation!$B$57:$B$74,0),0),),"")</f>
        <v/>
      </c>
      <c r="G65" s="243" t="str">
        <f>IFERROR(IF(AND(G$33&lt;=$B$19,G$33&gt;=$B$18),INDEX(Depreciation!$U$114:$U$131,MATCH('Factual scenario (IPCEI)'!G$33,Depreciation!$B$114:$B$131,0),0),)+IF(AND(G$33&lt;=$B$19,G$33&gt;$B$17),INDEX(Depreciation!$U$57:$U$74,MATCH('Factual scenario (IPCEI)'!G$33,Depreciation!$B$57:$B$74,0),0),),"")</f>
        <v/>
      </c>
      <c r="H65" s="243" t="str">
        <f>IFERROR(IF(AND(H$33&lt;=$B$19,H$33&gt;=$B$18),INDEX(Depreciation!$U$114:$U$131,MATCH('Factual scenario (IPCEI)'!H$33,Depreciation!$B$114:$B$131,0),0),)+IF(AND(H$33&lt;=$B$19,H$33&gt;$B$17),INDEX(Depreciation!$U$57:$U$74,MATCH('Factual scenario (IPCEI)'!H$33,Depreciation!$B$57:$B$74,0),0),),"")</f>
        <v/>
      </c>
      <c r="I65" s="243">
        <f>IFERROR(IF(AND(I$33&lt;=$B$19,I$33&gt;=$B$18),INDEX(Depreciation!$U$114:$U$131,MATCH('Factual scenario (IPCEI)'!I$33,Depreciation!$B$114:$B$131,0),0),)+IF(AND(I$33&lt;=$B$19,I$33&gt;$B$17),INDEX(Depreciation!$U$57:$U$74,MATCH('Factual scenario (IPCEI)'!I$33,Depreciation!$B$57:$B$74,0),0),),"")</f>
        <v>0</v>
      </c>
      <c r="J65" s="152">
        <f>IFERROR(IF(AND(J$33&lt;=$B$19,J$33&gt;=$B$18),INDEX(Depreciation!$U$114:$U$131,MATCH('Factual scenario (IPCEI)'!J$33,Depreciation!$B$114:$B$131,0),0),)+IF(AND(J$33&lt;=$B$19,J$33&gt;$B$17),INDEX(Depreciation!$U$57:$U$74,MATCH('Factual scenario (IPCEI)'!J$33,Depreciation!$B$57:$B$74,0),0),),"")</f>
        <v>0</v>
      </c>
      <c r="K65" s="152">
        <f>IFERROR(IF(AND(K$33&lt;=$B$19,K$33&gt;=$B$18),INDEX(Depreciation!$U$114:$U$131,MATCH('Factual scenario (IPCEI)'!K$33,Depreciation!$B$114:$B$131,0),0),)+IF(AND(K$33&lt;=$B$19,K$33&gt;$B$17),INDEX(Depreciation!$U$57:$U$74,MATCH('Factual scenario (IPCEI)'!K$33,Depreciation!$B$57:$B$74,0),0),),"")</f>
        <v>0</v>
      </c>
      <c r="L65" s="152">
        <f>IFERROR(IF(AND(L$33&lt;=$B$19,L$33&gt;=$B$18),INDEX(Depreciation!$U$114:$U$131,MATCH('Factual scenario (IPCEI)'!L$33,Depreciation!$B$114:$B$131,0),0),)+IF(AND(L$33&lt;=$B$19,L$33&gt;$B$17),INDEX(Depreciation!$U$57:$U$74,MATCH('Factual scenario (IPCEI)'!L$33,Depreciation!$B$57:$B$74,0),0),),"")</f>
        <v>0</v>
      </c>
      <c r="M65" s="152">
        <f>IFERROR(IF(AND(M$33&lt;=$B$19,M$33&gt;=$B$18),INDEX(Depreciation!$U$114:$U$131,MATCH('Factual scenario (IPCEI)'!M$33,Depreciation!$B$114:$B$131,0),0),)+IF(AND(M$33&lt;=$B$19,M$33&gt;$B$17),INDEX(Depreciation!$U$57:$U$74,MATCH('Factual scenario (IPCEI)'!M$33,Depreciation!$B$57:$B$74,0),0),),"")</f>
        <v>0</v>
      </c>
      <c r="N65" s="152">
        <f>IFERROR(IF(AND(N$33&lt;=$B$19,N$33&gt;=$B$18),INDEX(Depreciation!$U$114:$U$131,MATCH('Factual scenario (IPCEI)'!N$33,Depreciation!$B$114:$B$131,0),0),)+IF(AND(N$33&lt;=$B$19,N$33&gt;$B$17),INDEX(Depreciation!$U$57:$U$74,MATCH('Factual scenario (IPCEI)'!N$33,Depreciation!$B$57:$B$74,0),0),),"")</f>
        <v>0</v>
      </c>
      <c r="O65" s="152">
        <f>IFERROR(IF(AND(O$33&lt;=$B$19,O$33&gt;=$B$18),INDEX(Depreciation!$U$114:$U$131,MATCH('Factual scenario (IPCEI)'!O$33,Depreciation!$B$114:$B$131,0),0),)+IF(AND(O$33&lt;=$B$19,O$33&gt;$B$17),INDEX(Depreciation!$U$57:$U$74,MATCH('Factual scenario (IPCEI)'!O$33,Depreciation!$B$57:$B$74,0),0),),"")</f>
        <v>0</v>
      </c>
      <c r="P65" s="152">
        <f>IFERROR(IF(AND(P$33&lt;=$B$19,P$33&gt;=$B$18),INDEX(Depreciation!$U$114:$U$131,MATCH('Factual scenario (IPCEI)'!P$33,Depreciation!$B$114:$B$131,0),0),)+IF(AND(P$33&lt;=$B$19,P$33&gt;$B$17),INDEX(Depreciation!$U$57:$U$74,MATCH('Factual scenario (IPCEI)'!P$33,Depreciation!$B$57:$B$74,0),0),),"")</f>
        <v>0</v>
      </c>
      <c r="Q65" s="152">
        <f>IFERROR(IF(AND(Q$33&lt;=$B$19,Q$33&gt;=$B$18),INDEX(Depreciation!$U$114:$U$131,MATCH('Factual scenario (IPCEI)'!Q$33,Depreciation!$B$114:$B$131,0),0),)+IF(AND(Q$33&lt;=$B$19,Q$33&gt;$B$17),INDEX(Depreciation!$U$57:$U$74,MATCH('Factual scenario (IPCEI)'!Q$33,Depreciation!$B$57:$B$74,0),0),),"")</f>
        <v>0</v>
      </c>
      <c r="R65" s="152">
        <f>IFERROR(IF(AND(R$33&lt;=$B$19,R$33&gt;=$B$18),INDEX(Depreciation!$U$114:$U$131,MATCH('Factual scenario (IPCEI)'!R$33,Depreciation!$B$114:$B$131,0),0),)+IF(AND(R$33&lt;=$B$19,R$33&gt;$B$17),INDEX(Depreciation!$U$57:$U$74,MATCH('Factual scenario (IPCEI)'!R$33,Depreciation!$B$57:$B$74,0),0),),"")</f>
        <v>0</v>
      </c>
      <c r="S65" s="152">
        <f>IFERROR(IF(AND(S$33&lt;=$B$19,S$33&gt;=$B$18),INDEX(Depreciation!$U$114:$U$131,MATCH('Factual scenario (IPCEI)'!S$33,Depreciation!$B$114:$B$131,0),0),)+IF(AND(S$33&lt;=$B$19,S$33&gt;$B$17),INDEX(Depreciation!$U$57:$U$74,MATCH('Factual scenario (IPCEI)'!S$33,Depreciation!$B$57:$B$74,0),0),),"")</f>
        <v>0</v>
      </c>
      <c r="T65" s="152">
        <f>IFERROR(IF(AND(T$33&lt;=$B$19,T$33&gt;=$B$18),INDEX(Depreciation!$U$114:$U$131,MATCH('Factual scenario (IPCEI)'!T$33,Depreciation!$B$114:$B$131,0),0),)+IF(AND(T$33&lt;=$B$19,T$33&gt;$B$17),INDEX(Depreciation!$U$57:$U$74,MATCH('Factual scenario (IPCEI)'!T$33,Depreciation!$B$57:$B$74,0),0),),"")</f>
        <v>0</v>
      </c>
      <c r="U65" s="279">
        <f>SUM(C65:T65)</f>
        <v>0</v>
      </c>
    </row>
    <row r="66" spans="1:21" ht="14.55" customHeight="1" outlineLevel="1">
      <c r="A66" s="370"/>
      <c r="B66" s="43"/>
      <c r="C66" s="64"/>
      <c r="D66" s="64"/>
      <c r="E66" s="64"/>
      <c r="F66" s="64"/>
      <c r="G66" s="68"/>
      <c r="H66" s="68"/>
      <c r="I66" s="68"/>
      <c r="J66" s="64"/>
      <c r="K66" s="64"/>
      <c r="L66" s="64"/>
      <c r="M66" s="64"/>
      <c r="N66" s="64"/>
      <c r="O66" s="64"/>
      <c r="P66" s="64"/>
      <c r="Q66" s="64"/>
      <c r="R66" s="64"/>
      <c r="S66" s="64"/>
      <c r="T66" s="64"/>
      <c r="U66" s="280"/>
    </row>
    <row r="67" spans="1:21" ht="14.55" customHeight="1">
      <c r="A67" s="368" t="s">
        <v>242</v>
      </c>
      <c r="B67" s="42" t="s">
        <v>17</v>
      </c>
      <c r="C67" s="150"/>
      <c r="D67" s="150"/>
      <c r="E67" s="150"/>
      <c r="F67" s="241"/>
      <c r="G67" s="241"/>
      <c r="H67" s="241"/>
      <c r="I67" s="150"/>
      <c r="J67" s="150"/>
      <c r="K67" s="150"/>
      <c r="L67" s="150"/>
      <c r="M67" s="150"/>
      <c r="N67" s="150"/>
      <c r="O67" s="150"/>
      <c r="P67" s="150"/>
      <c r="Q67" s="150"/>
      <c r="R67" s="150"/>
      <c r="S67" s="150"/>
      <c r="T67" s="150"/>
      <c r="U67" s="279">
        <f>SUM(C67:T67)</f>
        <v>0</v>
      </c>
    </row>
    <row r="68" spans="1:21" ht="14.55" customHeight="1" outlineLevel="1">
      <c r="A68" s="370"/>
      <c r="B68" s="43"/>
      <c r="C68" s="64"/>
      <c r="D68" s="64"/>
      <c r="E68" s="64"/>
      <c r="F68" s="64"/>
      <c r="G68" s="68"/>
      <c r="H68" s="68"/>
      <c r="I68" s="68"/>
      <c r="J68" s="64"/>
      <c r="K68" s="64"/>
      <c r="L68" s="64"/>
      <c r="M68" s="64"/>
      <c r="N68" s="64"/>
      <c r="O68" s="64"/>
      <c r="P68" s="64"/>
      <c r="Q68" s="64"/>
      <c r="R68" s="64"/>
      <c r="S68" s="64"/>
      <c r="T68" s="64"/>
      <c r="U68" s="281"/>
    </row>
    <row r="69" spans="1:21" ht="14.55" customHeight="1">
      <c r="A69" s="368" t="s">
        <v>243</v>
      </c>
      <c r="B69" s="42" t="s">
        <v>17</v>
      </c>
      <c r="C69" s="150"/>
      <c r="D69" s="150"/>
      <c r="E69" s="150"/>
      <c r="F69" s="150"/>
      <c r="G69" s="241"/>
      <c r="H69" s="241"/>
      <c r="I69" s="241"/>
      <c r="J69" s="150"/>
      <c r="K69" s="150"/>
      <c r="L69" s="150"/>
      <c r="M69" s="150"/>
      <c r="N69" s="150"/>
      <c r="O69" s="150"/>
      <c r="P69" s="150"/>
      <c r="Q69" s="150"/>
      <c r="R69" s="150"/>
      <c r="S69" s="150"/>
      <c r="T69" s="150"/>
      <c r="U69" s="279">
        <f>SUM(C69:T69)</f>
        <v>0</v>
      </c>
    </row>
    <row r="70" spans="1:21" ht="14.55" customHeight="1" outlineLevel="1">
      <c r="A70" s="370"/>
      <c r="B70" s="43"/>
      <c r="C70" s="64"/>
      <c r="D70" s="64"/>
      <c r="E70" s="64"/>
      <c r="F70" s="64"/>
      <c r="G70" s="68"/>
      <c r="H70" s="68"/>
      <c r="I70" s="68"/>
      <c r="J70" s="64"/>
      <c r="K70" s="64"/>
      <c r="L70" s="64"/>
      <c r="M70" s="64"/>
      <c r="N70" s="64"/>
      <c r="O70" s="64"/>
      <c r="P70" s="64"/>
      <c r="Q70" s="64"/>
      <c r="R70" s="64"/>
      <c r="S70" s="64"/>
      <c r="T70" s="64"/>
      <c r="U70" s="280"/>
    </row>
    <row r="71" spans="1:21" ht="14.55" customHeight="1">
      <c r="A71" s="368" t="s">
        <v>244</v>
      </c>
      <c r="B71" s="42" t="s">
        <v>17</v>
      </c>
      <c r="C71" s="150"/>
      <c r="D71" s="150"/>
      <c r="E71" s="150"/>
      <c r="F71" s="241"/>
      <c r="G71" s="241"/>
      <c r="H71" s="241"/>
      <c r="I71" s="241"/>
      <c r="J71" s="150"/>
      <c r="K71" s="150"/>
      <c r="L71" s="150"/>
      <c r="M71" s="150"/>
      <c r="N71" s="150"/>
      <c r="O71" s="150"/>
      <c r="P71" s="150"/>
      <c r="Q71" s="150"/>
      <c r="R71" s="150"/>
      <c r="S71" s="150"/>
      <c r="T71" s="150"/>
      <c r="U71" s="279">
        <f>SUM(C71:T71)</f>
        <v>0</v>
      </c>
    </row>
    <row r="72" spans="1:21" ht="14.55" customHeight="1" outlineLevel="1">
      <c r="A72" s="370"/>
      <c r="B72" s="43"/>
      <c r="C72" s="64"/>
      <c r="D72" s="64"/>
      <c r="E72" s="64"/>
      <c r="F72" s="68"/>
      <c r="G72" s="68"/>
      <c r="H72" s="68"/>
      <c r="I72" s="68"/>
      <c r="J72" s="64"/>
      <c r="K72" s="64"/>
      <c r="L72" s="64"/>
      <c r="M72" s="64"/>
      <c r="N72" s="64"/>
      <c r="O72" s="64"/>
      <c r="P72" s="64"/>
      <c r="Q72" s="64"/>
      <c r="R72" s="64"/>
      <c r="S72" s="64"/>
      <c r="T72" s="64"/>
      <c r="U72" s="280"/>
    </row>
    <row r="73" spans="1:21" ht="14.55" customHeight="1">
      <c r="A73" s="371" t="s">
        <v>245</v>
      </c>
      <c r="B73" s="16" t="s">
        <v>17</v>
      </c>
      <c r="C73" s="150"/>
      <c r="D73" s="150"/>
      <c r="E73" s="150"/>
      <c r="F73" s="241"/>
      <c r="G73" s="241"/>
      <c r="H73" s="241"/>
      <c r="I73" s="241"/>
      <c r="J73" s="150"/>
      <c r="K73" s="150"/>
      <c r="L73" s="150"/>
      <c r="M73" s="150"/>
      <c r="N73" s="150"/>
      <c r="O73" s="150"/>
      <c r="P73" s="150"/>
      <c r="Q73" s="150"/>
      <c r="R73" s="150"/>
      <c r="S73" s="150"/>
      <c r="T73" s="150"/>
      <c r="U73" s="279">
        <f>SUM(C73:T73)</f>
        <v>0</v>
      </c>
    </row>
    <row r="74" spans="1:21" s="379" customFormat="1" ht="14.55" customHeight="1" outlineLevel="1">
      <c r="A74" s="41"/>
      <c r="B74" s="44"/>
      <c r="C74" s="64"/>
      <c r="D74" s="64"/>
      <c r="E74" s="64"/>
      <c r="F74" s="64"/>
      <c r="G74" s="64"/>
      <c r="H74" s="64"/>
      <c r="I74" s="64"/>
      <c r="J74" s="64"/>
      <c r="K74" s="64"/>
      <c r="L74" s="64"/>
      <c r="M74" s="64"/>
      <c r="N74" s="64"/>
      <c r="O74" s="64"/>
      <c r="P74" s="64"/>
      <c r="Q74" s="64"/>
      <c r="R74" s="64"/>
      <c r="S74" s="64"/>
      <c r="T74" s="64"/>
      <c r="U74" s="284"/>
    </row>
    <row r="75" spans="1:21" ht="14.55" customHeight="1" outlineLevel="1">
      <c r="A75" s="12" t="s">
        <v>18</v>
      </c>
      <c r="B75" s="29"/>
      <c r="C75" s="64"/>
      <c r="D75" s="64"/>
      <c r="E75" s="64"/>
      <c r="F75" s="64"/>
      <c r="G75" s="64"/>
      <c r="H75" s="64"/>
      <c r="I75" s="64"/>
      <c r="J75" s="64"/>
      <c r="K75" s="64"/>
      <c r="L75" s="64"/>
      <c r="M75" s="64"/>
      <c r="N75" s="64"/>
      <c r="O75" s="64"/>
      <c r="P75" s="64"/>
      <c r="Q75" s="64"/>
      <c r="R75" s="64"/>
      <c r="S75" s="64"/>
      <c r="T75" s="64"/>
      <c r="U75" s="283"/>
    </row>
    <row r="76" spans="1:21" ht="14.55" customHeight="1" outlineLevel="1">
      <c r="A76" s="10"/>
      <c r="B76" s="43"/>
      <c r="C76" s="64"/>
      <c r="D76" s="64"/>
      <c r="E76" s="64"/>
      <c r="F76" s="64"/>
      <c r="G76" s="64"/>
      <c r="H76" s="64"/>
      <c r="I76" s="64"/>
      <c r="J76" s="64"/>
      <c r="K76" s="64"/>
      <c r="L76" s="64"/>
      <c r="M76" s="64"/>
      <c r="N76" s="64"/>
      <c r="O76" s="64"/>
      <c r="P76" s="64"/>
      <c r="Q76" s="64"/>
      <c r="R76" s="64"/>
      <c r="S76" s="64"/>
      <c r="T76" s="64"/>
      <c r="U76" s="280"/>
    </row>
    <row r="77" spans="1:21" ht="14.55" customHeight="1" outlineLevel="1">
      <c r="A77" s="372" t="s">
        <v>246</v>
      </c>
      <c r="B77" s="42" t="s">
        <v>17</v>
      </c>
      <c r="C77" s="150"/>
      <c r="D77" s="150"/>
      <c r="E77" s="150"/>
      <c r="F77" s="150"/>
      <c r="G77" s="150"/>
      <c r="H77" s="150"/>
      <c r="I77" s="150"/>
      <c r="J77" s="150"/>
      <c r="K77" s="150"/>
      <c r="L77" s="150"/>
      <c r="M77" s="150"/>
      <c r="N77" s="150"/>
      <c r="O77" s="150"/>
      <c r="P77" s="150"/>
      <c r="Q77" s="150"/>
      <c r="R77" s="150"/>
      <c r="S77" s="150"/>
      <c r="T77" s="150"/>
      <c r="U77" s="279">
        <f>SUM(C77:T77)</f>
        <v>0</v>
      </c>
    </row>
    <row r="78" spans="1:21" ht="14.55" customHeight="1" outlineLevel="1">
      <c r="A78" s="373"/>
      <c r="B78" s="43"/>
      <c r="C78" s="64"/>
      <c r="D78" s="64"/>
      <c r="E78" s="64"/>
      <c r="F78" s="64"/>
      <c r="G78" s="64"/>
      <c r="H78" s="64"/>
      <c r="I78" s="64"/>
      <c r="J78" s="64"/>
      <c r="K78" s="64"/>
      <c r="L78" s="64"/>
      <c r="M78" s="64"/>
      <c r="N78" s="64"/>
      <c r="O78" s="64"/>
      <c r="P78" s="64"/>
      <c r="Q78" s="64"/>
      <c r="R78" s="64"/>
      <c r="S78" s="64"/>
      <c r="T78" s="64"/>
      <c r="U78" s="280"/>
    </row>
    <row r="79" spans="1:21" ht="14.55" customHeight="1" outlineLevel="1">
      <c r="A79" s="372" t="s">
        <v>247</v>
      </c>
      <c r="B79" s="42" t="s">
        <v>17</v>
      </c>
      <c r="C79" s="150"/>
      <c r="D79" s="150"/>
      <c r="E79" s="150"/>
      <c r="F79" s="150"/>
      <c r="G79" s="150"/>
      <c r="H79" s="150"/>
      <c r="I79" s="241"/>
      <c r="J79" s="241"/>
      <c r="K79" s="241"/>
      <c r="L79" s="241"/>
      <c r="M79" s="241"/>
      <c r="N79" s="241"/>
      <c r="O79" s="241"/>
      <c r="P79" s="241"/>
      <c r="Q79" s="241"/>
      <c r="R79" s="241"/>
      <c r="S79" s="241"/>
      <c r="T79" s="241"/>
      <c r="U79" s="279">
        <f>SUM(C79:T79)</f>
        <v>0</v>
      </c>
    </row>
    <row r="80" spans="1:21" ht="14.55" customHeight="1" outlineLevel="1">
      <c r="A80" s="373"/>
      <c r="B80" s="43"/>
      <c r="C80" s="64"/>
      <c r="D80" s="64"/>
      <c r="E80" s="64"/>
      <c r="F80" s="64"/>
      <c r="G80" s="64"/>
      <c r="H80" s="64"/>
      <c r="I80" s="64"/>
      <c r="J80" s="68"/>
      <c r="K80" s="68"/>
      <c r="L80" s="68"/>
      <c r="M80" s="68"/>
      <c r="N80" s="68"/>
      <c r="O80" s="68"/>
      <c r="P80" s="68"/>
      <c r="Q80" s="68"/>
      <c r="R80" s="68"/>
      <c r="S80" s="68"/>
      <c r="T80" s="68"/>
      <c r="U80" s="280"/>
    </row>
    <row r="81" spans="1:21" ht="14.55" customHeight="1" outlineLevel="1">
      <c r="A81" s="374" t="s">
        <v>239</v>
      </c>
      <c r="B81" s="42" t="s">
        <v>17</v>
      </c>
      <c r="C81" s="139">
        <f>IFERROR(IF(AND(C$33&lt;=$B$21,C$33&gt;=$B$20),INDEX(Depreciation!$U$144:$U$161,MATCH('Factual scenario (IPCEI)'!C$33,Depreciation!$B$144:$B$161,0),0),)+IF(AND(C$33&lt;=$B$21,C$33&gt;$B$19),INDEX(Depreciation!$U$87:$U$104,MATCH('Factual scenario (IPCEI)'!C$33,Depreciation!$B$87:$B$104,0),0),)+IF(AND(C$33&lt;=$B$21,C$33&gt;$B$19),INDEX(Depreciation!$U$30:$U$47,MATCH('Factual scenario (IPCEI)'!C$33,Depreciation!$B$30:$B$47,0),0),),"")</f>
        <v>0</v>
      </c>
      <c r="D81" s="139">
        <f>IFERROR(IF(AND(D$33&lt;=$B$21,D$33&gt;=$B$20),INDEX(Depreciation!$U$144:$U$161,MATCH('Factual scenario (IPCEI)'!D$33,Depreciation!$B$144:$B$161,0),0),)+IF(AND(D$33&lt;=$B$21,D$33&gt;$B$19),INDEX(Depreciation!$U$87:$U$104,MATCH('Factual scenario (IPCEI)'!D$33,Depreciation!$B$87:$B$104,0),0),)+IF(AND(D$33&lt;=$B$21,D$33&gt;$B$19),INDEX(Depreciation!$U$30:$U$47,MATCH('Factual scenario (IPCEI)'!D$33,Depreciation!$B$30:$B$47,0),0),),"")</f>
        <v>0</v>
      </c>
      <c r="E81" s="139">
        <f>IFERROR(IF(AND(E$33&lt;=$B$21,E$33&gt;=$B$20),INDEX(Depreciation!$U$144:$U$161,MATCH('Factual scenario (IPCEI)'!E$33,Depreciation!$B$144:$B$161,0),0),)+IF(AND(E$33&lt;=$B$21,E$33&gt;$B$19),INDEX(Depreciation!$U$87:$U$104,MATCH('Factual scenario (IPCEI)'!E$33,Depreciation!$B$87:$B$104,0),0),)+IF(AND(E$33&lt;=$B$21,E$33&gt;$B$19),INDEX(Depreciation!$U$30:$U$47,MATCH('Factual scenario (IPCEI)'!E$33,Depreciation!$B$30:$B$47,0),0),),"")</f>
        <v>0</v>
      </c>
      <c r="F81" s="139">
        <f>IFERROR(IF(AND(F$33&lt;=$B$21,F$33&gt;=$B$20),INDEX(Depreciation!$U$144:$U$161,MATCH('Factual scenario (IPCEI)'!F$33,Depreciation!$B$144:$B$161,0),0),)+IF(AND(F$33&lt;=$B$21,F$33&gt;$B$19),INDEX(Depreciation!$U$87:$U$104,MATCH('Factual scenario (IPCEI)'!F$33,Depreciation!$B$87:$B$104,0),0),)+IF(AND(F$33&lt;=$B$21,F$33&gt;$B$19),INDEX(Depreciation!$U$30:$U$47,MATCH('Factual scenario (IPCEI)'!F$33,Depreciation!$B$30:$B$47,0),0),),"")</f>
        <v>0</v>
      </c>
      <c r="G81" s="139">
        <f>IFERROR(IF(AND(G$33&lt;=$B$21,G$33&gt;=$B$20),INDEX(Depreciation!$U$144:$U$161,MATCH('Factual scenario (IPCEI)'!G$33,Depreciation!$B$144:$B$161,0),0),)+IF(AND(G$33&lt;=$B$21,G$33&gt;$B$19),INDEX(Depreciation!$U$87:$U$104,MATCH('Factual scenario (IPCEI)'!G$33,Depreciation!$B$87:$B$104,0),0),)+IF(AND(G$33&lt;=$B$21,G$33&gt;$B$19),INDEX(Depreciation!$U$30:$U$47,MATCH('Factual scenario (IPCEI)'!G$33,Depreciation!$B$30:$B$47,0),0),),"")</f>
        <v>0</v>
      </c>
      <c r="H81" s="139">
        <f>IFERROR(IF(AND(H$33&lt;=$B$21,H$33&gt;=$B$20),INDEX(Depreciation!$U$144:$U$161,MATCH('Factual scenario (IPCEI)'!H$33,Depreciation!$B$144:$B$161,0),0),)+IF(AND(H$33&lt;=$B$21,H$33&gt;$B$19),INDEX(Depreciation!$U$87:$U$104,MATCH('Factual scenario (IPCEI)'!H$33,Depreciation!$B$87:$B$104,0),0),)+IF(AND(H$33&lt;=$B$21,H$33&gt;$B$19),INDEX(Depreciation!$U$30:$U$47,MATCH('Factual scenario (IPCEI)'!H$33,Depreciation!$B$30:$B$47,0),0),),"")</f>
        <v>0</v>
      </c>
      <c r="I81" s="240" t="str">
        <f>IFERROR(IF(AND(I$33&lt;=$B$21,I$33&gt;=$B$20),INDEX(Depreciation!$U$144:$U$161,MATCH('Factual scenario (IPCEI)'!I$33,Depreciation!$B$144:$B$161,0),0),)+IF(AND(I$33&lt;=$B$21,I$33&gt;$B$19),INDEX(Depreciation!$U$87:$U$104,MATCH('Factual scenario (IPCEI)'!I$33,Depreciation!$B$87:$B$104,0),0),)+IF(AND(I$33&lt;=$B$21,I$33&gt;$B$19),INDEX(Depreciation!$U$30:$U$47,MATCH('Factual scenario (IPCEI)'!I$33,Depreciation!$B$30:$B$47,0),0),),"")</f>
        <v/>
      </c>
      <c r="J81" s="240" t="str">
        <f>IFERROR(IF(AND(J$33&lt;=$B$21,J$33&gt;=$B$20),INDEX(Depreciation!$U$144:$U$161,MATCH('Factual scenario (IPCEI)'!J$33,Depreciation!$B$144:$B$161,0),0),)+IF(AND(J$33&lt;=$B$21,J$33&gt;$B$19),INDEX(Depreciation!$U$87:$U$104,MATCH('Factual scenario (IPCEI)'!J$33,Depreciation!$B$87:$B$104,0),0),)+IF(AND(J$33&lt;=$B$21,J$33&gt;$B$19),INDEX(Depreciation!$U$30:$U$47,MATCH('Factual scenario (IPCEI)'!J$33,Depreciation!$B$30:$B$47,0),0),),"")</f>
        <v/>
      </c>
      <c r="K81" s="240" t="str">
        <f>IFERROR(IF(AND(K$33&lt;=$B$21,K$33&gt;=$B$20),INDEX(Depreciation!$U$144:$U$161,MATCH('Factual scenario (IPCEI)'!K$33,Depreciation!$B$144:$B$161,0),0),)+IF(AND(K$33&lt;=$B$21,K$33&gt;$B$19),INDEX(Depreciation!$U$87:$U$104,MATCH('Factual scenario (IPCEI)'!K$33,Depreciation!$B$87:$B$104,0),0),)+IF(AND(K$33&lt;=$B$21,K$33&gt;$B$19),INDEX(Depreciation!$U$30:$U$47,MATCH('Factual scenario (IPCEI)'!K$33,Depreciation!$B$30:$B$47,0),0),),"")</f>
        <v/>
      </c>
      <c r="L81" s="240" t="str">
        <f>IFERROR(IF(AND(L$33&lt;=$B$21,L$33&gt;=$B$20),INDEX(Depreciation!$U$144:$U$161,MATCH('Factual scenario (IPCEI)'!L$33,Depreciation!$B$144:$B$161,0),0),)+IF(AND(L$33&lt;=$B$21,L$33&gt;$B$19),INDEX(Depreciation!$U$87:$U$104,MATCH('Factual scenario (IPCEI)'!L$33,Depreciation!$B$87:$B$104,0),0),)+IF(AND(L$33&lt;=$B$21,L$33&gt;$B$19),INDEX(Depreciation!$U$30:$U$47,MATCH('Factual scenario (IPCEI)'!L$33,Depreciation!$B$30:$B$47,0),0),),"")</f>
        <v/>
      </c>
      <c r="M81" s="240" t="str">
        <f>IFERROR(IF(AND(M$33&lt;=$B$21,M$33&gt;=$B$20),INDEX(Depreciation!$U$144:$U$161,MATCH('Factual scenario (IPCEI)'!M$33,Depreciation!$B$144:$B$161,0),0),)+IF(AND(M$33&lt;=$B$21,M$33&gt;$B$19),INDEX(Depreciation!$U$87:$U$104,MATCH('Factual scenario (IPCEI)'!M$33,Depreciation!$B$87:$B$104,0),0),)+IF(AND(M$33&lt;=$B$21,M$33&gt;$B$19),INDEX(Depreciation!$U$30:$U$47,MATCH('Factual scenario (IPCEI)'!M$33,Depreciation!$B$30:$B$47,0),0),),"")</f>
        <v/>
      </c>
      <c r="N81" s="240" t="str">
        <f>IFERROR(IF(AND(N$33&lt;=$B$21,N$33&gt;=$B$20),INDEX(Depreciation!$U$144:$U$161,MATCH('Factual scenario (IPCEI)'!N$33,Depreciation!$B$144:$B$161,0),0),)+IF(AND(N$33&lt;=$B$21,N$33&gt;$B$19),INDEX(Depreciation!$U$87:$U$104,MATCH('Factual scenario (IPCEI)'!N$33,Depreciation!$B$87:$B$104,0),0),)+IF(AND(N$33&lt;=$B$21,N$33&gt;$B$19),INDEX(Depreciation!$U$30:$U$47,MATCH('Factual scenario (IPCEI)'!N$33,Depreciation!$B$30:$B$47,0),0),),"")</f>
        <v/>
      </c>
      <c r="O81" s="240" t="str">
        <f>IFERROR(IF(AND(O$33&lt;=$B$21,O$33&gt;=$B$20),INDEX(Depreciation!$U$144:$U$161,MATCH('Factual scenario (IPCEI)'!O$33,Depreciation!$B$144:$B$161,0),0),)+IF(AND(O$33&lt;=$B$21,O$33&gt;$B$19),INDEX(Depreciation!$U$87:$U$104,MATCH('Factual scenario (IPCEI)'!O$33,Depreciation!$B$87:$B$104,0),0),)+IF(AND(O$33&lt;=$B$21,O$33&gt;$B$19),INDEX(Depreciation!$U$30:$U$47,MATCH('Factual scenario (IPCEI)'!O$33,Depreciation!$B$30:$B$47,0),0),),"")</f>
        <v/>
      </c>
      <c r="P81" s="240" t="str">
        <f>IFERROR(IF(AND(P$33&lt;=$B$21,P$33&gt;=$B$20),INDEX(Depreciation!$U$144:$U$161,MATCH('Factual scenario (IPCEI)'!P$33,Depreciation!$B$144:$B$161,0),0),)+IF(AND(P$33&lt;=$B$21,P$33&gt;$B$19),INDEX(Depreciation!$U$87:$U$104,MATCH('Factual scenario (IPCEI)'!P$33,Depreciation!$B$87:$B$104,0),0),)+IF(AND(P$33&lt;=$B$21,P$33&gt;$B$19),INDEX(Depreciation!$U$30:$U$47,MATCH('Factual scenario (IPCEI)'!P$33,Depreciation!$B$30:$B$47,0),0),),"")</f>
        <v/>
      </c>
      <c r="Q81" s="240" t="str">
        <f>IFERROR(IF(AND(Q$33&lt;=$B$21,Q$33&gt;=$B$20),INDEX(Depreciation!$U$144:$U$161,MATCH('Factual scenario (IPCEI)'!Q$33,Depreciation!$B$144:$B$161,0),0),)+IF(AND(Q$33&lt;=$B$21,Q$33&gt;$B$19),INDEX(Depreciation!$U$87:$U$104,MATCH('Factual scenario (IPCEI)'!Q$33,Depreciation!$B$87:$B$104,0),0),)+IF(AND(Q$33&lt;=$B$21,Q$33&gt;$B$19),INDEX(Depreciation!$U$30:$U$47,MATCH('Factual scenario (IPCEI)'!Q$33,Depreciation!$B$30:$B$47,0),0),),"")</f>
        <v/>
      </c>
      <c r="R81" s="240" t="str">
        <f>IFERROR(IF(AND(R$33&lt;=$B$21,R$33&gt;=$B$20),INDEX(Depreciation!$U$144:$U$161,MATCH('Factual scenario (IPCEI)'!R$33,Depreciation!$B$144:$B$161,0),0),)+IF(AND(R$33&lt;=$B$21,R$33&gt;$B$19),INDEX(Depreciation!$U$87:$U$104,MATCH('Factual scenario (IPCEI)'!R$33,Depreciation!$B$87:$B$104,0),0),)+IF(AND(R$33&lt;=$B$21,R$33&gt;$B$19),INDEX(Depreciation!$U$30:$U$47,MATCH('Factual scenario (IPCEI)'!R$33,Depreciation!$B$30:$B$47,0),0),),"")</f>
        <v/>
      </c>
      <c r="S81" s="240" t="str">
        <f>IFERROR(IF(AND(S$33&lt;=$B$21,S$33&gt;=$B$20),INDEX(Depreciation!$U$144:$U$161,MATCH('Factual scenario (IPCEI)'!S$33,Depreciation!$B$144:$B$161,0),0),)+IF(AND(S$33&lt;=$B$21,S$33&gt;$B$19),INDEX(Depreciation!$U$87:$U$104,MATCH('Factual scenario (IPCEI)'!S$33,Depreciation!$B$87:$B$104,0),0),)+IF(AND(S$33&lt;=$B$21,S$33&gt;$B$19),INDEX(Depreciation!$U$30:$U$47,MATCH('Factual scenario (IPCEI)'!S$33,Depreciation!$B$30:$B$47,0),0),),"")</f>
        <v/>
      </c>
      <c r="T81" s="240" t="str">
        <f>IFERROR(IF(AND(T$33&lt;=$B$21,T$33&gt;=$B$20),INDEX(Depreciation!$U$144:$U$161,MATCH('Factual scenario (IPCEI)'!T$33,Depreciation!$B$144:$B$161,0),0),)+IF(AND(T$33&lt;=$B$21,T$33&gt;$B$19),INDEX(Depreciation!$U$87:$U$104,MATCH('Factual scenario (IPCEI)'!T$33,Depreciation!$B$87:$B$104,0),0),)+IF(AND(T$33&lt;=$B$21,T$33&gt;$B$19),INDEX(Depreciation!$U$30:$U$47,MATCH('Factual scenario (IPCEI)'!T$33,Depreciation!$B$30:$B$47,0),0),),"")</f>
        <v/>
      </c>
      <c r="U81" s="279">
        <f>SUM(C81:T81)</f>
        <v>0</v>
      </c>
    </row>
    <row r="82" spans="1:21" ht="14.55" customHeight="1" outlineLevel="1">
      <c r="A82" s="373"/>
      <c r="B82" s="43"/>
      <c r="C82" s="64"/>
      <c r="D82" s="64"/>
      <c r="E82" s="64"/>
      <c r="F82" s="64"/>
      <c r="G82" s="64"/>
      <c r="H82" s="64"/>
      <c r="I82" s="64"/>
      <c r="J82" s="68"/>
      <c r="K82" s="68"/>
      <c r="L82" s="68"/>
      <c r="M82" s="68"/>
      <c r="N82" s="68"/>
      <c r="O82" s="68"/>
      <c r="P82" s="68"/>
      <c r="Q82" s="68"/>
      <c r="R82" s="68"/>
      <c r="S82" s="68"/>
      <c r="T82" s="68"/>
      <c r="U82" s="280"/>
    </row>
    <row r="83" spans="1:21" ht="14.55" customHeight="1" outlineLevel="1">
      <c r="A83" s="372" t="s">
        <v>248</v>
      </c>
      <c r="B83" s="42" t="s">
        <v>17</v>
      </c>
      <c r="C83" s="150"/>
      <c r="D83" s="150"/>
      <c r="E83" s="150"/>
      <c r="F83" s="150"/>
      <c r="G83" s="150"/>
      <c r="H83" s="150"/>
      <c r="I83" s="150"/>
      <c r="J83" s="241"/>
      <c r="K83" s="241"/>
      <c r="L83" s="241"/>
      <c r="M83" s="241"/>
      <c r="N83" s="241"/>
      <c r="O83" s="241"/>
      <c r="P83" s="241"/>
      <c r="Q83" s="241"/>
      <c r="R83" s="241"/>
      <c r="S83" s="241"/>
      <c r="T83" s="241"/>
      <c r="U83" s="279">
        <f>SUM(C83:T83)</f>
        <v>0</v>
      </c>
    </row>
    <row r="84" spans="1:21" ht="14.55" customHeight="1" outlineLevel="1">
      <c r="A84" s="373"/>
      <c r="B84" s="43"/>
      <c r="C84" s="64"/>
      <c r="D84" s="64"/>
      <c r="E84" s="64"/>
      <c r="F84" s="64"/>
      <c r="G84" s="64"/>
      <c r="H84" s="64"/>
      <c r="I84" s="64"/>
      <c r="J84" s="68"/>
      <c r="K84" s="68"/>
      <c r="L84" s="68"/>
      <c r="M84" s="68"/>
      <c r="N84" s="68"/>
      <c r="O84" s="68"/>
      <c r="P84" s="68"/>
      <c r="Q84" s="68"/>
      <c r="R84" s="68"/>
      <c r="S84" s="68"/>
      <c r="T84" s="68"/>
      <c r="U84" s="280"/>
    </row>
    <row r="85" spans="1:21" ht="14.55" customHeight="1" outlineLevel="1">
      <c r="A85" s="374" t="s">
        <v>241</v>
      </c>
      <c r="B85" s="42" t="s">
        <v>17</v>
      </c>
      <c r="C85" s="139">
        <f>IFERROR(IF(AND(C$33&lt;=$B$21,C$33&gt;=$B$20),INDEX(Depreciation!$U$171:$U$188,MATCH('Factual scenario (IPCEI)'!C$33,Depreciation!$B$171:$B$188,0),0),)+IF(AND(C$33&lt;=$B$21,C$33&gt;$B$19),INDEX(Depreciation!$U$114:$U$131,MATCH('Factual scenario (IPCEI)'!C$33,Depreciation!$B$114:$B$131,0),0),)+IF(AND(C$33&lt;=$B$21,C$33&gt;$B$19),INDEX(Depreciation!$U$57:$U$74,MATCH('Factual scenario (IPCEI)'!C$33,Depreciation!$B$57:$B$74,0),0),),"")</f>
        <v>0</v>
      </c>
      <c r="D85" s="139">
        <f>IFERROR(IF(AND(D$33&lt;=$B$21,D$33&gt;=$B$20),INDEX(Depreciation!$U$171:$U$188,MATCH('Factual scenario (IPCEI)'!D$33,Depreciation!$B$171:$B$188,0),0),)+IF(AND(D$33&lt;=$B$21,D$33&gt;$B$19),INDEX(Depreciation!$U$114:$U$131,MATCH('Factual scenario (IPCEI)'!D$33,Depreciation!$B$114:$B$131,0),0),)+IF(AND(D$33&lt;=$B$21,D$33&gt;$B$19),INDEX(Depreciation!$U$57:$U$74,MATCH('Factual scenario (IPCEI)'!D$33,Depreciation!$B$57:$B$74,0),0),),"")</f>
        <v>0</v>
      </c>
      <c r="E85" s="139">
        <f>IFERROR(IF(AND(E$33&lt;=$B$21,E$33&gt;=$B$20),INDEX(Depreciation!$U$171:$U$188,MATCH('Factual scenario (IPCEI)'!E$33,Depreciation!$B$171:$B$188,0),0),)+IF(AND(E$33&lt;=$B$21,E$33&gt;$B$19),INDEX(Depreciation!$U$114:$U$131,MATCH('Factual scenario (IPCEI)'!E$33,Depreciation!$B$114:$B$131,0),0),)+IF(AND(E$33&lt;=$B$21,E$33&gt;$B$19),INDEX(Depreciation!$U$57:$U$74,MATCH('Factual scenario (IPCEI)'!E$33,Depreciation!$B$57:$B$74,0),0),),"")</f>
        <v>0</v>
      </c>
      <c r="F85" s="139">
        <f>IFERROR(IF(AND(F$33&lt;=$B$21,F$33&gt;=$B$20),INDEX(Depreciation!$U$171:$U$188,MATCH('Factual scenario (IPCEI)'!F$33,Depreciation!$B$171:$B$188,0),0),)+IF(AND(F$33&lt;=$B$21,F$33&gt;$B$19),INDEX(Depreciation!$U$114:$U$131,MATCH('Factual scenario (IPCEI)'!F$33,Depreciation!$B$114:$B$131,0),0),)+IF(AND(F$33&lt;=$B$21,F$33&gt;$B$19),INDEX(Depreciation!$U$57:$U$74,MATCH('Factual scenario (IPCEI)'!F$33,Depreciation!$B$57:$B$74,0),0),),"")</f>
        <v>0</v>
      </c>
      <c r="G85" s="139">
        <f>IFERROR(IF(AND(G$33&lt;=$B$21,G$33&gt;=$B$20),INDEX(Depreciation!$U$171:$U$188,MATCH('Factual scenario (IPCEI)'!G$33,Depreciation!$B$171:$B$188,0),0),)+IF(AND(G$33&lt;=$B$21,G$33&gt;$B$19),INDEX(Depreciation!$U$114:$U$131,MATCH('Factual scenario (IPCEI)'!G$33,Depreciation!$B$114:$B$131,0),0),)+IF(AND(G$33&lt;=$B$21,G$33&gt;$B$19),INDEX(Depreciation!$U$57:$U$74,MATCH('Factual scenario (IPCEI)'!G$33,Depreciation!$B$57:$B$74,0),0),),"")</f>
        <v>0</v>
      </c>
      <c r="H85" s="139">
        <f>IFERROR(IF(AND(H$33&lt;=$B$21,H$33&gt;=$B$20),INDEX(Depreciation!$U$171:$U$188,MATCH('Factual scenario (IPCEI)'!H$33,Depreciation!$B$171:$B$188,0),0),)+IF(AND(H$33&lt;=$B$21,H$33&gt;$B$19),INDEX(Depreciation!$U$114:$U$131,MATCH('Factual scenario (IPCEI)'!H$33,Depreciation!$B$114:$B$131,0),0),)+IF(AND(H$33&lt;=$B$21,H$33&gt;$B$19),INDEX(Depreciation!$U$57:$U$74,MATCH('Factual scenario (IPCEI)'!H$33,Depreciation!$B$57:$B$74,0),0),),"")</f>
        <v>0</v>
      </c>
      <c r="I85" s="240" t="str">
        <f>IFERROR(IF(AND(I$33&lt;=$B$21,I$33&gt;=$B$20),INDEX(Depreciation!$U$171:$U$188,MATCH('Factual scenario (IPCEI)'!I$33,Depreciation!$B$171:$B$188,0),0),)+IF(AND(I$33&lt;=$B$21,I$33&gt;$B$19),INDEX(Depreciation!$U$114:$U$131,MATCH('Factual scenario (IPCEI)'!I$33,Depreciation!$B$114:$B$131,0),0),)+IF(AND(I$33&lt;=$B$21,I$33&gt;$B$19),INDEX(Depreciation!$U$57:$U$74,MATCH('Factual scenario (IPCEI)'!I$33,Depreciation!$B$57:$B$74,0),0),),"")</f>
        <v/>
      </c>
      <c r="J85" s="240" t="str">
        <f>IFERROR(IF(AND(J$33&lt;=$B$21,J$33&gt;=$B$20),INDEX(Depreciation!$U$171:$U$188,MATCH('Factual scenario (IPCEI)'!J$33,Depreciation!$B$171:$B$188,0),0),)+IF(AND(J$33&lt;=$B$21,J$33&gt;$B$19),INDEX(Depreciation!$U$114:$U$131,MATCH('Factual scenario (IPCEI)'!J$33,Depreciation!$B$114:$B$131,0),0),)+IF(AND(J$33&lt;=$B$21,J$33&gt;$B$19),INDEX(Depreciation!$U$57:$U$74,MATCH('Factual scenario (IPCEI)'!J$33,Depreciation!$B$57:$B$74,0),0),),"")</f>
        <v/>
      </c>
      <c r="K85" s="240" t="str">
        <f>IFERROR(IF(AND(K$33&lt;=$B$21,K$33&gt;=$B$20),INDEX(Depreciation!$U$171:$U$188,MATCH('Factual scenario (IPCEI)'!K$33,Depreciation!$B$171:$B$188,0),0),)+IF(AND(K$33&lt;=$B$21,K$33&gt;$B$19),INDEX(Depreciation!$U$114:$U$131,MATCH('Factual scenario (IPCEI)'!K$33,Depreciation!$B$114:$B$131,0),0),)+IF(AND(K$33&lt;=$B$21,K$33&gt;$B$19),INDEX(Depreciation!$U$57:$U$74,MATCH('Factual scenario (IPCEI)'!K$33,Depreciation!$B$57:$B$74,0),0),),"")</f>
        <v/>
      </c>
      <c r="L85" s="240" t="str">
        <f>IFERROR(IF(AND(L$33&lt;=$B$21,L$33&gt;=$B$20),INDEX(Depreciation!$U$171:$U$188,MATCH('Factual scenario (IPCEI)'!L$33,Depreciation!$B$171:$B$188,0),0),)+IF(AND(L$33&lt;=$B$21,L$33&gt;$B$19),INDEX(Depreciation!$U$114:$U$131,MATCH('Factual scenario (IPCEI)'!L$33,Depreciation!$B$114:$B$131,0),0),)+IF(AND(L$33&lt;=$B$21,L$33&gt;$B$19),INDEX(Depreciation!$U$57:$U$74,MATCH('Factual scenario (IPCEI)'!L$33,Depreciation!$B$57:$B$74,0),0),),"")</f>
        <v/>
      </c>
      <c r="M85" s="240" t="str">
        <f>IFERROR(IF(AND(M$33&lt;=$B$21,M$33&gt;=$B$20),INDEX(Depreciation!$U$171:$U$188,MATCH('Factual scenario (IPCEI)'!M$33,Depreciation!$B$171:$B$188,0),0),)+IF(AND(M$33&lt;=$B$21,M$33&gt;$B$19),INDEX(Depreciation!$U$114:$U$131,MATCH('Factual scenario (IPCEI)'!M$33,Depreciation!$B$114:$B$131,0),0),)+IF(AND(M$33&lt;=$B$21,M$33&gt;$B$19),INDEX(Depreciation!$U$57:$U$74,MATCH('Factual scenario (IPCEI)'!M$33,Depreciation!$B$57:$B$74,0),0),),"")</f>
        <v/>
      </c>
      <c r="N85" s="240" t="str">
        <f>IFERROR(IF(AND(N$33&lt;=$B$21,N$33&gt;=$B$20),INDEX(Depreciation!$U$171:$U$188,MATCH('Factual scenario (IPCEI)'!N$33,Depreciation!$B$171:$B$188,0),0),)+IF(AND(N$33&lt;=$B$21,N$33&gt;$B$19),INDEX(Depreciation!$U$114:$U$131,MATCH('Factual scenario (IPCEI)'!N$33,Depreciation!$B$114:$B$131,0),0),)+IF(AND(N$33&lt;=$B$21,N$33&gt;$B$19),INDEX(Depreciation!$U$57:$U$74,MATCH('Factual scenario (IPCEI)'!N$33,Depreciation!$B$57:$B$74,0),0),),"")</f>
        <v/>
      </c>
      <c r="O85" s="240" t="str">
        <f>IFERROR(IF(AND(O$33&lt;=$B$21,O$33&gt;=$B$20),INDEX(Depreciation!$U$171:$U$188,MATCH('Factual scenario (IPCEI)'!O$33,Depreciation!$B$171:$B$188,0),0),)+IF(AND(O$33&lt;=$B$21,O$33&gt;$B$19),INDEX(Depreciation!$U$114:$U$131,MATCH('Factual scenario (IPCEI)'!O$33,Depreciation!$B$114:$B$131,0),0),)+IF(AND(O$33&lt;=$B$21,O$33&gt;$B$19),INDEX(Depreciation!$U$57:$U$74,MATCH('Factual scenario (IPCEI)'!O$33,Depreciation!$B$57:$B$74,0),0),),"")</f>
        <v/>
      </c>
      <c r="P85" s="240" t="str">
        <f>IFERROR(IF(AND(P$33&lt;=$B$21,P$33&gt;=$B$20),INDEX(Depreciation!$U$171:$U$188,MATCH('Factual scenario (IPCEI)'!P$33,Depreciation!$B$171:$B$188,0),0),)+IF(AND(P$33&lt;=$B$21,P$33&gt;$B$19),INDEX(Depreciation!$U$114:$U$131,MATCH('Factual scenario (IPCEI)'!P$33,Depreciation!$B$114:$B$131,0),0),)+IF(AND(P$33&lt;=$B$21,P$33&gt;$B$19),INDEX(Depreciation!$U$57:$U$74,MATCH('Factual scenario (IPCEI)'!P$33,Depreciation!$B$57:$B$74,0),0),),"")</f>
        <v/>
      </c>
      <c r="Q85" s="240" t="str">
        <f>IFERROR(IF(AND(Q$33&lt;=$B$21,Q$33&gt;=$B$20),INDEX(Depreciation!$U$171:$U$188,MATCH('Factual scenario (IPCEI)'!Q$33,Depreciation!$B$171:$B$188,0),0),)+IF(AND(Q$33&lt;=$B$21,Q$33&gt;$B$19),INDEX(Depreciation!$U$114:$U$131,MATCH('Factual scenario (IPCEI)'!Q$33,Depreciation!$B$114:$B$131,0),0),)+IF(AND(Q$33&lt;=$B$21,Q$33&gt;$B$19),INDEX(Depreciation!$U$57:$U$74,MATCH('Factual scenario (IPCEI)'!Q$33,Depreciation!$B$57:$B$74,0),0),),"")</f>
        <v/>
      </c>
      <c r="R85" s="240" t="str">
        <f>IFERROR(IF(AND(R$33&lt;=$B$21,R$33&gt;=$B$20),INDEX(Depreciation!$U$171:$U$188,MATCH('Factual scenario (IPCEI)'!R$33,Depreciation!$B$171:$B$188,0),0),)+IF(AND(R$33&lt;=$B$21,R$33&gt;$B$19),INDEX(Depreciation!$U$114:$U$131,MATCH('Factual scenario (IPCEI)'!R$33,Depreciation!$B$114:$B$131,0),0),)+IF(AND(R$33&lt;=$B$21,R$33&gt;$B$19),INDEX(Depreciation!$U$57:$U$74,MATCH('Factual scenario (IPCEI)'!R$33,Depreciation!$B$57:$B$74,0),0),),"")</f>
        <v/>
      </c>
      <c r="S85" s="240" t="str">
        <f>IFERROR(IF(AND(S$33&lt;=$B$21,S$33&gt;=$B$20),INDEX(Depreciation!$U$171:$U$188,MATCH('Factual scenario (IPCEI)'!S$33,Depreciation!$B$171:$B$188,0),0),)+IF(AND(S$33&lt;=$B$21,S$33&gt;$B$19),INDEX(Depreciation!$U$114:$U$131,MATCH('Factual scenario (IPCEI)'!S$33,Depreciation!$B$114:$B$131,0),0),)+IF(AND(S$33&lt;=$B$21,S$33&gt;$B$19),INDEX(Depreciation!$U$57:$U$74,MATCH('Factual scenario (IPCEI)'!S$33,Depreciation!$B$57:$B$74,0),0),),"")</f>
        <v/>
      </c>
      <c r="T85" s="240" t="str">
        <f>IFERROR(IF(AND(T$33&lt;=$B$21,T$33&gt;=$B$20),INDEX(Depreciation!$U$171:$U$188,MATCH('Factual scenario (IPCEI)'!T$33,Depreciation!$B$171:$B$188,0),0),)+IF(AND(T$33&lt;=$B$21,T$33&gt;$B$19),INDEX(Depreciation!$U$114:$U$131,MATCH('Factual scenario (IPCEI)'!T$33,Depreciation!$B$114:$B$131,0),0),)+IF(AND(T$33&lt;=$B$21,T$33&gt;$B$19),INDEX(Depreciation!$U$57:$U$74,MATCH('Factual scenario (IPCEI)'!T$33,Depreciation!$B$57:$B$74,0),0),),"")</f>
        <v/>
      </c>
      <c r="U85" s="279">
        <f>SUM(C85:T85)</f>
        <v>0</v>
      </c>
    </row>
    <row r="86" spans="1:21" ht="14.55" customHeight="1" outlineLevel="1">
      <c r="A86" s="373"/>
      <c r="B86" s="43"/>
      <c r="C86" s="64"/>
      <c r="D86" s="64"/>
      <c r="E86" s="64"/>
      <c r="F86" s="64"/>
      <c r="G86" s="64"/>
      <c r="H86" s="64"/>
      <c r="I86" s="64"/>
      <c r="J86" s="68"/>
      <c r="K86" s="68"/>
      <c r="L86" s="68"/>
      <c r="M86" s="68"/>
      <c r="N86" s="68"/>
      <c r="O86" s="68"/>
      <c r="P86" s="68"/>
      <c r="Q86" s="68"/>
      <c r="R86" s="68"/>
      <c r="S86" s="68"/>
      <c r="T86" s="68"/>
      <c r="U86" s="280"/>
    </row>
    <row r="87" spans="1:21" ht="14.55" customHeight="1" outlineLevel="1">
      <c r="A87" s="372" t="s">
        <v>249</v>
      </c>
      <c r="B87" s="42" t="s">
        <v>17</v>
      </c>
      <c r="C87" s="150"/>
      <c r="D87" s="150"/>
      <c r="E87" s="150"/>
      <c r="F87" s="150"/>
      <c r="G87" s="150"/>
      <c r="H87" s="150"/>
      <c r="I87" s="241"/>
      <c r="J87" s="241"/>
      <c r="K87" s="241"/>
      <c r="L87" s="241"/>
      <c r="M87" s="241"/>
      <c r="N87" s="241"/>
      <c r="O87" s="241"/>
      <c r="P87" s="241"/>
      <c r="Q87" s="241"/>
      <c r="R87" s="241"/>
      <c r="S87" s="241"/>
      <c r="T87" s="241"/>
      <c r="U87" s="279">
        <f>SUM(C87:T87)</f>
        <v>0</v>
      </c>
    </row>
    <row r="88" spans="1:21" ht="14.55" customHeight="1" outlineLevel="1">
      <c r="A88" s="373"/>
      <c r="B88" s="43"/>
      <c r="C88" s="64"/>
      <c r="D88" s="64"/>
      <c r="E88" s="64"/>
      <c r="F88" s="64"/>
      <c r="G88" s="64"/>
      <c r="H88" s="64"/>
      <c r="I88" s="64"/>
      <c r="J88" s="68"/>
      <c r="K88" s="68"/>
      <c r="L88" s="68"/>
      <c r="M88" s="68"/>
      <c r="N88" s="68"/>
      <c r="O88" s="68"/>
      <c r="P88" s="68"/>
      <c r="Q88" s="68"/>
      <c r="R88" s="68"/>
      <c r="S88" s="68"/>
      <c r="T88" s="68"/>
      <c r="U88" s="281"/>
    </row>
    <row r="89" spans="1:21" ht="14.55" customHeight="1" outlineLevel="1">
      <c r="A89" s="372" t="s">
        <v>250</v>
      </c>
      <c r="B89" s="42" t="s">
        <v>17</v>
      </c>
      <c r="C89" s="150"/>
      <c r="D89" s="150"/>
      <c r="E89" s="150"/>
      <c r="F89" s="150"/>
      <c r="G89" s="150"/>
      <c r="H89" s="150"/>
      <c r="I89" s="150"/>
      <c r="J89" s="241"/>
      <c r="K89" s="241"/>
      <c r="L89" s="241"/>
      <c r="M89" s="241"/>
      <c r="N89" s="241"/>
      <c r="O89" s="241"/>
      <c r="P89" s="241"/>
      <c r="Q89" s="241"/>
      <c r="R89" s="241"/>
      <c r="S89" s="241"/>
      <c r="T89" s="241"/>
      <c r="U89" s="279">
        <f>SUM(C89:T89)</f>
        <v>0</v>
      </c>
    </row>
    <row r="90" spans="1:21" ht="14.55" customHeight="1" outlineLevel="1">
      <c r="A90" s="373"/>
      <c r="B90" s="43"/>
      <c r="C90" s="64"/>
      <c r="D90" s="64"/>
      <c r="E90" s="64"/>
      <c r="F90" s="64"/>
      <c r="G90" s="64"/>
      <c r="H90" s="64"/>
      <c r="I90" s="64"/>
      <c r="J90" s="68"/>
      <c r="K90" s="68"/>
      <c r="L90" s="68"/>
      <c r="M90" s="68"/>
      <c r="N90" s="68"/>
      <c r="O90" s="68"/>
      <c r="P90" s="68"/>
      <c r="Q90" s="68"/>
      <c r="R90" s="68"/>
      <c r="S90" s="68"/>
      <c r="T90" s="68"/>
      <c r="U90" s="280"/>
    </row>
    <row r="91" spans="1:21" ht="14.55" customHeight="1" outlineLevel="1">
      <c r="A91" s="372" t="s">
        <v>251</v>
      </c>
      <c r="B91" s="42" t="s">
        <v>17</v>
      </c>
      <c r="C91" s="150"/>
      <c r="D91" s="150"/>
      <c r="E91" s="150"/>
      <c r="F91" s="150"/>
      <c r="G91" s="150"/>
      <c r="H91" s="150"/>
      <c r="I91" s="241"/>
      <c r="J91" s="241"/>
      <c r="K91" s="241"/>
      <c r="L91" s="241"/>
      <c r="M91" s="241"/>
      <c r="N91" s="241"/>
      <c r="O91" s="241"/>
      <c r="P91" s="241"/>
      <c r="Q91" s="241"/>
      <c r="R91" s="241"/>
      <c r="S91" s="241"/>
      <c r="T91" s="241"/>
      <c r="U91" s="279">
        <f>SUM(C91:T91)</f>
        <v>0</v>
      </c>
    </row>
    <row r="92" spans="1:21" ht="14.55" customHeight="1" outlineLevel="1">
      <c r="A92" s="373"/>
      <c r="B92" s="43"/>
      <c r="C92" s="13"/>
      <c r="D92" s="13"/>
      <c r="E92" s="59"/>
      <c r="F92" s="59"/>
      <c r="G92" s="59"/>
      <c r="H92" s="59"/>
      <c r="I92" s="59"/>
      <c r="J92" s="68"/>
      <c r="K92" s="68"/>
      <c r="L92" s="68"/>
      <c r="M92" s="68"/>
      <c r="N92" s="68"/>
      <c r="O92" s="68"/>
      <c r="P92" s="68"/>
      <c r="Q92" s="68"/>
      <c r="R92" s="68"/>
      <c r="S92" s="68"/>
      <c r="T92" s="68"/>
      <c r="U92" s="280"/>
    </row>
    <row r="93" spans="1:21" ht="14.55" customHeight="1" outlineLevel="1">
      <c r="A93" s="371" t="s">
        <v>252</v>
      </c>
      <c r="B93" s="16" t="s">
        <v>17</v>
      </c>
      <c r="C93" s="150"/>
      <c r="D93" s="150"/>
      <c r="E93" s="150"/>
      <c r="F93" s="150"/>
      <c r="G93" s="150"/>
      <c r="H93" s="150"/>
      <c r="I93" s="241"/>
      <c r="J93" s="241"/>
      <c r="K93" s="241"/>
      <c r="L93" s="241"/>
      <c r="M93" s="241"/>
      <c r="N93" s="241"/>
      <c r="O93" s="241"/>
      <c r="P93" s="241"/>
      <c r="Q93" s="241"/>
      <c r="R93" s="241"/>
      <c r="S93" s="241"/>
      <c r="T93" s="241"/>
      <c r="U93" s="279">
        <f>SUM(C93:T93)</f>
        <v>0</v>
      </c>
    </row>
    <row r="94" spans="1:21" s="379" customFormat="1" ht="3" customHeight="1" outlineLevel="1">
      <c r="A94" s="35"/>
      <c r="B94" s="48"/>
      <c r="C94" s="22"/>
      <c r="D94" s="22"/>
      <c r="E94" s="84"/>
      <c r="F94" s="84"/>
      <c r="G94" s="84"/>
      <c r="H94" s="84"/>
      <c r="I94" s="84"/>
      <c r="J94" s="84"/>
      <c r="K94" s="84"/>
      <c r="L94" s="84"/>
      <c r="M94" s="84"/>
      <c r="N94" s="84"/>
      <c r="O94" s="84"/>
      <c r="P94" s="84"/>
      <c r="Q94" s="84"/>
      <c r="R94" s="84"/>
      <c r="S94" s="84"/>
      <c r="T94" s="84"/>
      <c r="U94" s="285"/>
    </row>
    <row r="95" spans="1:21" s="380" customFormat="1" ht="14.55" customHeight="1" outlineLevel="1">
      <c r="A95" s="49" t="s">
        <v>91</v>
      </c>
      <c r="B95" s="50"/>
      <c r="C95" s="52" t="str">
        <f ca="1">IFERROR(C41+C61+C81=(OFFSET(Depreciation!$U$30,C33-$C$33,0)+OFFSET(Depreciation!$U$87,C33-$C$33,0)+OFFSET(Depreciation!$U$144,C33-$C$33,0)),"")</f>
        <v/>
      </c>
      <c r="D95" s="52" t="str">
        <f ca="1">IFERROR(D41+D61+D81=(OFFSET(Depreciation!$U$30,D33-$C$33,0)+OFFSET(Depreciation!$U$87,D33-$C$33,0)+OFFSET(Depreciation!$U$144,D33-$C$33,0)),"")</f>
        <v/>
      </c>
      <c r="E95" s="52" t="str">
        <f ca="1">IFERROR(E41+E61+E81=(OFFSET(Depreciation!$U$30,E33-$C$33,0)+OFFSET(Depreciation!$U$87,E33-$C$33,0)+OFFSET(Depreciation!$U$144,E33-$C$33,0)),"")</f>
        <v/>
      </c>
      <c r="F95" s="52" t="str">
        <f ca="1">IFERROR(F41+F61+F81=(OFFSET(Depreciation!$U$30,F33-$C$33,0)+OFFSET(Depreciation!$U$87,F33-$C$33,0)+OFFSET(Depreciation!$U$144,F33-$C$33,0)),"")</f>
        <v/>
      </c>
      <c r="G95" s="52" t="str">
        <f ca="1">IFERROR(G41+G61+G81=(OFFSET(Depreciation!$U$30,G33-$C$33,0)+OFFSET(Depreciation!$U$87,G33-$C$33,0)+OFFSET(Depreciation!$U$144,G33-$C$33,0)),"")</f>
        <v/>
      </c>
      <c r="H95" s="52" t="str">
        <f ca="1">IFERROR(H41+H61+H81=(OFFSET(Depreciation!$U$30,H33-$C$33,0)+OFFSET(Depreciation!$U$87,H33-$C$33,0)+OFFSET(Depreciation!$U$144,H33-$C$33,0)),"")</f>
        <v/>
      </c>
      <c r="I95" s="52" t="str">
        <f ca="1">IFERROR(I41+I61+I81=(OFFSET(Depreciation!$U$30,I33-$C$33,0)+OFFSET(Depreciation!$U$87,I33-$C$33,0)+OFFSET(Depreciation!$U$144,I33-$C$33,0)),"")</f>
        <v/>
      </c>
      <c r="J95" s="52" t="str">
        <f ca="1">IFERROR(J41+J61+J81=(OFFSET(Depreciation!$U$30,J33-$C$33,0)+OFFSET(Depreciation!$U$87,J33-$C$33,0)+OFFSET(Depreciation!$U$144,J33-$C$33,0)),"")</f>
        <v/>
      </c>
      <c r="K95" s="52" t="str">
        <f ca="1">IFERROR(K41+K61+K81=(OFFSET(Depreciation!$U$30,K33-$C$33,0)+OFFSET(Depreciation!$U$87,K33-$C$33,0)+OFFSET(Depreciation!$U$144,K33-$C$33,0)),"")</f>
        <v/>
      </c>
      <c r="L95" s="52" t="str">
        <f ca="1">IFERROR(L41+L61+L81=(OFFSET(Depreciation!$U$30,L33-$C$33,0)+OFFSET(Depreciation!$U$87,L33-$C$33,0)+OFFSET(Depreciation!$U$144,L33-$C$33,0)),"")</f>
        <v/>
      </c>
      <c r="M95" s="52" t="str">
        <f ca="1">IFERROR(M41+M61+M81=(OFFSET(Depreciation!$U$30,M33-$C$33,0)+OFFSET(Depreciation!$U$87,M33-$C$33,0)+OFFSET(Depreciation!$U$144,M33-$C$33,0)),"")</f>
        <v/>
      </c>
      <c r="N95" s="52" t="str">
        <f ca="1">IFERROR(N41+N61+N81=(OFFSET(Depreciation!$U$30,N33-$C$33,0)+OFFSET(Depreciation!$U$87,N33-$C$33,0)+OFFSET(Depreciation!$U$144,N33-$C$33,0)),"")</f>
        <v/>
      </c>
      <c r="O95" s="52" t="str">
        <f ca="1">IFERROR(O41+O61+O81=(OFFSET(Depreciation!$U$30,O33-$C$33,0)+OFFSET(Depreciation!$U$87,O33-$C$33,0)+OFFSET(Depreciation!$U$144,O33-$C$33,0)),"")</f>
        <v/>
      </c>
      <c r="P95" s="52" t="str">
        <f ca="1">IFERROR(P41+P61+P81=(OFFSET(Depreciation!$U$30,P33-$C$33,0)+OFFSET(Depreciation!$U$87,P33-$C$33,0)+OFFSET(Depreciation!$U$144,P33-$C$33,0)),"")</f>
        <v/>
      </c>
      <c r="Q95" s="52" t="str">
        <f ca="1">IFERROR(Q41+Q61+Q81=(OFFSET(Depreciation!$U$30,Q33-$C$33,0)+OFFSET(Depreciation!$U$87,Q33-$C$33,0)+OFFSET(Depreciation!$U$144,Q33-$C$33,0)),"")</f>
        <v/>
      </c>
      <c r="R95" s="52" t="str">
        <f ca="1">IFERROR(R41+R61+R81=(OFFSET(Depreciation!$U$30,R33-$C$33,0)+OFFSET(Depreciation!$U$87,R33-$C$33,0)+OFFSET(Depreciation!$U$144,R33-$C$33,0)),"")</f>
        <v/>
      </c>
      <c r="S95" s="52" t="str">
        <f ca="1">IFERROR(S41+S61+S81=(OFFSET(Depreciation!$U$30,S33-$C$33,0)+OFFSET(Depreciation!$U$87,S33-$C$33,0)+OFFSET(Depreciation!$U$144,S33-$C$33,0)),"")</f>
        <v/>
      </c>
      <c r="T95" s="52" t="str">
        <f ca="1">IFERROR(T41+T61+T81=(OFFSET(Depreciation!$U$30,T33-$C$33,0)+OFFSET(Depreciation!$U$87,T33-$C$33,0)+OFFSET(Depreciation!$U$144,T33-$C$33,0)),"")</f>
        <v/>
      </c>
      <c r="U95" s="286" t="str">
        <f>IFERROR(U41+U61+U81=SUM(Depreciation!U30:U47,Depreciation!U87:U104,Depreciation!U144:U161),"")</f>
        <v/>
      </c>
    </row>
    <row r="96" spans="1:21" s="380" customFormat="1" ht="14.55" customHeight="1" outlineLevel="1">
      <c r="A96" s="49" t="s">
        <v>92</v>
      </c>
      <c r="B96" s="50"/>
      <c r="C96" s="52" t="str">
        <f ca="1">IFERROR(C45+C65+C85=(OFFSET(Depreciation!$U$57,C33-$C$33,0)+OFFSET(Depreciation!$U$114,C33-$C$33,0)+OFFSET(Depreciation!$U$171,C33-$C$33,0)),"")</f>
        <v/>
      </c>
      <c r="D96" s="52" t="str">
        <f ca="1">IFERROR(D45+D65+D85=(OFFSET(Depreciation!$U$57,D33-$C$33,0)+OFFSET(Depreciation!$U$114,D33-$C$33,0)+OFFSET(Depreciation!$U$171,D33-$C$33,0)),"")</f>
        <v/>
      </c>
      <c r="E96" s="52" t="str">
        <f ca="1">IFERROR(E45+E65+E85=(OFFSET(Depreciation!$U$57,E33-$C$33,0)+OFFSET(Depreciation!$U$114,E33-$C$33,0)+OFFSET(Depreciation!$U$171,E33-$C$33,0)),"")</f>
        <v/>
      </c>
      <c r="F96" s="52" t="str">
        <f ca="1">IFERROR(F45+F65+F85=(OFFSET(Depreciation!$U$57,F33-$C$33,0)+OFFSET(Depreciation!$U$114,F33-$C$33,0)+OFFSET(Depreciation!$U$171,F33-$C$33,0)),"")</f>
        <v/>
      </c>
      <c r="G96" s="52" t="str">
        <f ca="1">IFERROR(G45+G65+G85=(OFFSET(Depreciation!$U$57,G33-$C$33,0)+OFFSET(Depreciation!$U$114,G33-$C$33,0)+OFFSET(Depreciation!$U$171,G33-$C$33,0)),"")</f>
        <v/>
      </c>
      <c r="H96" s="52" t="str">
        <f ca="1">IFERROR(H45+H65+H85=(OFFSET(Depreciation!$U$57,H33-$C$33,0)+OFFSET(Depreciation!$U$114,H33-$C$33,0)+OFFSET(Depreciation!$U$171,H33-$C$33,0)),"")</f>
        <v/>
      </c>
      <c r="I96" s="52" t="str">
        <f ca="1">IFERROR(I45+I65+I85=(OFFSET(Depreciation!$U$57,I33-$C$33,0)+OFFSET(Depreciation!$U$114,I33-$C$33,0)+OFFSET(Depreciation!$U$171,I33-$C$33,0)),"")</f>
        <v/>
      </c>
      <c r="J96" s="52" t="str">
        <f ca="1">IFERROR(J45+J65+J85=(OFFSET(Depreciation!$U$57,J33-$C$33,0)+OFFSET(Depreciation!$U$114,J33-$C$33,0)+OFFSET(Depreciation!$U$171,J33-$C$33,0)),"")</f>
        <v/>
      </c>
      <c r="K96" s="52" t="str">
        <f ca="1">IFERROR(K45+K65+K85=(OFFSET(Depreciation!$U$57,K33-$C$33,0)+OFFSET(Depreciation!$U$114,K33-$C$33,0)+OFFSET(Depreciation!$U$171,K33-$C$33,0)),"")</f>
        <v/>
      </c>
      <c r="L96" s="52" t="str">
        <f ca="1">IFERROR(L45+L65+L85=(OFFSET(Depreciation!$U$57,L33-$C$33,0)+OFFSET(Depreciation!$U$114,L33-$C$33,0)+OFFSET(Depreciation!$U$171,L33-$C$33,0)),"")</f>
        <v/>
      </c>
      <c r="M96" s="52" t="str">
        <f ca="1">IFERROR(M45+M65+M85=(OFFSET(Depreciation!$U$57,M33-$C$33,0)+OFFSET(Depreciation!$U$114,M33-$C$33,0)+OFFSET(Depreciation!$U$171,M33-$C$33,0)),"")</f>
        <v/>
      </c>
      <c r="N96" s="52" t="str">
        <f ca="1">IFERROR(N45+N65+N85=(OFFSET(Depreciation!$U$57,N33-$C$33,0)+OFFSET(Depreciation!$U$114,N33-$C$33,0)+OFFSET(Depreciation!$U$171,N33-$C$33,0)),"")</f>
        <v/>
      </c>
      <c r="O96" s="52" t="str">
        <f ca="1">IFERROR(O45+O65+O85=(OFFSET(Depreciation!$U$57,O33-$C$33,0)+OFFSET(Depreciation!$U$114,O33-$C$33,0)+OFFSET(Depreciation!$U$171,O33-$C$33,0)),"")</f>
        <v/>
      </c>
      <c r="P96" s="52" t="str">
        <f ca="1">IFERROR(P45+P65+P85=(OFFSET(Depreciation!$U$57,P33-$C$33,0)+OFFSET(Depreciation!$U$114,P33-$C$33,0)+OFFSET(Depreciation!$U$171,P33-$C$33,0)),"")</f>
        <v/>
      </c>
      <c r="Q96" s="52" t="str">
        <f ca="1">IFERROR(Q45+Q65+Q85=(OFFSET(Depreciation!$U$57,Q33-$C$33,0)+OFFSET(Depreciation!$U$114,Q33-$C$33,0)+OFFSET(Depreciation!$U$171,Q33-$C$33,0)),"")</f>
        <v/>
      </c>
      <c r="R96" s="52" t="str">
        <f ca="1">IFERROR(R45+R65+R85=(OFFSET(Depreciation!$U$57,R33-$C$33,0)+OFFSET(Depreciation!$U$114,R33-$C$33,0)+OFFSET(Depreciation!$U$171,R33-$C$33,0)),"")</f>
        <v/>
      </c>
      <c r="S96" s="52" t="str">
        <f ca="1">IFERROR(S45+S65+S85=(OFFSET(Depreciation!$U$57,S33-$C$33,0)+OFFSET(Depreciation!$U$114,S33-$C$33,0)+OFFSET(Depreciation!$U$171,S33-$C$33,0)),"")</f>
        <v/>
      </c>
      <c r="T96" s="52" t="str">
        <f ca="1">IFERROR(T45+T65+T85=(OFFSET(Depreciation!$U$57,T33-$C$33,0)+OFFSET(Depreciation!$U$114,T33-$C$33,0)+OFFSET(Depreciation!$U$171,T33-$C$33,0)),"")</f>
        <v/>
      </c>
      <c r="U96" s="286" t="str">
        <f>IFERROR(U45+U65+U85=SUM(Depreciation!U57:U74,Depreciation!U114:U131,Depreciation!U171:U188),"")</f>
        <v/>
      </c>
    </row>
    <row r="97" spans="1:21" s="379" customFormat="1" ht="10.95" customHeight="1" outlineLevel="1">
      <c r="A97" s="35"/>
      <c r="B97" s="48"/>
      <c r="C97" s="22"/>
      <c r="D97" s="22"/>
      <c r="E97" s="84"/>
      <c r="F97" s="84"/>
      <c r="G97" s="84"/>
      <c r="H97" s="84"/>
      <c r="I97" s="84"/>
      <c r="J97" s="84"/>
      <c r="K97" s="84"/>
      <c r="L97" s="84"/>
      <c r="M97" s="84"/>
      <c r="N97" s="84"/>
      <c r="O97" s="84"/>
      <c r="P97" s="84"/>
      <c r="Q97" s="84"/>
      <c r="R97" s="84"/>
      <c r="S97" s="84"/>
      <c r="T97" s="84"/>
      <c r="U97" s="285"/>
    </row>
    <row r="98" spans="1:21" s="381" customFormat="1" ht="14.55" customHeight="1">
      <c r="A98" s="121" t="s">
        <v>13</v>
      </c>
      <c r="B98" s="46" t="s">
        <v>17</v>
      </c>
      <c r="C98" s="244">
        <f t="shared" ref="C98:T98" si="7">IFERROR(SUM(C37,C41,C45,C47,C49,C51,C57,C61,C65,C67,C69,C71,C73,C53,C77,C81,C85,C87,C89,C91,C93),"")</f>
        <v>0</v>
      </c>
      <c r="D98" s="244">
        <f t="shared" si="7"/>
        <v>0</v>
      </c>
      <c r="E98" s="244">
        <f t="shared" si="7"/>
        <v>0</v>
      </c>
      <c r="F98" s="244">
        <f t="shared" si="7"/>
        <v>0</v>
      </c>
      <c r="G98" s="244">
        <f t="shared" si="7"/>
        <v>0</v>
      </c>
      <c r="H98" s="244">
        <f t="shared" si="7"/>
        <v>0</v>
      </c>
      <c r="I98" s="244">
        <f t="shared" si="7"/>
        <v>0</v>
      </c>
      <c r="J98" s="244">
        <f t="shared" si="7"/>
        <v>0</v>
      </c>
      <c r="K98" s="244">
        <f t="shared" si="7"/>
        <v>0</v>
      </c>
      <c r="L98" s="244">
        <f t="shared" si="7"/>
        <v>0</v>
      </c>
      <c r="M98" s="244">
        <f t="shared" si="7"/>
        <v>0</v>
      </c>
      <c r="N98" s="244">
        <f t="shared" si="7"/>
        <v>0</v>
      </c>
      <c r="O98" s="244">
        <f t="shared" si="7"/>
        <v>0</v>
      </c>
      <c r="P98" s="244">
        <f t="shared" si="7"/>
        <v>0</v>
      </c>
      <c r="Q98" s="244">
        <f t="shared" si="7"/>
        <v>0</v>
      </c>
      <c r="R98" s="244">
        <f t="shared" si="7"/>
        <v>0</v>
      </c>
      <c r="S98" s="244">
        <f t="shared" si="7"/>
        <v>0</v>
      </c>
      <c r="T98" s="244">
        <f t="shared" si="7"/>
        <v>0</v>
      </c>
      <c r="U98" s="279">
        <f t="shared" ref="U98:U100" si="8">SUM(C98:T98)</f>
        <v>0</v>
      </c>
    </row>
    <row r="99" spans="1:21" ht="12.75" customHeight="1">
      <c r="C99" s="278"/>
      <c r="D99" s="278"/>
      <c r="E99" s="278"/>
      <c r="F99" s="278"/>
      <c r="G99" s="278"/>
      <c r="H99" s="278"/>
      <c r="I99" s="278"/>
      <c r="J99" s="278"/>
      <c r="K99" s="278"/>
      <c r="L99" s="278"/>
      <c r="M99" s="278"/>
      <c r="N99" s="278"/>
      <c r="O99" s="278"/>
      <c r="P99" s="278"/>
      <c r="Q99" s="278"/>
      <c r="R99" s="278"/>
      <c r="S99" s="278"/>
      <c r="T99" s="278"/>
      <c r="U99" s="287"/>
    </row>
    <row r="100" spans="1:21" ht="14.55" customHeight="1">
      <c r="A100" s="14" t="s">
        <v>3</v>
      </c>
      <c r="B100" s="16" t="s">
        <v>17</v>
      </c>
      <c r="C100" s="241"/>
      <c r="D100" s="241"/>
      <c r="E100" s="241"/>
      <c r="F100" s="241"/>
      <c r="G100" s="241"/>
      <c r="H100" s="241"/>
      <c r="I100" s="241"/>
      <c r="J100" s="241"/>
      <c r="K100" s="241"/>
      <c r="L100" s="241"/>
      <c r="M100" s="241"/>
      <c r="N100" s="241"/>
      <c r="O100" s="241"/>
      <c r="P100" s="241"/>
      <c r="Q100" s="241"/>
      <c r="R100" s="241"/>
      <c r="S100" s="241"/>
      <c r="T100" s="241"/>
      <c r="U100" s="279">
        <f t="shared" si="8"/>
        <v>0</v>
      </c>
    </row>
    <row r="101" spans="1:21" s="379" customFormat="1" ht="14.55" customHeight="1">
      <c r="A101" s="15"/>
      <c r="B101" s="201"/>
      <c r="C101" s="68"/>
      <c r="D101" s="68"/>
      <c r="E101" s="68"/>
      <c r="F101" s="68"/>
      <c r="G101" s="68"/>
      <c r="H101" s="68"/>
      <c r="I101" s="68"/>
      <c r="J101" s="68"/>
      <c r="K101" s="68"/>
      <c r="L101" s="68"/>
      <c r="M101" s="68"/>
      <c r="N101" s="68"/>
      <c r="O101" s="68"/>
      <c r="P101" s="68"/>
      <c r="Q101" s="68"/>
      <c r="R101" s="68"/>
      <c r="S101" s="68"/>
      <c r="T101" s="68"/>
      <c r="U101" s="280"/>
    </row>
    <row r="102" spans="1:21" s="381" customFormat="1" ht="14.55" customHeight="1">
      <c r="A102" s="121" t="s">
        <v>10</v>
      </c>
      <c r="B102" s="46" t="s">
        <v>17</v>
      </c>
      <c r="C102" s="154">
        <f t="shared" ref="C102:T102" si="9">SUM(C98,C100)</f>
        <v>0</v>
      </c>
      <c r="D102" s="154">
        <f t="shared" si="9"/>
        <v>0</v>
      </c>
      <c r="E102" s="154">
        <f t="shared" si="9"/>
        <v>0</v>
      </c>
      <c r="F102" s="154">
        <f t="shared" si="9"/>
        <v>0</v>
      </c>
      <c r="G102" s="154">
        <f t="shared" si="9"/>
        <v>0</v>
      </c>
      <c r="H102" s="154">
        <f t="shared" si="9"/>
        <v>0</v>
      </c>
      <c r="I102" s="154">
        <f t="shared" si="9"/>
        <v>0</v>
      </c>
      <c r="J102" s="154">
        <f t="shared" si="9"/>
        <v>0</v>
      </c>
      <c r="K102" s="154">
        <f t="shared" si="9"/>
        <v>0</v>
      </c>
      <c r="L102" s="154">
        <f t="shared" si="9"/>
        <v>0</v>
      </c>
      <c r="M102" s="154">
        <f t="shared" si="9"/>
        <v>0</v>
      </c>
      <c r="N102" s="154">
        <f t="shared" si="9"/>
        <v>0</v>
      </c>
      <c r="O102" s="154">
        <f t="shared" si="9"/>
        <v>0</v>
      </c>
      <c r="P102" s="154">
        <f t="shared" si="9"/>
        <v>0</v>
      </c>
      <c r="Q102" s="154">
        <f t="shared" si="9"/>
        <v>0</v>
      </c>
      <c r="R102" s="154">
        <f t="shared" si="9"/>
        <v>0</v>
      </c>
      <c r="S102" s="154">
        <f t="shared" si="9"/>
        <v>0</v>
      </c>
      <c r="T102" s="154">
        <f t="shared" si="9"/>
        <v>0</v>
      </c>
      <c r="U102" s="279">
        <f>SUM(C102:T102)</f>
        <v>0</v>
      </c>
    </row>
    <row r="103" spans="1:21" ht="14.55" customHeight="1">
      <c r="A103" s="41"/>
      <c r="B103" s="44"/>
      <c r="C103" s="61"/>
      <c r="D103" s="61"/>
      <c r="E103" s="61"/>
      <c r="F103" s="61"/>
      <c r="G103" s="61"/>
      <c r="H103" s="61"/>
      <c r="I103" s="61"/>
      <c r="J103" s="61"/>
      <c r="K103" s="61"/>
      <c r="L103" s="61"/>
      <c r="M103" s="61"/>
      <c r="N103" s="61"/>
      <c r="O103" s="61"/>
      <c r="P103" s="61"/>
      <c r="Q103" s="61"/>
      <c r="R103" s="61"/>
      <c r="S103" s="61"/>
      <c r="T103" s="61"/>
      <c r="U103" s="284"/>
    </row>
    <row r="104" spans="1:21" s="381" customFormat="1" ht="14.55" customHeight="1">
      <c r="A104" s="121" t="s">
        <v>8</v>
      </c>
      <c r="B104" s="46" t="s">
        <v>17</v>
      </c>
      <c r="C104" s="154">
        <f>C105*C106</f>
        <v>0</v>
      </c>
      <c r="D104" s="154">
        <f t="shared" ref="D104:T104" si="10">D105*D106</f>
        <v>0</v>
      </c>
      <c r="E104" s="154">
        <f t="shared" si="10"/>
        <v>0</v>
      </c>
      <c r="F104" s="154">
        <f t="shared" si="10"/>
        <v>0</v>
      </c>
      <c r="G104" s="154">
        <f t="shared" si="10"/>
        <v>0</v>
      </c>
      <c r="H104" s="154">
        <f t="shared" si="10"/>
        <v>0</v>
      </c>
      <c r="I104" s="154">
        <f t="shared" si="10"/>
        <v>0</v>
      </c>
      <c r="J104" s="154">
        <f t="shared" si="10"/>
        <v>0</v>
      </c>
      <c r="K104" s="154">
        <f t="shared" si="10"/>
        <v>0</v>
      </c>
      <c r="L104" s="154">
        <f t="shared" si="10"/>
        <v>0</v>
      </c>
      <c r="M104" s="154">
        <f t="shared" si="10"/>
        <v>0</v>
      </c>
      <c r="N104" s="154">
        <f t="shared" si="10"/>
        <v>0</v>
      </c>
      <c r="O104" s="154">
        <f t="shared" si="10"/>
        <v>0</v>
      </c>
      <c r="P104" s="154">
        <f t="shared" si="10"/>
        <v>0</v>
      </c>
      <c r="Q104" s="154">
        <f t="shared" si="10"/>
        <v>0</v>
      </c>
      <c r="R104" s="154">
        <f t="shared" si="10"/>
        <v>0</v>
      </c>
      <c r="S104" s="154">
        <f t="shared" si="10"/>
        <v>0</v>
      </c>
      <c r="T104" s="154">
        <f t="shared" si="10"/>
        <v>0</v>
      </c>
      <c r="U104" s="279">
        <f>SUM(C104:T104)</f>
        <v>0</v>
      </c>
    </row>
    <row r="105" spans="1:21" ht="14.55" customHeight="1">
      <c r="A105" s="14" t="s">
        <v>138</v>
      </c>
      <c r="B105" s="16" t="s">
        <v>226</v>
      </c>
      <c r="C105" s="150"/>
      <c r="D105" s="150"/>
      <c r="E105" s="150"/>
      <c r="F105" s="150"/>
      <c r="G105" s="150"/>
      <c r="H105" s="262"/>
      <c r="I105" s="262"/>
      <c r="J105" s="262"/>
      <c r="K105" s="262"/>
      <c r="L105" s="262"/>
      <c r="M105" s="262"/>
      <c r="N105" s="262"/>
      <c r="O105" s="262"/>
      <c r="P105" s="262"/>
      <c r="Q105" s="262"/>
      <c r="R105" s="262"/>
      <c r="S105" s="262"/>
      <c r="T105" s="262"/>
      <c r="U105" s="291">
        <f t="shared" ref="U105:U106" si="11">SUM(C105:T105)</f>
        <v>0</v>
      </c>
    </row>
    <row r="106" spans="1:21" ht="14.55" customHeight="1">
      <c r="A106" s="14" t="s">
        <v>139</v>
      </c>
      <c r="B106" s="16" t="s">
        <v>27</v>
      </c>
      <c r="C106" s="150"/>
      <c r="D106" s="150"/>
      <c r="E106" s="150"/>
      <c r="F106" s="150"/>
      <c r="G106" s="150"/>
      <c r="H106" s="263"/>
      <c r="I106" s="263"/>
      <c r="J106" s="263"/>
      <c r="K106" s="263"/>
      <c r="L106" s="263"/>
      <c r="M106" s="263"/>
      <c r="N106" s="263"/>
      <c r="O106" s="263"/>
      <c r="P106" s="263"/>
      <c r="Q106" s="263"/>
      <c r="R106" s="263"/>
      <c r="S106" s="263"/>
      <c r="T106" s="263"/>
      <c r="U106" s="279">
        <f t="shared" si="11"/>
        <v>0</v>
      </c>
    </row>
    <row r="107" spans="1:21" ht="14.55" customHeight="1">
      <c r="A107" s="41"/>
      <c r="B107" s="44"/>
      <c r="C107" s="62"/>
      <c r="D107" s="61"/>
      <c r="E107" s="61"/>
      <c r="F107" s="61"/>
      <c r="G107" s="61"/>
      <c r="H107" s="61"/>
      <c r="I107" s="61"/>
      <c r="J107" s="61"/>
      <c r="K107" s="61"/>
      <c r="L107" s="61"/>
      <c r="M107" s="61"/>
      <c r="N107" s="61"/>
      <c r="O107" s="61"/>
      <c r="P107" s="61"/>
      <c r="Q107" s="61"/>
      <c r="R107" s="61"/>
      <c r="S107" s="61"/>
      <c r="T107" s="61"/>
      <c r="U107" s="284"/>
    </row>
    <row r="108" spans="1:21" s="381" customFormat="1" ht="14.55" customHeight="1">
      <c r="A108" s="121" t="s">
        <v>131</v>
      </c>
      <c r="B108" s="46" t="s">
        <v>17</v>
      </c>
      <c r="C108" s="269">
        <f>C104-C102</f>
        <v>0</v>
      </c>
      <c r="D108" s="269">
        <f t="shared" ref="D108:T108" si="12">D104-D102</f>
        <v>0</v>
      </c>
      <c r="E108" s="269">
        <f t="shared" si="12"/>
        <v>0</v>
      </c>
      <c r="F108" s="269">
        <f t="shared" si="12"/>
        <v>0</v>
      </c>
      <c r="G108" s="269">
        <f t="shared" si="12"/>
        <v>0</v>
      </c>
      <c r="H108" s="269">
        <f t="shared" si="12"/>
        <v>0</v>
      </c>
      <c r="I108" s="269">
        <f t="shared" si="12"/>
        <v>0</v>
      </c>
      <c r="J108" s="269">
        <f t="shared" si="12"/>
        <v>0</v>
      </c>
      <c r="K108" s="269">
        <f t="shared" si="12"/>
        <v>0</v>
      </c>
      <c r="L108" s="269">
        <f t="shared" si="12"/>
        <v>0</v>
      </c>
      <c r="M108" s="269">
        <f t="shared" si="12"/>
        <v>0</v>
      </c>
      <c r="N108" s="269">
        <f t="shared" si="12"/>
        <v>0</v>
      </c>
      <c r="O108" s="269">
        <f t="shared" si="12"/>
        <v>0</v>
      </c>
      <c r="P108" s="269">
        <f t="shared" si="12"/>
        <v>0</v>
      </c>
      <c r="Q108" s="269">
        <f t="shared" si="12"/>
        <v>0</v>
      </c>
      <c r="R108" s="269">
        <f t="shared" si="12"/>
        <v>0</v>
      </c>
      <c r="S108" s="269">
        <f t="shared" si="12"/>
        <v>0</v>
      </c>
      <c r="T108" s="269">
        <f t="shared" si="12"/>
        <v>0</v>
      </c>
      <c r="U108" s="279">
        <f>SUM(C108:T108)</f>
        <v>0</v>
      </c>
    </row>
    <row r="109" spans="1:21" s="381" customFormat="1" ht="14.55" customHeight="1">
      <c r="A109" s="121" t="s">
        <v>19</v>
      </c>
      <c r="B109" s="46" t="s">
        <v>17</v>
      </c>
      <c r="C109" s="352"/>
      <c r="D109" s="353"/>
      <c r="E109" s="353"/>
      <c r="F109" s="353"/>
      <c r="G109" s="353"/>
      <c r="H109" s="353"/>
      <c r="I109" s="353"/>
      <c r="J109" s="353"/>
      <c r="K109" s="353"/>
      <c r="L109" s="353"/>
      <c r="M109" s="353"/>
      <c r="N109" s="353"/>
      <c r="O109" s="353"/>
      <c r="P109" s="353"/>
      <c r="Q109" s="353"/>
      <c r="R109" s="353"/>
      <c r="S109" s="353"/>
      <c r="T109" s="357"/>
      <c r="U109" s="279">
        <f t="shared" ref="U109:U111" si="13">SUM(C109:T109)</f>
        <v>0</v>
      </c>
    </row>
    <row r="110" spans="1:21" ht="14.55" customHeight="1">
      <c r="A110" s="18" t="s">
        <v>20</v>
      </c>
      <c r="B110" s="46" t="s">
        <v>17</v>
      </c>
      <c r="C110" s="271"/>
      <c r="D110" s="272"/>
      <c r="E110" s="272"/>
      <c r="F110" s="272"/>
      <c r="G110" s="272"/>
      <c r="H110" s="272"/>
      <c r="I110" s="272"/>
      <c r="J110" s="272"/>
      <c r="K110" s="272"/>
      <c r="L110" s="272"/>
      <c r="M110" s="272"/>
      <c r="N110" s="272"/>
      <c r="O110" s="272"/>
      <c r="P110" s="272"/>
      <c r="Q110" s="272"/>
      <c r="R110" s="272"/>
      <c r="S110" s="272"/>
      <c r="T110" s="272"/>
      <c r="U110" s="279">
        <f t="shared" si="13"/>
        <v>0</v>
      </c>
    </row>
    <row r="111" spans="1:21" ht="14.55" customHeight="1">
      <c r="A111" s="3" t="s">
        <v>21</v>
      </c>
      <c r="B111" s="46" t="s">
        <v>17</v>
      </c>
      <c r="C111" s="273"/>
      <c r="D111" s="273"/>
      <c r="E111" s="273"/>
      <c r="F111" s="273"/>
      <c r="G111" s="273"/>
      <c r="H111" s="273"/>
      <c r="I111" s="273"/>
      <c r="J111" s="273"/>
      <c r="K111" s="273"/>
      <c r="L111" s="273"/>
      <c r="M111" s="273"/>
      <c r="N111" s="273"/>
      <c r="O111" s="273"/>
      <c r="P111" s="273"/>
      <c r="Q111" s="273"/>
      <c r="R111" s="273"/>
      <c r="S111" s="273"/>
      <c r="T111" s="274" t="str">
        <f>'Terminal Value (factual)'!D20</f>
        <v/>
      </c>
      <c r="U111" s="279">
        <f t="shared" si="13"/>
        <v>0</v>
      </c>
    </row>
    <row r="112" spans="1:21" ht="14.55" customHeight="1">
      <c r="A112" s="41"/>
      <c r="B112" s="44"/>
      <c r="C112" s="275"/>
      <c r="D112" s="275"/>
      <c r="E112" s="275"/>
      <c r="F112" s="275"/>
      <c r="G112" s="275"/>
      <c r="H112" s="275"/>
      <c r="I112" s="275"/>
      <c r="J112" s="275"/>
      <c r="K112" s="275"/>
      <c r="L112" s="275"/>
      <c r="M112" s="275"/>
      <c r="N112" s="275"/>
      <c r="O112" s="275"/>
      <c r="P112" s="275"/>
      <c r="Q112" s="275"/>
      <c r="R112" s="275"/>
      <c r="S112" s="275"/>
      <c r="T112" s="275"/>
      <c r="U112" s="284"/>
    </row>
    <row r="113" spans="1:21" s="381" customFormat="1" ht="14.55" customHeight="1">
      <c r="A113" s="121" t="s">
        <v>23</v>
      </c>
      <c r="B113" s="46" t="s">
        <v>17</v>
      </c>
      <c r="C113" s="270" t="str">
        <f t="shared" ref="C113:S113" si="14">IFERROR(C108+C41-C39+C45-C43+C61-C59+C65-C63+C81-C79+C85-C83-C109-C110,"")</f>
        <v/>
      </c>
      <c r="D113" s="270" t="str">
        <f t="shared" si="14"/>
        <v/>
      </c>
      <c r="E113" s="270" t="str">
        <f t="shared" si="14"/>
        <v/>
      </c>
      <c r="F113" s="270" t="str">
        <f t="shared" si="14"/>
        <v/>
      </c>
      <c r="G113" s="270" t="str">
        <f t="shared" si="14"/>
        <v/>
      </c>
      <c r="H113" s="270" t="str">
        <f t="shared" si="14"/>
        <v/>
      </c>
      <c r="I113" s="270" t="str">
        <f t="shared" si="14"/>
        <v/>
      </c>
      <c r="J113" s="270" t="str">
        <f t="shared" si="14"/>
        <v/>
      </c>
      <c r="K113" s="270" t="str">
        <f t="shared" si="14"/>
        <v/>
      </c>
      <c r="L113" s="270" t="str">
        <f t="shared" si="14"/>
        <v/>
      </c>
      <c r="M113" s="270" t="str">
        <f t="shared" si="14"/>
        <v/>
      </c>
      <c r="N113" s="270" t="str">
        <f t="shared" si="14"/>
        <v/>
      </c>
      <c r="O113" s="270" t="str">
        <f t="shared" si="14"/>
        <v/>
      </c>
      <c r="P113" s="270" t="str">
        <f t="shared" si="14"/>
        <v/>
      </c>
      <c r="Q113" s="270" t="str">
        <f t="shared" si="14"/>
        <v/>
      </c>
      <c r="R113" s="270" t="str">
        <f t="shared" si="14"/>
        <v/>
      </c>
      <c r="S113" s="270" t="str">
        <f t="shared" si="14"/>
        <v/>
      </c>
      <c r="T113" s="270" t="str">
        <f>IFERROR(T108+T41-T39+T45-T43+T61-T59+T65-T63+T81-T79+T85-T83-T109-T110+T111,"")</f>
        <v/>
      </c>
      <c r="U113" s="279">
        <f>SUM(C113:T113)</f>
        <v>0</v>
      </c>
    </row>
    <row r="114" spans="1:21" s="381" customFormat="1" ht="14.55" customHeight="1">
      <c r="A114" s="121" t="s">
        <v>24</v>
      </c>
      <c r="B114" s="46" t="s">
        <v>17</v>
      </c>
      <c r="C114" s="270">
        <f t="shared" ref="C114:T114" si="15">IFERROR(C113/(1+$B$25)^(C33-$B$15),)</f>
        <v>0</v>
      </c>
      <c r="D114" s="270">
        <f t="shared" si="15"/>
        <v>0</v>
      </c>
      <c r="E114" s="270">
        <f t="shared" si="15"/>
        <v>0</v>
      </c>
      <c r="F114" s="270">
        <f t="shared" si="15"/>
        <v>0</v>
      </c>
      <c r="G114" s="270">
        <f t="shared" si="15"/>
        <v>0</v>
      </c>
      <c r="H114" s="270">
        <f t="shared" si="15"/>
        <v>0</v>
      </c>
      <c r="I114" s="270">
        <f t="shared" si="15"/>
        <v>0</v>
      </c>
      <c r="J114" s="270">
        <f t="shared" si="15"/>
        <v>0</v>
      </c>
      <c r="K114" s="270">
        <f t="shared" si="15"/>
        <v>0</v>
      </c>
      <c r="L114" s="270">
        <f t="shared" si="15"/>
        <v>0</v>
      </c>
      <c r="M114" s="270">
        <f t="shared" si="15"/>
        <v>0</v>
      </c>
      <c r="N114" s="270">
        <f t="shared" si="15"/>
        <v>0</v>
      </c>
      <c r="O114" s="270">
        <f t="shared" si="15"/>
        <v>0</v>
      </c>
      <c r="P114" s="270">
        <f t="shared" si="15"/>
        <v>0</v>
      </c>
      <c r="Q114" s="270">
        <f t="shared" si="15"/>
        <v>0</v>
      </c>
      <c r="R114" s="270">
        <f t="shared" si="15"/>
        <v>0</v>
      </c>
      <c r="S114" s="270">
        <f t="shared" si="15"/>
        <v>0</v>
      </c>
      <c r="T114" s="270">
        <f t="shared" si="15"/>
        <v>0</v>
      </c>
      <c r="U114" s="279">
        <f>SUM(C114:T114)</f>
        <v>0</v>
      </c>
    </row>
    <row r="115" spans="1:21" s="381" customFormat="1" ht="14.55" customHeight="1">
      <c r="A115" s="121" t="s">
        <v>22</v>
      </c>
      <c r="B115" s="46" t="s">
        <v>17</v>
      </c>
      <c r="C115" s="270">
        <f>SUM($C$114:C114)</f>
        <v>0</v>
      </c>
      <c r="D115" s="270">
        <f>SUM($C$114:D114)</f>
        <v>0</v>
      </c>
      <c r="E115" s="270">
        <f>SUM($C$114:E114)</f>
        <v>0</v>
      </c>
      <c r="F115" s="270">
        <f>SUM($C$114:F114)</f>
        <v>0</v>
      </c>
      <c r="G115" s="270">
        <f>SUM($C$114:G114)</f>
        <v>0</v>
      </c>
      <c r="H115" s="270">
        <f>SUM($C$114:H114)</f>
        <v>0</v>
      </c>
      <c r="I115" s="270">
        <f>SUM($C$114:I114)</f>
        <v>0</v>
      </c>
      <c r="J115" s="270">
        <f>SUM($C$114:J114)</f>
        <v>0</v>
      </c>
      <c r="K115" s="270">
        <f>SUM($C$114:K114)</f>
        <v>0</v>
      </c>
      <c r="L115" s="270">
        <f>SUM($C$114:L114)</f>
        <v>0</v>
      </c>
      <c r="M115" s="270">
        <f>SUM($C$114:M114)</f>
        <v>0</v>
      </c>
      <c r="N115" s="270">
        <f>SUM($C$114:N114)</f>
        <v>0</v>
      </c>
      <c r="O115" s="270">
        <f>SUM($C$114:O114)</f>
        <v>0</v>
      </c>
      <c r="P115" s="270">
        <f>SUM($C$114:P114)</f>
        <v>0</v>
      </c>
      <c r="Q115" s="270">
        <f>SUM($C$114:Q114)</f>
        <v>0</v>
      </c>
      <c r="R115" s="270">
        <f>SUM($C$114:R114)</f>
        <v>0</v>
      </c>
      <c r="S115" s="270">
        <f>SUM($C$114:S114)</f>
        <v>0</v>
      </c>
      <c r="T115" s="270">
        <f>SUM($C$114:T114)</f>
        <v>0</v>
      </c>
      <c r="U115" s="279">
        <f>T115</f>
        <v>0</v>
      </c>
    </row>
    <row r="116" spans="1:21" ht="14.55" customHeight="1">
      <c r="A116" s="3"/>
      <c r="B116" s="2"/>
      <c r="C116" s="276"/>
      <c r="D116" s="277"/>
      <c r="E116" s="277"/>
      <c r="F116" s="277"/>
      <c r="G116" s="277"/>
      <c r="H116" s="277"/>
      <c r="I116" s="277"/>
      <c r="J116" s="277"/>
      <c r="K116" s="277"/>
      <c r="L116" s="277"/>
      <c r="M116" s="277"/>
      <c r="N116" s="277"/>
      <c r="O116" s="277"/>
      <c r="P116" s="277"/>
      <c r="Q116" s="277"/>
      <c r="R116" s="277"/>
      <c r="S116" s="277"/>
      <c r="T116" s="277"/>
      <c r="U116" s="288"/>
    </row>
    <row r="117" spans="1:21" ht="14.55" customHeight="1">
      <c r="A117" s="3" t="s">
        <v>177</v>
      </c>
      <c r="B117" s="19" t="s">
        <v>17</v>
      </c>
      <c r="C117" s="274">
        <f>T115</f>
        <v>0</v>
      </c>
      <c r="D117" s="277"/>
      <c r="E117" s="277"/>
      <c r="F117" s="277"/>
      <c r="G117" s="277"/>
      <c r="H117" s="277"/>
      <c r="I117" s="277"/>
      <c r="J117" s="277"/>
      <c r="K117" s="277"/>
      <c r="L117" s="277"/>
      <c r="M117" s="277"/>
      <c r="N117" s="277"/>
      <c r="O117" s="277"/>
      <c r="P117" s="277"/>
      <c r="Q117" s="277"/>
      <c r="R117" s="277"/>
      <c r="S117" s="277"/>
      <c r="T117" s="277"/>
      <c r="U117" s="288"/>
    </row>
    <row r="118" spans="1:21" s="382" customFormat="1">
      <c r="A118" s="292"/>
      <c r="B118" s="292"/>
      <c r="C118" s="347"/>
      <c r="D118" s="348"/>
      <c r="E118" s="292"/>
      <c r="F118" s="292"/>
      <c r="G118" s="292"/>
      <c r="H118" s="292"/>
      <c r="I118" s="292"/>
      <c r="J118" s="292"/>
      <c r="K118" s="292"/>
      <c r="L118" s="292"/>
      <c r="M118" s="292"/>
      <c r="N118" s="292"/>
      <c r="O118" s="292"/>
      <c r="P118" s="292"/>
      <c r="Q118" s="292"/>
      <c r="R118" s="292"/>
      <c r="S118" s="292"/>
      <c r="T118" s="292"/>
      <c r="U118" s="349"/>
    </row>
    <row r="119" spans="1:21" s="382" customFormat="1">
      <c r="A119" s="292"/>
      <c r="B119" s="292"/>
      <c r="C119" s="292"/>
      <c r="D119" s="292"/>
      <c r="E119" s="292"/>
      <c r="F119" s="292"/>
      <c r="G119" s="292"/>
      <c r="H119" s="350"/>
      <c r="I119" s="350"/>
      <c r="J119" s="350"/>
      <c r="K119" s="350"/>
      <c r="L119" s="350"/>
      <c r="M119" s="350"/>
      <c r="N119" s="350"/>
      <c r="O119" s="350"/>
      <c r="P119" s="350"/>
      <c r="Q119" s="350"/>
      <c r="R119" s="350"/>
      <c r="S119" s="350"/>
      <c r="T119" s="350"/>
      <c r="U119" s="349"/>
    </row>
    <row r="120" spans="1:21" ht="14.55" customHeight="1">
      <c r="A120" s="20"/>
      <c r="B120" s="11"/>
    </row>
    <row r="121" spans="1:21" ht="14.55" customHeight="1">
      <c r="A121" s="125" t="s">
        <v>165</v>
      </c>
      <c r="B121" s="40"/>
      <c r="C121" s="40"/>
      <c r="D121" s="40"/>
      <c r="E121" s="40"/>
      <c r="F121" s="40"/>
      <c r="G121" s="40"/>
      <c r="H121" s="40"/>
      <c r="I121" s="40"/>
      <c r="J121" s="40"/>
      <c r="K121" s="40"/>
      <c r="L121" s="40"/>
      <c r="M121" s="40"/>
      <c r="N121" s="40"/>
      <c r="O121" s="40"/>
      <c r="P121" s="40"/>
      <c r="Q121" s="40"/>
      <c r="R121" s="40"/>
      <c r="S121" s="40"/>
      <c r="T121" s="40"/>
      <c r="U121" s="56"/>
    </row>
    <row r="123" spans="1:21" s="378" customFormat="1">
      <c r="A123" s="196" t="s">
        <v>166</v>
      </c>
      <c r="B123" s="197" t="s">
        <v>17</v>
      </c>
      <c r="C123" s="223">
        <f>-(SUMIF($C$30:$T$30,"R&amp;D&amp;I",$C$45:$T$45)+SUMIF($C$30:$T$30,"R&amp;D&amp;I",$C$41:$T$41))</f>
        <v>0</v>
      </c>
      <c r="D123" s="92"/>
      <c r="E123" s="92"/>
      <c r="F123" s="343"/>
      <c r="G123" s="292"/>
      <c r="H123" s="292"/>
      <c r="I123" s="91"/>
      <c r="J123" s="91"/>
      <c r="K123" s="91"/>
      <c r="L123" s="91"/>
      <c r="M123" s="91"/>
      <c r="N123" s="91"/>
      <c r="O123" s="91"/>
      <c r="P123" s="91"/>
      <c r="Q123" s="91"/>
      <c r="R123" s="91"/>
      <c r="S123" s="91"/>
      <c r="T123" s="91"/>
      <c r="U123" s="192"/>
    </row>
    <row r="124" spans="1:21" s="378" customFormat="1">
      <c r="A124" s="196" t="s">
        <v>193</v>
      </c>
      <c r="B124" s="197" t="s">
        <v>17</v>
      </c>
      <c r="C124" s="223">
        <f>-(SUMIF($C$30:$T$30,"R&amp;D&amp;I",$C$53:$T$53)+SUMIF($C$30:$T$30,"R&amp;D&amp;I",$C$49:$T$49)+SUMIF($C$30:$T$30,"R&amp;D&amp;I",$C$51:$T$51)+SUMIF($C$30:$T$30,"R&amp;D&amp;I",$C$47:$T$47)++SUMIF($C$30:$T$30,"R&amp;D&amp;I",$C$37:$T$37))</f>
        <v>0</v>
      </c>
      <c r="D124" s="92"/>
      <c r="E124" s="92"/>
      <c r="F124" s="8"/>
      <c r="G124" s="292"/>
      <c r="H124" s="292"/>
      <c r="I124" s="91"/>
      <c r="J124" s="91"/>
      <c r="K124" s="91"/>
      <c r="L124" s="91"/>
      <c r="M124" s="91"/>
      <c r="N124" s="91"/>
      <c r="O124" s="91"/>
      <c r="P124" s="91"/>
      <c r="Q124" s="91"/>
      <c r="R124" s="91"/>
      <c r="S124" s="91"/>
      <c r="T124" s="91"/>
      <c r="U124" s="192"/>
    </row>
    <row r="125" spans="1:21" s="378" customFormat="1">
      <c r="A125" s="196" t="s">
        <v>180</v>
      </c>
      <c r="B125" s="197" t="s">
        <v>17</v>
      </c>
      <c r="C125" s="223">
        <f>-(SUMIF($C$31:$T$31,"FID",$C$65:$T$65)+SUMIF($C$31:$T$31,"FID",$C$61:$T$61))</f>
        <v>0</v>
      </c>
      <c r="D125" s="92"/>
      <c r="E125" s="92"/>
      <c r="F125" s="8"/>
      <c r="G125" s="292"/>
      <c r="H125" s="292"/>
      <c r="I125" s="91"/>
      <c r="J125" s="91"/>
      <c r="K125" s="91"/>
      <c r="L125" s="91"/>
      <c r="M125" s="91"/>
      <c r="N125" s="91"/>
      <c r="O125" s="91"/>
      <c r="P125" s="91"/>
      <c r="Q125" s="91"/>
      <c r="R125" s="91"/>
      <c r="S125" s="91"/>
      <c r="T125" s="91"/>
      <c r="U125" s="192"/>
    </row>
    <row r="126" spans="1:21" s="378" customFormat="1">
      <c r="A126" s="196" t="s">
        <v>167</v>
      </c>
      <c r="B126" s="197" t="s">
        <v>17</v>
      </c>
      <c r="C126" s="223">
        <f>-(SUMIF($C$31:$T$31,"FID",$C$57:$T$57)+SUMIF($C$31:$T$31,"FID",$C$67:$T$67)+SUMIF($C$31:$T$31,"FID",$C$69:$T$69)+SUMIF($C$31:$T$31,"FID",$C$71:$T$71)+SUMIF($C$31:$T$31,"FID",$C$73:$T$73))</f>
        <v>0</v>
      </c>
      <c r="D126" s="92"/>
      <c r="E126" s="92"/>
      <c r="F126" s="8"/>
      <c r="G126" s="292"/>
      <c r="H126" s="292"/>
      <c r="I126" s="91"/>
      <c r="J126" s="91"/>
      <c r="K126" s="91"/>
      <c r="L126" s="91"/>
      <c r="M126" s="91"/>
      <c r="N126" s="91"/>
      <c r="O126" s="91"/>
      <c r="P126" s="91"/>
      <c r="Q126" s="91"/>
      <c r="R126" s="91"/>
      <c r="S126" s="91"/>
      <c r="T126" s="91"/>
      <c r="U126" s="192"/>
    </row>
    <row r="127" spans="1:21" s="378" customFormat="1">
      <c r="A127" s="198"/>
      <c r="B127" s="197"/>
      <c r="C127" s="224"/>
      <c r="D127" s="92"/>
      <c r="E127" s="92"/>
      <c r="F127" s="8"/>
      <c r="G127" s="292"/>
      <c r="H127" s="292"/>
      <c r="I127" s="91"/>
      <c r="J127" s="91"/>
      <c r="K127" s="91" t="s">
        <v>174</v>
      </c>
      <c r="L127" s="91"/>
      <c r="M127" s="91"/>
      <c r="N127" s="91"/>
      <c r="O127" s="91"/>
      <c r="P127" s="91"/>
      <c r="Q127" s="91"/>
      <c r="R127" s="91"/>
      <c r="S127" s="91"/>
      <c r="T127" s="91"/>
      <c r="U127" s="192"/>
    </row>
    <row r="128" spans="1:21" s="378" customFormat="1">
      <c r="A128" s="199" t="s">
        <v>168</v>
      </c>
      <c r="B128" s="200" t="s">
        <v>17</v>
      </c>
      <c r="C128" s="215">
        <f>SUM(C123:C126)</f>
        <v>0</v>
      </c>
      <c r="D128" s="92"/>
      <c r="E128" s="92"/>
      <c r="F128" s="8"/>
      <c r="G128" s="292"/>
      <c r="H128" s="292"/>
      <c r="I128" s="91"/>
      <c r="J128" s="91"/>
      <c r="K128" s="91"/>
      <c r="L128" s="91"/>
      <c r="M128" s="91"/>
      <c r="N128" s="91"/>
      <c r="O128" s="91"/>
      <c r="P128" s="91"/>
      <c r="Q128" s="91"/>
      <c r="R128" s="91"/>
      <c r="S128" s="91"/>
      <c r="T128" s="91"/>
      <c r="U128" s="192"/>
    </row>
    <row r="129" spans="1:21" s="378" customFormat="1">
      <c r="A129" s="172"/>
      <c r="B129" s="193"/>
      <c r="C129" s="195"/>
      <c r="D129" s="92"/>
      <c r="E129" s="92"/>
      <c r="F129" s="92"/>
      <c r="G129" s="91"/>
      <c r="H129" s="91"/>
      <c r="I129" s="91"/>
      <c r="J129" s="91"/>
      <c r="K129" s="91"/>
      <c r="L129" s="91"/>
      <c r="M129" s="91"/>
      <c r="N129" s="91"/>
      <c r="O129" s="91"/>
      <c r="P129" s="91"/>
      <c r="Q129" s="91"/>
      <c r="R129" s="91"/>
      <c r="S129" s="91"/>
      <c r="T129" s="91"/>
      <c r="U129" s="192"/>
    </row>
    <row r="130" spans="1:21" s="378" customFormat="1">
      <c r="A130" s="172"/>
      <c r="B130" s="193"/>
      <c r="C130" s="195"/>
      <c r="D130" s="92"/>
      <c r="E130" s="92"/>
      <c r="F130" s="92"/>
      <c r="G130" s="91"/>
      <c r="H130" s="91"/>
      <c r="I130" s="91"/>
      <c r="J130" s="91"/>
      <c r="K130" s="91"/>
      <c r="L130" s="91"/>
      <c r="M130" s="91"/>
      <c r="N130" s="91"/>
      <c r="O130" s="91"/>
      <c r="P130" s="91"/>
      <c r="Q130" s="91"/>
      <c r="R130" s="91"/>
      <c r="S130" s="91"/>
      <c r="T130" s="91"/>
      <c r="U130" s="192"/>
    </row>
    <row r="131" spans="1:21" s="378" customFormat="1">
      <c r="A131" s="172"/>
      <c r="B131" s="193"/>
      <c r="C131" s="195"/>
      <c r="D131" s="92"/>
      <c r="E131" s="92"/>
      <c r="F131" s="92"/>
      <c r="G131" s="91"/>
      <c r="H131" s="91"/>
      <c r="I131" s="91"/>
      <c r="J131" s="91"/>
      <c r="K131" s="91"/>
      <c r="L131" s="91"/>
      <c r="M131" s="91"/>
      <c r="N131" s="91"/>
      <c r="O131" s="91"/>
      <c r="P131" s="91"/>
      <c r="Q131" s="91"/>
      <c r="R131" s="91"/>
      <c r="S131" s="91"/>
      <c r="T131" s="91"/>
      <c r="U131" s="192"/>
    </row>
    <row r="132" spans="1:21" s="378" customFormat="1">
      <c r="A132" s="172"/>
      <c r="B132" s="172"/>
      <c r="C132" s="194"/>
      <c r="D132" s="92"/>
      <c r="E132" s="92"/>
      <c r="F132" s="92"/>
      <c r="G132" s="91"/>
      <c r="H132" s="91"/>
      <c r="I132" s="91"/>
      <c r="J132" s="91"/>
      <c r="K132" s="91"/>
      <c r="L132" s="91"/>
      <c r="M132" s="91"/>
      <c r="N132" s="91"/>
      <c r="O132" s="91"/>
      <c r="P132" s="91"/>
      <c r="Q132" s="91"/>
      <c r="R132" s="91"/>
      <c r="S132" s="91"/>
      <c r="T132" s="91"/>
      <c r="U132" s="192"/>
    </row>
    <row r="133" spans="1:21" ht="14.55" customHeight="1">
      <c r="A133" s="125" t="s">
        <v>28</v>
      </c>
      <c r="B133" s="40"/>
      <c r="C133" s="40"/>
      <c r="D133" s="40"/>
      <c r="E133" s="40"/>
      <c r="F133" s="40"/>
      <c r="G133" s="40"/>
      <c r="H133" s="40"/>
      <c r="I133" s="40"/>
      <c r="J133" s="40"/>
      <c r="K133" s="40"/>
      <c r="L133" s="40"/>
      <c r="M133" s="40"/>
      <c r="N133" s="40"/>
      <c r="O133" s="40"/>
      <c r="P133" s="40"/>
      <c r="Q133" s="40"/>
      <c r="R133" s="40"/>
      <c r="S133" s="40"/>
      <c r="T133" s="40"/>
      <c r="U133" s="289"/>
    </row>
    <row r="134" spans="1:21" ht="14.55" customHeight="1">
      <c r="A134" s="45"/>
      <c r="B134" s="45"/>
      <c r="C134" s="45"/>
      <c r="D134" s="45"/>
      <c r="E134" s="45"/>
      <c r="F134" s="45"/>
      <c r="G134" s="45"/>
      <c r="H134" s="45"/>
      <c r="I134" s="45"/>
      <c r="J134" s="45"/>
      <c r="K134" s="45"/>
      <c r="L134" s="45"/>
      <c r="M134" s="45"/>
      <c r="N134" s="45"/>
      <c r="O134" s="45"/>
      <c r="P134" s="45"/>
      <c r="Q134" s="45"/>
      <c r="R134" s="45"/>
      <c r="S134" s="45"/>
      <c r="T134" s="45"/>
      <c r="U134" s="290"/>
    </row>
    <row r="135" spans="1:21" s="383" customFormat="1" ht="14.55" customHeight="1">
      <c r="A135" s="85" t="s">
        <v>34</v>
      </c>
      <c r="B135" s="65" t="s">
        <v>17</v>
      </c>
      <c r="C135" s="154">
        <f>C136+C137</f>
        <v>0</v>
      </c>
      <c r="D135" s="154">
        <f t="shared" ref="D135:T135" si="16">D136+D137</f>
        <v>0</v>
      </c>
      <c r="E135" s="154">
        <f t="shared" si="16"/>
        <v>0</v>
      </c>
      <c r="F135" s="154">
        <f t="shared" si="16"/>
        <v>0</v>
      </c>
      <c r="G135" s="154">
        <f t="shared" si="16"/>
        <v>0</v>
      </c>
      <c r="H135" s="154">
        <f t="shared" si="16"/>
        <v>0</v>
      </c>
      <c r="I135" s="154">
        <f t="shared" si="16"/>
        <v>0</v>
      </c>
      <c r="J135" s="154">
        <f t="shared" si="16"/>
        <v>0</v>
      </c>
      <c r="K135" s="154">
        <f t="shared" si="16"/>
        <v>0</v>
      </c>
      <c r="L135" s="154">
        <f t="shared" si="16"/>
        <v>0</v>
      </c>
      <c r="M135" s="154">
        <f t="shared" si="16"/>
        <v>0</v>
      </c>
      <c r="N135" s="154">
        <f t="shared" si="16"/>
        <v>0</v>
      </c>
      <c r="O135" s="154">
        <f t="shared" si="16"/>
        <v>0</v>
      </c>
      <c r="P135" s="154">
        <f t="shared" si="16"/>
        <v>0</v>
      </c>
      <c r="Q135" s="154">
        <f t="shared" si="16"/>
        <v>0</v>
      </c>
      <c r="R135" s="154">
        <f t="shared" si="16"/>
        <v>0</v>
      </c>
      <c r="S135" s="154">
        <f t="shared" si="16"/>
        <v>0</v>
      </c>
      <c r="T135" s="154">
        <f t="shared" si="16"/>
        <v>0</v>
      </c>
      <c r="U135" s="153">
        <f>SUM(C135:T135)</f>
        <v>0</v>
      </c>
    </row>
    <row r="136" spans="1:21" s="379" customFormat="1" ht="14.55" customHeight="1">
      <c r="A136" s="67" t="s">
        <v>144</v>
      </c>
      <c r="B136" s="16" t="s">
        <v>17</v>
      </c>
      <c r="C136" s="263"/>
      <c r="D136" s="263"/>
      <c r="E136" s="263"/>
      <c r="F136" s="263"/>
      <c r="G136" s="263"/>
      <c r="H136" s="263"/>
      <c r="I136" s="263"/>
      <c r="J136" s="263"/>
      <c r="K136" s="263"/>
      <c r="L136" s="263"/>
      <c r="M136" s="263"/>
      <c r="N136" s="263"/>
      <c r="O136" s="263"/>
      <c r="P136" s="263"/>
      <c r="Q136" s="263"/>
      <c r="R136" s="263"/>
      <c r="S136" s="263"/>
      <c r="T136" s="263"/>
      <c r="U136" s="153">
        <f t="shared" ref="U136:U143" si="17">SUM(C136:T136)</f>
        <v>0</v>
      </c>
    </row>
    <row r="137" spans="1:21" s="379" customFormat="1" ht="14.55" customHeight="1">
      <c r="A137" s="67" t="s">
        <v>145</v>
      </c>
      <c r="B137" s="16" t="s">
        <v>17</v>
      </c>
      <c r="C137" s="263"/>
      <c r="D137" s="263"/>
      <c r="E137" s="263"/>
      <c r="F137" s="263"/>
      <c r="G137" s="263"/>
      <c r="H137" s="263"/>
      <c r="I137" s="263"/>
      <c r="J137" s="263"/>
      <c r="K137" s="263"/>
      <c r="L137" s="263"/>
      <c r="M137" s="263"/>
      <c r="N137" s="263"/>
      <c r="O137" s="263"/>
      <c r="P137" s="263"/>
      <c r="Q137" s="263"/>
      <c r="R137" s="263"/>
      <c r="S137" s="263"/>
      <c r="T137" s="263"/>
      <c r="U137" s="153">
        <f t="shared" si="17"/>
        <v>0</v>
      </c>
    </row>
    <row r="138" spans="1:21" s="383" customFormat="1" ht="14.55" customHeight="1">
      <c r="A138" s="85" t="s">
        <v>30</v>
      </c>
      <c r="B138" s="65" t="s">
        <v>17</v>
      </c>
      <c r="C138" s="154">
        <f>C139+C140</f>
        <v>0</v>
      </c>
      <c r="D138" s="154">
        <f t="shared" ref="D138" si="18">D139+D140</f>
        <v>0</v>
      </c>
      <c r="E138" s="154">
        <f t="shared" ref="E138" si="19">E139+E140</f>
        <v>0</v>
      </c>
      <c r="F138" s="154">
        <f t="shared" ref="F138" si="20">F139+F140</f>
        <v>0</v>
      </c>
      <c r="G138" s="154">
        <f t="shared" ref="G138" si="21">G139+G140</f>
        <v>0</v>
      </c>
      <c r="H138" s="154">
        <f t="shared" ref="H138" si="22">H139+H140</f>
        <v>0</v>
      </c>
      <c r="I138" s="154">
        <f t="shared" ref="I138" si="23">I139+I140</f>
        <v>0</v>
      </c>
      <c r="J138" s="154">
        <f t="shared" ref="J138" si="24">J139+J140</f>
        <v>0</v>
      </c>
      <c r="K138" s="154">
        <f t="shared" ref="K138" si="25">K139+K140</f>
        <v>0</v>
      </c>
      <c r="L138" s="154">
        <f t="shared" ref="L138" si="26">L139+L140</f>
        <v>0</v>
      </c>
      <c r="M138" s="154">
        <f t="shared" ref="M138" si="27">M139+M140</f>
        <v>0</v>
      </c>
      <c r="N138" s="154">
        <f t="shared" ref="N138" si="28">N139+N140</f>
        <v>0</v>
      </c>
      <c r="O138" s="154">
        <f t="shared" ref="O138" si="29">O139+O140</f>
        <v>0</v>
      </c>
      <c r="P138" s="154">
        <f t="shared" ref="P138" si="30">P139+P140</f>
        <v>0</v>
      </c>
      <c r="Q138" s="154">
        <f t="shared" ref="Q138" si="31">Q139+Q140</f>
        <v>0</v>
      </c>
      <c r="R138" s="154">
        <f t="shared" ref="R138" si="32">R139+R140</f>
        <v>0</v>
      </c>
      <c r="S138" s="154">
        <f t="shared" ref="S138" si="33">S139+S140</f>
        <v>0</v>
      </c>
      <c r="T138" s="154">
        <f t="shared" ref="T138" si="34">T139+T140</f>
        <v>0</v>
      </c>
      <c r="U138" s="153">
        <f t="shared" si="17"/>
        <v>0</v>
      </c>
    </row>
    <row r="139" spans="1:21" s="379" customFormat="1" ht="14.55" customHeight="1">
      <c r="A139" s="67" t="s">
        <v>144</v>
      </c>
      <c r="B139" s="16" t="s">
        <v>17</v>
      </c>
      <c r="C139" s="263"/>
      <c r="D139" s="263"/>
      <c r="E139" s="263"/>
      <c r="F139" s="263"/>
      <c r="G139" s="263"/>
      <c r="H139" s="263"/>
      <c r="I139" s="263"/>
      <c r="J139" s="263"/>
      <c r="K139" s="263"/>
      <c r="L139" s="263"/>
      <c r="M139" s="263"/>
      <c r="N139" s="263"/>
      <c r="O139" s="263"/>
      <c r="P139" s="263"/>
      <c r="Q139" s="263"/>
      <c r="R139" s="263"/>
      <c r="S139" s="263"/>
      <c r="T139" s="263"/>
      <c r="U139" s="153">
        <f t="shared" si="17"/>
        <v>0</v>
      </c>
    </row>
    <row r="140" spans="1:21" s="379" customFormat="1" ht="14.55" customHeight="1">
      <c r="A140" s="67" t="s">
        <v>145</v>
      </c>
      <c r="B140" s="16" t="s">
        <v>17</v>
      </c>
      <c r="C140" s="263"/>
      <c r="D140" s="263"/>
      <c r="E140" s="263"/>
      <c r="F140" s="263"/>
      <c r="G140" s="263"/>
      <c r="H140" s="263"/>
      <c r="I140" s="263"/>
      <c r="J140" s="263"/>
      <c r="K140" s="263"/>
      <c r="L140" s="263"/>
      <c r="M140" s="263"/>
      <c r="N140" s="263"/>
      <c r="O140" s="263"/>
      <c r="P140" s="263"/>
      <c r="Q140" s="263"/>
      <c r="R140" s="263"/>
      <c r="S140" s="263"/>
      <c r="T140" s="263"/>
      <c r="U140" s="153">
        <f t="shared" si="17"/>
        <v>0</v>
      </c>
    </row>
    <row r="141" spans="1:21" s="383" customFormat="1" ht="14.55" customHeight="1">
      <c r="A141" s="85" t="s">
        <v>31</v>
      </c>
      <c r="B141" s="65" t="s">
        <v>17</v>
      </c>
      <c r="C141" s="154">
        <f>C142+C143</f>
        <v>0</v>
      </c>
      <c r="D141" s="154">
        <f t="shared" ref="D141" si="35">D142+D143</f>
        <v>0</v>
      </c>
      <c r="E141" s="154">
        <f t="shared" ref="E141" si="36">E142+E143</f>
        <v>0</v>
      </c>
      <c r="F141" s="154">
        <f t="shared" ref="F141" si="37">F142+F143</f>
        <v>0</v>
      </c>
      <c r="G141" s="154">
        <f t="shared" ref="G141" si="38">G142+G143</f>
        <v>0</v>
      </c>
      <c r="H141" s="154">
        <f t="shared" ref="H141" si="39">H142+H143</f>
        <v>0</v>
      </c>
      <c r="I141" s="154">
        <f t="shared" ref="I141" si="40">I142+I143</f>
        <v>0</v>
      </c>
      <c r="J141" s="154">
        <f t="shared" ref="J141" si="41">J142+J143</f>
        <v>0</v>
      </c>
      <c r="K141" s="154">
        <f t="shared" ref="K141" si="42">K142+K143</f>
        <v>0</v>
      </c>
      <c r="L141" s="154">
        <f t="shared" ref="L141" si="43">L142+L143</f>
        <v>0</v>
      </c>
      <c r="M141" s="154">
        <f t="shared" ref="M141" si="44">M142+M143</f>
        <v>0</v>
      </c>
      <c r="N141" s="154">
        <f t="shared" ref="N141" si="45">N142+N143</f>
        <v>0</v>
      </c>
      <c r="O141" s="154">
        <f t="shared" ref="O141" si="46">O142+O143</f>
        <v>0</v>
      </c>
      <c r="P141" s="154">
        <f t="shared" ref="P141" si="47">P142+P143</f>
        <v>0</v>
      </c>
      <c r="Q141" s="154">
        <f t="shared" ref="Q141" si="48">Q142+Q143</f>
        <v>0</v>
      </c>
      <c r="R141" s="154">
        <f t="shared" ref="R141" si="49">R142+R143</f>
        <v>0</v>
      </c>
      <c r="S141" s="154">
        <f t="shared" ref="S141" si="50">S142+S143</f>
        <v>0</v>
      </c>
      <c r="T141" s="154">
        <f t="shared" ref="T141" si="51">T142+T143</f>
        <v>0</v>
      </c>
      <c r="U141" s="153">
        <f t="shared" si="17"/>
        <v>0</v>
      </c>
    </row>
    <row r="142" spans="1:21" s="379" customFormat="1" ht="14.55" customHeight="1">
      <c r="A142" s="67" t="s">
        <v>144</v>
      </c>
      <c r="B142" s="16" t="s">
        <v>17</v>
      </c>
      <c r="C142" s="263"/>
      <c r="D142" s="263"/>
      <c r="E142" s="263"/>
      <c r="F142" s="263"/>
      <c r="G142" s="263"/>
      <c r="H142" s="263"/>
      <c r="I142" s="263"/>
      <c r="J142" s="263"/>
      <c r="K142" s="263"/>
      <c r="L142" s="263"/>
      <c r="M142" s="263"/>
      <c r="N142" s="263"/>
      <c r="O142" s="263"/>
      <c r="P142" s="263"/>
      <c r="Q142" s="263"/>
      <c r="R142" s="263"/>
      <c r="S142" s="263"/>
      <c r="T142" s="263"/>
      <c r="U142" s="153">
        <f t="shared" si="17"/>
        <v>0</v>
      </c>
    </row>
    <row r="143" spans="1:21" s="379" customFormat="1" ht="14.55" customHeight="1">
      <c r="A143" s="67" t="s">
        <v>145</v>
      </c>
      <c r="B143" s="16" t="s">
        <v>17</v>
      </c>
      <c r="C143" s="263"/>
      <c r="D143" s="263"/>
      <c r="E143" s="263"/>
      <c r="F143" s="263"/>
      <c r="G143" s="263"/>
      <c r="H143" s="263"/>
      <c r="I143" s="263"/>
      <c r="J143" s="263"/>
      <c r="K143" s="263"/>
      <c r="L143" s="263"/>
      <c r="M143" s="263"/>
      <c r="N143" s="263"/>
      <c r="O143" s="263"/>
      <c r="P143" s="263"/>
      <c r="Q143" s="263"/>
      <c r="R143" s="263"/>
      <c r="S143" s="263"/>
      <c r="T143" s="263"/>
      <c r="U143" s="153">
        <f t="shared" si="17"/>
        <v>0</v>
      </c>
    </row>
    <row r="144" spans="1:21" s="383" customFormat="1" ht="14.55" customHeight="1">
      <c r="A144" s="85" t="s">
        <v>37</v>
      </c>
      <c r="B144" s="65" t="s">
        <v>17</v>
      </c>
      <c r="C144" s="297" t="str">
        <f t="shared" ref="C144:T144" si="52">IFERROR(C113+C135+C138+C141,"")</f>
        <v/>
      </c>
      <c r="D144" s="297" t="str">
        <f t="shared" si="52"/>
        <v/>
      </c>
      <c r="E144" s="297" t="str">
        <f t="shared" si="52"/>
        <v/>
      </c>
      <c r="F144" s="297" t="str">
        <f t="shared" si="52"/>
        <v/>
      </c>
      <c r="G144" s="297" t="str">
        <f t="shared" si="52"/>
        <v/>
      </c>
      <c r="H144" s="297" t="str">
        <f t="shared" si="52"/>
        <v/>
      </c>
      <c r="I144" s="297" t="str">
        <f t="shared" si="52"/>
        <v/>
      </c>
      <c r="J144" s="297" t="str">
        <f t="shared" si="52"/>
        <v/>
      </c>
      <c r="K144" s="297" t="str">
        <f t="shared" si="52"/>
        <v/>
      </c>
      <c r="L144" s="297" t="str">
        <f t="shared" si="52"/>
        <v/>
      </c>
      <c r="M144" s="297" t="str">
        <f t="shared" si="52"/>
        <v/>
      </c>
      <c r="N144" s="297" t="str">
        <f t="shared" si="52"/>
        <v/>
      </c>
      <c r="O144" s="297" t="str">
        <f t="shared" si="52"/>
        <v/>
      </c>
      <c r="P144" s="297" t="str">
        <f t="shared" si="52"/>
        <v/>
      </c>
      <c r="Q144" s="297" t="str">
        <f t="shared" si="52"/>
        <v/>
      </c>
      <c r="R144" s="297" t="str">
        <f t="shared" si="52"/>
        <v/>
      </c>
      <c r="S144" s="297" t="str">
        <f t="shared" si="52"/>
        <v/>
      </c>
      <c r="T144" s="297" t="str">
        <f t="shared" si="52"/>
        <v/>
      </c>
      <c r="U144" s="279">
        <f>SUM(C144:T144)</f>
        <v>0</v>
      </c>
    </row>
    <row r="145" spans="1:21">
      <c r="B145" s="332"/>
      <c r="C145" s="333"/>
      <c r="D145" s="333"/>
      <c r="E145" s="333"/>
      <c r="F145" s="333"/>
      <c r="G145" s="333"/>
      <c r="H145" s="333"/>
      <c r="I145" s="333"/>
      <c r="J145" s="333"/>
      <c r="K145" s="333"/>
      <c r="L145" s="333"/>
    </row>
    <row r="146" spans="1:21" s="379" customFormat="1" ht="14.55" customHeight="1">
      <c r="A146" s="83" t="s">
        <v>38</v>
      </c>
      <c r="B146" s="11"/>
      <c r="C146" s="334"/>
      <c r="D146" s="334"/>
      <c r="E146" s="334"/>
      <c r="F146" s="334"/>
      <c r="G146" s="334"/>
      <c r="H146" s="334"/>
      <c r="I146" s="334"/>
      <c r="J146" s="334"/>
      <c r="K146" s="334"/>
      <c r="L146" s="334"/>
      <c r="M146" s="11"/>
      <c r="N146" s="8"/>
      <c r="O146" s="8"/>
      <c r="P146" s="8"/>
      <c r="Q146" s="11"/>
      <c r="R146" s="11"/>
      <c r="S146" s="11"/>
      <c r="T146" s="11"/>
      <c r="U146" s="55"/>
    </row>
    <row r="147" spans="1:21" ht="14.55" customHeight="1">
      <c r="A147" s="7" t="s">
        <v>11</v>
      </c>
      <c r="B147" s="8" t="s">
        <v>179</v>
      </c>
      <c r="C147" s="8"/>
      <c r="D147" s="8"/>
      <c r="E147" s="8"/>
      <c r="F147" s="8"/>
      <c r="G147" s="8"/>
      <c r="H147" s="8"/>
      <c r="I147" s="8"/>
      <c r="J147" s="8"/>
      <c r="K147" s="8"/>
      <c r="L147" s="333"/>
      <c r="M147" s="5"/>
      <c r="N147" s="5"/>
      <c r="O147" s="5"/>
      <c r="P147" s="5"/>
      <c r="Q147" s="5"/>
      <c r="R147" s="5"/>
      <c r="S147" s="5"/>
      <c r="T147" s="5"/>
      <c r="U147" s="60"/>
    </row>
    <row r="148" spans="1:21" ht="14.55" customHeight="1">
      <c r="A148" s="20" t="s">
        <v>29</v>
      </c>
      <c r="B148" s="11" t="s">
        <v>32</v>
      </c>
    </row>
    <row r="149" spans="1:21" ht="14.55" customHeight="1">
      <c r="A149" s="20" t="s">
        <v>30</v>
      </c>
      <c r="B149" s="11" t="s">
        <v>33</v>
      </c>
    </row>
    <row r="150" spans="1:21" ht="14.55" customHeight="1">
      <c r="A150" s="20" t="s">
        <v>35</v>
      </c>
      <c r="B150" s="11" t="s">
        <v>36</v>
      </c>
      <c r="C150" s="9"/>
      <c r="D150" s="9"/>
      <c r="E150" s="9"/>
      <c r="F150" s="9"/>
      <c r="G150" s="9"/>
      <c r="H150" s="9"/>
      <c r="I150" s="9"/>
      <c r="J150" s="9"/>
      <c r="K150" s="9"/>
      <c r="L150" s="9"/>
      <c r="M150" s="9"/>
      <c r="N150" s="9"/>
      <c r="O150" s="9"/>
      <c r="P150" s="9"/>
      <c r="Q150" s="9"/>
      <c r="R150" s="9"/>
      <c r="S150" s="9"/>
      <c r="T150" s="9"/>
      <c r="U150" s="155"/>
    </row>
  </sheetData>
  <mergeCells count="2">
    <mergeCell ref="F2:F4"/>
    <mergeCell ref="A30:B32"/>
  </mergeCells>
  <pageMargins left="0.7" right="0.7" top="0.75" bottom="0.75" header="0.3" footer="0.3"/>
  <pageSetup paperSize="8" scale="48" orientation="portrait" r:id="rId1"/>
  <ignoredErrors>
    <ignoredError sqref="C42:U42 U113 C48:U48 U47 C50:U50 U49 U51 C54:U56 U53 C58:E58 U57 C60:U60 U59 C64:U64 U63 C68:E68 U67 C70:E70 U69 C44:U44 U43 C72:E72 U71 C74:U76 U73 C78:U78 U77 C80:U80 U79 C84:U84 U83 U87 U41 C46:U46 U45 C62:U62 U61 C66:U66 U65 C82:U82 U81 C86:U86 U85 G52:U52 J72:U72 I58:U58 I68:U68 I70:U70"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65"/>
  <sheetViews>
    <sheetView showGridLines="0" tabSelected="1" zoomScaleNormal="100" workbookViewId="0">
      <selection activeCell="V1" sqref="V1:X1048576"/>
    </sheetView>
  </sheetViews>
  <sheetFormatPr defaultColWidth="11.44140625" defaultRowHeight="14.4" outlineLevelRow="1"/>
  <cols>
    <col min="1" max="1" width="53" style="37" customWidth="1"/>
    <col min="2" max="20" width="13.77734375" style="37" customWidth="1"/>
    <col min="21" max="21" width="12.21875" style="54" bestFit="1" customWidth="1"/>
    <col min="22" max="16384" width="11.44140625" style="375"/>
  </cols>
  <sheetData>
    <row r="1" spans="1:21" ht="5.55" customHeight="1" thickBot="1"/>
    <row r="2" spans="1:21" s="376" customFormat="1" ht="18.600000000000001" customHeight="1">
      <c r="A2" s="122" t="s">
        <v>4</v>
      </c>
      <c r="B2" s="335">
        <f>'Funding Gap'!B2</f>
        <v>0</v>
      </c>
      <c r="C2" s="79"/>
      <c r="D2" s="79"/>
      <c r="E2" s="79"/>
      <c r="F2" s="403" t="s">
        <v>150</v>
      </c>
      <c r="G2" s="105" t="s">
        <v>155</v>
      </c>
      <c r="H2" s="106"/>
      <c r="I2" s="106"/>
      <c r="J2" s="107"/>
      <c r="K2" s="35"/>
      <c r="L2" s="48"/>
      <c r="M2" s="51"/>
      <c r="N2" s="35"/>
      <c r="O2" s="48"/>
      <c r="P2" s="48"/>
      <c r="Q2" s="48"/>
      <c r="R2" s="48"/>
      <c r="S2" s="48"/>
      <c r="T2" s="48"/>
      <c r="U2" s="53"/>
    </row>
    <row r="3" spans="1:21" s="376" customFormat="1" ht="18.600000000000001" customHeight="1">
      <c r="A3" s="123" t="s">
        <v>5</v>
      </c>
      <c r="B3" s="336">
        <f>'Funding Gap'!B3</f>
        <v>0</v>
      </c>
      <c r="C3" s="79"/>
      <c r="D3" s="79"/>
      <c r="E3" s="79"/>
      <c r="F3" s="404"/>
      <c r="G3" s="108" t="s">
        <v>157</v>
      </c>
      <c r="H3" s="109"/>
      <c r="I3" s="109"/>
      <c r="J3" s="110"/>
      <c r="K3" s="35"/>
      <c r="L3" s="48"/>
      <c r="M3" s="81"/>
      <c r="N3" s="35"/>
      <c r="O3" s="48"/>
      <c r="P3" s="48"/>
      <c r="Q3" s="48"/>
      <c r="R3" s="48"/>
      <c r="S3" s="48"/>
      <c r="T3" s="48"/>
      <c r="U3" s="53"/>
    </row>
    <row r="4" spans="1:21" s="376" customFormat="1" ht="18.600000000000001" customHeight="1" thickBot="1">
      <c r="A4" s="124" t="s">
        <v>6</v>
      </c>
      <c r="B4" s="337">
        <f>'Funding Gap'!B4</f>
        <v>0</v>
      </c>
      <c r="C4" s="79"/>
      <c r="D4" s="79"/>
      <c r="E4" s="79"/>
      <c r="F4" s="405"/>
      <c r="G4" s="111" t="s">
        <v>158</v>
      </c>
      <c r="H4" s="112"/>
      <c r="I4" s="112"/>
      <c r="J4" s="113"/>
      <c r="K4" s="79"/>
      <c r="L4" s="79"/>
      <c r="M4" s="82"/>
      <c r="N4" s="35"/>
      <c r="O4" s="35"/>
      <c r="P4" s="79"/>
      <c r="Q4" s="79"/>
      <c r="R4" s="79"/>
      <c r="S4" s="79"/>
      <c r="T4" s="79"/>
      <c r="U4" s="53"/>
    </row>
    <row r="5" spans="1:21" s="377" customFormat="1" ht="18.600000000000001" customHeight="1">
      <c r="A5" s="94"/>
      <c r="B5" s="95"/>
      <c r="C5" s="96"/>
      <c r="D5" s="89"/>
      <c r="E5" s="89"/>
      <c r="F5" s="89"/>
      <c r="G5" s="89"/>
      <c r="H5" s="89"/>
      <c r="I5" s="89"/>
      <c r="J5" s="89"/>
      <c r="K5" s="89"/>
      <c r="L5" s="89"/>
      <c r="M5" s="97"/>
      <c r="N5" s="89"/>
      <c r="O5" s="89"/>
      <c r="P5" s="89"/>
      <c r="Q5" s="89"/>
      <c r="R5" s="89"/>
      <c r="S5" s="89"/>
      <c r="T5" s="89"/>
      <c r="U5" s="98"/>
    </row>
    <row r="6" spans="1:21" ht="19.5" customHeight="1" outlineLevel="1">
      <c r="A6" s="125" t="s">
        <v>153</v>
      </c>
      <c r="B6" s="40"/>
      <c r="C6" s="40"/>
      <c r="D6" s="40"/>
      <c r="E6" s="40"/>
      <c r="F6" s="40"/>
      <c r="G6" s="40"/>
      <c r="H6" s="40"/>
      <c r="I6" s="40"/>
      <c r="J6" s="40"/>
      <c r="K6" s="40"/>
      <c r="L6" s="40"/>
      <c r="M6" s="40"/>
      <c r="N6" s="40"/>
      <c r="O6" s="40"/>
      <c r="P6" s="40"/>
      <c r="Q6" s="40"/>
      <c r="R6" s="40"/>
      <c r="S6" s="40"/>
      <c r="T6" s="40"/>
      <c r="U6" s="56"/>
    </row>
    <row r="7" spans="1:21" s="378" customFormat="1" ht="19.5" customHeight="1" outlineLevel="1" thickBot="1">
      <c r="A7" s="88"/>
      <c r="B7" s="89"/>
      <c r="C7" s="89"/>
      <c r="D7" s="89"/>
      <c r="E7" s="331"/>
      <c r="F7" s="331"/>
      <c r="G7" s="331"/>
      <c r="H7" s="331"/>
      <c r="I7" s="331"/>
      <c r="J7" s="331"/>
      <c r="K7" s="331"/>
      <c r="L7" s="89"/>
      <c r="M7" s="89"/>
      <c r="N7" s="89"/>
      <c r="O7" s="89"/>
      <c r="P7" s="89"/>
      <c r="Q7" s="89"/>
      <c r="R7" s="89"/>
      <c r="S7" s="89"/>
      <c r="T7" s="89"/>
      <c r="U7" s="90"/>
    </row>
    <row r="8" spans="1:21" ht="14.55" customHeight="1" outlineLevel="1" thickBot="1">
      <c r="A8" s="104" t="s">
        <v>154</v>
      </c>
      <c r="B8" s="296">
        <f>C58</f>
        <v>0</v>
      </c>
      <c r="C8" s="5"/>
      <c r="E8" s="331"/>
      <c r="F8" s="331"/>
      <c r="G8" s="331"/>
      <c r="H8" s="331"/>
      <c r="I8" s="331"/>
      <c r="J8" s="331"/>
      <c r="K8" s="331"/>
      <c r="L8" s="292"/>
      <c r="M8" s="292"/>
    </row>
    <row r="9" spans="1:21" s="378" customFormat="1" ht="14.55" customHeight="1">
      <c r="A9" s="88"/>
      <c r="B9" s="89"/>
      <c r="C9" s="89"/>
      <c r="D9" s="89"/>
      <c r="E9" s="331"/>
      <c r="F9" s="331"/>
      <c r="G9" s="331"/>
      <c r="H9" s="331"/>
      <c r="I9" s="331"/>
      <c r="J9" s="331"/>
      <c r="K9" s="331"/>
      <c r="L9" s="89"/>
      <c r="M9" s="89"/>
      <c r="N9" s="89"/>
      <c r="O9" s="89"/>
      <c r="P9" s="89"/>
      <c r="Q9" s="89"/>
      <c r="R9" s="89"/>
      <c r="S9" s="89"/>
      <c r="T9" s="89"/>
      <c r="U9" s="90"/>
    </row>
    <row r="10" spans="1:21" s="379" customFormat="1" ht="14.55" customHeight="1">
      <c r="A10" s="39"/>
      <c r="B10" s="36"/>
      <c r="C10" s="22"/>
      <c r="D10" s="35"/>
      <c r="E10" s="35"/>
      <c r="F10" s="35"/>
      <c r="G10" s="11"/>
      <c r="H10" s="11"/>
      <c r="I10" s="11"/>
      <c r="J10" s="11"/>
      <c r="K10" s="11"/>
      <c r="L10" s="11"/>
      <c r="M10" s="21"/>
      <c r="N10" s="11"/>
      <c r="O10" s="11"/>
      <c r="P10" s="11"/>
      <c r="Q10" s="11"/>
      <c r="R10" s="11"/>
      <c r="S10" s="11"/>
      <c r="T10" s="11"/>
      <c r="U10" s="55"/>
    </row>
    <row r="11" spans="1:21" ht="19.5" customHeight="1" outlineLevel="1">
      <c r="A11" s="125" t="s">
        <v>88</v>
      </c>
      <c r="B11" s="40"/>
      <c r="C11" s="40"/>
      <c r="D11" s="40"/>
      <c r="E11" s="40"/>
      <c r="F11" s="40"/>
      <c r="G11" s="40"/>
      <c r="H11" s="40"/>
      <c r="I11" s="40"/>
      <c r="J11" s="40"/>
      <c r="K11" s="40"/>
      <c r="L11" s="40"/>
      <c r="M11" s="40"/>
      <c r="N11" s="40"/>
      <c r="O11" s="40"/>
      <c r="P11" s="40"/>
      <c r="Q11" s="40"/>
      <c r="R11" s="40"/>
      <c r="S11" s="40"/>
      <c r="T11" s="40"/>
      <c r="U11" s="56"/>
    </row>
    <row r="12" spans="1:21" s="379" customFormat="1" ht="9" customHeight="1" outlineLevel="1">
      <c r="A12" s="22"/>
      <c r="B12" s="35"/>
      <c r="C12" s="35"/>
      <c r="D12" s="35"/>
      <c r="E12" s="35"/>
      <c r="F12" s="35"/>
      <c r="G12" s="35"/>
      <c r="H12" s="35"/>
      <c r="I12" s="35"/>
      <c r="J12" s="35"/>
      <c r="K12" s="35"/>
      <c r="L12" s="35"/>
      <c r="M12" s="35"/>
      <c r="N12" s="35"/>
      <c r="O12" s="35"/>
      <c r="P12" s="35"/>
      <c r="Q12" s="35"/>
      <c r="R12" s="35"/>
      <c r="S12" s="35"/>
      <c r="T12" s="35"/>
      <c r="U12" s="57"/>
    </row>
    <row r="13" spans="1:21" s="379" customFormat="1" ht="14.55" customHeight="1" outlineLevel="1">
      <c r="A13" s="35" t="s">
        <v>156</v>
      </c>
      <c r="B13" s="35"/>
      <c r="C13" s="35"/>
      <c r="D13" s="35"/>
      <c r="E13" s="35"/>
      <c r="F13" s="35"/>
      <c r="G13" s="35"/>
      <c r="H13" s="35"/>
      <c r="I13" s="35"/>
      <c r="J13" s="35"/>
      <c r="K13" s="35"/>
      <c r="L13" s="35"/>
      <c r="M13" s="35"/>
      <c r="N13" s="35"/>
      <c r="O13" s="35"/>
      <c r="P13" s="35"/>
      <c r="Q13" s="35"/>
      <c r="R13" s="35"/>
      <c r="S13" s="35"/>
      <c r="T13" s="35"/>
      <c r="U13" s="57"/>
    </row>
    <row r="14" spans="1:21" s="379" customFormat="1" ht="8.5500000000000007" customHeight="1" outlineLevel="1">
      <c r="A14" s="39"/>
      <c r="B14" s="36"/>
      <c r="C14" s="22"/>
      <c r="D14" s="35"/>
      <c r="E14" s="35"/>
      <c r="F14" s="35"/>
      <c r="G14" s="11"/>
      <c r="H14" s="11"/>
      <c r="I14" s="11"/>
      <c r="J14" s="11"/>
      <c r="K14" s="11"/>
      <c r="L14" s="11"/>
      <c r="M14" s="21"/>
      <c r="N14" s="11"/>
      <c r="O14" s="11"/>
      <c r="P14" s="11"/>
      <c r="Q14" s="11"/>
      <c r="R14" s="11"/>
      <c r="S14" s="11"/>
      <c r="T14" s="11"/>
      <c r="U14" s="55"/>
    </row>
    <row r="15" spans="1:21" ht="14.55" customHeight="1" outlineLevel="1">
      <c r="A15" s="101" t="s">
        <v>64</v>
      </c>
      <c r="B15" s="341">
        <f>'Factual scenario (IPCEI)'!B15</f>
        <v>2022</v>
      </c>
      <c r="C15" s="36"/>
    </row>
    <row r="16" spans="1:21" ht="14.55" customHeight="1" outlineLevel="1">
      <c r="A16" s="86" t="s">
        <v>67</v>
      </c>
      <c r="B16" s="341">
        <f>'Factual scenario (IPCEI)'!B21</f>
        <v>2039</v>
      </c>
      <c r="C16" s="36"/>
    </row>
    <row r="17" spans="1:21" ht="14.55" customHeight="1" outlineLevel="1">
      <c r="A17" s="100" t="s">
        <v>12</v>
      </c>
      <c r="B17" s="298" t="str">
        <f>WACC!$D$51</f>
        <v/>
      </c>
      <c r="C17" s="5" t="s">
        <v>136</v>
      </c>
    </row>
    <row r="18" spans="1:21" ht="14.55" customHeight="1" outlineLevel="1">
      <c r="A18" s="114" t="s">
        <v>151</v>
      </c>
      <c r="B18" s="299">
        <f>'Factual scenario (IPCEI)'!B26</f>
        <v>0</v>
      </c>
      <c r="C18" s="5"/>
    </row>
    <row r="19" spans="1:21" ht="14.55" customHeight="1" outlineLevel="1">
      <c r="A19" s="127"/>
      <c r="B19" s="92"/>
      <c r="C19" s="5"/>
    </row>
    <row r="20" spans="1:21" ht="14.55" customHeight="1" outlineLevel="1">
      <c r="A20" s="4"/>
      <c r="B20" s="87"/>
      <c r="C20" s="5"/>
      <c r="J20" s="37" t="s">
        <v>174</v>
      </c>
    </row>
    <row r="21" spans="1:21" s="384" customFormat="1" ht="16.95" customHeight="1">
      <c r="A21" s="212" t="s">
        <v>178</v>
      </c>
      <c r="B21" s="213"/>
      <c r="C21" s="213"/>
      <c r="D21" s="213"/>
      <c r="E21" s="213"/>
      <c r="F21" s="213"/>
      <c r="G21" s="213"/>
      <c r="H21" s="213"/>
      <c r="I21" s="213"/>
      <c r="J21" s="213"/>
      <c r="K21" s="213"/>
      <c r="L21" s="213"/>
      <c r="M21" s="213"/>
      <c r="N21" s="213"/>
      <c r="O21" s="213"/>
      <c r="P21" s="213"/>
      <c r="Q21" s="213"/>
      <c r="R21" s="213"/>
      <c r="S21" s="213"/>
      <c r="T21" s="213"/>
      <c r="U21" s="214"/>
    </row>
    <row r="22" spans="1:21" s="378" customFormat="1" ht="14.55" customHeight="1">
      <c r="A22" s="126"/>
      <c r="B22" s="89"/>
      <c r="C22" s="89"/>
      <c r="D22" s="89"/>
      <c r="E22" s="89"/>
      <c r="F22" s="89"/>
      <c r="G22" s="89"/>
      <c r="H22" s="89"/>
      <c r="I22" s="89"/>
      <c r="J22" s="89"/>
      <c r="K22" s="89"/>
      <c r="L22" s="89"/>
      <c r="M22" s="89"/>
      <c r="N22" s="89"/>
      <c r="O22" s="89"/>
      <c r="P22" s="89"/>
      <c r="Q22" s="89"/>
      <c r="R22" s="89"/>
      <c r="S22" s="89"/>
      <c r="T22" s="89"/>
      <c r="U22" s="90"/>
    </row>
    <row r="23" spans="1:21" s="379" customFormat="1" ht="14.55" customHeight="1">
      <c r="A23" s="149" t="s">
        <v>170</v>
      </c>
      <c r="B23" s="35"/>
      <c r="C23" s="35"/>
      <c r="D23" s="35"/>
      <c r="E23" s="35"/>
      <c r="F23" s="35"/>
      <c r="G23" s="35"/>
      <c r="H23" s="35"/>
      <c r="I23" s="35"/>
      <c r="J23" s="35"/>
      <c r="K23" s="35"/>
      <c r="L23" s="35"/>
      <c r="M23" s="35"/>
      <c r="N23" s="35"/>
      <c r="O23" s="35"/>
      <c r="P23" s="35"/>
      <c r="Q23" s="35"/>
      <c r="R23" s="35"/>
      <c r="S23" s="35"/>
      <c r="T23" s="35"/>
      <c r="U23" s="57"/>
    </row>
    <row r="24" spans="1:21" s="379" customFormat="1" ht="14.55" customHeight="1">
      <c r="A24" s="77"/>
      <c r="B24" s="35"/>
      <c r="C24" s="35"/>
      <c r="D24" s="35"/>
      <c r="E24" s="35"/>
      <c r="F24" s="35"/>
      <c r="G24" s="35"/>
      <c r="H24" s="35"/>
      <c r="I24" s="35"/>
      <c r="J24" s="35"/>
      <c r="K24" s="35"/>
      <c r="L24" s="35"/>
      <c r="M24" s="35"/>
      <c r="N24" s="35"/>
      <c r="O24" s="35"/>
      <c r="P24" s="35"/>
      <c r="Q24" s="35"/>
      <c r="R24" s="35"/>
      <c r="S24" s="35"/>
      <c r="T24" s="35"/>
      <c r="U24" s="57"/>
    </row>
    <row r="25" spans="1:21" s="378" customFormat="1" ht="14.55" customHeight="1">
      <c r="A25" s="203"/>
      <c r="B25" s="132" t="s">
        <v>2</v>
      </c>
      <c r="C25" s="128">
        <f>B15</f>
        <v>2022</v>
      </c>
      <c r="D25" s="204">
        <f t="shared" ref="D25:O25" si="0">C25+1</f>
        <v>2023</v>
      </c>
      <c r="E25" s="204">
        <f t="shared" si="0"/>
        <v>2024</v>
      </c>
      <c r="F25" s="204">
        <f t="shared" si="0"/>
        <v>2025</v>
      </c>
      <c r="G25" s="129">
        <f t="shared" si="0"/>
        <v>2026</v>
      </c>
      <c r="H25" s="129">
        <f t="shared" si="0"/>
        <v>2027</v>
      </c>
      <c r="I25" s="129">
        <f>H25+1</f>
        <v>2028</v>
      </c>
      <c r="J25" s="129">
        <f t="shared" si="0"/>
        <v>2029</v>
      </c>
      <c r="K25" s="129">
        <f t="shared" si="0"/>
        <v>2030</v>
      </c>
      <c r="L25" s="130">
        <f t="shared" si="0"/>
        <v>2031</v>
      </c>
      <c r="M25" s="130">
        <f t="shared" si="0"/>
        <v>2032</v>
      </c>
      <c r="N25" s="130">
        <f t="shared" si="0"/>
        <v>2033</v>
      </c>
      <c r="O25" s="130">
        <f t="shared" si="0"/>
        <v>2034</v>
      </c>
      <c r="P25" s="130">
        <f>O25+1</f>
        <v>2035</v>
      </c>
      <c r="Q25" s="130">
        <f t="shared" ref="Q25:T25" si="1">P25+1</f>
        <v>2036</v>
      </c>
      <c r="R25" s="130">
        <f t="shared" si="1"/>
        <v>2037</v>
      </c>
      <c r="S25" s="130">
        <f t="shared" si="1"/>
        <v>2038</v>
      </c>
      <c r="T25" s="130">
        <f t="shared" si="1"/>
        <v>2039</v>
      </c>
      <c r="U25" s="131" t="s">
        <v>1</v>
      </c>
    </row>
    <row r="26" spans="1:21" s="379" customFormat="1">
      <c r="A26" s="39"/>
      <c r="B26" s="36"/>
      <c r="C26" s="22"/>
      <c r="D26" s="35"/>
      <c r="E26" s="35"/>
      <c r="F26" s="22"/>
      <c r="G26" s="22"/>
      <c r="H26" s="22"/>
      <c r="I26" s="22"/>
      <c r="J26" s="22"/>
      <c r="K26" s="22"/>
      <c r="L26" s="11"/>
      <c r="M26" s="21"/>
      <c r="N26" s="11"/>
      <c r="O26" s="11"/>
      <c r="P26" s="11"/>
      <c r="Q26" s="11"/>
      <c r="R26" s="11"/>
      <c r="S26" s="11"/>
      <c r="T26" s="11"/>
      <c r="U26" s="55"/>
    </row>
    <row r="27" spans="1:21" s="379" customFormat="1" ht="14.55" customHeight="1">
      <c r="A27" s="15" t="s">
        <v>134</v>
      </c>
      <c r="B27" s="16" t="s">
        <v>17</v>
      </c>
      <c r="C27" s="241"/>
      <c r="D27" s="241"/>
      <c r="E27" s="241"/>
      <c r="F27" s="241"/>
      <c r="G27" s="241"/>
      <c r="H27" s="241"/>
      <c r="I27" s="241"/>
      <c r="J27" s="241"/>
      <c r="K27" s="241"/>
      <c r="L27" s="241"/>
      <c r="M27" s="241"/>
      <c r="N27" s="241"/>
      <c r="O27" s="241"/>
      <c r="P27" s="241"/>
      <c r="Q27" s="241"/>
      <c r="R27" s="241"/>
      <c r="S27" s="241"/>
      <c r="T27" s="241"/>
      <c r="U27" s="153">
        <f>SUM(C27:T27)</f>
        <v>0</v>
      </c>
    </row>
    <row r="28" spans="1:21" s="379" customFormat="1" ht="14.55" customHeight="1">
      <c r="A28" s="67" t="s">
        <v>132</v>
      </c>
      <c r="B28" s="16" t="s">
        <v>17</v>
      </c>
      <c r="C28" s="241"/>
      <c r="D28" s="241"/>
      <c r="E28" s="241"/>
      <c r="F28" s="241"/>
      <c r="G28" s="241"/>
      <c r="H28" s="241"/>
      <c r="I28" s="241"/>
      <c r="J28" s="241"/>
      <c r="K28" s="241"/>
      <c r="L28" s="241"/>
      <c r="M28" s="241"/>
      <c r="N28" s="241"/>
      <c r="O28" s="241"/>
      <c r="P28" s="241"/>
      <c r="Q28" s="150"/>
      <c r="R28" s="150"/>
      <c r="S28" s="150"/>
      <c r="T28" s="150"/>
      <c r="U28" s="153">
        <f>SUM(C28:T28)</f>
        <v>0</v>
      </c>
    </row>
    <row r="29" spans="1:21" s="379" customFormat="1" ht="14.55" customHeight="1">
      <c r="A29" s="41"/>
      <c r="B29" s="44"/>
      <c r="C29" s="68"/>
      <c r="D29" s="68"/>
      <c r="E29" s="68"/>
      <c r="F29" s="68"/>
      <c r="G29" s="68"/>
      <c r="H29" s="68"/>
      <c r="I29" s="68"/>
      <c r="J29" s="68"/>
      <c r="K29" s="68"/>
      <c r="L29" s="68"/>
      <c r="M29" s="68"/>
      <c r="N29" s="68"/>
      <c r="O29" s="68"/>
      <c r="P29" s="64"/>
      <c r="Q29" s="64"/>
      <c r="R29" s="64"/>
      <c r="S29" s="64"/>
      <c r="T29" s="64"/>
      <c r="U29" s="68"/>
    </row>
    <row r="30" spans="1:21" s="379" customFormat="1" ht="14.55" customHeight="1">
      <c r="A30" s="15" t="s">
        <v>135</v>
      </c>
      <c r="B30" s="16" t="s">
        <v>17</v>
      </c>
      <c r="C30" s="241"/>
      <c r="D30" s="241"/>
      <c r="E30" s="241"/>
      <c r="F30" s="241"/>
      <c r="G30" s="241"/>
      <c r="H30" s="241"/>
      <c r="I30" s="241"/>
      <c r="J30" s="241"/>
      <c r="K30" s="241"/>
      <c r="L30" s="241"/>
      <c r="M30" s="241"/>
      <c r="N30" s="241"/>
      <c r="O30" s="241"/>
      <c r="P30" s="241"/>
      <c r="Q30" s="241"/>
      <c r="R30" s="241"/>
      <c r="S30" s="241"/>
      <c r="T30" s="241"/>
      <c r="U30" s="153">
        <f>SUM(C30:T30)</f>
        <v>0</v>
      </c>
    </row>
    <row r="31" spans="1:21" s="379" customFormat="1" ht="14.55" customHeight="1">
      <c r="A31" s="67" t="s">
        <v>133</v>
      </c>
      <c r="B31" s="16" t="s">
        <v>17</v>
      </c>
      <c r="C31" s="241"/>
      <c r="D31" s="241"/>
      <c r="E31" s="241"/>
      <c r="F31" s="241"/>
      <c r="G31" s="241"/>
      <c r="H31" s="241"/>
      <c r="I31" s="241"/>
      <c r="J31" s="241"/>
      <c r="K31" s="241"/>
      <c r="L31" s="241"/>
      <c r="M31" s="241"/>
      <c r="N31" s="241"/>
      <c r="O31" s="241"/>
      <c r="P31" s="241"/>
      <c r="Q31" s="241"/>
      <c r="R31" s="241"/>
      <c r="S31" s="241"/>
      <c r="T31" s="241"/>
      <c r="U31" s="153">
        <f>SUM(C31:T31)</f>
        <v>0</v>
      </c>
    </row>
    <row r="32" spans="1:21" s="379" customFormat="1" ht="14.55" customHeight="1">
      <c r="A32" s="41"/>
      <c r="B32" s="44"/>
      <c r="C32" s="68"/>
      <c r="D32" s="68"/>
      <c r="E32" s="68"/>
      <c r="F32" s="68"/>
      <c r="G32" s="68"/>
      <c r="H32" s="68"/>
      <c r="I32" s="68"/>
      <c r="J32" s="68"/>
      <c r="K32" s="68"/>
      <c r="L32" s="68"/>
      <c r="M32" s="68"/>
      <c r="N32" s="68"/>
      <c r="O32" s="68"/>
      <c r="P32" s="64"/>
      <c r="Q32" s="64"/>
      <c r="R32" s="64"/>
      <c r="S32" s="64"/>
      <c r="T32" s="64"/>
      <c r="U32" s="68"/>
    </row>
    <row r="33" spans="1:21" s="379" customFormat="1" ht="14.55" customHeight="1">
      <c r="A33" s="15" t="s">
        <v>227</v>
      </c>
      <c r="B33" s="16" t="s">
        <v>17</v>
      </c>
      <c r="C33" s="241"/>
      <c r="D33" s="241"/>
      <c r="E33" s="241"/>
      <c r="F33" s="241"/>
      <c r="G33" s="241"/>
      <c r="H33" s="241"/>
      <c r="I33" s="241"/>
      <c r="J33" s="241"/>
      <c r="K33" s="241"/>
      <c r="L33" s="241"/>
      <c r="M33" s="241"/>
      <c r="N33" s="241"/>
      <c r="O33" s="241"/>
      <c r="P33" s="241"/>
      <c r="Q33" s="241"/>
      <c r="R33" s="241"/>
      <c r="S33" s="241"/>
      <c r="T33" s="241"/>
      <c r="U33" s="153">
        <f>SUM(C33:T33)</f>
        <v>0</v>
      </c>
    </row>
    <row r="34" spans="1:21" s="379" customFormat="1" ht="14.55" customHeight="1">
      <c r="A34" s="41"/>
      <c r="B34" s="44"/>
      <c r="C34" s="68"/>
      <c r="D34" s="68"/>
      <c r="E34" s="68"/>
      <c r="F34" s="68"/>
      <c r="G34" s="68"/>
      <c r="H34" s="68"/>
      <c r="I34" s="68"/>
      <c r="J34" s="68"/>
      <c r="K34" s="68"/>
      <c r="L34" s="68"/>
      <c r="M34" s="68"/>
      <c r="N34" s="68"/>
      <c r="O34" s="68"/>
      <c r="P34" s="64"/>
      <c r="Q34" s="64"/>
      <c r="R34" s="64"/>
      <c r="S34" s="64"/>
      <c r="T34" s="64"/>
      <c r="U34" s="68"/>
    </row>
    <row r="35" spans="1:21" s="379" customFormat="1" ht="14.55" customHeight="1">
      <c r="A35" s="15" t="s">
        <v>228</v>
      </c>
      <c r="B35" s="16" t="s">
        <v>17</v>
      </c>
      <c r="C35" s="241"/>
      <c r="D35" s="241"/>
      <c r="E35" s="241"/>
      <c r="F35" s="241"/>
      <c r="G35" s="241"/>
      <c r="H35" s="241"/>
      <c r="I35" s="241"/>
      <c r="J35" s="241"/>
      <c r="K35" s="241"/>
      <c r="L35" s="241"/>
      <c r="M35" s="241"/>
      <c r="N35" s="241"/>
      <c r="O35" s="241"/>
      <c r="P35" s="241"/>
      <c r="Q35" s="241"/>
      <c r="R35" s="241"/>
      <c r="S35" s="241"/>
      <c r="T35" s="241"/>
      <c r="U35" s="153">
        <f>SUM(C35:T35)</f>
        <v>0</v>
      </c>
    </row>
    <row r="36" spans="1:21" s="379" customFormat="1" ht="14.55" customHeight="1">
      <c r="A36" s="41"/>
      <c r="B36" s="44"/>
      <c r="C36" s="310"/>
      <c r="D36" s="310"/>
      <c r="E36" s="68"/>
      <c r="F36" s="68"/>
      <c r="G36" s="68"/>
      <c r="H36" s="68"/>
      <c r="I36" s="68"/>
      <c r="J36" s="68"/>
      <c r="K36" s="68"/>
      <c r="L36" s="68"/>
      <c r="M36" s="68"/>
      <c r="N36" s="68"/>
      <c r="O36" s="68"/>
      <c r="P36" s="59"/>
      <c r="Q36" s="59"/>
      <c r="R36" s="59"/>
      <c r="S36" s="59"/>
      <c r="T36" s="59"/>
      <c r="U36" s="68"/>
    </row>
    <row r="37" spans="1:21" s="379" customFormat="1" ht="14.55" customHeight="1">
      <c r="A37" s="14" t="s">
        <v>229</v>
      </c>
      <c r="B37" s="16" t="s">
        <v>17</v>
      </c>
      <c r="C37" s="241"/>
      <c r="D37" s="241"/>
      <c r="E37" s="241"/>
      <c r="F37" s="241"/>
      <c r="G37" s="241"/>
      <c r="H37" s="241"/>
      <c r="I37" s="241"/>
      <c r="J37" s="241"/>
      <c r="K37" s="241"/>
      <c r="L37" s="241"/>
      <c r="M37" s="241"/>
      <c r="N37" s="241"/>
      <c r="O37" s="241"/>
      <c r="P37" s="241"/>
      <c r="Q37" s="241"/>
      <c r="R37" s="241"/>
      <c r="S37" s="241"/>
      <c r="T37" s="241"/>
      <c r="U37" s="153">
        <f>SUM(C37:T37)</f>
        <v>0</v>
      </c>
    </row>
    <row r="38" spans="1:21" s="379" customFormat="1" ht="14.55" customHeight="1">
      <c r="A38" s="41"/>
      <c r="B38" s="44"/>
      <c r="C38" s="310"/>
      <c r="D38" s="310"/>
      <c r="E38" s="68"/>
      <c r="F38" s="68"/>
      <c r="G38" s="68"/>
      <c r="H38" s="68"/>
      <c r="I38" s="68"/>
      <c r="J38" s="68"/>
      <c r="K38" s="68"/>
      <c r="L38" s="68"/>
      <c r="M38" s="68"/>
      <c r="N38" s="68"/>
      <c r="O38" s="68"/>
      <c r="P38" s="59"/>
      <c r="Q38" s="59"/>
      <c r="R38" s="59"/>
      <c r="S38" s="59"/>
      <c r="T38" s="59"/>
      <c r="U38" s="68"/>
    </row>
    <row r="39" spans="1:21" s="383" customFormat="1" ht="14.55" customHeight="1">
      <c r="A39" s="76" t="s">
        <v>13</v>
      </c>
      <c r="B39" s="65" t="s">
        <v>17</v>
      </c>
      <c r="C39" s="154">
        <f t="shared" ref="C39:T39" si="2">IFERROR(SUM(C28,C31,C33,C35,C37),"")</f>
        <v>0</v>
      </c>
      <c r="D39" s="154">
        <f t="shared" si="2"/>
        <v>0</v>
      </c>
      <c r="E39" s="154">
        <f t="shared" si="2"/>
        <v>0</v>
      </c>
      <c r="F39" s="154">
        <f t="shared" si="2"/>
        <v>0</v>
      </c>
      <c r="G39" s="154">
        <f t="shared" si="2"/>
        <v>0</v>
      </c>
      <c r="H39" s="154">
        <f t="shared" si="2"/>
        <v>0</v>
      </c>
      <c r="I39" s="154">
        <f t="shared" si="2"/>
        <v>0</v>
      </c>
      <c r="J39" s="154">
        <f t="shared" si="2"/>
        <v>0</v>
      </c>
      <c r="K39" s="154">
        <f t="shared" si="2"/>
        <v>0</v>
      </c>
      <c r="L39" s="154">
        <f t="shared" si="2"/>
        <v>0</v>
      </c>
      <c r="M39" s="154">
        <f t="shared" si="2"/>
        <v>0</v>
      </c>
      <c r="N39" s="154">
        <f t="shared" si="2"/>
        <v>0</v>
      </c>
      <c r="O39" s="154">
        <f t="shared" si="2"/>
        <v>0</v>
      </c>
      <c r="P39" s="154">
        <f t="shared" si="2"/>
        <v>0</v>
      </c>
      <c r="Q39" s="154">
        <f t="shared" si="2"/>
        <v>0</v>
      </c>
      <c r="R39" s="154">
        <f t="shared" si="2"/>
        <v>0</v>
      </c>
      <c r="S39" s="154">
        <f t="shared" si="2"/>
        <v>0</v>
      </c>
      <c r="T39" s="154">
        <f t="shared" si="2"/>
        <v>0</v>
      </c>
      <c r="U39" s="153">
        <f t="shared" ref="U39:U41" si="3">SUM(C39:T39)</f>
        <v>0</v>
      </c>
    </row>
    <row r="40" spans="1:21" s="379" customFormat="1" ht="12.75" customHeight="1">
      <c r="A40" s="36"/>
      <c r="B40" s="36"/>
      <c r="C40" s="311"/>
      <c r="D40" s="311"/>
      <c r="E40" s="311"/>
      <c r="F40" s="311"/>
      <c r="G40" s="311"/>
      <c r="H40" s="311"/>
      <c r="I40" s="311"/>
      <c r="J40" s="311"/>
      <c r="K40" s="311"/>
      <c r="L40" s="311"/>
      <c r="M40" s="311"/>
      <c r="N40" s="311"/>
      <c r="O40" s="311"/>
      <c r="P40" s="36"/>
      <c r="Q40" s="36"/>
      <c r="R40" s="36"/>
      <c r="S40" s="36"/>
      <c r="T40" s="36"/>
      <c r="U40" s="312"/>
    </row>
    <row r="41" spans="1:21" s="379" customFormat="1" ht="14.55" customHeight="1">
      <c r="A41" s="14" t="s">
        <v>3</v>
      </c>
      <c r="B41" s="16" t="s">
        <v>17</v>
      </c>
      <c r="C41" s="241"/>
      <c r="D41" s="241"/>
      <c r="E41" s="241"/>
      <c r="F41" s="241"/>
      <c r="G41" s="241"/>
      <c r="H41" s="241"/>
      <c r="I41" s="241"/>
      <c r="J41" s="241"/>
      <c r="K41" s="241"/>
      <c r="L41" s="241"/>
      <c r="M41" s="241"/>
      <c r="N41" s="241"/>
      <c r="O41" s="241"/>
      <c r="P41" s="241"/>
      <c r="Q41" s="241"/>
      <c r="R41" s="241"/>
      <c r="S41" s="241"/>
      <c r="T41" s="241"/>
      <c r="U41" s="153">
        <f t="shared" si="3"/>
        <v>0</v>
      </c>
    </row>
    <row r="42" spans="1:21" s="379" customFormat="1" ht="14.55" customHeight="1">
      <c r="A42" s="29"/>
      <c r="B42" s="201"/>
      <c r="C42" s="68"/>
      <c r="D42" s="68"/>
      <c r="E42" s="68"/>
      <c r="F42" s="68"/>
      <c r="G42" s="68"/>
      <c r="H42" s="68"/>
      <c r="I42" s="68"/>
      <c r="J42" s="68"/>
      <c r="K42" s="68"/>
      <c r="L42" s="68"/>
      <c r="M42" s="68"/>
      <c r="N42" s="68"/>
      <c r="O42" s="68"/>
      <c r="P42" s="68"/>
      <c r="Q42" s="68"/>
      <c r="R42" s="68"/>
      <c r="S42" s="68"/>
      <c r="T42" s="68"/>
      <c r="U42" s="68"/>
    </row>
    <row r="43" spans="1:21" s="383" customFormat="1" ht="14.55" customHeight="1">
      <c r="A43" s="12" t="s">
        <v>10</v>
      </c>
      <c r="B43" s="65" t="s">
        <v>17</v>
      </c>
      <c r="C43" s="153">
        <f t="shared" ref="C43:T43" si="4">SUM(C39,C41)</f>
        <v>0</v>
      </c>
      <c r="D43" s="154">
        <f t="shared" si="4"/>
        <v>0</v>
      </c>
      <c r="E43" s="154">
        <f t="shared" si="4"/>
        <v>0</v>
      </c>
      <c r="F43" s="154">
        <f t="shared" si="4"/>
        <v>0</v>
      </c>
      <c r="G43" s="154">
        <f t="shared" si="4"/>
        <v>0</v>
      </c>
      <c r="H43" s="154">
        <f t="shared" si="4"/>
        <v>0</v>
      </c>
      <c r="I43" s="154">
        <f t="shared" si="4"/>
        <v>0</v>
      </c>
      <c r="J43" s="154">
        <f t="shared" si="4"/>
        <v>0</v>
      </c>
      <c r="K43" s="154">
        <f t="shared" si="4"/>
        <v>0</v>
      </c>
      <c r="L43" s="154">
        <f t="shared" si="4"/>
        <v>0</v>
      </c>
      <c r="M43" s="154">
        <f t="shared" si="4"/>
        <v>0</v>
      </c>
      <c r="N43" s="154">
        <f t="shared" si="4"/>
        <v>0</v>
      </c>
      <c r="O43" s="154">
        <f t="shared" si="4"/>
        <v>0</v>
      </c>
      <c r="P43" s="154">
        <f t="shared" si="4"/>
        <v>0</v>
      </c>
      <c r="Q43" s="154">
        <f t="shared" si="4"/>
        <v>0</v>
      </c>
      <c r="R43" s="154">
        <f t="shared" si="4"/>
        <v>0</v>
      </c>
      <c r="S43" s="154">
        <f t="shared" si="4"/>
        <v>0</v>
      </c>
      <c r="T43" s="154">
        <f t="shared" si="4"/>
        <v>0</v>
      </c>
      <c r="U43" s="153">
        <f>SUM(C43:T43)</f>
        <v>0</v>
      </c>
    </row>
    <row r="44" spans="1:21" s="379" customFormat="1" ht="14.55" customHeight="1">
      <c r="A44" s="41"/>
      <c r="B44" s="44"/>
      <c r="C44" s="61"/>
      <c r="D44" s="71"/>
      <c r="E44" s="71"/>
      <c r="F44" s="71"/>
      <c r="G44" s="71"/>
      <c r="H44" s="71"/>
      <c r="I44" s="71"/>
      <c r="J44" s="71"/>
      <c r="K44" s="71"/>
      <c r="L44" s="71"/>
      <c r="M44" s="71"/>
      <c r="N44" s="71"/>
      <c r="O44" s="71"/>
      <c r="P44" s="71"/>
      <c r="Q44" s="71"/>
      <c r="R44" s="71"/>
      <c r="S44" s="71"/>
      <c r="T44" s="61"/>
      <c r="U44" s="61"/>
    </row>
    <row r="45" spans="1:21" s="383" customFormat="1" ht="14.55" customHeight="1">
      <c r="A45" s="76" t="s">
        <v>8</v>
      </c>
      <c r="B45" s="65" t="s">
        <v>17</v>
      </c>
      <c r="C45" s="153">
        <f>C46*C47</f>
        <v>0</v>
      </c>
      <c r="D45" s="154">
        <f t="shared" ref="D45:T45" si="5">D46*D47</f>
        <v>0</v>
      </c>
      <c r="E45" s="154">
        <f t="shared" si="5"/>
        <v>0</v>
      </c>
      <c r="F45" s="154">
        <f t="shared" si="5"/>
        <v>0</v>
      </c>
      <c r="G45" s="154">
        <f t="shared" si="5"/>
        <v>0</v>
      </c>
      <c r="H45" s="154">
        <f t="shared" si="5"/>
        <v>0</v>
      </c>
      <c r="I45" s="154">
        <f t="shared" si="5"/>
        <v>0</v>
      </c>
      <c r="J45" s="154">
        <f t="shared" si="5"/>
        <v>0</v>
      </c>
      <c r="K45" s="154">
        <f t="shared" si="5"/>
        <v>0</v>
      </c>
      <c r="L45" s="154">
        <f t="shared" si="5"/>
        <v>0</v>
      </c>
      <c r="M45" s="154">
        <f t="shared" si="5"/>
        <v>0</v>
      </c>
      <c r="N45" s="154">
        <f t="shared" si="5"/>
        <v>0</v>
      </c>
      <c r="O45" s="154">
        <f t="shared" si="5"/>
        <v>0</v>
      </c>
      <c r="P45" s="154">
        <f t="shared" si="5"/>
        <v>0</v>
      </c>
      <c r="Q45" s="154">
        <f t="shared" si="5"/>
        <v>0</v>
      </c>
      <c r="R45" s="154">
        <f t="shared" si="5"/>
        <v>0</v>
      </c>
      <c r="S45" s="154">
        <f t="shared" si="5"/>
        <v>0</v>
      </c>
      <c r="T45" s="154">
        <f t="shared" si="5"/>
        <v>0</v>
      </c>
      <c r="U45" s="153">
        <f>SUM(C45:T45)</f>
        <v>0</v>
      </c>
    </row>
    <row r="46" spans="1:21" s="379" customFormat="1" ht="14.55" customHeight="1">
      <c r="A46" s="14" t="s">
        <v>129</v>
      </c>
      <c r="B46" s="16" t="s">
        <v>226</v>
      </c>
      <c r="C46" s="150"/>
      <c r="D46" s="150"/>
      <c r="E46" s="150"/>
      <c r="F46" s="150"/>
      <c r="G46" s="150"/>
      <c r="H46" s="150"/>
      <c r="I46" s="150"/>
      <c r="J46" s="150"/>
      <c r="K46" s="150"/>
      <c r="L46" s="150"/>
      <c r="M46" s="150"/>
      <c r="N46" s="150"/>
      <c r="O46" s="150"/>
      <c r="P46" s="150"/>
      <c r="Q46" s="150"/>
      <c r="R46" s="150"/>
      <c r="S46" s="150"/>
      <c r="T46" s="150"/>
      <c r="U46" s="153">
        <f t="shared" ref="U46:U47" si="6">SUM(C46:T46)</f>
        <v>0</v>
      </c>
    </row>
    <row r="47" spans="1:21" s="379" customFormat="1" ht="14.55" customHeight="1">
      <c r="A47" s="14" t="s">
        <v>130</v>
      </c>
      <c r="B47" s="16" t="s">
        <v>27</v>
      </c>
      <c r="C47" s="241"/>
      <c r="D47" s="241"/>
      <c r="E47" s="241"/>
      <c r="F47" s="241"/>
      <c r="G47" s="241"/>
      <c r="H47" s="241"/>
      <c r="I47" s="241"/>
      <c r="J47" s="241"/>
      <c r="K47" s="241"/>
      <c r="L47" s="241"/>
      <c r="M47" s="241"/>
      <c r="N47" s="241"/>
      <c r="O47" s="241"/>
      <c r="P47" s="241"/>
      <c r="Q47" s="241"/>
      <c r="R47" s="241"/>
      <c r="S47" s="241"/>
      <c r="T47" s="241"/>
      <c r="U47" s="153">
        <f t="shared" si="6"/>
        <v>0</v>
      </c>
    </row>
    <row r="48" spans="1:21" s="379" customFormat="1" ht="14.55" customHeight="1">
      <c r="A48" s="41"/>
      <c r="B48" s="44"/>
      <c r="C48" s="62"/>
      <c r="D48" s="71"/>
      <c r="E48" s="71"/>
      <c r="F48" s="71"/>
      <c r="G48" s="71"/>
      <c r="H48" s="71"/>
      <c r="I48" s="71"/>
      <c r="J48" s="71"/>
      <c r="K48" s="71"/>
      <c r="L48" s="71"/>
      <c r="M48" s="71"/>
      <c r="N48" s="71"/>
      <c r="O48" s="71"/>
      <c r="P48" s="71"/>
      <c r="Q48" s="71"/>
      <c r="R48" s="71"/>
      <c r="S48" s="71"/>
      <c r="T48" s="61"/>
      <c r="U48" s="61"/>
    </row>
    <row r="49" spans="1:21" s="379" customFormat="1" ht="14.55" customHeight="1">
      <c r="A49" s="17" t="s">
        <v>131</v>
      </c>
      <c r="B49" s="19" t="s">
        <v>17</v>
      </c>
      <c r="C49" s="313">
        <f>C45-C43</f>
        <v>0</v>
      </c>
      <c r="D49" s="270">
        <f t="shared" ref="D49:T49" si="7">D45-D43</f>
        <v>0</v>
      </c>
      <c r="E49" s="270">
        <f t="shared" si="7"/>
        <v>0</v>
      </c>
      <c r="F49" s="270">
        <f t="shared" si="7"/>
        <v>0</v>
      </c>
      <c r="G49" s="270">
        <f t="shared" si="7"/>
        <v>0</v>
      </c>
      <c r="H49" s="270">
        <f t="shared" si="7"/>
        <v>0</v>
      </c>
      <c r="I49" s="270">
        <f t="shared" si="7"/>
        <v>0</v>
      </c>
      <c r="J49" s="270">
        <f t="shared" si="7"/>
        <v>0</v>
      </c>
      <c r="K49" s="270">
        <f t="shared" si="7"/>
        <v>0</v>
      </c>
      <c r="L49" s="270">
        <f t="shared" si="7"/>
        <v>0</v>
      </c>
      <c r="M49" s="270">
        <f t="shared" si="7"/>
        <v>0</v>
      </c>
      <c r="N49" s="270">
        <f t="shared" si="7"/>
        <v>0</v>
      </c>
      <c r="O49" s="270">
        <f t="shared" si="7"/>
        <v>0</v>
      </c>
      <c r="P49" s="270">
        <f t="shared" si="7"/>
        <v>0</v>
      </c>
      <c r="Q49" s="270">
        <f t="shared" si="7"/>
        <v>0</v>
      </c>
      <c r="R49" s="270">
        <f t="shared" si="7"/>
        <v>0</v>
      </c>
      <c r="S49" s="270">
        <f t="shared" si="7"/>
        <v>0</v>
      </c>
      <c r="T49" s="344">
        <f t="shared" si="7"/>
        <v>0</v>
      </c>
      <c r="U49" s="313">
        <f>SUM(C49:T49)</f>
        <v>0</v>
      </c>
    </row>
    <row r="50" spans="1:21" s="383" customFormat="1" ht="14.55" customHeight="1">
      <c r="A50" s="351" t="s">
        <v>19</v>
      </c>
      <c r="B50" s="65" t="s">
        <v>17</v>
      </c>
      <c r="C50" s="352"/>
      <c r="D50" s="353"/>
      <c r="E50" s="353"/>
      <c r="F50" s="353"/>
      <c r="G50" s="353"/>
      <c r="H50" s="353"/>
      <c r="I50" s="353"/>
      <c r="J50" s="353"/>
      <c r="K50" s="353"/>
      <c r="L50" s="353"/>
      <c r="M50" s="353"/>
      <c r="N50" s="353"/>
      <c r="O50" s="353"/>
      <c r="P50" s="353"/>
      <c r="Q50" s="353"/>
      <c r="R50" s="353"/>
      <c r="S50" s="353"/>
      <c r="T50" s="353"/>
      <c r="U50" s="313">
        <f t="shared" ref="U50:U52" si="8">SUM(C50:T50)</f>
        <v>0</v>
      </c>
    </row>
    <row r="51" spans="1:21" s="383" customFormat="1" ht="14.55" customHeight="1">
      <c r="A51" s="351" t="s">
        <v>20</v>
      </c>
      <c r="B51" s="65" t="s">
        <v>17</v>
      </c>
      <c r="C51" s="272"/>
      <c r="D51" s="272"/>
      <c r="E51" s="272"/>
      <c r="F51" s="272"/>
      <c r="G51" s="272"/>
      <c r="H51" s="272"/>
      <c r="I51" s="272"/>
      <c r="J51" s="272"/>
      <c r="K51" s="272"/>
      <c r="L51" s="272"/>
      <c r="M51" s="272"/>
      <c r="N51" s="272"/>
      <c r="O51" s="272"/>
      <c r="P51" s="272"/>
      <c r="Q51" s="272"/>
      <c r="R51" s="272"/>
      <c r="S51" s="272"/>
      <c r="T51" s="272"/>
      <c r="U51" s="313">
        <f t="shared" si="8"/>
        <v>0</v>
      </c>
    </row>
    <row r="52" spans="1:21" s="383" customFormat="1" ht="14.55" customHeight="1">
      <c r="A52" s="76" t="s">
        <v>21</v>
      </c>
      <c r="B52" s="65" t="s">
        <v>17</v>
      </c>
      <c r="C52" s="272"/>
      <c r="D52" s="272"/>
      <c r="E52" s="272"/>
      <c r="F52" s="272"/>
      <c r="G52" s="272"/>
      <c r="H52" s="272"/>
      <c r="I52" s="272"/>
      <c r="J52" s="272"/>
      <c r="K52" s="272"/>
      <c r="L52" s="272"/>
      <c r="M52" s="272"/>
      <c r="N52" s="272"/>
      <c r="O52" s="272"/>
      <c r="P52" s="272"/>
      <c r="Q52" s="272"/>
      <c r="R52" s="272"/>
      <c r="S52" s="272"/>
      <c r="T52" s="274" t="str">
        <f>'Terminal Value (counterfactual)'!$D$20</f>
        <v/>
      </c>
      <c r="U52" s="313">
        <f t="shared" si="8"/>
        <v>0</v>
      </c>
    </row>
    <row r="53" spans="1:21" s="379" customFormat="1" ht="14.55" customHeight="1">
      <c r="A53" s="41"/>
      <c r="B53" s="44"/>
      <c r="C53" s="275"/>
      <c r="D53" s="314"/>
      <c r="E53" s="314"/>
      <c r="F53" s="314"/>
      <c r="G53" s="314"/>
      <c r="H53" s="314"/>
      <c r="I53" s="314"/>
      <c r="J53" s="314"/>
      <c r="K53" s="314"/>
      <c r="L53" s="314"/>
      <c r="M53" s="314"/>
      <c r="N53" s="314"/>
      <c r="O53" s="314"/>
      <c r="P53" s="314"/>
      <c r="Q53" s="314"/>
      <c r="R53" s="314"/>
      <c r="S53" s="314"/>
      <c r="T53" s="275"/>
      <c r="U53" s="315"/>
    </row>
    <row r="54" spans="1:21" s="379" customFormat="1" ht="14.55" customHeight="1">
      <c r="A54" s="18" t="s">
        <v>23</v>
      </c>
      <c r="B54" s="73" t="s">
        <v>17</v>
      </c>
      <c r="C54" s="316">
        <f t="shared" ref="C54:S54" si="9">IFERROR(C49+C28-C27+C31-C30-C50-C51,"")</f>
        <v>0</v>
      </c>
      <c r="D54" s="316">
        <f t="shared" si="9"/>
        <v>0</v>
      </c>
      <c r="E54" s="316">
        <f t="shared" si="9"/>
        <v>0</v>
      </c>
      <c r="F54" s="316">
        <f t="shared" si="9"/>
        <v>0</v>
      </c>
      <c r="G54" s="316">
        <f t="shared" si="9"/>
        <v>0</v>
      </c>
      <c r="H54" s="316">
        <f t="shared" si="9"/>
        <v>0</v>
      </c>
      <c r="I54" s="316">
        <f t="shared" si="9"/>
        <v>0</v>
      </c>
      <c r="J54" s="316">
        <f t="shared" si="9"/>
        <v>0</v>
      </c>
      <c r="K54" s="316">
        <f t="shared" si="9"/>
        <v>0</v>
      </c>
      <c r="L54" s="316">
        <f t="shared" si="9"/>
        <v>0</v>
      </c>
      <c r="M54" s="316">
        <f t="shared" si="9"/>
        <v>0</v>
      </c>
      <c r="N54" s="316">
        <f t="shared" si="9"/>
        <v>0</v>
      </c>
      <c r="O54" s="316">
        <f t="shared" si="9"/>
        <v>0</v>
      </c>
      <c r="P54" s="316">
        <f t="shared" si="9"/>
        <v>0</v>
      </c>
      <c r="Q54" s="316">
        <f t="shared" si="9"/>
        <v>0</v>
      </c>
      <c r="R54" s="316">
        <f t="shared" si="9"/>
        <v>0</v>
      </c>
      <c r="S54" s="316">
        <f t="shared" si="9"/>
        <v>0</v>
      </c>
      <c r="T54" s="316" t="str">
        <f>IFERROR(T49+T28-T27+T31-T30-T50-T51+T52,"")</f>
        <v/>
      </c>
      <c r="U54" s="313">
        <f>SUM(C54:T54)</f>
        <v>0</v>
      </c>
    </row>
    <row r="55" spans="1:21" s="379" customFormat="1" ht="14.55" customHeight="1">
      <c r="A55" s="18" t="s">
        <v>24</v>
      </c>
      <c r="B55" s="73" t="s">
        <v>17</v>
      </c>
      <c r="C55" s="317">
        <f t="shared" ref="C55:T55" si="10">IFERROR(C54/(1+$B$17)^(C25-$B$15),)</f>
        <v>0</v>
      </c>
      <c r="D55" s="317">
        <f t="shared" si="10"/>
        <v>0</v>
      </c>
      <c r="E55" s="317">
        <f t="shared" si="10"/>
        <v>0</v>
      </c>
      <c r="F55" s="317">
        <f t="shared" si="10"/>
        <v>0</v>
      </c>
      <c r="G55" s="317">
        <f t="shared" si="10"/>
        <v>0</v>
      </c>
      <c r="H55" s="317">
        <f t="shared" si="10"/>
        <v>0</v>
      </c>
      <c r="I55" s="317">
        <f t="shared" si="10"/>
        <v>0</v>
      </c>
      <c r="J55" s="317">
        <f t="shared" si="10"/>
        <v>0</v>
      </c>
      <c r="K55" s="317">
        <f t="shared" si="10"/>
        <v>0</v>
      </c>
      <c r="L55" s="317">
        <f t="shared" si="10"/>
        <v>0</v>
      </c>
      <c r="M55" s="317">
        <f t="shared" si="10"/>
        <v>0</v>
      </c>
      <c r="N55" s="317">
        <f t="shared" si="10"/>
        <v>0</v>
      </c>
      <c r="O55" s="317">
        <f t="shared" si="10"/>
        <v>0</v>
      </c>
      <c r="P55" s="317">
        <f t="shared" si="10"/>
        <v>0</v>
      </c>
      <c r="Q55" s="317">
        <f t="shared" si="10"/>
        <v>0</v>
      </c>
      <c r="R55" s="317">
        <f t="shared" si="10"/>
        <v>0</v>
      </c>
      <c r="S55" s="317">
        <f t="shared" si="10"/>
        <v>0</v>
      </c>
      <c r="T55" s="317">
        <f t="shared" si="10"/>
        <v>0</v>
      </c>
      <c r="U55" s="313">
        <f>SUM(C55:T55)</f>
        <v>0</v>
      </c>
    </row>
    <row r="56" spans="1:21" s="379" customFormat="1" ht="14.55" customHeight="1">
      <c r="A56" s="72" t="s">
        <v>22</v>
      </c>
      <c r="B56" s="73" t="s">
        <v>17</v>
      </c>
      <c r="C56" s="317">
        <f>SUM($C$55:C55)</f>
        <v>0</v>
      </c>
      <c r="D56" s="317">
        <f>SUM($C$55:D55)</f>
        <v>0</v>
      </c>
      <c r="E56" s="317">
        <f>SUM($C$55:E55)</f>
        <v>0</v>
      </c>
      <c r="F56" s="317">
        <f>SUM($C$55:F55)</f>
        <v>0</v>
      </c>
      <c r="G56" s="317">
        <f>SUM($C$55:G55)</f>
        <v>0</v>
      </c>
      <c r="H56" s="317">
        <f>SUM($C$55:H55)</f>
        <v>0</v>
      </c>
      <c r="I56" s="317">
        <f>SUM($C$55:I55)</f>
        <v>0</v>
      </c>
      <c r="J56" s="317">
        <f>SUM($C$55:J55)</f>
        <v>0</v>
      </c>
      <c r="K56" s="317">
        <f>SUM($C$55:K55)</f>
        <v>0</v>
      </c>
      <c r="L56" s="317">
        <f>SUM($C$55:L55)</f>
        <v>0</v>
      </c>
      <c r="M56" s="317">
        <f>SUM($C$55:M55)</f>
        <v>0</v>
      </c>
      <c r="N56" s="317">
        <f>SUM($C$55:N55)</f>
        <v>0</v>
      </c>
      <c r="O56" s="317">
        <f>SUM($C$55:O55)</f>
        <v>0</v>
      </c>
      <c r="P56" s="317">
        <f>SUM($C$55:P55)</f>
        <v>0</v>
      </c>
      <c r="Q56" s="317">
        <f>SUM($C$55:Q55)</f>
        <v>0</v>
      </c>
      <c r="R56" s="317">
        <f>SUM($C$55:R55)</f>
        <v>0</v>
      </c>
      <c r="S56" s="317">
        <f>SUM($C$55:S55)</f>
        <v>0</v>
      </c>
      <c r="T56" s="317">
        <f>SUM($C$55:T55)</f>
        <v>0</v>
      </c>
      <c r="U56" s="313">
        <f>T56</f>
        <v>0</v>
      </c>
    </row>
    <row r="57" spans="1:21" s="379" customFormat="1" ht="14.55" customHeight="1">
      <c r="A57" s="3"/>
      <c r="B57" s="2"/>
      <c r="C57" s="276"/>
      <c r="D57" s="277"/>
      <c r="E57" s="277"/>
      <c r="F57" s="277"/>
      <c r="G57" s="277"/>
      <c r="H57" s="277"/>
      <c r="I57" s="277"/>
      <c r="J57" s="277"/>
      <c r="K57" s="277"/>
      <c r="L57" s="277"/>
      <c r="M57" s="277"/>
      <c r="N57" s="277"/>
      <c r="O57" s="277"/>
      <c r="P57" s="277"/>
      <c r="Q57" s="277"/>
      <c r="R57" s="277"/>
      <c r="S57" s="277"/>
      <c r="T57" s="318"/>
      <c r="U57" s="277"/>
    </row>
    <row r="58" spans="1:21" s="379" customFormat="1" ht="14.55" customHeight="1">
      <c r="A58" s="3" t="s">
        <v>128</v>
      </c>
      <c r="B58" s="74" t="s">
        <v>17</v>
      </c>
      <c r="C58" s="274">
        <f>T56</f>
        <v>0</v>
      </c>
      <c r="D58" s="63"/>
      <c r="E58" s="63"/>
      <c r="F58" s="63"/>
      <c r="G58" s="63"/>
      <c r="H58" s="63"/>
      <c r="I58" s="63"/>
      <c r="J58" s="63"/>
      <c r="K58" s="63"/>
      <c r="L58" s="63"/>
      <c r="M58" s="63"/>
      <c r="N58" s="63"/>
      <c r="O58" s="63"/>
      <c r="P58" s="63"/>
      <c r="Q58" s="63"/>
      <c r="R58" s="63"/>
      <c r="S58" s="63"/>
      <c r="T58" s="63"/>
      <c r="U58" s="63"/>
    </row>
    <row r="59" spans="1:21" s="379" customFormat="1">
      <c r="A59" s="36"/>
      <c r="B59" s="36"/>
      <c r="C59" s="36"/>
      <c r="D59" s="36"/>
      <c r="E59" s="36"/>
      <c r="F59" s="36"/>
      <c r="G59" s="36"/>
      <c r="H59" s="36"/>
      <c r="I59" s="36"/>
      <c r="J59" s="36"/>
      <c r="K59" s="36"/>
      <c r="L59" s="36"/>
      <c r="M59" s="36"/>
      <c r="N59" s="36"/>
      <c r="O59" s="36"/>
      <c r="P59" s="36"/>
      <c r="Q59" s="36"/>
      <c r="R59" s="36"/>
      <c r="S59" s="36"/>
      <c r="T59" s="36"/>
      <c r="U59" s="55"/>
    </row>
    <row r="60" spans="1:21" s="379" customFormat="1" ht="14.55" customHeight="1">
      <c r="A60" s="11"/>
      <c r="B60" s="32"/>
      <c r="C60" s="345"/>
      <c r="D60" s="8"/>
      <c r="E60" s="8"/>
      <c r="F60" s="8"/>
      <c r="G60" s="11"/>
      <c r="H60" s="11"/>
      <c r="I60" s="11"/>
      <c r="J60" s="11"/>
      <c r="K60" s="11"/>
      <c r="L60" s="321"/>
      <c r="M60" s="321"/>
      <c r="N60" s="321"/>
      <c r="O60" s="321"/>
      <c r="P60" s="321"/>
      <c r="Q60" s="321"/>
      <c r="R60" s="321"/>
      <c r="S60" s="321"/>
      <c r="T60" s="321"/>
      <c r="U60" s="28"/>
    </row>
    <row r="61" spans="1:21" s="379" customFormat="1" ht="14.55" customHeight="1">
      <c r="A61" s="41"/>
      <c r="B61" s="44"/>
      <c r="C61" s="346"/>
      <c r="D61" s="346"/>
      <c r="E61" s="346"/>
      <c r="F61" s="346"/>
      <c r="G61" s="69"/>
      <c r="H61" s="69"/>
      <c r="I61" s="69"/>
      <c r="J61" s="69"/>
      <c r="K61" s="69"/>
      <c r="L61" s="69"/>
      <c r="M61" s="69"/>
      <c r="N61" s="69"/>
      <c r="O61" s="69"/>
      <c r="P61" s="69"/>
      <c r="Q61" s="69"/>
      <c r="R61" s="69"/>
      <c r="S61" s="69"/>
      <c r="T61" s="69" t="s">
        <v>174</v>
      </c>
      <c r="U61" s="66"/>
    </row>
    <row r="62" spans="1:21" s="379" customFormat="1" ht="14.55" customHeight="1">
      <c r="A62" s="4"/>
      <c r="B62" s="11"/>
      <c r="C62" s="8"/>
      <c r="D62" s="8"/>
      <c r="E62" s="8"/>
      <c r="F62" s="8"/>
      <c r="G62" s="11" t="s">
        <v>174</v>
      </c>
      <c r="H62" s="11"/>
      <c r="I62" s="11"/>
      <c r="J62" s="11"/>
      <c r="K62" s="11"/>
      <c r="L62" s="11"/>
      <c r="M62" s="11"/>
      <c r="N62" s="11"/>
      <c r="O62" s="11"/>
      <c r="P62" s="11"/>
      <c r="Q62" s="11"/>
      <c r="R62" s="11"/>
      <c r="S62" s="11"/>
      <c r="T62" s="11"/>
      <c r="U62" s="55"/>
    </row>
    <row r="63" spans="1:21" s="379" customFormat="1">
      <c r="A63" s="36"/>
      <c r="B63" s="36"/>
      <c r="C63" s="36"/>
      <c r="D63" s="36"/>
      <c r="E63" s="36" t="s">
        <v>174</v>
      </c>
      <c r="F63" s="36"/>
      <c r="G63" s="36"/>
      <c r="H63" s="36"/>
      <c r="I63" s="36"/>
      <c r="J63" s="36"/>
      <c r="K63" s="36"/>
      <c r="L63" s="36"/>
      <c r="M63" s="36"/>
      <c r="N63" s="36"/>
      <c r="O63" s="36"/>
      <c r="P63" s="36"/>
      <c r="Q63" s="36" t="s">
        <v>174</v>
      </c>
      <c r="R63" s="36"/>
      <c r="S63" s="36"/>
      <c r="T63" s="36"/>
      <c r="U63" s="55"/>
    </row>
    <row r="64" spans="1:21" s="379" customFormat="1">
      <c r="A64" s="36"/>
      <c r="B64" s="36"/>
      <c r="C64" s="36"/>
      <c r="D64" s="36"/>
      <c r="E64" s="36"/>
      <c r="F64" s="36"/>
      <c r="G64" s="36"/>
      <c r="H64" s="36"/>
      <c r="I64" s="36"/>
      <c r="J64" s="36"/>
      <c r="K64" s="36"/>
      <c r="L64" s="36"/>
      <c r="M64" s="36"/>
      <c r="N64" s="36"/>
      <c r="O64" s="36"/>
      <c r="P64" s="36"/>
      <c r="Q64" s="36"/>
      <c r="R64" s="36"/>
      <c r="S64" s="36" t="s">
        <v>174</v>
      </c>
      <c r="T64" s="36"/>
      <c r="U64" s="55" t="s">
        <v>174</v>
      </c>
    </row>
    <row r="65" spans="1:21" s="379" customFormat="1">
      <c r="A65" s="36"/>
      <c r="B65" s="36"/>
      <c r="C65" s="36"/>
      <c r="D65" s="36"/>
      <c r="E65" s="36"/>
      <c r="F65" s="36"/>
      <c r="G65" s="36"/>
      <c r="H65" s="36"/>
      <c r="I65" s="36"/>
      <c r="J65" s="36"/>
      <c r="K65" s="36"/>
      <c r="L65" s="36"/>
      <c r="M65" s="36"/>
      <c r="N65" s="36"/>
      <c r="O65" s="36"/>
      <c r="P65" s="36"/>
      <c r="Q65" s="36"/>
      <c r="R65" s="36"/>
      <c r="S65" s="36"/>
      <c r="T65" s="36"/>
      <c r="U65" s="55"/>
    </row>
  </sheetData>
  <mergeCells count="1">
    <mergeCell ref="F2:F4"/>
  </mergeCells>
  <pageMargins left="0.7" right="0.7" top="0.75" bottom="0.75" header="0.3" footer="0.3"/>
  <pageSetup paperSize="8" scale="34"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50" zoomScaleNormal="50" workbookViewId="0">
      <selection activeCell="W38" sqref="W38"/>
    </sheetView>
  </sheetViews>
  <sheetFormatPr defaultRowHeight="14.4"/>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0"/>
  <sheetViews>
    <sheetView showGridLines="0" zoomScaleNormal="100" workbookViewId="0">
      <selection activeCell="V1" sqref="V1:V1048576"/>
    </sheetView>
  </sheetViews>
  <sheetFormatPr defaultColWidth="8.77734375" defaultRowHeight="14.4" outlineLevelRow="1"/>
  <cols>
    <col min="1" max="1" width="50.5546875" style="6" customWidth="1"/>
    <col min="2" max="2" width="14.109375" style="6" customWidth="1"/>
    <col min="3" max="6" width="8.77734375" style="6" customWidth="1"/>
    <col min="7" max="7" width="10.44140625" style="6" customWidth="1"/>
    <col min="8" max="13" width="8.77734375" style="6" customWidth="1"/>
    <col min="14" max="14" width="9.6640625" style="6" customWidth="1"/>
    <col min="15" max="20" width="8.77734375" style="6" customWidth="1"/>
    <col min="21" max="21" width="12.77734375" style="1" customWidth="1"/>
    <col min="22" max="16384" width="8.77734375" style="6"/>
  </cols>
  <sheetData>
    <row r="1" spans="1:24" ht="15" thickBot="1">
      <c r="L1" s="8"/>
      <c r="M1" s="8"/>
      <c r="N1" s="8"/>
    </row>
    <row r="2" spans="1:24" s="79" customFormat="1" ht="18.600000000000001" customHeight="1">
      <c r="A2" s="122" t="s">
        <v>4</v>
      </c>
      <c r="B2" s="335">
        <f>'Funding Gap'!B2</f>
        <v>0</v>
      </c>
      <c r="F2" s="403" t="s">
        <v>150</v>
      </c>
      <c r="G2" s="105" t="s">
        <v>155</v>
      </c>
      <c r="H2" s="106"/>
      <c r="I2" s="106"/>
      <c r="J2" s="107"/>
      <c r="K2" s="35"/>
      <c r="L2" s="356"/>
      <c r="M2" s="354"/>
      <c r="N2" s="356"/>
      <c r="O2" s="48"/>
      <c r="P2" s="48"/>
      <c r="Q2" s="48"/>
      <c r="R2" s="48"/>
      <c r="S2" s="48"/>
      <c r="T2" s="48"/>
      <c r="U2" s="53"/>
      <c r="V2" s="10"/>
      <c r="X2" s="80"/>
    </row>
    <row r="3" spans="1:24" s="79" customFormat="1" ht="18.600000000000001" customHeight="1">
      <c r="A3" s="123" t="s">
        <v>5</v>
      </c>
      <c r="B3" s="336">
        <f>'Funding Gap'!B3</f>
        <v>0</v>
      </c>
      <c r="F3" s="404"/>
      <c r="G3" s="108" t="s">
        <v>157</v>
      </c>
      <c r="H3" s="109"/>
      <c r="I3" s="109"/>
      <c r="J3" s="110"/>
      <c r="K3" s="35"/>
      <c r="L3" s="342"/>
      <c r="M3" s="355"/>
      <c r="N3" s="149"/>
      <c r="O3" s="48"/>
      <c r="P3" s="48"/>
      <c r="Q3" s="48"/>
      <c r="R3" s="48"/>
      <c r="S3" s="48"/>
      <c r="T3" s="48"/>
      <c r="U3" s="53"/>
      <c r="V3" s="10"/>
      <c r="X3" s="80"/>
    </row>
    <row r="4" spans="1:24" s="79" customFormat="1" ht="18.600000000000001" customHeight="1" thickBot="1">
      <c r="A4" s="124" t="s">
        <v>6</v>
      </c>
      <c r="B4" s="337">
        <f>'Funding Gap'!B4</f>
        <v>0</v>
      </c>
      <c r="F4" s="405"/>
      <c r="G4" s="111" t="s">
        <v>158</v>
      </c>
      <c r="H4" s="112"/>
      <c r="I4" s="112"/>
      <c r="J4" s="113"/>
      <c r="M4" s="82"/>
      <c r="N4" s="35"/>
      <c r="O4" s="35"/>
      <c r="U4" s="53"/>
      <c r="V4" s="10"/>
      <c r="X4" s="80"/>
    </row>
    <row r="5" spans="1:24" s="89" customFormat="1" ht="18.600000000000001" customHeight="1">
      <c r="A5" s="94"/>
      <c r="B5" s="95"/>
      <c r="C5" s="96"/>
      <c r="M5" s="97"/>
      <c r="U5" s="98"/>
      <c r="V5" s="95"/>
      <c r="X5" s="99"/>
    </row>
    <row r="6" spans="1:24" s="9" customFormat="1" ht="19.5" customHeight="1" outlineLevel="1">
      <c r="A6" s="125" t="s">
        <v>16</v>
      </c>
      <c r="B6" s="40"/>
      <c r="C6" s="40"/>
      <c r="D6" s="40"/>
      <c r="E6" s="40"/>
      <c r="F6" s="40"/>
      <c r="G6" s="40"/>
      <c r="H6" s="40"/>
      <c r="I6" s="40"/>
      <c r="J6" s="40"/>
      <c r="K6" s="40"/>
      <c r="L6" s="40"/>
      <c r="M6" s="40"/>
      <c r="N6" s="40"/>
      <c r="O6" s="40"/>
      <c r="P6" s="40"/>
      <c r="Q6" s="40"/>
      <c r="R6" s="40"/>
      <c r="S6" s="40"/>
      <c r="T6" s="40"/>
      <c r="U6" s="56"/>
      <c r="V6" s="37"/>
      <c r="X6" s="70"/>
    </row>
    <row r="9" spans="1:24">
      <c r="A9" s="23" t="s">
        <v>61</v>
      </c>
      <c r="B9" s="360"/>
      <c r="C9" s="360"/>
      <c r="D9" s="360"/>
      <c r="E9" s="360"/>
      <c r="F9" s="360"/>
      <c r="G9" s="360"/>
      <c r="H9" s="360"/>
      <c r="I9" s="360"/>
      <c r="J9" s="360"/>
      <c r="K9" s="360"/>
      <c r="L9" s="360"/>
      <c r="M9" s="360"/>
      <c r="N9" s="360"/>
      <c r="O9" s="360"/>
      <c r="P9" s="360"/>
      <c r="Q9" s="360"/>
      <c r="R9" s="360"/>
      <c r="S9" s="360"/>
      <c r="T9" s="360"/>
      <c r="U9" s="360"/>
    </row>
    <row r="10" spans="1:24">
      <c r="A10" s="413" t="s">
        <v>221</v>
      </c>
      <c r="B10" s="413"/>
      <c r="C10" s="413"/>
      <c r="D10" s="413"/>
      <c r="E10" s="413"/>
      <c r="F10" s="413"/>
      <c r="G10" s="413"/>
      <c r="H10" s="413"/>
      <c r="I10" s="413"/>
      <c r="J10" s="413"/>
      <c r="K10" s="413"/>
      <c r="L10" s="413"/>
      <c r="M10" s="413"/>
      <c r="N10" s="413"/>
      <c r="O10" s="413"/>
      <c r="P10" s="413"/>
      <c r="Q10" s="413"/>
      <c r="R10" s="413"/>
      <c r="S10" s="413"/>
      <c r="T10" s="413"/>
      <c r="U10" s="413"/>
    </row>
    <row r="11" spans="1:24" ht="30" customHeight="1">
      <c r="A11" s="414" t="s">
        <v>220</v>
      </c>
      <c r="B11" s="414"/>
      <c r="C11" s="414"/>
      <c r="D11" s="414"/>
      <c r="E11" s="414"/>
      <c r="F11" s="414"/>
      <c r="G11" s="414"/>
      <c r="H11" s="414"/>
      <c r="I11" s="414"/>
      <c r="J11" s="414"/>
      <c r="K11" s="414"/>
      <c r="L11" s="414"/>
      <c r="M11" s="414"/>
      <c r="N11" s="414"/>
      <c r="O11" s="414"/>
      <c r="P11" s="414"/>
      <c r="Q11" s="414"/>
      <c r="R11" s="414"/>
      <c r="S11" s="414"/>
      <c r="T11" s="414"/>
      <c r="U11" s="414"/>
    </row>
    <row r="12" spans="1:24">
      <c r="A12" s="415" t="s">
        <v>222</v>
      </c>
      <c r="B12" s="415"/>
      <c r="C12" s="415"/>
      <c r="D12" s="415"/>
      <c r="E12" s="415"/>
      <c r="F12" s="415"/>
      <c r="G12" s="415"/>
      <c r="H12" s="415"/>
      <c r="I12" s="415"/>
      <c r="J12" s="415"/>
      <c r="K12" s="415"/>
      <c r="L12" s="415"/>
      <c r="M12" s="415"/>
      <c r="N12" s="415"/>
      <c r="O12" s="415"/>
      <c r="P12" s="415"/>
      <c r="Q12" s="415"/>
      <c r="R12" s="415"/>
      <c r="S12" s="415"/>
      <c r="T12" s="415"/>
      <c r="U12" s="415"/>
    </row>
    <row r="13" spans="1:24">
      <c r="A13" s="415" t="s">
        <v>122</v>
      </c>
      <c r="B13" s="415"/>
      <c r="C13" s="415"/>
      <c r="D13" s="415"/>
      <c r="E13" s="415"/>
      <c r="F13" s="415"/>
      <c r="G13" s="415"/>
      <c r="H13" s="415"/>
      <c r="I13" s="415"/>
      <c r="J13" s="415"/>
      <c r="K13" s="415"/>
      <c r="L13" s="415"/>
      <c r="M13" s="415"/>
      <c r="N13" s="415"/>
      <c r="O13" s="415"/>
      <c r="P13" s="415"/>
      <c r="Q13" s="415"/>
      <c r="R13" s="415"/>
      <c r="S13" s="415"/>
      <c r="T13" s="415"/>
      <c r="U13" s="415"/>
    </row>
    <row r="14" spans="1:24" s="147" customFormat="1">
      <c r="A14" s="416" t="s">
        <v>159</v>
      </c>
      <c r="B14" s="416"/>
      <c r="C14" s="416"/>
      <c r="D14" s="416"/>
      <c r="E14" s="416"/>
      <c r="F14" s="416"/>
      <c r="G14" s="416"/>
      <c r="H14" s="416"/>
      <c r="I14" s="416"/>
      <c r="J14" s="416"/>
      <c r="K14" s="416"/>
      <c r="L14" s="416"/>
      <c r="M14" s="416"/>
      <c r="N14" s="416"/>
      <c r="O14" s="416"/>
      <c r="P14" s="416"/>
      <c r="Q14" s="416"/>
      <c r="R14" s="416"/>
      <c r="S14" s="416"/>
      <c r="T14" s="416"/>
      <c r="U14" s="416"/>
    </row>
    <row r="15" spans="1:24">
      <c r="A15" s="24"/>
    </row>
    <row r="16" spans="1:24">
      <c r="A16" s="27" t="s">
        <v>53</v>
      </c>
      <c r="B16" s="26"/>
      <c r="C16" s="26"/>
      <c r="D16" s="26"/>
      <c r="E16" s="26"/>
      <c r="F16" s="26"/>
      <c r="G16" s="26"/>
      <c r="H16" s="26"/>
      <c r="I16" s="26"/>
      <c r="J16" s="26"/>
      <c r="K16" s="26"/>
      <c r="L16" s="26"/>
      <c r="M16" s="26"/>
      <c r="N16" s="26"/>
      <c r="O16" s="26"/>
      <c r="P16" s="26"/>
      <c r="Q16" s="26"/>
      <c r="R16" s="26"/>
      <c r="S16" s="26"/>
      <c r="T16" s="26"/>
      <c r="U16" s="26"/>
    </row>
    <row r="17" spans="1:21">
      <c r="A17" s="25"/>
    </row>
    <row r="18" spans="1:21">
      <c r="A18" s="25" t="s">
        <v>63</v>
      </c>
    </row>
    <row r="19" spans="1:21">
      <c r="A19" s="33" t="s">
        <v>62</v>
      </c>
      <c r="B19" s="359">
        <f>'Factual scenario (IPCEI)'!B23</f>
        <v>0</v>
      </c>
      <c r="C19" s="4" t="s">
        <v>0</v>
      </c>
    </row>
    <row r="20" spans="1:21">
      <c r="A20" s="34" t="s">
        <v>9</v>
      </c>
      <c r="B20" s="359">
        <f>'Factual scenario (IPCEI)'!B24</f>
        <v>0</v>
      </c>
      <c r="C20" s="4" t="s">
        <v>0</v>
      </c>
    </row>
    <row r="21" spans="1:21">
      <c r="A21" s="25"/>
    </row>
    <row r="22" spans="1:21">
      <c r="A22" s="145" t="s">
        <v>223</v>
      </c>
    </row>
    <row r="23" spans="1:21" ht="10.050000000000001" customHeight="1">
      <c r="A23" s="25"/>
    </row>
    <row r="24" spans="1:21">
      <c r="A24" s="25" t="s">
        <v>224</v>
      </c>
    </row>
    <row r="25" spans="1:21" ht="6" customHeight="1">
      <c r="A25" s="25"/>
    </row>
    <row r="26" spans="1:21" ht="51.6" customHeight="1">
      <c r="A26" s="31" t="s">
        <v>59</v>
      </c>
      <c r="B26" s="412" t="s">
        <v>85</v>
      </c>
      <c r="C26" s="412"/>
      <c r="D26" s="412"/>
      <c r="E26" s="412"/>
      <c r="F26" s="412"/>
      <c r="G26" s="412"/>
      <c r="H26" s="412"/>
      <c r="I26" s="412"/>
      <c r="J26" s="412"/>
      <c r="K26" s="412"/>
      <c r="L26" s="412"/>
      <c r="M26" s="412"/>
      <c r="N26" s="412"/>
      <c r="O26" s="412"/>
      <c r="P26" s="412"/>
      <c r="Q26" s="412"/>
      <c r="R26" s="412"/>
      <c r="S26" s="412"/>
      <c r="T26" s="412"/>
      <c r="U26" s="412"/>
    </row>
    <row r="27" spans="1:21" ht="9.6" customHeight="1">
      <c r="A27" s="31"/>
      <c r="B27" s="205"/>
      <c r="C27" s="205"/>
      <c r="D27" s="205"/>
      <c r="E27" s="205"/>
      <c r="F27" s="205"/>
      <c r="G27" s="205"/>
      <c r="H27" s="205"/>
      <c r="I27" s="205"/>
      <c r="J27" s="205"/>
      <c r="K27" s="205"/>
      <c r="L27" s="205"/>
      <c r="M27" s="205"/>
      <c r="N27" s="205"/>
      <c r="O27" s="205"/>
      <c r="P27" s="205"/>
      <c r="Q27" s="205"/>
      <c r="R27" s="205"/>
      <c r="S27" s="205"/>
      <c r="T27" s="205"/>
      <c r="U27" s="31"/>
    </row>
    <row r="28" spans="1:21" ht="28.8">
      <c r="A28" s="31" t="s">
        <v>60</v>
      </c>
      <c r="B28" s="205"/>
      <c r="C28" s="206">
        <f>'Factual scenario (IPCEI)'!C33</f>
        <v>2022</v>
      </c>
      <c r="D28" s="206">
        <f>'Factual scenario (IPCEI)'!D33</f>
        <v>2023</v>
      </c>
      <c r="E28" s="206">
        <f>'Factual scenario (IPCEI)'!E33</f>
        <v>2024</v>
      </c>
      <c r="F28" s="206">
        <f>'Factual scenario (IPCEI)'!F33</f>
        <v>2025</v>
      </c>
      <c r="G28" s="206">
        <f>'Factual scenario (IPCEI)'!G33</f>
        <v>2026</v>
      </c>
      <c r="H28" s="206">
        <f>'Factual scenario (IPCEI)'!H33</f>
        <v>2027</v>
      </c>
      <c r="I28" s="206">
        <f>'Factual scenario (IPCEI)'!I33</f>
        <v>2028</v>
      </c>
      <c r="J28" s="206">
        <f>'Factual scenario (IPCEI)'!J33</f>
        <v>2029</v>
      </c>
      <c r="K28" s="206">
        <f>'Factual scenario (IPCEI)'!K33</f>
        <v>2030</v>
      </c>
      <c r="L28" s="206">
        <f>'Factual scenario (IPCEI)'!L33</f>
        <v>2031</v>
      </c>
      <c r="M28" s="206">
        <f>'Factual scenario (IPCEI)'!M33</f>
        <v>2032</v>
      </c>
      <c r="N28" s="206">
        <f>'Factual scenario (IPCEI)'!N33</f>
        <v>2033</v>
      </c>
      <c r="O28" s="206">
        <f>'Factual scenario (IPCEI)'!O33</f>
        <v>2034</v>
      </c>
      <c r="P28" s="206">
        <f>'Factual scenario (IPCEI)'!P33</f>
        <v>2035</v>
      </c>
      <c r="Q28" s="206">
        <f>'Factual scenario (IPCEI)'!Q33</f>
        <v>2036</v>
      </c>
      <c r="R28" s="206">
        <f>'Factual scenario (IPCEI)'!R33</f>
        <v>2037</v>
      </c>
      <c r="S28" s="206">
        <f>'Factual scenario (IPCEI)'!S33</f>
        <v>2038</v>
      </c>
      <c r="T28" s="206">
        <f>'Factual scenario (IPCEI)'!T33</f>
        <v>2039</v>
      </c>
      <c r="U28" s="30" t="s">
        <v>70</v>
      </c>
    </row>
    <row r="29" spans="1:21">
      <c r="A29" s="142" t="s">
        <v>58</v>
      </c>
      <c r="B29" s="143"/>
      <c r="C29" s="250">
        <f>'Factual scenario (IPCEI)'!C39</f>
        <v>0</v>
      </c>
      <c r="D29" s="245">
        <f>'Factual scenario (IPCEI)'!D39</f>
        <v>0</v>
      </c>
      <c r="E29" s="245">
        <f>'Factual scenario (IPCEI)'!E39</f>
        <v>0</v>
      </c>
      <c r="F29" s="245">
        <f>'Factual scenario (IPCEI)'!F39</f>
        <v>0</v>
      </c>
      <c r="G29" s="245">
        <f>'Factual scenario (IPCEI)'!G39</f>
        <v>0</v>
      </c>
      <c r="H29" s="245">
        <f>'Factual scenario (IPCEI)'!H39</f>
        <v>0</v>
      </c>
      <c r="I29" s="245">
        <f>'Factual scenario (IPCEI)'!I39</f>
        <v>0</v>
      </c>
      <c r="J29" s="245">
        <f>'Factual scenario (IPCEI)'!J39</f>
        <v>0</v>
      </c>
      <c r="K29" s="245">
        <f>'Factual scenario (IPCEI)'!K39</f>
        <v>0</v>
      </c>
      <c r="L29" s="245">
        <f>'Factual scenario (IPCEI)'!L39</f>
        <v>0</v>
      </c>
      <c r="M29" s="245">
        <f>'Factual scenario (IPCEI)'!M39</f>
        <v>0</v>
      </c>
      <c r="N29" s="245">
        <f>'Factual scenario (IPCEI)'!N39</f>
        <v>0</v>
      </c>
      <c r="O29" s="245">
        <f>'Factual scenario (IPCEI)'!O39</f>
        <v>0</v>
      </c>
      <c r="P29" s="245">
        <f>'Factual scenario (IPCEI)'!P39</f>
        <v>0</v>
      </c>
      <c r="Q29" s="245">
        <f>'Factual scenario (IPCEI)'!Q39</f>
        <v>0</v>
      </c>
      <c r="R29" s="245">
        <f>'Factual scenario (IPCEI)'!R39</f>
        <v>0</v>
      </c>
      <c r="S29" s="245">
        <f>'Factual scenario (IPCEI)'!S39</f>
        <v>0</v>
      </c>
      <c r="T29" s="245">
        <f>'Factual scenario (IPCEI)'!T39</f>
        <v>0</v>
      </c>
      <c r="U29" s="245"/>
    </row>
    <row r="30" spans="1:21">
      <c r="A30" s="417" t="s">
        <v>57</v>
      </c>
      <c r="B30" s="140">
        <f>C28</f>
        <v>2022</v>
      </c>
      <c r="C30" s="242" t="e">
        <f>IF(C$29&lt;&gt;"", C$29/$B$19, "")</f>
        <v>#DIV/0!</v>
      </c>
      <c r="D30" s="242"/>
      <c r="E30" s="242"/>
      <c r="F30" s="242"/>
      <c r="G30" s="242"/>
      <c r="H30" s="242"/>
      <c r="I30" s="242"/>
      <c r="J30" s="242"/>
      <c r="K30" s="242"/>
      <c r="L30" s="242"/>
      <c r="M30" s="242"/>
      <c r="N30" s="242"/>
      <c r="O30" s="242"/>
      <c r="P30" s="242"/>
      <c r="Q30" s="242"/>
      <c r="R30" s="242"/>
      <c r="S30" s="242"/>
      <c r="T30" s="242"/>
      <c r="U30" s="251" t="e">
        <f>SUM(C30:T30)</f>
        <v>#DIV/0!</v>
      </c>
    </row>
    <row r="31" spans="1:21">
      <c r="A31" s="418"/>
      <c r="B31" s="140">
        <f>D28</f>
        <v>2023</v>
      </c>
      <c r="C31" s="242" t="e">
        <f>IF(C$29&lt;&gt;"", IF(SUM(C$30:C30)&lt;C$29, C$29/$B$19, 0),  "")</f>
        <v>#DIV/0!</v>
      </c>
      <c r="D31" s="242">
        <f>IF(D$29&lt;&gt;"", IF(SUM(D$30:D30)&lt;D$29, D$29/$B$19, 0),  "")</f>
        <v>0</v>
      </c>
      <c r="E31" s="242"/>
      <c r="F31" s="242"/>
      <c r="G31" s="242"/>
      <c r="H31" s="242"/>
      <c r="I31" s="242"/>
      <c r="J31" s="242"/>
      <c r="K31" s="242"/>
      <c r="L31" s="242"/>
      <c r="M31" s="242"/>
      <c r="N31" s="242"/>
      <c r="O31" s="242"/>
      <c r="P31" s="242"/>
      <c r="Q31" s="242"/>
      <c r="R31" s="242"/>
      <c r="S31" s="242"/>
      <c r="T31" s="242"/>
      <c r="U31" s="251" t="e">
        <f t="shared" ref="U31:U46" si="0">SUM(C31:T31)</f>
        <v>#DIV/0!</v>
      </c>
    </row>
    <row r="32" spans="1:21">
      <c r="A32" s="418"/>
      <c r="B32" s="140">
        <f>E28</f>
        <v>2024</v>
      </c>
      <c r="C32" s="242" t="e">
        <f>IF(C$29&lt;&gt;"", IF(SUM(C$30:C31)&lt;C$29, C$29/$B$19, 0),  "")</f>
        <v>#DIV/0!</v>
      </c>
      <c r="D32" s="242">
        <f>IF(D$29&lt;&gt;"", IF(SUM(D$30:D31)&lt;D$29, D$29/$B$19, 0),  "")</f>
        <v>0</v>
      </c>
      <c r="E32" s="242">
        <f>IF(E$29&lt;&gt;"", IF(SUM(E$30:E31)&lt;E$29, E$29/$B$19, 0),  "")</f>
        <v>0</v>
      </c>
      <c r="F32" s="242"/>
      <c r="G32" s="242"/>
      <c r="H32" s="242"/>
      <c r="I32" s="242"/>
      <c r="J32" s="242"/>
      <c r="K32" s="242"/>
      <c r="L32" s="242"/>
      <c r="M32" s="242"/>
      <c r="N32" s="242"/>
      <c r="O32" s="242"/>
      <c r="P32" s="242"/>
      <c r="Q32" s="242"/>
      <c r="R32" s="242"/>
      <c r="S32" s="242"/>
      <c r="T32" s="242"/>
      <c r="U32" s="251" t="e">
        <f t="shared" si="0"/>
        <v>#DIV/0!</v>
      </c>
    </row>
    <row r="33" spans="1:21">
      <c r="A33" s="418"/>
      <c r="B33" s="140">
        <f>F28</f>
        <v>2025</v>
      </c>
      <c r="C33" s="242" t="e">
        <f>IF(C$29&lt;&gt;"", IF(SUM(C$30:C32)&lt;C$29, C$29/$B$19, 0),  "")</f>
        <v>#DIV/0!</v>
      </c>
      <c r="D33" s="242">
        <f>IF(D$29&lt;&gt;"", IF(SUM(D$30:D32)&lt;D$29, D$29/$B$19, 0),  "")</f>
        <v>0</v>
      </c>
      <c r="E33" s="242">
        <f>IF(E$29&lt;&gt;"", IF(SUM(E$30:E32)&lt;E$29, E$29/$B$19, 0),  "")</f>
        <v>0</v>
      </c>
      <c r="F33" s="242">
        <f>IF(F$29&lt;&gt;"", IF(SUM(F$30:F32)&lt;F$29, F$29/$B$19, 0),  "")</f>
        <v>0</v>
      </c>
      <c r="G33" s="242"/>
      <c r="H33" s="242"/>
      <c r="I33" s="242"/>
      <c r="J33" s="242"/>
      <c r="K33" s="242"/>
      <c r="L33" s="242"/>
      <c r="M33" s="242"/>
      <c r="N33" s="242"/>
      <c r="O33" s="242"/>
      <c r="P33" s="242"/>
      <c r="Q33" s="242"/>
      <c r="R33" s="242"/>
      <c r="S33" s="242"/>
      <c r="T33" s="242"/>
      <c r="U33" s="251" t="e">
        <f t="shared" si="0"/>
        <v>#DIV/0!</v>
      </c>
    </row>
    <row r="34" spans="1:21">
      <c r="A34" s="418"/>
      <c r="B34" s="140">
        <f>G28</f>
        <v>2026</v>
      </c>
      <c r="C34" s="242" t="e">
        <f>IF(C$29&lt;&gt;"", IF(SUM(C$30:C33)&lt;C$29, C$29/$B$19, 0),  "")</f>
        <v>#DIV/0!</v>
      </c>
      <c r="D34" s="242">
        <f>IF(D$29&lt;&gt;"", IF(SUM(D$30:D33)&lt;D$29, D$29/$B$19, 0),  "")</f>
        <v>0</v>
      </c>
      <c r="E34" s="242">
        <f>IF(E$29&lt;&gt;"", IF(SUM(E$30:E33)&lt;E$29, E$29/$B$19, 0),  "")</f>
        <v>0</v>
      </c>
      <c r="F34" s="242">
        <f>IF(F$29&lt;&gt;"", IF(SUM(F$30:F33)&lt;F$29, F$29/$B$19, 0),  "")</f>
        <v>0</v>
      </c>
      <c r="G34" s="242">
        <f>IF(G$29&lt;&gt;"", IF(SUM(G$30:G33)&lt;G$29, G$29/$B$19, 0),  "")</f>
        <v>0</v>
      </c>
      <c r="H34" s="242"/>
      <c r="I34" s="242"/>
      <c r="J34" s="242"/>
      <c r="K34" s="242"/>
      <c r="L34" s="242"/>
      <c r="M34" s="242"/>
      <c r="N34" s="242"/>
      <c r="O34" s="242"/>
      <c r="P34" s="242"/>
      <c r="Q34" s="242"/>
      <c r="R34" s="242"/>
      <c r="S34" s="242"/>
      <c r="T34" s="242"/>
      <c r="U34" s="251" t="e">
        <f t="shared" si="0"/>
        <v>#DIV/0!</v>
      </c>
    </row>
    <row r="35" spans="1:21">
      <c r="A35" s="418"/>
      <c r="B35" s="140">
        <f>H28</f>
        <v>2027</v>
      </c>
      <c r="C35" s="242" t="e">
        <f>IF(C$29&lt;&gt;"", IF(SUM(C$30:C34)&lt;C$29, C$29/$B$19, 0),  "")</f>
        <v>#DIV/0!</v>
      </c>
      <c r="D35" s="242">
        <f>IF(D$29&lt;&gt;"", IF(SUM(D$30:D34)&lt;D$29, D$29/$B$19, 0),  "")</f>
        <v>0</v>
      </c>
      <c r="E35" s="242">
        <f>IF(E$29&lt;&gt;"", IF(SUM(E$30:E34)&lt;E$29, E$29/$B$19, 0),  "")</f>
        <v>0</v>
      </c>
      <c r="F35" s="242">
        <f>IF(F$29&lt;&gt;"", IF(SUM(F$30:F34)&lt;F$29, F$29/$B$19, 0),  "")</f>
        <v>0</v>
      </c>
      <c r="G35" s="242">
        <f>IF(G$29&lt;&gt;"", IF(SUM(G$30:G34)&lt;G$29, G$29/$B$19, 0),  "")</f>
        <v>0</v>
      </c>
      <c r="H35" s="242">
        <f>IF(H$29&lt;&gt;"", IF(SUM(H$30:H34)&lt;H$29, H$29/$B$19, 0),  "")</f>
        <v>0</v>
      </c>
      <c r="I35" s="242"/>
      <c r="J35" s="242"/>
      <c r="K35" s="242"/>
      <c r="L35" s="242"/>
      <c r="M35" s="242"/>
      <c r="N35" s="242"/>
      <c r="O35" s="242"/>
      <c r="P35" s="242"/>
      <c r="Q35" s="242"/>
      <c r="R35" s="242"/>
      <c r="S35" s="242"/>
      <c r="T35" s="242"/>
      <c r="U35" s="251" t="e">
        <f t="shared" si="0"/>
        <v>#DIV/0!</v>
      </c>
    </row>
    <row r="36" spans="1:21">
      <c r="A36" s="418"/>
      <c r="B36" s="140">
        <f>I28</f>
        <v>2028</v>
      </c>
      <c r="C36" s="242" t="e">
        <f>IF(C$29&lt;&gt;"", IF(SUM(C$30:C35)&lt;C$29, C$29/$B$19, 0),  "")</f>
        <v>#DIV/0!</v>
      </c>
      <c r="D36" s="242">
        <f>IF(D$29&lt;&gt;"", IF(SUM(D$30:D35)&lt;D$29, D$29/$B$19, 0),  "")</f>
        <v>0</v>
      </c>
      <c r="E36" s="242">
        <f>IF(E$29&lt;&gt;"", IF(SUM(E$30:E35)&lt;E$29, E$29/$B$19, 0),  "")</f>
        <v>0</v>
      </c>
      <c r="F36" s="242">
        <f>IF(F$29&lt;&gt;"", IF(SUM(F$30:F35)&lt;F$29, F$29/$B$19, 0),  "")</f>
        <v>0</v>
      </c>
      <c r="G36" s="242">
        <f>IF(G$29&lt;&gt;"", IF(SUM(G$30:G35)&lt;G$29, G$29/$B$19, 0),  "")</f>
        <v>0</v>
      </c>
      <c r="H36" s="242">
        <f>IF(H$29&lt;&gt;"", IF(SUM(H$30:H35)&lt;H$29, H$29/$B$19, 0),  "")</f>
        <v>0</v>
      </c>
      <c r="I36" s="242">
        <f>IF(I$29&lt;&gt;"", IF(SUM(I$30:I35)&lt;I$29, I$29/$B$19, 0),  "")</f>
        <v>0</v>
      </c>
      <c r="J36" s="242"/>
      <c r="K36" s="242"/>
      <c r="L36" s="242"/>
      <c r="M36" s="242"/>
      <c r="N36" s="242"/>
      <c r="O36" s="242"/>
      <c r="P36" s="242"/>
      <c r="Q36" s="242"/>
      <c r="R36" s="242"/>
      <c r="S36" s="242"/>
      <c r="T36" s="242"/>
      <c r="U36" s="251" t="e">
        <f t="shared" si="0"/>
        <v>#DIV/0!</v>
      </c>
    </row>
    <row r="37" spans="1:21">
      <c r="A37" s="418"/>
      <c r="B37" s="140">
        <f>J28</f>
        <v>2029</v>
      </c>
      <c r="C37" s="242" t="e">
        <f>IF(C$29&lt;&gt;"", IF(SUM(C$30:C36)&lt;C$29, C$29/$B$19, 0),  "")</f>
        <v>#DIV/0!</v>
      </c>
      <c r="D37" s="242">
        <f>IF(D$29&lt;&gt;"", IF(SUM(D$30:D36)&lt;D$29, D$29/$B$19, 0),  "")</f>
        <v>0</v>
      </c>
      <c r="E37" s="242">
        <f>IF(E$29&lt;&gt;"", IF(SUM(E$30:E36)&lt;E$29, E$29/$B$19, 0),  "")</f>
        <v>0</v>
      </c>
      <c r="F37" s="242">
        <f>IF(F$29&lt;&gt;"", IF(SUM(F$30:F36)&lt;F$29, F$29/$B$19, 0),  "")</f>
        <v>0</v>
      </c>
      <c r="G37" s="242">
        <f>IF(G$29&lt;&gt;"", IF(SUM(G$30:G36)&lt;G$29, G$29/$B$19, 0),  "")</f>
        <v>0</v>
      </c>
      <c r="H37" s="242">
        <f>IF(H$29&lt;&gt;"", IF(SUM(H$30:H36)&lt;H$29, H$29/$B$19, 0),  "")</f>
        <v>0</v>
      </c>
      <c r="I37" s="242">
        <f>IF(I$29&lt;&gt;"", IF(SUM(I$30:I36)&lt;I$29, I$29/$B$19, 0),  "")</f>
        <v>0</v>
      </c>
      <c r="J37" s="242">
        <f>IF(J$29&lt;&gt;"", IF(SUM(J$30:J36)&lt;J$29, J$29/$B$19, 0),  "")</f>
        <v>0</v>
      </c>
      <c r="K37" s="242"/>
      <c r="L37" s="242"/>
      <c r="M37" s="242"/>
      <c r="N37" s="242"/>
      <c r="O37" s="242"/>
      <c r="P37" s="242"/>
      <c r="Q37" s="242"/>
      <c r="R37" s="242"/>
      <c r="S37" s="242"/>
      <c r="T37" s="242"/>
      <c r="U37" s="251" t="e">
        <f t="shared" si="0"/>
        <v>#DIV/0!</v>
      </c>
    </row>
    <row r="38" spans="1:21">
      <c r="A38" s="418"/>
      <c r="B38" s="140">
        <f>K28</f>
        <v>2030</v>
      </c>
      <c r="C38" s="242" t="e">
        <f>IF(C$29&lt;&gt;"", IF(SUM(C$30:C37)&lt;C$29, C$29/$B$19, 0),  "")</f>
        <v>#DIV/0!</v>
      </c>
      <c r="D38" s="242">
        <f>IF(D$29&lt;&gt;"", IF(SUM(D$30:D37)&lt;D$29, D$29/$B$19, 0),  "")</f>
        <v>0</v>
      </c>
      <c r="E38" s="242">
        <f>IF(E$29&lt;&gt;"", IF(SUM(E$30:E37)&lt;E$29, E$29/$B$19, 0),  "")</f>
        <v>0</v>
      </c>
      <c r="F38" s="242">
        <f>IF(F$29&lt;&gt;"", IF(SUM(F$30:F37)&lt;F$29, F$29/$B$19, 0),  "")</f>
        <v>0</v>
      </c>
      <c r="G38" s="242">
        <f>IF(G$29&lt;&gt;"", IF(SUM(G$30:G37)&lt;G$29, G$29/$B$19, 0),  "")</f>
        <v>0</v>
      </c>
      <c r="H38" s="242">
        <f>IF(H$29&lt;&gt;"", IF(SUM(H$30:H37)&lt;H$29, H$29/$B$19, 0),  "")</f>
        <v>0</v>
      </c>
      <c r="I38" s="242">
        <f>IF(I$29&lt;&gt;"", IF(SUM(I$30:I37)&lt;I$29, I$29/$B$19, 0),  "")</f>
        <v>0</v>
      </c>
      <c r="J38" s="242">
        <f>IF(J$29&lt;&gt;"", IF(SUM(J$30:J37)&lt;J$29, J$29/$B$19, 0),  "")</f>
        <v>0</v>
      </c>
      <c r="K38" s="242">
        <f>IF(K$29&lt;&gt;"", IF(SUM(K$30:K37)&lt;K$29, K$29/$B$19, 0),  "")</f>
        <v>0</v>
      </c>
      <c r="L38" s="242"/>
      <c r="M38" s="242"/>
      <c r="N38" s="242"/>
      <c r="O38" s="242"/>
      <c r="P38" s="242"/>
      <c r="Q38" s="242"/>
      <c r="R38" s="242"/>
      <c r="S38" s="242"/>
      <c r="T38" s="242"/>
      <c r="U38" s="251" t="e">
        <f t="shared" si="0"/>
        <v>#DIV/0!</v>
      </c>
    </row>
    <row r="39" spans="1:21">
      <c r="A39" s="418"/>
      <c r="B39" s="140">
        <f>L28</f>
        <v>2031</v>
      </c>
      <c r="C39" s="242" t="e">
        <f>IF(C$29&lt;&gt;"", IF(SUM(C$30:C38)&lt;C$29, C$29/$B$19, 0),  "")</f>
        <v>#DIV/0!</v>
      </c>
      <c r="D39" s="242">
        <f>IF(D$29&lt;&gt;"", IF(SUM(D$30:D38)&lt;D$29, D$29/$B$19, 0),  "")</f>
        <v>0</v>
      </c>
      <c r="E39" s="242">
        <f>IF(E$29&lt;&gt;"", IF(SUM(E$30:E38)&lt;E$29, E$29/$B$19, 0),  "")</f>
        <v>0</v>
      </c>
      <c r="F39" s="242">
        <f>IF(F$29&lt;&gt;"", IF(SUM(F$30:F38)&lt;F$29, F$29/$B$19, 0),  "")</f>
        <v>0</v>
      </c>
      <c r="G39" s="242">
        <f>IF(G$29&lt;&gt;"", IF(SUM(G$30:G38)&lt;G$29, G$29/$B$19, 0),  "")</f>
        <v>0</v>
      </c>
      <c r="H39" s="242">
        <f>IF(H$29&lt;&gt;"", IF(SUM(H$30:H38)&lt;H$29, H$29/$B$19, 0),  "")</f>
        <v>0</v>
      </c>
      <c r="I39" s="242">
        <f>IF(I$29&lt;&gt;"", IF(SUM(I$30:I38)&lt;I$29, I$29/$B$19, 0),  "")</f>
        <v>0</v>
      </c>
      <c r="J39" s="242">
        <f>IF(J$29&lt;&gt;"", IF(SUM(J$30:J38)&lt;J$29, J$29/$B$19, 0),  "")</f>
        <v>0</v>
      </c>
      <c r="K39" s="242">
        <f>IF(K$29&lt;&gt;"", IF(SUM(K$30:K38)&lt;K$29, K$29/$B$19, 0),  "")</f>
        <v>0</v>
      </c>
      <c r="L39" s="242">
        <f>IF(L$29&lt;&gt;"", IF(SUM(L$30:L38)&lt;L$29, L$29/$B$19, 0),  "")</f>
        <v>0</v>
      </c>
      <c r="M39" s="242"/>
      <c r="N39" s="242"/>
      <c r="O39" s="242"/>
      <c r="P39" s="242"/>
      <c r="Q39" s="242"/>
      <c r="R39" s="242"/>
      <c r="S39" s="242"/>
      <c r="T39" s="242"/>
      <c r="U39" s="251" t="e">
        <f t="shared" si="0"/>
        <v>#DIV/0!</v>
      </c>
    </row>
    <row r="40" spans="1:21">
      <c r="A40" s="418"/>
      <c r="B40" s="140">
        <f>M28</f>
        <v>2032</v>
      </c>
      <c r="C40" s="242" t="e">
        <f>IF(C$29&lt;&gt;"", IF(SUM(C$30:C39)&lt;C$29, C$29/$B$19, 0),  "")</f>
        <v>#DIV/0!</v>
      </c>
      <c r="D40" s="242">
        <f>IF(D$29&lt;&gt;"", IF(SUM(D$30:D39)&lt;D$29, D$29/$B$19, 0),  "")</f>
        <v>0</v>
      </c>
      <c r="E40" s="242">
        <f>IF(E$29&lt;&gt;"", IF(SUM(E$30:E39)&lt;E$29, E$29/$B$19, 0),  "")</f>
        <v>0</v>
      </c>
      <c r="F40" s="242">
        <f>IF(F$29&lt;&gt;"", IF(SUM(F$30:F39)&lt;F$29, F$29/$B$19, 0),  "")</f>
        <v>0</v>
      </c>
      <c r="G40" s="242">
        <f>IF(G$29&lt;&gt;"", IF(SUM(G$30:G39)&lt;G$29, G$29/$B$19, 0),  "")</f>
        <v>0</v>
      </c>
      <c r="H40" s="242">
        <f>IF(H$29&lt;&gt;"", IF(SUM(H$30:H39)&lt;H$29, H$29/$B$19, 0),  "")</f>
        <v>0</v>
      </c>
      <c r="I40" s="242">
        <f>IF(I$29&lt;&gt;"", IF(SUM(I$30:I39)&lt;I$29, I$29/$B$19, 0),  "")</f>
        <v>0</v>
      </c>
      <c r="J40" s="242">
        <f>IF(J$29&lt;&gt;"", IF(SUM(J$30:J39)&lt;J$29, J$29/$B$19, 0),  "")</f>
        <v>0</v>
      </c>
      <c r="K40" s="242">
        <f>IF(K$29&lt;&gt;"", IF(SUM(K$30:K39)&lt;K$29, K$29/$B$19, 0),  "")</f>
        <v>0</v>
      </c>
      <c r="L40" s="242">
        <f>IF(L$29&lt;&gt;"", IF(SUM(L$30:L39)&lt;L$29, L$29/$B$19, 0),  "")</f>
        <v>0</v>
      </c>
      <c r="M40" s="242">
        <f>IF(M$29&lt;&gt;"", IF(SUM(M$30:M39)&lt;M$29, M$29/$B$19, 0),  "")</f>
        <v>0</v>
      </c>
      <c r="N40" s="242"/>
      <c r="O40" s="242"/>
      <c r="P40" s="242"/>
      <c r="Q40" s="242"/>
      <c r="R40" s="242"/>
      <c r="S40" s="242"/>
      <c r="T40" s="242"/>
      <c r="U40" s="251" t="e">
        <f t="shared" si="0"/>
        <v>#DIV/0!</v>
      </c>
    </row>
    <row r="41" spans="1:21">
      <c r="A41" s="418"/>
      <c r="B41" s="140">
        <f>N28</f>
        <v>2033</v>
      </c>
      <c r="C41" s="242" t="e">
        <f>IF(C$29&lt;&gt;"", IF(SUM(C$30:C40)&lt;C$29, C$29/$B$19, 0),  "")</f>
        <v>#DIV/0!</v>
      </c>
      <c r="D41" s="242">
        <f>IF(D$29&lt;&gt;"", IF(SUM(D$30:D40)&lt;D$29, D$29/$B$19, 0),  "")</f>
        <v>0</v>
      </c>
      <c r="E41" s="242">
        <f>IF(E$29&lt;&gt;"", IF(SUM(E$30:E40)&lt;E$29, E$29/$B$19, 0),  "")</f>
        <v>0</v>
      </c>
      <c r="F41" s="242">
        <f>IF(F$29&lt;&gt;"", IF(SUM(F$30:F40)&lt;F$29, F$29/$B$19, 0),  "")</f>
        <v>0</v>
      </c>
      <c r="G41" s="242">
        <f>IF(G$29&lt;&gt;"", IF(SUM(G$30:G40)&lt;G$29, G$29/$B$19, 0),  "")</f>
        <v>0</v>
      </c>
      <c r="H41" s="242">
        <f>IF(H$29&lt;&gt;"", IF(SUM(H$30:H40)&lt;H$29, H$29/$B$19, 0),  "")</f>
        <v>0</v>
      </c>
      <c r="I41" s="242">
        <f>IF(I$29&lt;&gt;"", IF(SUM(I$30:I40)&lt;I$29, I$29/$B$19, 0),  "")</f>
        <v>0</v>
      </c>
      <c r="J41" s="242">
        <f>IF(J$29&lt;&gt;"", IF(SUM(J$30:J40)&lt;J$29, J$29/$B$19, 0),  "")</f>
        <v>0</v>
      </c>
      <c r="K41" s="242">
        <f>IF(K$29&lt;&gt;"", IF(SUM(K$30:K40)&lt;K$29, K$29/$B$19, 0),  "")</f>
        <v>0</v>
      </c>
      <c r="L41" s="242">
        <f>IF(L$29&lt;&gt;"", IF(SUM(L$30:L40)&lt;L$29, L$29/$B$19, 0),  "")</f>
        <v>0</v>
      </c>
      <c r="M41" s="242">
        <f>IF(M$29&lt;&gt;"", IF(SUM(M$30:M40)&lt;M$29, M$29/$B$19, 0),  "")</f>
        <v>0</v>
      </c>
      <c r="N41" s="242">
        <f>IF(N$29&lt;&gt;"", IF(SUM(N$30:N40)&lt;N$29, N$29/$B$19, 0),  "")</f>
        <v>0</v>
      </c>
      <c r="O41" s="242"/>
      <c r="P41" s="242"/>
      <c r="Q41" s="242"/>
      <c r="R41" s="242"/>
      <c r="S41" s="242"/>
      <c r="T41" s="242"/>
      <c r="U41" s="251" t="e">
        <f t="shared" si="0"/>
        <v>#DIV/0!</v>
      </c>
    </row>
    <row r="42" spans="1:21">
      <c r="A42" s="418"/>
      <c r="B42" s="140">
        <f>O28</f>
        <v>2034</v>
      </c>
      <c r="C42" s="242" t="e">
        <f>IF(C$29&lt;&gt;"", IF(SUM(C$30:C41)&lt;C$29, C$29/$B$19, 0),  "")</f>
        <v>#DIV/0!</v>
      </c>
      <c r="D42" s="242">
        <f>IF(D$29&lt;&gt;"", IF(SUM(D$30:D41)&lt;D$29, D$29/$B$19, 0),  "")</f>
        <v>0</v>
      </c>
      <c r="E42" s="242">
        <f>IF(E$29&lt;&gt;"", IF(SUM(E$30:E41)&lt;E$29, E$29/$B$19, 0),  "")</f>
        <v>0</v>
      </c>
      <c r="F42" s="242">
        <f>IF(F$29&lt;&gt;"", IF(SUM(F$30:F41)&lt;F$29, F$29/$B$19, 0),  "")</f>
        <v>0</v>
      </c>
      <c r="G42" s="242">
        <f>IF(G$29&lt;&gt;"", IF(SUM(G$30:G41)&lt;G$29, G$29/$B$19, 0),  "")</f>
        <v>0</v>
      </c>
      <c r="H42" s="242">
        <f>IF(H$29&lt;&gt;"", IF(SUM(H$30:H41)&lt;H$29, H$29/$B$19, 0),  "")</f>
        <v>0</v>
      </c>
      <c r="I42" s="242">
        <f>IF(I$29&lt;&gt;"", IF(SUM(I$30:I41)&lt;I$29, I$29/$B$19, 0),  "")</f>
        <v>0</v>
      </c>
      <c r="J42" s="242">
        <f>IF(J$29&lt;&gt;"", IF(SUM(J$30:J41)&lt;J$29, J$29/$B$19, 0),  "")</f>
        <v>0</v>
      </c>
      <c r="K42" s="242">
        <f>IF(K$29&lt;&gt;"", IF(SUM(K$30:K41)&lt;K$29, K$29/$B$19, 0),  "")</f>
        <v>0</v>
      </c>
      <c r="L42" s="242">
        <f>IF(L$29&lt;&gt;"", IF(SUM(L$30:L41)&lt;L$29, L$29/$B$19, 0),  "")</f>
        <v>0</v>
      </c>
      <c r="M42" s="242">
        <f>IF(M$29&lt;&gt;"", IF(SUM(M$30:M41)&lt;M$29, M$29/$B$19, 0),  "")</f>
        <v>0</v>
      </c>
      <c r="N42" s="242">
        <f>IF(N$29&lt;&gt;"", IF(SUM(N$30:N41)&lt;N$29, N$29/$B$19, 0),  "")</f>
        <v>0</v>
      </c>
      <c r="O42" s="242">
        <f>IF(O$29&lt;&gt;"", IF(SUM(O$30:O41)&lt;O$29, O$29/$B$19, 0),  "")</f>
        <v>0</v>
      </c>
      <c r="P42" s="242"/>
      <c r="Q42" s="242"/>
      <c r="R42" s="242"/>
      <c r="S42" s="242"/>
      <c r="T42" s="242"/>
      <c r="U42" s="251" t="e">
        <f t="shared" si="0"/>
        <v>#DIV/0!</v>
      </c>
    </row>
    <row r="43" spans="1:21">
      <c r="A43" s="418"/>
      <c r="B43" s="140">
        <f>P28</f>
        <v>2035</v>
      </c>
      <c r="C43" s="242" t="e">
        <f>IF(C$29&lt;&gt;"", IF(SUM(C$30:C42)&lt;C$29, C$29/$B$19, 0),  "")</f>
        <v>#DIV/0!</v>
      </c>
      <c r="D43" s="242">
        <f>IF(D$29&lt;&gt;"", IF(SUM(D$30:D42)&lt;D$29, D$29/$B$19, 0),  "")</f>
        <v>0</v>
      </c>
      <c r="E43" s="242">
        <f>IF(E$29&lt;&gt;"", IF(SUM(E$30:E42)&lt;E$29, E$29/$B$19, 0),  "")</f>
        <v>0</v>
      </c>
      <c r="F43" s="242">
        <f>IF(F$29&lt;&gt;"", IF(SUM(F$30:F42)&lt;F$29, F$29/$B$19, 0),  "")</f>
        <v>0</v>
      </c>
      <c r="G43" s="242">
        <f>IF(G$29&lt;&gt;"", IF(SUM(G$30:G42)&lt;G$29, G$29/$B$19, 0),  "")</f>
        <v>0</v>
      </c>
      <c r="H43" s="242">
        <f>IF(H$29&lt;&gt;"", IF(SUM(H$30:H42)&lt;H$29, H$29/$B$19, 0),  "")</f>
        <v>0</v>
      </c>
      <c r="I43" s="242">
        <f>IF(I$29&lt;&gt;"", IF(SUM(I$30:I42)&lt;I$29, I$29/$B$19, 0),  "")</f>
        <v>0</v>
      </c>
      <c r="J43" s="242">
        <f>IF(J$29&lt;&gt;"", IF(SUM(J$30:J42)&lt;J$29, J$29/$B$19, 0),  "")</f>
        <v>0</v>
      </c>
      <c r="K43" s="242">
        <f>IF(K$29&lt;&gt;"", IF(SUM(K$30:K42)&lt;K$29, K$29/$B$19, 0),  "")</f>
        <v>0</v>
      </c>
      <c r="L43" s="242">
        <f>IF(L$29&lt;&gt;"", IF(SUM(L$30:L42)&lt;L$29, L$29/$B$19, 0),  "")</f>
        <v>0</v>
      </c>
      <c r="M43" s="242">
        <f>IF(M$29&lt;&gt;"", IF(SUM(M$30:M42)&lt;M$29, M$29/$B$19, 0),  "")</f>
        <v>0</v>
      </c>
      <c r="N43" s="242">
        <f>IF(N$29&lt;&gt;"", IF(SUM(N$30:N42)&lt;N$29, N$29/$B$19, 0),  "")</f>
        <v>0</v>
      </c>
      <c r="O43" s="242">
        <f>IF(O$29&lt;&gt;"", IF(SUM(O$30:O42)&lt;O$29, O$29/$B$19, 0),  "")</f>
        <v>0</v>
      </c>
      <c r="P43" s="242">
        <f>IF(P$29&lt;&gt;"", IF(SUM(P$30:P42)&lt;P$29, P$29/$B$19, 0),  "")</f>
        <v>0</v>
      </c>
      <c r="Q43" s="242"/>
      <c r="R43" s="242"/>
      <c r="S43" s="242"/>
      <c r="T43" s="242"/>
      <c r="U43" s="251" t="e">
        <f t="shared" si="0"/>
        <v>#DIV/0!</v>
      </c>
    </row>
    <row r="44" spans="1:21">
      <c r="A44" s="418"/>
      <c r="B44" s="140">
        <f>Q28</f>
        <v>2036</v>
      </c>
      <c r="C44" s="242" t="e">
        <f>IF(C$29&lt;&gt;"", IF(SUM(C$30:C43)&lt;C$29, C$29/$B$19, 0),  "")</f>
        <v>#DIV/0!</v>
      </c>
      <c r="D44" s="242">
        <f>IF(D$29&lt;&gt;"", IF(SUM(D$30:D43)&lt;D$29, D$29/$B$19, 0),  "")</f>
        <v>0</v>
      </c>
      <c r="E44" s="242">
        <f>IF(E$29&lt;&gt;"", IF(SUM(E$30:E43)&lt;E$29, E$29/$B$19, 0),  "")</f>
        <v>0</v>
      </c>
      <c r="F44" s="242">
        <f>IF(F$29&lt;&gt;"", IF(SUM(F$30:F43)&lt;F$29, F$29/$B$19, 0),  "")</f>
        <v>0</v>
      </c>
      <c r="G44" s="242">
        <f>IF(G$29&lt;&gt;"", IF(SUM(G$30:G43)&lt;G$29, G$29/$B$19, 0),  "")</f>
        <v>0</v>
      </c>
      <c r="H44" s="242">
        <f>IF(H$29&lt;&gt;"", IF(SUM(H$30:H43)&lt;H$29, H$29/$B$19, 0),  "")</f>
        <v>0</v>
      </c>
      <c r="I44" s="242">
        <f>IF(I$29&lt;&gt;"", IF(SUM(I$30:I43)&lt;I$29, I$29/$B$19, 0),  "")</f>
        <v>0</v>
      </c>
      <c r="J44" s="242">
        <f>IF(J$29&lt;&gt;"", IF(SUM(J$30:J43)&lt;J$29, J$29/$B$19, 0),  "")</f>
        <v>0</v>
      </c>
      <c r="K44" s="242">
        <f>IF(K$29&lt;&gt;"", IF(SUM(K$30:K43)&lt;K$29, K$29/$B$19, 0),  "")</f>
        <v>0</v>
      </c>
      <c r="L44" s="242">
        <f>IF(L$29&lt;&gt;"", IF(SUM(L$30:L43)&lt;L$29, L$29/$B$19, 0),  "")</f>
        <v>0</v>
      </c>
      <c r="M44" s="242">
        <f>IF(M$29&lt;&gt;"", IF(SUM(M$30:M43)&lt;M$29, M$29/$B$19, 0),  "")</f>
        <v>0</v>
      </c>
      <c r="N44" s="242">
        <f>IF(N$29&lt;&gt;"", IF(SUM(N$30:N43)&lt;N$29, N$29/$B$19, 0),  "")</f>
        <v>0</v>
      </c>
      <c r="O44" s="242">
        <f>IF(O$29&lt;&gt;"", IF(SUM(O$30:O43)&lt;O$29, O$29/$B$19, 0),  "")</f>
        <v>0</v>
      </c>
      <c r="P44" s="242">
        <f>IF(P$29&lt;&gt;"", IF(SUM(P$30:P43)&lt;P$29, P$29/$B$19, 0),  "")</f>
        <v>0</v>
      </c>
      <c r="Q44" s="242">
        <f>IF(Q$29&lt;&gt;"", IF(SUM(Q$30:Q43)&lt;Q$29, Q$29/$B$19, 0),  "")</f>
        <v>0</v>
      </c>
      <c r="R44" s="242"/>
      <c r="S44" s="242"/>
      <c r="T44" s="242"/>
      <c r="U44" s="251" t="e">
        <f t="shared" si="0"/>
        <v>#DIV/0!</v>
      </c>
    </row>
    <row r="45" spans="1:21">
      <c r="A45" s="418"/>
      <c r="B45" s="140">
        <f>R28</f>
        <v>2037</v>
      </c>
      <c r="C45" s="242" t="e">
        <f>IF(C$29&lt;&gt;"", IF(SUM(C$30:C44)&lt;C$29, C$29/$B$19, 0),  "")</f>
        <v>#DIV/0!</v>
      </c>
      <c r="D45" s="242">
        <f>IF(D$29&lt;&gt;"", IF(SUM(D$30:D44)&lt;D$29, D$29/$B$19, 0),  "")</f>
        <v>0</v>
      </c>
      <c r="E45" s="242">
        <f>IF(E$29&lt;&gt;"", IF(SUM(E$30:E44)&lt;E$29, E$29/$B$19, 0),  "")</f>
        <v>0</v>
      </c>
      <c r="F45" s="242">
        <f>IF(F$29&lt;&gt;"", IF(SUM(F$30:F44)&lt;F$29, F$29/$B$19, 0),  "")</f>
        <v>0</v>
      </c>
      <c r="G45" s="242">
        <f>IF(G$29&lt;&gt;"", IF(SUM(G$30:G44)&lt;G$29, G$29/$B$19, 0),  "")</f>
        <v>0</v>
      </c>
      <c r="H45" s="242">
        <f>IF(H$29&lt;&gt;"", IF(SUM(H$30:H44)&lt;H$29, H$29/$B$19, 0),  "")</f>
        <v>0</v>
      </c>
      <c r="I45" s="242">
        <f>IF(I$29&lt;&gt;"", IF(SUM(I$30:I44)&lt;I$29, I$29/$B$19, 0),  "")</f>
        <v>0</v>
      </c>
      <c r="J45" s="242">
        <f>IF(J$29&lt;&gt;"", IF(SUM(J$30:J44)&lt;J$29, J$29/$B$19, 0),  "")</f>
        <v>0</v>
      </c>
      <c r="K45" s="242">
        <f>IF(K$29&lt;&gt;"", IF(SUM(K$30:K44)&lt;K$29, K$29/$B$19, 0),  "")</f>
        <v>0</v>
      </c>
      <c r="L45" s="242">
        <f>IF(L$29&lt;&gt;"", IF(SUM(L$30:L44)&lt;L$29, L$29/$B$19, 0),  "")</f>
        <v>0</v>
      </c>
      <c r="M45" s="242">
        <f>IF(M$29&lt;&gt;"", IF(SUM(M$30:M44)&lt;M$29, M$29/$B$19, 0),  "")</f>
        <v>0</v>
      </c>
      <c r="N45" s="242">
        <f>IF(N$29&lt;&gt;"", IF(SUM(N$30:N44)&lt;N$29, N$29/$B$19, 0),  "")</f>
        <v>0</v>
      </c>
      <c r="O45" s="242">
        <f>IF(O$29&lt;&gt;"", IF(SUM(O$30:O44)&lt;O$29, O$29/$B$19, 0),  "")</f>
        <v>0</v>
      </c>
      <c r="P45" s="242">
        <f>IF(P$29&lt;&gt;"", IF(SUM(P$30:P44)&lt;P$29, P$29/$B$19, 0),  "")</f>
        <v>0</v>
      </c>
      <c r="Q45" s="242">
        <f>IF(Q$29&lt;&gt;"", IF(SUM(Q$30:Q44)&lt;Q$29, Q$29/$B$19, 0),  "")</f>
        <v>0</v>
      </c>
      <c r="R45" s="242">
        <f>IF(R$29&lt;&gt;"", IF(SUM(R$30:R44)&lt;R$29, R$29/$B$19, 0),  "")</f>
        <v>0</v>
      </c>
      <c r="S45" s="242"/>
      <c r="T45" s="242"/>
      <c r="U45" s="251" t="e">
        <f t="shared" si="0"/>
        <v>#DIV/0!</v>
      </c>
    </row>
    <row r="46" spans="1:21">
      <c r="A46" s="418"/>
      <c r="B46" s="140">
        <f>S28</f>
        <v>2038</v>
      </c>
      <c r="C46" s="242" t="e">
        <f>IF(C$29&lt;&gt;"", IF(SUM(C$30:C45)&lt;C$29, C$29/$B$19, 0),  "")</f>
        <v>#DIV/0!</v>
      </c>
      <c r="D46" s="242">
        <f>IF(D$29&lt;&gt;"", IF(SUM(D$30:D45)&lt;D$29, D$29/$B$19, 0),  "")</f>
        <v>0</v>
      </c>
      <c r="E46" s="242">
        <f>IF(E$29&lt;&gt;"", IF(SUM(E$30:E45)&lt;E$29, E$29/$B$19, 0),  "")</f>
        <v>0</v>
      </c>
      <c r="F46" s="242">
        <f>IF(F$29&lt;&gt;"", IF(SUM(F$30:F45)&lt;F$29, F$29/$B$19, 0),  "")</f>
        <v>0</v>
      </c>
      <c r="G46" s="242">
        <f>IF(G$29&lt;&gt;"", IF(SUM(G$30:G45)&lt;G$29, G$29/$B$19, 0),  "")</f>
        <v>0</v>
      </c>
      <c r="H46" s="242">
        <f>IF(H$29&lt;&gt;"", IF(SUM(H$30:H45)&lt;H$29, H$29/$B$19, 0),  "")</f>
        <v>0</v>
      </c>
      <c r="I46" s="242">
        <f>IF(I$29&lt;&gt;"", IF(SUM(I$30:I45)&lt;I$29, I$29/$B$19, 0),  "")</f>
        <v>0</v>
      </c>
      <c r="J46" s="242">
        <f>IF(J$29&lt;&gt;"", IF(SUM(J$30:J45)&lt;J$29, J$29/$B$19, 0),  "")</f>
        <v>0</v>
      </c>
      <c r="K46" s="242">
        <f>IF(K$29&lt;&gt;"", IF(SUM(K$30:K45)&lt;K$29, K$29/$B$19, 0),  "")</f>
        <v>0</v>
      </c>
      <c r="L46" s="242">
        <f>IF(L$29&lt;&gt;"", IF(SUM(L$30:L45)&lt;L$29, L$29/$B$19, 0),  "")</f>
        <v>0</v>
      </c>
      <c r="M46" s="242">
        <f>IF(M$29&lt;&gt;"", IF(SUM(M$30:M45)&lt;M$29, M$29/$B$19, 0),  "")</f>
        <v>0</v>
      </c>
      <c r="N46" s="242">
        <f>IF(N$29&lt;&gt;"", IF(SUM(N$30:N45)&lt;N$29, N$29/$B$19, 0),  "")</f>
        <v>0</v>
      </c>
      <c r="O46" s="242">
        <f>IF(O$29&lt;&gt;"", IF(SUM(O$30:O45)&lt;O$29, O$29/$B$19, 0),  "")</f>
        <v>0</v>
      </c>
      <c r="P46" s="242">
        <f>IF(P$29&lt;&gt;"", IF(SUM(P$30:P45)&lt;P$29, P$29/$B$19, 0),  "")</f>
        <v>0</v>
      </c>
      <c r="Q46" s="242">
        <f>IF(Q$29&lt;&gt;"", IF(SUM(Q$30:Q45)&lt;Q$29, Q$29/$B$19, 0),  "")</f>
        <v>0</v>
      </c>
      <c r="R46" s="242">
        <f>IF(R$29&lt;&gt;"", IF(SUM(R$30:R45)&lt;R$29, R$29/$B$19, 0),  "")</f>
        <v>0</v>
      </c>
      <c r="S46" s="242">
        <f>IF(S$29&lt;&gt;"", IF(SUM(S$30:S45)&lt;S$29, S$29/$B$19, 0),  "")</f>
        <v>0</v>
      </c>
      <c r="T46" s="242"/>
      <c r="U46" s="251" t="e">
        <f t="shared" si="0"/>
        <v>#DIV/0!</v>
      </c>
    </row>
    <row r="47" spans="1:21">
      <c r="A47" s="419"/>
      <c r="B47" s="140">
        <f>T28</f>
        <v>2039</v>
      </c>
      <c r="C47" s="242" t="e">
        <f>IF(C$29&lt;&gt;"", IF(SUM(C$30:C46)&lt;C$29, C$29/$B$19, 0),  "")</f>
        <v>#DIV/0!</v>
      </c>
      <c r="D47" s="242">
        <f>IF(D$29&lt;&gt;"", IF(SUM(D$30:D46)&lt;D$29, D$29/$B$19, 0),  "")</f>
        <v>0</v>
      </c>
      <c r="E47" s="242">
        <f>IF(E$29&lt;&gt;"", IF(SUM(E$30:E46)&lt;E$29, E$29/$B$19, 0),  "")</f>
        <v>0</v>
      </c>
      <c r="F47" s="242">
        <f>IF(F$29&lt;&gt;"", IF(SUM(F$30:F46)&lt;F$29, F$29/$B$19, 0),  "")</f>
        <v>0</v>
      </c>
      <c r="G47" s="242">
        <f>IF(G$29&lt;&gt;"", IF(SUM(G$30:G46)&lt;G$29, G$29/$B$19, 0),  "")</f>
        <v>0</v>
      </c>
      <c r="H47" s="242">
        <f>IF(H$29&lt;&gt;"", IF(SUM(H$30:H46)&lt;H$29, H$29/$B$19, 0),  "")</f>
        <v>0</v>
      </c>
      <c r="I47" s="242">
        <f>IF(I$29&lt;&gt;"", IF(SUM(I$30:I46)&lt;I$29, I$29/$B$19, 0),  "")</f>
        <v>0</v>
      </c>
      <c r="J47" s="242">
        <f>IF(J$29&lt;&gt;"", IF(SUM(J$30:J46)&lt;J$29, J$29/$B$19, 0),  "")</f>
        <v>0</v>
      </c>
      <c r="K47" s="242">
        <f>IF(K$29&lt;&gt;"", IF(SUM(K$30:K46)&lt;K$29, K$29/$B$19, 0),  "")</f>
        <v>0</v>
      </c>
      <c r="L47" s="242">
        <f>IF(L$29&lt;&gt;"", IF(SUM(L$30:L46)&lt;L$29, L$29/$B$19, 0),  "")</f>
        <v>0</v>
      </c>
      <c r="M47" s="242">
        <f>IF(M$29&lt;&gt;"", IF(SUM(M$30:M46)&lt;M$29, M$29/$B$19, 0),  "")</f>
        <v>0</v>
      </c>
      <c r="N47" s="242">
        <f>IF(N$29&lt;&gt;"", IF(SUM(N$30:N46)&lt;N$29, N$29/$B$19, 0),  "")</f>
        <v>0</v>
      </c>
      <c r="O47" s="242">
        <f>IF(O$29&lt;&gt;"", IF(SUM(O$30:O46)&lt;O$29, O$29/$B$19, 0),  "")</f>
        <v>0</v>
      </c>
      <c r="P47" s="242">
        <f>IF(P$29&lt;&gt;"", IF(SUM(P$30:P46)&lt;P$29, P$29/$B$19, 0),  "")</f>
        <v>0</v>
      </c>
      <c r="Q47" s="242">
        <f>IF(Q$29&lt;&gt;"", IF(SUM(Q$30:Q46)&lt;Q$29, Q$29/$B$19, 0),  "")</f>
        <v>0</v>
      </c>
      <c r="R47" s="242">
        <f>IF(R$29&lt;&gt;"", IF(SUM(R$30:R46)&lt;R$29, R$29/$B$19, 0),  "")</f>
        <v>0</v>
      </c>
      <c r="S47" s="242">
        <f>IF(S$29&lt;&gt;"", IF(SUM(S$30:S46)&lt;S$29, S$29/$B$19, 0),  "")</f>
        <v>0</v>
      </c>
      <c r="T47" s="242">
        <f>IF(T$29&lt;&gt;"", IF(SUM(T$30:T46)&lt;T$29, T$29/$B$19, 0),  "")</f>
        <v>0</v>
      </c>
      <c r="U47" s="251" t="e">
        <f>SUM(C47:T47)</f>
        <v>#DIV/0!</v>
      </c>
    </row>
    <row r="48" spans="1:21">
      <c r="A48" s="136" t="s">
        <v>68</v>
      </c>
      <c r="B48" s="136"/>
      <c r="C48" s="252" t="e">
        <f>ROUND(IF(C29&lt;&gt;"", C29-SUM(C30:C47), ""),2)</f>
        <v>#DIV/0!</v>
      </c>
      <c r="D48" s="252">
        <f t="shared" ref="D48:T48" si="1">ROUND(IF(D29&lt;&gt;"", D29-SUM(D30:D47), ""),2)</f>
        <v>0</v>
      </c>
      <c r="E48" s="252">
        <f t="shared" si="1"/>
        <v>0</v>
      </c>
      <c r="F48" s="252">
        <f t="shared" si="1"/>
        <v>0</v>
      </c>
      <c r="G48" s="252">
        <f t="shared" si="1"/>
        <v>0</v>
      </c>
      <c r="H48" s="252">
        <f t="shared" si="1"/>
        <v>0</v>
      </c>
      <c r="I48" s="252">
        <f t="shared" si="1"/>
        <v>0</v>
      </c>
      <c r="J48" s="252">
        <f t="shared" si="1"/>
        <v>0</v>
      </c>
      <c r="K48" s="252">
        <f t="shared" si="1"/>
        <v>0</v>
      </c>
      <c r="L48" s="252">
        <f t="shared" si="1"/>
        <v>0</v>
      </c>
      <c r="M48" s="252">
        <f t="shared" si="1"/>
        <v>0</v>
      </c>
      <c r="N48" s="252">
        <f t="shared" si="1"/>
        <v>0</v>
      </c>
      <c r="O48" s="252">
        <f t="shared" si="1"/>
        <v>0</v>
      </c>
      <c r="P48" s="252">
        <f t="shared" si="1"/>
        <v>0</v>
      </c>
      <c r="Q48" s="252">
        <f t="shared" si="1"/>
        <v>0</v>
      </c>
      <c r="R48" s="252">
        <f t="shared" si="1"/>
        <v>0</v>
      </c>
      <c r="S48" s="252">
        <f t="shared" si="1"/>
        <v>0</v>
      </c>
      <c r="T48" s="252">
        <f t="shared" si="1"/>
        <v>0</v>
      </c>
      <c r="U48" s="253"/>
    </row>
    <row r="49" spans="1:21">
      <c r="A49" s="135" t="s">
        <v>69</v>
      </c>
      <c r="B49" s="135"/>
      <c r="C49" s="254"/>
      <c r="D49" s="254"/>
      <c r="E49" s="254"/>
      <c r="F49" s="254"/>
      <c r="G49" s="254"/>
      <c r="H49" s="254"/>
      <c r="I49" s="254"/>
      <c r="J49" s="254"/>
      <c r="K49" s="254"/>
      <c r="L49" s="254"/>
      <c r="M49" s="254"/>
      <c r="N49" s="254"/>
      <c r="O49" s="254"/>
      <c r="P49" s="254"/>
      <c r="Q49" s="254"/>
      <c r="R49" s="254"/>
      <c r="S49" s="254"/>
      <c r="T49" s="255" t="e">
        <f>SUM(C48:T48)</f>
        <v>#DIV/0!</v>
      </c>
      <c r="U49" s="256"/>
    </row>
    <row r="51" spans="1:21">
      <c r="A51" s="25" t="s">
        <v>225</v>
      </c>
    </row>
    <row r="52" spans="1:21" ht="6" customHeight="1">
      <c r="A52" s="25"/>
    </row>
    <row r="53" spans="1:21" ht="51.6" customHeight="1">
      <c r="A53" s="31" t="s">
        <v>175</v>
      </c>
      <c r="B53" s="412" t="s">
        <v>85</v>
      </c>
      <c r="C53" s="412"/>
      <c r="D53" s="412"/>
      <c r="E53" s="412"/>
      <c r="F53" s="412"/>
      <c r="G53" s="412"/>
      <c r="H53" s="412"/>
      <c r="I53" s="412"/>
      <c r="J53" s="412"/>
      <c r="K53" s="412"/>
      <c r="L53" s="412"/>
      <c r="M53" s="412"/>
      <c r="N53" s="412"/>
      <c r="O53" s="412"/>
      <c r="P53" s="412"/>
      <c r="Q53" s="412"/>
      <c r="R53" s="412"/>
      <c r="S53" s="412"/>
      <c r="T53" s="412"/>
      <c r="U53" s="412"/>
    </row>
    <row r="54" spans="1:21" ht="9.6" customHeight="1">
      <c r="A54" s="31"/>
      <c r="B54" s="31"/>
      <c r="C54" s="31"/>
      <c r="D54" s="31"/>
      <c r="E54" s="31"/>
      <c r="F54" s="31"/>
      <c r="G54" s="31"/>
      <c r="H54" s="31"/>
      <c r="I54" s="31"/>
      <c r="J54" s="31"/>
      <c r="K54" s="31"/>
      <c r="L54" s="31"/>
      <c r="M54" s="31"/>
      <c r="N54" s="31"/>
      <c r="O54" s="31"/>
      <c r="P54" s="31"/>
      <c r="Q54" s="31"/>
      <c r="R54" s="31"/>
      <c r="S54" s="31"/>
      <c r="T54" s="31"/>
      <c r="U54" s="31"/>
    </row>
    <row r="55" spans="1:21" ht="28.8">
      <c r="A55" s="31" t="s">
        <v>176</v>
      </c>
      <c r="B55" s="31"/>
      <c r="C55" s="137">
        <f>C$28</f>
        <v>2022</v>
      </c>
      <c r="D55" s="137">
        <f t="shared" ref="D55:U55" si="2">D$28</f>
        <v>2023</v>
      </c>
      <c r="E55" s="137">
        <f t="shared" si="2"/>
        <v>2024</v>
      </c>
      <c r="F55" s="137">
        <f t="shared" si="2"/>
        <v>2025</v>
      </c>
      <c r="G55" s="137">
        <f t="shared" si="2"/>
        <v>2026</v>
      </c>
      <c r="H55" s="137">
        <f t="shared" si="2"/>
        <v>2027</v>
      </c>
      <c r="I55" s="137">
        <f t="shared" si="2"/>
        <v>2028</v>
      </c>
      <c r="J55" s="137">
        <f t="shared" si="2"/>
        <v>2029</v>
      </c>
      <c r="K55" s="137">
        <f t="shared" si="2"/>
        <v>2030</v>
      </c>
      <c r="L55" s="137">
        <f t="shared" si="2"/>
        <v>2031</v>
      </c>
      <c r="M55" s="137">
        <f t="shared" si="2"/>
        <v>2032</v>
      </c>
      <c r="N55" s="137">
        <f t="shared" si="2"/>
        <v>2033</v>
      </c>
      <c r="O55" s="137">
        <f t="shared" si="2"/>
        <v>2034</v>
      </c>
      <c r="P55" s="137">
        <f t="shared" si="2"/>
        <v>2035</v>
      </c>
      <c r="Q55" s="137">
        <f t="shared" si="2"/>
        <v>2036</v>
      </c>
      <c r="R55" s="137">
        <f t="shared" si="2"/>
        <v>2037</v>
      </c>
      <c r="S55" s="137">
        <f t="shared" si="2"/>
        <v>2038</v>
      </c>
      <c r="T55" s="137">
        <f t="shared" si="2"/>
        <v>2039</v>
      </c>
      <c r="U55" s="30" t="str">
        <f t="shared" si="2"/>
        <v>Yearly depreciation</v>
      </c>
    </row>
    <row r="56" spans="1:21">
      <c r="A56" s="142" t="s">
        <v>71</v>
      </c>
      <c r="B56" s="143"/>
      <c r="C56" s="250">
        <f>'Factual scenario (IPCEI)'!C43</f>
        <v>0</v>
      </c>
      <c r="D56" s="245">
        <f>'Factual scenario (IPCEI)'!D43</f>
        <v>0</v>
      </c>
      <c r="E56" s="245">
        <f>'Factual scenario (IPCEI)'!E43</f>
        <v>0</v>
      </c>
      <c r="F56" s="245">
        <f>'Factual scenario (IPCEI)'!F43</f>
        <v>0</v>
      </c>
      <c r="G56" s="245">
        <f>'Factual scenario (IPCEI)'!G43</f>
        <v>0</v>
      </c>
      <c r="H56" s="245">
        <f>'Factual scenario (IPCEI)'!H43</f>
        <v>0</v>
      </c>
      <c r="I56" s="245">
        <f>'Factual scenario (IPCEI)'!I43</f>
        <v>0</v>
      </c>
      <c r="J56" s="245">
        <f>'Factual scenario (IPCEI)'!J43</f>
        <v>0</v>
      </c>
      <c r="K56" s="245">
        <f>'Factual scenario (IPCEI)'!K43</f>
        <v>0</v>
      </c>
      <c r="L56" s="245">
        <f>'Factual scenario (IPCEI)'!L43</f>
        <v>0</v>
      </c>
      <c r="M56" s="245">
        <f>'Factual scenario (IPCEI)'!M43</f>
        <v>0</v>
      </c>
      <c r="N56" s="245">
        <f>'Factual scenario (IPCEI)'!N43</f>
        <v>0</v>
      </c>
      <c r="O56" s="245">
        <f>'Factual scenario (IPCEI)'!O43</f>
        <v>0</v>
      </c>
      <c r="P56" s="245">
        <f>'Factual scenario (IPCEI)'!P43</f>
        <v>0</v>
      </c>
      <c r="Q56" s="245">
        <f>'Factual scenario (IPCEI)'!Q43</f>
        <v>0</v>
      </c>
      <c r="R56" s="245">
        <f>'Factual scenario (IPCEI)'!R43</f>
        <v>0</v>
      </c>
      <c r="S56" s="245">
        <f>'Factual scenario (IPCEI)'!S43</f>
        <v>0</v>
      </c>
      <c r="T56" s="245">
        <f>'Factual scenario (IPCEI)'!T43</f>
        <v>0</v>
      </c>
      <c r="U56" s="259"/>
    </row>
    <row r="57" spans="1:21">
      <c r="A57" s="417" t="s">
        <v>9</v>
      </c>
      <c r="B57" s="140">
        <f>B30</f>
        <v>2022</v>
      </c>
      <c r="C57" s="242" t="e">
        <f>IF(C$56&lt;&gt;"", C$56/$B$20, "")</f>
        <v>#DIV/0!</v>
      </c>
      <c r="D57" s="242"/>
      <c r="E57" s="242"/>
      <c r="F57" s="242"/>
      <c r="G57" s="242"/>
      <c r="H57" s="242"/>
      <c r="I57" s="242"/>
      <c r="J57" s="242"/>
      <c r="K57" s="242"/>
      <c r="L57" s="242"/>
      <c r="M57" s="242"/>
      <c r="N57" s="242"/>
      <c r="O57" s="242"/>
      <c r="P57" s="242"/>
      <c r="Q57" s="242"/>
      <c r="R57" s="242"/>
      <c r="S57" s="242"/>
      <c r="T57" s="242"/>
      <c r="U57" s="251" t="e">
        <f>SUM(C57:T57)</f>
        <v>#DIV/0!</v>
      </c>
    </row>
    <row r="58" spans="1:21">
      <c r="A58" s="418"/>
      <c r="B58" s="140">
        <f t="shared" ref="B58:B73" si="3">B31</f>
        <v>2023</v>
      </c>
      <c r="C58" s="242" t="e">
        <f>IF(C$56&lt;&gt;"", IF(SUM(C$57:C57)&lt;C$56, C$56/$B$20, 0),  "")</f>
        <v>#DIV/0!</v>
      </c>
      <c r="D58" s="242">
        <f>IF(D$56&lt;&gt;"", IF(SUM(D$57:D57)&lt;D$56, D$56/$B$20, 0),  "")</f>
        <v>0</v>
      </c>
      <c r="E58" s="242"/>
      <c r="F58" s="242"/>
      <c r="G58" s="242"/>
      <c r="H58" s="242"/>
      <c r="I58" s="242"/>
      <c r="J58" s="242"/>
      <c r="K58" s="242"/>
      <c r="L58" s="242"/>
      <c r="M58" s="242"/>
      <c r="N58" s="242"/>
      <c r="O58" s="242"/>
      <c r="P58" s="242"/>
      <c r="Q58" s="242"/>
      <c r="R58" s="242"/>
      <c r="S58" s="242"/>
      <c r="T58" s="242"/>
      <c r="U58" s="251" t="e">
        <f t="shared" ref="U58:U73" si="4">SUM(C58:T58)</f>
        <v>#DIV/0!</v>
      </c>
    </row>
    <row r="59" spans="1:21">
      <c r="A59" s="418"/>
      <c r="B59" s="140">
        <f t="shared" si="3"/>
        <v>2024</v>
      </c>
      <c r="C59" s="242" t="e">
        <f>IF(C$56&lt;&gt;"", IF(SUM(C$57:C58)&lt;C$56, C$56/$B$20, 0),  "")</f>
        <v>#DIV/0!</v>
      </c>
      <c r="D59" s="242">
        <f>IF(D$56&lt;&gt;"", IF(SUM(D$57:D58)&lt;D$56, D$56/$B$20, 0),  "")</f>
        <v>0</v>
      </c>
      <c r="E59" s="242">
        <f>IF(E$56&lt;&gt;"", IF(SUM(E$57:E58)&lt;E$56, E$56/$B$20, 0),  "")</f>
        <v>0</v>
      </c>
      <c r="F59" s="242"/>
      <c r="G59" s="242"/>
      <c r="H59" s="242"/>
      <c r="I59" s="242"/>
      <c r="J59" s="242"/>
      <c r="K59" s="242"/>
      <c r="L59" s="242"/>
      <c r="M59" s="242"/>
      <c r="N59" s="242"/>
      <c r="O59" s="242"/>
      <c r="P59" s="242"/>
      <c r="Q59" s="242"/>
      <c r="R59" s="242"/>
      <c r="S59" s="242"/>
      <c r="T59" s="242"/>
      <c r="U59" s="251" t="e">
        <f t="shared" si="4"/>
        <v>#DIV/0!</v>
      </c>
    </row>
    <row r="60" spans="1:21">
      <c r="A60" s="418"/>
      <c r="B60" s="140">
        <f t="shared" si="3"/>
        <v>2025</v>
      </c>
      <c r="C60" s="242" t="e">
        <f>IF(C$56&lt;&gt;"", IF(SUM(C$57:C59)&lt;C$56, C$56/$B$20, 0),  "")</f>
        <v>#DIV/0!</v>
      </c>
      <c r="D60" s="242">
        <f>IF(D$56&lt;&gt;"", IF(SUM(D$57:D59)&lt;D$56, D$56/$B$20, 0),  "")</f>
        <v>0</v>
      </c>
      <c r="E60" s="242">
        <f>IF(E$56&lt;&gt;"", IF(SUM(E$57:E59)&lt;E$56, E$56/$B$20, 0),  "")</f>
        <v>0</v>
      </c>
      <c r="F60" s="242">
        <f>IF(F$56&lt;&gt;"", IF(SUM(F$57:F59)&lt;F$56, F$56/$B$20, 0),  "")</f>
        <v>0</v>
      </c>
      <c r="G60" s="242"/>
      <c r="H60" s="242"/>
      <c r="I60" s="242"/>
      <c r="J60" s="242"/>
      <c r="K60" s="242"/>
      <c r="L60" s="242"/>
      <c r="M60" s="242"/>
      <c r="N60" s="242"/>
      <c r="O60" s="242"/>
      <c r="P60" s="242"/>
      <c r="Q60" s="242"/>
      <c r="R60" s="242"/>
      <c r="S60" s="242"/>
      <c r="T60" s="242"/>
      <c r="U60" s="251" t="e">
        <f t="shared" si="4"/>
        <v>#DIV/0!</v>
      </c>
    </row>
    <row r="61" spans="1:21">
      <c r="A61" s="418"/>
      <c r="B61" s="140">
        <f t="shared" si="3"/>
        <v>2026</v>
      </c>
      <c r="C61" s="242" t="e">
        <f>IF(C$56&lt;&gt;"", IF(SUM(C$57:C60)&lt;C$56, C$56/$B$20, 0),  "")</f>
        <v>#DIV/0!</v>
      </c>
      <c r="D61" s="242">
        <f>IF(D$56&lt;&gt;"", IF(SUM(D$57:D60)&lt;D$56, D$56/$B$20, 0),  "")</f>
        <v>0</v>
      </c>
      <c r="E61" s="242">
        <f>IF(E$56&lt;&gt;"", IF(SUM(E$57:E60)&lt;E$56, E$56/$B$20, 0),  "")</f>
        <v>0</v>
      </c>
      <c r="F61" s="242">
        <f>IF(F$56&lt;&gt;"", IF(SUM(F$57:F60)&lt;F$56, F$56/$B$20, 0),  "")</f>
        <v>0</v>
      </c>
      <c r="G61" s="242">
        <f>IF(G$56&lt;&gt;"", IF(SUM(G$57:G60)&lt;G$56, G$56/$B$20, 0),  "")</f>
        <v>0</v>
      </c>
      <c r="H61" s="242"/>
      <c r="I61" s="242"/>
      <c r="J61" s="242"/>
      <c r="K61" s="242"/>
      <c r="L61" s="242"/>
      <c r="M61" s="242"/>
      <c r="N61" s="242"/>
      <c r="O61" s="242"/>
      <c r="P61" s="242"/>
      <c r="Q61" s="242"/>
      <c r="R61" s="242"/>
      <c r="S61" s="242"/>
      <c r="T61" s="242"/>
      <c r="U61" s="251" t="e">
        <f t="shared" si="4"/>
        <v>#DIV/0!</v>
      </c>
    </row>
    <row r="62" spans="1:21">
      <c r="A62" s="418"/>
      <c r="B62" s="140">
        <f t="shared" si="3"/>
        <v>2027</v>
      </c>
      <c r="C62" s="242" t="e">
        <f>IF(C$56&lt;&gt;"", IF(SUM(C$57:C61)&lt;C$56, C$56/$B$20, 0),  "")</f>
        <v>#DIV/0!</v>
      </c>
      <c r="D62" s="242">
        <f>IF(D$56&lt;&gt;"", IF(SUM(D$57:D61)&lt;D$56, D$56/$B$20, 0),  "")</f>
        <v>0</v>
      </c>
      <c r="E62" s="242">
        <f>IF(E$56&lt;&gt;"", IF(SUM(E$57:E61)&lt;E$56, E$56/$B$20, 0),  "")</f>
        <v>0</v>
      </c>
      <c r="F62" s="242">
        <f>IF(F$56&lt;&gt;"", IF(SUM(F$57:F61)&lt;F$56, F$56/$B$20, 0),  "")</f>
        <v>0</v>
      </c>
      <c r="G62" s="242">
        <f>IF(G$56&lt;&gt;"", IF(SUM(G$57:G61)&lt;G$56, G$56/$B$20, 0),  "")</f>
        <v>0</v>
      </c>
      <c r="H62" s="242">
        <f>IF(H$56&lt;&gt;"", IF(SUM(H$57:H61)&lt;H$56, H$56/$B$20, 0),  "")</f>
        <v>0</v>
      </c>
      <c r="I62" s="242"/>
      <c r="J62" s="242"/>
      <c r="K62" s="242"/>
      <c r="L62" s="242"/>
      <c r="M62" s="242"/>
      <c r="N62" s="242"/>
      <c r="O62" s="242"/>
      <c r="P62" s="242"/>
      <c r="Q62" s="242"/>
      <c r="R62" s="242"/>
      <c r="S62" s="242"/>
      <c r="T62" s="242"/>
      <c r="U62" s="251" t="e">
        <f t="shared" si="4"/>
        <v>#DIV/0!</v>
      </c>
    </row>
    <row r="63" spans="1:21">
      <c r="A63" s="418"/>
      <c r="B63" s="140">
        <f t="shared" si="3"/>
        <v>2028</v>
      </c>
      <c r="C63" s="242" t="e">
        <f>IF(C$56&lt;&gt;"", IF(SUM(C$57:C62)&lt;C$56, C$56/$B$20, 0),  "")</f>
        <v>#DIV/0!</v>
      </c>
      <c r="D63" s="242">
        <f>IF(D$56&lt;&gt;"", IF(SUM(D$57:D62)&lt;D$56, D$56/$B$20, 0),  "")</f>
        <v>0</v>
      </c>
      <c r="E63" s="242">
        <f>IF(E$56&lt;&gt;"", IF(SUM(E$57:E62)&lt;E$56, E$56/$B$20, 0),  "")</f>
        <v>0</v>
      </c>
      <c r="F63" s="242">
        <f>IF(F$56&lt;&gt;"", IF(SUM(F$57:F62)&lt;F$56, F$56/$B$20, 0),  "")</f>
        <v>0</v>
      </c>
      <c r="G63" s="242">
        <f>IF(G$56&lt;&gt;"", IF(SUM(G$57:G62)&lt;G$56, G$56/$B$20, 0),  "")</f>
        <v>0</v>
      </c>
      <c r="H63" s="242">
        <f>IF(H$56&lt;&gt;"", IF(SUM(H$57:H62)&lt;H$56, H$56/$B$20, 0),  "")</f>
        <v>0</v>
      </c>
      <c r="I63" s="242">
        <f>IF(I$56&lt;&gt;"", IF(SUM(I$57:I62)&lt;I$56, I$56/$B$20, 0),  "")</f>
        <v>0</v>
      </c>
      <c r="J63" s="242"/>
      <c r="K63" s="242"/>
      <c r="L63" s="242"/>
      <c r="M63" s="242"/>
      <c r="N63" s="242"/>
      <c r="O63" s="242"/>
      <c r="P63" s="242"/>
      <c r="Q63" s="242"/>
      <c r="R63" s="242"/>
      <c r="S63" s="242"/>
      <c r="T63" s="242"/>
      <c r="U63" s="251" t="e">
        <f t="shared" si="4"/>
        <v>#DIV/0!</v>
      </c>
    </row>
    <row r="64" spans="1:21">
      <c r="A64" s="418"/>
      <c r="B64" s="140">
        <f t="shared" si="3"/>
        <v>2029</v>
      </c>
      <c r="C64" s="242" t="e">
        <f>IF(C$56&lt;&gt;"", IF(SUM(C$57:C63)&lt;C$56, C$56/$B$20, 0),  "")</f>
        <v>#DIV/0!</v>
      </c>
      <c r="D64" s="242">
        <f>IF(D$56&lt;&gt;"", IF(SUM(D$57:D63)&lt;D$56, D$56/$B$20, 0),  "")</f>
        <v>0</v>
      </c>
      <c r="E64" s="242">
        <f>IF(E$56&lt;&gt;"", IF(SUM(E$57:E63)&lt;E$56, E$56/$B$20, 0),  "")</f>
        <v>0</v>
      </c>
      <c r="F64" s="242">
        <f>IF(F$56&lt;&gt;"", IF(SUM(F$57:F63)&lt;F$56, F$56/$B$20, 0),  "")</f>
        <v>0</v>
      </c>
      <c r="G64" s="242">
        <f>IF(G$56&lt;&gt;"", IF(SUM(G$57:G63)&lt;G$56, G$56/$B$20, 0),  "")</f>
        <v>0</v>
      </c>
      <c r="H64" s="242">
        <f>IF(H$56&lt;&gt;"", IF(SUM(H$57:H63)&lt;H$56, H$56/$B$20, 0),  "")</f>
        <v>0</v>
      </c>
      <c r="I64" s="242">
        <f>IF(I$56&lt;&gt;"", IF(SUM(I$57:I63)&lt;I$56, I$56/$B$20, 0),  "")</f>
        <v>0</v>
      </c>
      <c r="J64" s="242">
        <f>IF(J$56&lt;&gt;"", IF(SUM(J$57:J63)&lt;J$56, J$56/$B$20, 0),  "")</f>
        <v>0</v>
      </c>
      <c r="K64" s="242"/>
      <c r="L64" s="242"/>
      <c r="M64" s="242"/>
      <c r="N64" s="242"/>
      <c r="O64" s="242"/>
      <c r="P64" s="242"/>
      <c r="Q64" s="242"/>
      <c r="R64" s="242"/>
      <c r="S64" s="242"/>
      <c r="T64" s="242"/>
      <c r="U64" s="251" t="e">
        <f t="shared" si="4"/>
        <v>#DIV/0!</v>
      </c>
    </row>
    <row r="65" spans="1:21">
      <c r="A65" s="418"/>
      <c r="B65" s="140">
        <f t="shared" si="3"/>
        <v>2030</v>
      </c>
      <c r="C65" s="242" t="e">
        <f>IF(C$56&lt;&gt;"", IF(SUM(C$57:C64)&lt;C$56, C$56/$B$20, 0),  "")</f>
        <v>#DIV/0!</v>
      </c>
      <c r="D65" s="242">
        <f>IF(D$56&lt;&gt;"", IF(SUM(D$57:D64)&lt;D$56, D$56/$B$20, 0),  "")</f>
        <v>0</v>
      </c>
      <c r="E65" s="242">
        <f>IF(E$56&lt;&gt;"", IF(SUM(E$57:E64)&lt;E$56, E$56/$B$20, 0),  "")</f>
        <v>0</v>
      </c>
      <c r="F65" s="242">
        <f>IF(F$56&lt;&gt;"", IF(SUM(F$57:F64)&lt;F$56, F$56/$B$20, 0),  "")</f>
        <v>0</v>
      </c>
      <c r="G65" s="242">
        <f>IF(G$56&lt;&gt;"", IF(SUM(G$57:G64)&lt;G$56, G$56/$B$20, 0),  "")</f>
        <v>0</v>
      </c>
      <c r="H65" s="242">
        <f>IF(H$56&lt;&gt;"", IF(SUM(H$57:H64)&lt;H$56, H$56/$B$20, 0),  "")</f>
        <v>0</v>
      </c>
      <c r="I65" s="242">
        <f>IF(I$56&lt;&gt;"", IF(SUM(I$57:I64)&lt;I$56, I$56/$B$20, 0),  "")</f>
        <v>0</v>
      </c>
      <c r="J65" s="242">
        <f>IF(J$56&lt;&gt;"", IF(SUM(J$57:J64)&lt;J$56, J$56/$B$20, 0),  "")</f>
        <v>0</v>
      </c>
      <c r="K65" s="242">
        <f>IF(K$56&lt;&gt;"", IF(SUM(K$57:K64)&lt;K$56, K$56/$B$20, 0),  "")</f>
        <v>0</v>
      </c>
      <c r="L65" s="242"/>
      <c r="M65" s="242"/>
      <c r="N65" s="242"/>
      <c r="O65" s="242"/>
      <c r="P65" s="242"/>
      <c r="Q65" s="242"/>
      <c r="R65" s="242"/>
      <c r="S65" s="242"/>
      <c r="T65" s="242"/>
      <c r="U65" s="251" t="e">
        <f t="shared" si="4"/>
        <v>#DIV/0!</v>
      </c>
    </row>
    <row r="66" spans="1:21">
      <c r="A66" s="418"/>
      <c r="B66" s="140">
        <f t="shared" si="3"/>
        <v>2031</v>
      </c>
      <c r="C66" s="242" t="e">
        <f>IF(C$56&lt;&gt;"", IF(SUM(C$57:C65)&lt;C$56, C$56/$B$20, 0),  "")</f>
        <v>#DIV/0!</v>
      </c>
      <c r="D66" s="242">
        <f>IF(D$56&lt;&gt;"", IF(SUM(D$57:D65)&lt;D$56, D$56/$B$20, 0),  "")</f>
        <v>0</v>
      </c>
      <c r="E66" s="242">
        <f>IF(E$56&lt;&gt;"", IF(SUM(E$57:E65)&lt;E$56, E$56/$B$20, 0),  "")</f>
        <v>0</v>
      </c>
      <c r="F66" s="242">
        <f>IF(F$56&lt;&gt;"", IF(SUM(F$57:F65)&lt;F$56, F$56/$B$20, 0),  "")</f>
        <v>0</v>
      </c>
      <c r="G66" s="242">
        <f>IF(G$56&lt;&gt;"", IF(SUM(G$57:G65)&lt;G$56, G$56/$B$20, 0),  "")</f>
        <v>0</v>
      </c>
      <c r="H66" s="242">
        <f>IF(H$56&lt;&gt;"", IF(SUM(H$57:H65)&lt;H$56, H$56/$B$20, 0),  "")</f>
        <v>0</v>
      </c>
      <c r="I66" s="242">
        <f>IF(I$56&lt;&gt;"", IF(SUM(I$57:I65)&lt;I$56, I$56/$B$20, 0),  "")</f>
        <v>0</v>
      </c>
      <c r="J66" s="242">
        <f>IF(J$56&lt;&gt;"", IF(SUM(J$57:J65)&lt;J$56, J$56/$B$20, 0),  "")</f>
        <v>0</v>
      </c>
      <c r="K66" s="242">
        <f>IF(K$56&lt;&gt;"", IF(SUM(K$57:K65)&lt;K$56, K$56/$B$20, 0),  "")</f>
        <v>0</v>
      </c>
      <c r="L66" s="242">
        <f>IF(L$56&lt;&gt;"", IF(SUM(L$57:L65)&lt;L$56, L$56/$B$20, 0),  "")</f>
        <v>0</v>
      </c>
      <c r="M66" s="242"/>
      <c r="N66" s="242"/>
      <c r="O66" s="242"/>
      <c r="P66" s="242"/>
      <c r="Q66" s="242"/>
      <c r="R66" s="242"/>
      <c r="S66" s="242"/>
      <c r="T66" s="242"/>
      <c r="U66" s="251" t="e">
        <f t="shared" si="4"/>
        <v>#DIV/0!</v>
      </c>
    </row>
    <row r="67" spans="1:21">
      <c r="A67" s="418"/>
      <c r="B67" s="140">
        <f t="shared" si="3"/>
        <v>2032</v>
      </c>
      <c r="C67" s="242" t="e">
        <f>IF(C$56&lt;&gt;"", IF(SUM(C$57:C66)&lt;C$56, C$56/$B$20, 0),  "")</f>
        <v>#DIV/0!</v>
      </c>
      <c r="D67" s="242">
        <f>IF(D$56&lt;&gt;"", IF(SUM(D$57:D66)&lt;D$56, D$56/$B$20, 0),  "")</f>
        <v>0</v>
      </c>
      <c r="E67" s="242">
        <f>IF(E$56&lt;&gt;"", IF(SUM(E$57:E66)&lt;E$56, E$56/$B$20, 0),  "")</f>
        <v>0</v>
      </c>
      <c r="F67" s="242">
        <f>IF(F$56&lt;&gt;"", IF(SUM(F$57:F66)&lt;F$56, F$56/$B$20, 0),  "")</f>
        <v>0</v>
      </c>
      <c r="G67" s="242">
        <f>IF(G$56&lt;&gt;"", IF(SUM(G$57:G66)&lt;G$56, G$56/$B$20, 0),  "")</f>
        <v>0</v>
      </c>
      <c r="H67" s="242">
        <f>IF(H$56&lt;&gt;"", IF(SUM(H$57:H66)&lt;H$56, H$56/$B$20, 0),  "")</f>
        <v>0</v>
      </c>
      <c r="I67" s="242">
        <f>IF(I$56&lt;&gt;"", IF(SUM(I$57:I66)&lt;I$56, I$56/$B$20, 0),  "")</f>
        <v>0</v>
      </c>
      <c r="J67" s="242">
        <f>IF(J$56&lt;&gt;"", IF(SUM(J$57:J66)&lt;J$56, J$56/$B$20, 0),  "")</f>
        <v>0</v>
      </c>
      <c r="K67" s="242">
        <f>IF(K$56&lt;&gt;"", IF(SUM(K$57:K66)&lt;K$56, K$56/$B$20, 0),  "")</f>
        <v>0</v>
      </c>
      <c r="L67" s="242">
        <f>IF(L$56&lt;&gt;"", IF(SUM(L$57:L66)&lt;L$56, L$56/$B$20, 0),  "")</f>
        <v>0</v>
      </c>
      <c r="M67" s="242">
        <f>IF(M$56&lt;&gt;"", IF(SUM(M$57:M66)&lt;M$56, M$56/$B$20, 0),  "")</f>
        <v>0</v>
      </c>
      <c r="N67" s="242"/>
      <c r="O67" s="242"/>
      <c r="P67" s="242"/>
      <c r="Q67" s="242"/>
      <c r="R67" s="242"/>
      <c r="S67" s="242"/>
      <c r="T67" s="242"/>
      <c r="U67" s="251" t="e">
        <f t="shared" si="4"/>
        <v>#DIV/0!</v>
      </c>
    </row>
    <row r="68" spans="1:21">
      <c r="A68" s="418"/>
      <c r="B68" s="140">
        <f t="shared" si="3"/>
        <v>2033</v>
      </c>
      <c r="C68" s="242" t="e">
        <f>IF(C$56&lt;&gt;"", IF(SUM(C$57:C67)&lt;C$56, C$56/$B$20, 0),  "")</f>
        <v>#DIV/0!</v>
      </c>
      <c r="D68" s="242">
        <f>IF(D$56&lt;&gt;"", IF(SUM(D$57:D67)&lt;D$56, D$56/$B$20, 0),  "")</f>
        <v>0</v>
      </c>
      <c r="E68" s="242">
        <f>IF(E$56&lt;&gt;"", IF(SUM(E$57:E67)&lt;E$56, E$56/$B$20, 0),  "")</f>
        <v>0</v>
      </c>
      <c r="F68" s="242">
        <f>IF(F$56&lt;&gt;"", IF(SUM(F$57:F67)&lt;F$56, F$56/$B$20, 0),  "")</f>
        <v>0</v>
      </c>
      <c r="G68" s="242">
        <f>IF(G$56&lt;&gt;"", IF(SUM(G$57:G67)&lt;G$56, G$56/$B$20, 0),  "")</f>
        <v>0</v>
      </c>
      <c r="H68" s="242">
        <f>IF(H$56&lt;&gt;"", IF(SUM(H$57:H67)&lt;H$56, H$56/$B$20, 0),  "")</f>
        <v>0</v>
      </c>
      <c r="I68" s="242">
        <f>IF(I$56&lt;&gt;"", IF(SUM(I$57:I67)&lt;I$56, I$56/$B$20, 0),  "")</f>
        <v>0</v>
      </c>
      <c r="J68" s="242">
        <f>IF(J$56&lt;&gt;"", IF(SUM(J$57:J67)&lt;J$56, J$56/$B$20, 0),  "")</f>
        <v>0</v>
      </c>
      <c r="K68" s="242">
        <f>IF(K$56&lt;&gt;"", IF(SUM(K$57:K67)&lt;K$56, K$56/$B$20, 0),  "")</f>
        <v>0</v>
      </c>
      <c r="L68" s="242">
        <f>IF(L$56&lt;&gt;"", IF(SUM(L$57:L67)&lt;L$56, L$56/$B$20, 0),  "")</f>
        <v>0</v>
      </c>
      <c r="M68" s="242">
        <f>IF(M$56&lt;&gt;"", IF(SUM(M$57:M67)&lt;M$56, M$56/$B$20, 0),  "")</f>
        <v>0</v>
      </c>
      <c r="N68" s="242">
        <f>IF(N$56&lt;&gt;"", IF(SUM(N$57:N67)&lt;N$56, N$56/$B$20, 0),  "")</f>
        <v>0</v>
      </c>
      <c r="O68" s="242"/>
      <c r="P68" s="242"/>
      <c r="Q68" s="242"/>
      <c r="R68" s="242"/>
      <c r="S68" s="242"/>
      <c r="T68" s="242"/>
      <c r="U68" s="251" t="e">
        <f t="shared" si="4"/>
        <v>#DIV/0!</v>
      </c>
    </row>
    <row r="69" spans="1:21">
      <c r="A69" s="418"/>
      <c r="B69" s="140">
        <f t="shared" si="3"/>
        <v>2034</v>
      </c>
      <c r="C69" s="242" t="e">
        <f>IF(C$56&lt;&gt;"", IF(SUM(C$57:C68)&lt;C$56, C$56/$B$20, 0),  "")</f>
        <v>#DIV/0!</v>
      </c>
      <c r="D69" s="242">
        <f>IF(D$56&lt;&gt;"", IF(SUM(D$57:D68)&lt;D$56, D$56/$B$20, 0),  "")</f>
        <v>0</v>
      </c>
      <c r="E69" s="242">
        <f>IF(E$56&lt;&gt;"", IF(SUM(E$57:E68)&lt;E$56, E$56/$B$20, 0),  "")</f>
        <v>0</v>
      </c>
      <c r="F69" s="242">
        <f>IF(F$56&lt;&gt;"", IF(SUM(F$57:F68)&lt;F$56, F$56/$B$20, 0),  "")</f>
        <v>0</v>
      </c>
      <c r="G69" s="242">
        <f>IF(G$56&lt;&gt;"", IF(SUM(G$57:G68)&lt;G$56, G$56/$B$20, 0),  "")</f>
        <v>0</v>
      </c>
      <c r="H69" s="242">
        <f>IF(H$56&lt;&gt;"", IF(SUM(H$57:H68)&lt;H$56, H$56/$B$20, 0),  "")</f>
        <v>0</v>
      </c>
      <c r="I69" s="242">
        <f>IF(I$56&lt;&gt;"", IF(SUM(I$57:I68)&lt;I$56, I$56/$B$20, 0),  "")</f>
        <v>0</v>
      </c>
      <c r="J69" s="242">
        <f>IF(J$56&lt;&gt;"", IF(SUM(J$57:J68)&lt;J$56, J$56/$B$20, 0),  "")</f>
        <v>0</v>
      </c>
      <c r="K69" s="242">
        <f>IF(K$56&lt;&gt;"", IF(SUM(K$57:K68)&lt;K$56, K$56/$B$20, 0),  "")</f>
        <v>0</v>
      </c>
      <c r="L69" s="242">
        <f>IF(L$56&lt;&gt;"", IF(SUM(L$57:L68)&lt;L$56, L$56/$B$20, 0),  "")</f>
        <v>0</v>
      </c>
      <c r="M69" s="242">
        <f>IF(M$56&lt;&gt;"", IF(SUM(M$57:M68)&lt;M$56, M$56/$B$20, 0),  "")</f>
        <v>0</v>
      </c>
      <c r="N69" s="242">
        <f>IF(N$56&lt;&gt;"", IF(SUM(N$57:N68)&lt;N$56, N$56/$B$20, 0),  "")</f>
        <v>0</v>
      </c>
      <c r="O69" s="242">
        <f>IF(O$56&lt;&gt;"", IF(SUM(O$57:O68)&lt;O$56, O$56/$B$20, 0),  "")</f>
        <v>0</v>
      </c>
      <c r="P69" s="242"/>
      <c r="Q69" s="242"/>
      <c r="R69" s="242"/>
      <c r="S69" s="242"/>
      <c r="T69" s="242"/>
      <c r="U69" s="251" t="e">
        <f t="shared" si="4"/>
        <v>#DIV/0!</v>
      </c>
    </row>
    <row r="70" spans="1:21">
      <c r="A70" s="418"/>
      <c r="B70" s="140">
        <f t="shared" si="3"/>
        <v>2035</v>
      </c>
      <c r="C70" s="242" t="e">
        <f>IF(C$56&lt;&gt;"", IF(SUM(C$57:C69)&lt;C$56, C$56/$B$20, 0),  "")</f>
        <v>#DIV/0!</v>
      </c>
      <c r="D70" s="242">
        <f>IF(D$56&lt;&gt;"", IF(SUM(D$57:D69)&lt;D$56, D$56/$B$20, 0),  "")</f>
        <v>0</v>
      </c>
      <c r="E70" s="242">
        <f>IF(E$56&lt;&gt;"", IF(SUM(E$57:E69)&lt;E$56, E$56/$B$20, 0),  "")</f>
        <v>0</v>
      </c>
      <c r="F70" s="242">
        <f>IF(F$56&lt;&gt;"", IF(SUM(F$57:F69)&lt;F$56, F$56/$B$20, 0),  "")</f>
        <v>0</v>
      </c>
      <c r="G70" s="242">
        <f>IF(G$56&lt;&gt;"", IF(SUM(G$57:G69)&lt;G$56, G$56/$B$20, 0),  "")</f>
        <v>0</v>
      </c>
      <c r="H70" s="242">
        <f>IF(H$56&lt;&gt;"", IF(SUM(H$57:H69)&lt;H$56, H$56/$B$20, 0),  "")</f>
        <v>0</v>
      </c>
      <c r="I70" s="242">
        <f>IF(I$56&lt;&gt;"", IF(SUM(I$57:I69)&lt;I$56, I$56/$B$20, 0),  "")</f>
        <v>0</v>
      </c>
      <c r="J70" s="242">
        <f>IF(J$56&lt;&gt;"", IF(SUM(J$57:J69)&lt;J$56, J$56/$B$20, 0),  "")</f>
        <v>0</v>
      </c>
      <c r="K70" s="242">
        <f>IF(K$56&lt;&gt;"", IF(SUM(K$57:K69)&lt;K$56, K$56/$B$20, 0),  "")</f>
        <v>0</v>
      </c>
      <c r="L70" s="242">
        <f>IF(L$56&lt;&gt;"", IF(SUM(L$57:L69)&lt;L$56, L$56/$B$20, 0),  "")</f>
        <v>0</v>
      </c>
      <c r="M70" s="242">
        <f>IF(M$56&lt;&gt;"", IF(SUM(M$57:M69)&lt;M$56, M$56/$B$20, 0),  "")</f>
        <v>0</v>
      </c>
      <c r="N70" s="242">
        <f>IF(N$56&lt;&gt;"", IF(SUM(N$57:N69)&lt;N$56, N$56/$B$20, 0),  "")</f>
        <v>0</v>
      </c>
      <c r="O70" s="242">
        <f>IF(O$56&lt;&gt;"", IF(SUM(O$57:O69)&lt;O$56, O$56/$B$20, 0),  "")</f>
        <v>0</v>
      </c>
      <c r="P70" s="242">
        <f>IF(P$56&lt;&gt;"", IF(SUM(P$57:P69)&lt;P$56, P$56/$B$20, 0),  "")</f>
        <v>0</v>
      </c>
      <c r="Q70" s="242"/>
      <c r="R70" s="242"/>
      <c r="S70" s="242"/>
      <c r="T70" s="242"/>
      <c r="U70" s="251" t="e">
        <f t="shared" si="4"/>
        <v>#DIV/0!</v>
      </c>
    </row>
    <row r="71" spans="1:21">
      <c r="A71" s="418"/>
      <c r="B71" s="140">
        <f t="shared" si="3"/>
        <v>2036</v>
      </c>
      <c r="C71" s="242" t="e">
        <f>IF(C$56&lt;&gt;"", IF(SUM(C$57:C70)&lt;C$56, C$56/$B$20, 0),  "")</f>
        <v>#DIV/0!</v>
      </c>
      <c r="D71" s="242">
        <f>IF(D$56&lt;&gt;"", IF(SUM(D$57:D70)&lt;D$56, D$56/$B$20, 0),  "")</f>
        <v>0</v>
      </c>
      <c r="E71" s="242">
        <f>IF(E$56&lt;&gt;"", IF(SUM(E$57:E70)&lt;E$56, E$56/$B$20, 0),  "")</f>
        <v>0</v>
      </c>
      <c r="F71" s="242">
        <f>IF(F$56&lt;&gt;"", IF(SUM(F$57:F70)&lt;F$56, F$56/$B$20, 0),  "")</f>
        <v>0</v>
      </c>
      <c r="G71" s="242">
        <f>IF(G$56&lt;&gt;"", IF(SUM(G$57:G70)&lt;G$56, G$56/$B$20, 0),  "")</f>
        <v>0</v>
      </c>
      <c r="H71" s="242">
        <f>IF(H$56&lt;&gt;"", IF(SUM(H$57:H70)&lt;H$56, H$56/$B$20, 0),  "")</f>
        <v>0</v>
      </c>
      <c r="I71" s="242">
        <f>IF(I$56&lt;&gt;"", IF(SUM(I$57:I70)&lt;I$56, I$56/$B$20, 0),  "")</f>
        <v>0</v>
      </c>
      <c r="J71" s="242">
        <f>IF(J$56&lt;&gt;"", IF(SUM(J$57:J70)&lt;J$56, J$56/$B$20, 0),  "")</f>
        <v>0</v>
      </c>
      <c r="K71" s="242">
        <f>IF(K$56&lt;&gt;"", IF(SUM(K$57:K70)&lt;K$56, K$56/$B$20, 0),  "")</f>
        <v>0</v>
      </c>
      <c r="L71" s="242">
        <f>IF(L$56&lt;&gt;"", IF(SUM(L$57:L70)&lt;L$56, L$56/$B$20, 0),  "")</f>
        <v>0</v>
      </c>
      <c r="M71" s="242">
        <f>IF(M$56&lt;&gt;"", IF(SUM(M$57:M70)&lt;M$56, M$56/$B$20, 0),  "")</f>
        <v>0</v>
      </c>
      <c r="N71" s="242">
        <f>IF(N$56&lt;&gt;"", IF(SUM(N$57:N70)&lt;N$56, N$56/$B$20, 0),  "")</f>
        <v>0</v>
      </c>
      <c r="O71" s="242">
        <f>IF(O$56&lt;&gt;"", IF(SUM(O$57:O70)&lt;O$56, O$56/$B$20, 0),  "")</f>
        <v>0</v>
      </c>
      <c r="P71" s="242">
        <f>IF(P$56&lt;&gt;"", IF(SUM(P$57:P70)&lt;P$56, P$56/$B$20, 0),  "")</f>
        <v>0</v>
      </c>
      <c r="Q71" s="242">
        <f>IF(Q$56&lt;&gt;"", IF(SUM(Q$57:Q70)&lt;Q$56, Q$56/$B$20, 0),  "")</f>
        <v>0</v>
      </c>
      <c r="R71" s="242"/>
      <c r="S71" s="242"/>
      <c r="T71" s="242"/>
      <c r="U71" s="251" t="e">
        <f t="shared" si="4"/>
        <v>#DIV/0!</v>
      </c>
    </row>
    <row r="72" spans="1:21">
      <c r="A72" s="418"/>
      <c r="B72" s="140">
        <f t="shared" si="3"/>
        <v>2037</v>
      </c>
      <c r="C72" s="242" t="e">
        <f>IF(C$56&lt;&gt;"", IF(SUM(C$57:C71)&lt;C$56, C$56/$B$20, 0),  "")</f>
        <v>#DIV/0!</v>
      </c>
      <c r="D72" s="242">
        <f>IF(D$56&lt;&gt;"", IF(SUM(D$57:D71)&lt;D$56, D$56/$B$20, 0),  "")</f>
        <v>0</v>
      </c>
      <c r="E72" s="242">
        <f>IF(E$56&lt;&gt;"", IF(SUM(E$57:E71)&lt;E$56, E$56/$B$20, 0),  "")</f>
        <v>0</v>
      </c>
      <c r="F72" s="242">
        <f>IF(F$56&lt;&gt;"", IF(SUM(F$57:F71)&lt;F$56, F$56/$B$20, 0),  "")</f>
        <v>0</v>
      </c>
      <c r="G72" s="242">
        <f>IF(G$56&lt;&gt;"", IF(SUM(G$57:G71)&lt;G$56, G$56/$B$20, 0),  "")</f>
        <v>0</v>
      </c>
      <c r="H72" s="242">
        <f>IF(H$56&lt;&gt;"", IF(SUM(H$57:H71)&lt;H$56, H$56/$B$20, 0),  "")</f>
        <v>0</v>
      </c>
      <c r="I72" s="242">
        <f>IF(I$56&lt;&gt;"", IF(SUM(I$57:I71)&lt;I$56, I$56/$B$20, 0),  "")</f>
        <v>0</v>
      </c>
      <c r="J72" s="242">
        <f>IF(J$56&lt;&gt;"", IF(SUM(J$57:J71)&lt;J$56, J$56/$B$20, 0),  "")</f>
        <v>0</v>
      </c>
      <c r="K72" s="242">
        <f>IF(K$56&lt;&gt;"", IF(SUM(K$57:K71)&lt;K$56, K$56/$B$20, 0),  "")</f>
        <v>0</v>
      </c>
      <c r="L72" s="242">
        <f>IF(L$56&lt;&gt;"", IF(SUM(L$57:L71)&lt;L$56, L$56/$B$20, 0),  "")</f>
        <v>0</v>
      </c>
      <c r="M72" s="242">
        <f>IF(M$56&lt;&gt;"", IF(SUM(M$57:M71)&lt;M$56, M$56/$B$20, 0),  "")</f>
        <v>0</v>
      </c>
      <c r="N72" s="242">
        <f>IF(N$56&lt;&gt;"", IF(SUM(N$57:N71)&lt;N$56, N$56/$B$20, 0),  "")</f>
        <v>0</v>
      </c>
      <c r="O72" s="242">
        <f>IF(O$56&lt;&gt;"", IF(SUM(O$57:O71)&lt;O$56, O$56/$B$20, 0),  "")</f>
        <v>0</v>
      </c>
      <c r="P72" s="242">
        <f>IF(P$56&lt;&gt;"", IF(SUM(P$57:P71)&lt;P$56, P$56/$B$20, 0),  "")</f>
        <v>0</v>
      </c>
      <c r="Q72" s="242">
        <f>IF(Q$56&lt;&gt;"", IF(SUM(Q$57:Q71)&lt;Q$56, Q$56/$B$20, 0),  "")</f>
        <v>0</v>
      </c>
      <c r="R72" s="242">
        <f>IF(R$56&lt;&gt;"", IF(SUM(R$57:R71)&lt;R$56, R$56/$B$20, 0),  "")</f>
        <v>0</v>
      </c>
      <c r="S72" s="242"/>
      <c r="T72" s="242"/>
      <c r="U72" s="251" t="e">
        <f t="shared" si="4"/>
        <v>#DIV/0!</v>
      </c>
    </row>
    <row r="73" spans="1:21">
      <c r="A73" s="418"/>
      <c r="B73" s="140">
        <f t="shared" si="3"/>
        <v>2038</v>
      </c>
      <c r="C73" s="242" t="e">
        <f>IF(C$56&lt;&gt;"", IF(SUM(C$57:C72)&lt;C$56, C$56/$B$20, 0),  "")</f>
        <v>#DIV/0!</v>
      </c>
      <c r="D73" s="242">
        <f>IF(D$56&lt;&gt;"", IF(SUM(D$57:D72)&lt;D$56, D$56/$B$20, 0),  "")</f>
        <v>0</v>
      </c>
      <c r="E73" s="242">
        <f>IF(E$56&lt;&gt;"", IF(SUM(E$57:E72)&lt;E$56, E$56/$B$20, 0),  "")</f>
        <v>0</v>
      </c>
      <c r="F73" s="242">
        <f>IF(F$56&lt;&gt;"", IF(SUM(F$57:F72)&lt;F$56, F$56/$B$20, 0),  "")</f>
        <v>0</v>
      </c>
      <c r="G73" s="242">
        <f>IF(G$56&lt;&gt;"", IF(SUM(G$57:G72)&lt;G$56, G$56/$B$20, 0),  "")</f>
        <v>0</v>
      </c>
      <c r="H73" s="242">
        <f>IF(H$56&lt;&gt;"", IF(SUM(H$57:H72)&lt;H$56, H$56/$B$20, 0),  "")</f>
        <v>0</v>
      </c>
      <c r="I73" s="242">
        <f>IF(I$56&lt;&gt;"", IF(SUM(I$57:I72)&lt;I$56, I$56/$B$20, 0),  "")</f>
        <v>0</v>
      </c>
      <c r="J73" s="242">
        <f>IF(J$56&lt;&gt;"", IF(SUM(J$57:J72)&lt;J$56, J$56/$B$20, 0),  "")</f>
        <v>0</v>
      </c>
      <c r="K73" s="242">
        <f>IF(K$56&lt;&gt;"", IF(SUM(K$57:K72)&lt;K$56, K$56/$B$20, 0),  "")</f>
        <v>0</v>
      </c>
      <c r="L73" s="242">
        <f>IF(L$56&lt;&gt;"", IF(SUM(L$57:L72)&lt;L$56, L$56/$B$20, 0),  "")</f>
        <v>0</v>
      </c>
      <c r="M73" s="242">
        <f>IF(M$56&lt;&gt;"", IF(SUM(M$57:M72)&lt;M$56, M$56/$B$20, 0),  "")</f>
        <v>0</v>
      </c>
      <c r="N73" s="242">
        <f>IF(N$56&lt;&gt;"", IF(SUM(N$57:N72)&lt;N$56, N$56/$B$20, 0),  "")</f>
        <v>0</v>
      </c>
      <c r="O73" s="242">
        <f>IF(O$56&lt;&gt;"", IF(SUM(O$57:O72)&lt;O$56, O$56/$B$20, 0),  "")</f>
        <v>0</v>
      </c>
      <c r="P73" s="242">
        <f>IF(P$56&lt;&gt;"", IF(SUM(P$57:P72)&lt;P$56, P$56/$B$20, 0),  "")</f>
        <v>0</v>
      </c>
      <c r="Q73" s="242">
        <f>IF(Q$56&lt;&gt;"", IF(SUM(Q$57:Q72)&lt;Q$56, Q$56/$B$20, 0),  "")</f>
        <v>0</v>
      </c>
      <c r="R73" s="242">
        <f>IF(R$56&lt;&gt;"", IF(SUM(R$57:R72)&lt;R$56, R$56/$B$20, 0),  "")</f>
        <v>0</v>
      </c>
      <c r="S73" s="242">
        <f>IF(S$56&lt;&gt;"", IF(SUM(S$57:S72)&lt;S$56, S$56/$B$20, 0),  "")</f>
        <v>0</v>
      </c>
      <c r="T73" s="242"/>
      <c r="U73" s="251" t="e">
        <f t="shared" si="4"/>
        <v>#DIV/0!</v>
      </c>
    </row>
    <row r="74" spans="1:21">
      <c r="A74" s="419"/>
      <c r="B74" s="140">
        <f>B47</f>
        <v>2039</v>
      </c>
      <c r="C74" s="242" t="e">
        <f>IF(C$56&lt;&gt;"", IF(SUM(C$57:C73)&lt;C$56, C$56/$B$20, 0),  "")</f>
        <v>#DIV/0!</v>
      </c>
      <c r="D74" s="242">
        <f>IF(D$56&lt;&gt;"", IF(SUM(D$57:D73)&lt;D$56, D$56/$B$20, 0),  "")</f>
        <v>0</v>
      </c>
      <c r="E74" s="242">
        <f>IF(E$56&lt;&gt;"", IF(SUM(E$57:E73)&lt;E$56, E$56/$B$20, 0),  "")</f>
        <v>0</v>
      </c>
      <c r="F74" s="242">
        <f>IF(F$56&lt;&gt;"", IF(SUM(F$57:F73)&lt;F$56, F$56/$B$20, 0),  "")</f>
        <v>0</v>
      </c>
      <c r="G74" s="242">
        <f>IF(G$56&lt;&gt;"", IF(SUM(G$57:G73)&lt;G$56, G$56/$B$20, 0),  "")</f>
        <v>0</v>
      </c>
      <c r="H74" s="242">
        <f>IF(H$56&lt;&gt;"", IF(SUM(H$57:H73)&lt;H$56, H$56/$B$20, 0),  "")</f>
        <v>0</v>
      </c>
      <c r="I74" s="242">
        <f>IF(I$56&lt;&gt;"", IF(SUM(I$57:I73)&lt;I$56, I$56/$B$20, 0),  "")</f>
        <v>0</v>
      </c>
      <c r="J74" s="242">
        <f>IF(J$56&lt;&gt;"", IF(SUM(J$57:J73)&lt;J$56, J$56/$B$20, 0),  "")</f>
        <v>0</v>
      </c>
      <c r="K74" s="242">
        <f>IF(K$56&lt;&gt;"", IF(SUM(K$57:K73)&lt;K$56, K$56/$B$20, 0),  "")</f>
        <v>0</v>
      </c>
      <c r="L74" s="242">
        <f>IF(L$56&lt;&gt;"", IF(SUM(L$57:L73)&lt;L$56, L$56/$B$20, 0),  "")</f>
        <v>0</v>
      </c>
      <c r="M74" s="242">
        <f>IF(M$56&lt;&gt;"", IF(SUM(M$57:M73)&lt;M$56, M$56/$B$20, 0),  "")</f>
        <v>0</v>
      </c>
      <c r="N74" s="242">
        <f>IF(N$56&lt;&gt;"", IF(SUM(N$57:N73)&lt;N$56, N$56/$B$20, 0),  "")</f>
        <v>0</v>
      </c>
      <c r="O74" s="242">
        <f>IF(O$56&lt;&gt;"", IF(SUM(O$57:O73)&lt;O$56, O$56/$B$20, 0),  "")</f>
        <v>0</v>
      </c>
      <c r="P74" s="242">
        <f>IF(P$56&lt;&gt;"", IF(SUM(P$57:P73)&lt;P$56, P$56/$B$20, 0),  "")</f>
        <v>0</v>
      </c>
      <c r="Q74" s="242">
        <f>IF(Q$56&lt;&gt;"", IF(SUM(Q$57:Q73)&lt;Q$56, Q$56/$B$20, 0),  "")</f>
        <v>0</v>
      </c>
      <c r="R74" s="242">
        <f>IF(R$56&lt;&gt;"", IF(SUM(R$57:R73)&lt;R$56, R$56/$B$20, 0),  "")</f>
        <v>0</v>
      </c>
      <c r="S74" s="242">
        <f>IF(S$56&lt;&gt;"", IF(SUM(S$57:S73)&lt;S$56, S$56/$B$20, 0),  "")</f>
        <v>0</v>
      </c>
      <c r="T74" s="242">
        <f>IF(T$56&lt;&gt;"", IF(SUM(T$57:T73)&lt;T$56, T$56/$B$20, 0),  "")</f>
        <v>0</v>
      </c>
      <c r="U74" s="251" t="e">
        <f>SUM(C74:T74)</f>
        <v>#DIV/0!</v>
      </c>
    </row>
    <row r="75" spans="1:21">
      <c r="A75" s="136" t="s">
        <v>68</v>
      </c>
      <c r="B75" s="136"/>
      <c r="C75" s="252" t="e">
        <f>ROUND(IF(C56&lt;&gt;"", C56-SUM(C57:C74), ""),2)</f>
        <v>#DIV/0!</v>
      </c>
      <c r="D75" s="252">
        <f t="shared" ref="D75:T75" si="5">ROUND(IF(D56&lt;&gt;"", D56-SUM(D57:D74), ""),2)</f>
        <v>0</v>
      </c>
      <c r="E75" s="252">
        <f t="shared" si="5"/>
        <v>0</v>
      </c>
      <c r="F75" s="252">
        <f t="shared" si="5"/>
        <v>0</v>
      </c>
      <c r="G75" s="252">
        <f t="shared" si="5"/>
        <v>0</v>
      </c>
      <c r="H75" s="252">
        <f t="shared" si="5"/>
        <v>0</v>
      </c>
      <c r="I75" s="252">
        <f t="shared" si="5"/>
        <v>0</v>
      </c>
      <c r="J75" s="252">
        <f t="shared" si="5"/>
        <v>0</v>
      </c>
      <c r="K75" s="252">
        <f t="shared" si="5"/>
        <v>0</v>
      </c>
      <c r="L75" s="252">
        <f t="shared" si="5"/>
        <v>0</v>
      </c>
      <c r="M75" s="252">
        <f t="shared" si="5"/>
        <v>0</v>
      </c>
      <c r="N75" s="252">
        <f t="shared" si="5"/>
        <v>0</v>
      </c>
      <c r="O75" s="252">
        <f t="shared" si="5"/>
        <v>0</v>
      </c>
      <c r="P75" s="252">
        <f t="shared" si="5"/>
        <v>0</v>
      </c>
      <c r="Q75" s="252">
        <f t="shared" si="5"/>
        <v>0</v>
      </c>
      <c r="R75" s="252">
        <f t="shared" si="5"/>
        <v>0</v>
      </c>
      <c r="S75" s="252">
        <f t="shared" si="5"/>
        <v>0</v>
      </c>
      <c r="T75" s="252">
        <f t="shared" si="5"/>
        <v>0</v>
      </c>
      <c r="U75" s="253"/>
    </row>
    <row r="76" spans="1:21">
      <c r="A76" s="135" t="s">
        <v>69</v>
      </c>
      <c r="B76" s="135"/>
      <c r="C76" s="254"/>
      <c r="D76" s="254"/>
      <c r="E76" s="254"/>
      <c r="F76" s="254"/>
      <c r="G76" s="254"/>
      <c r="H76" s="254"/>
      <c r="I76" s="254"/>
      <c r="J76" s="254"/>
      <c r="K76" s="254"/>
      <c r="L76" s="254"/>
      <c r="M76" s="254"/>
      <c r="N76" s="254"/>
      <c r="O76" s="254"/>
      <c r="P76" s="254"/>
      <c r="Q76" s="254"/>
      <c r="R76" s="254"/>
      <c r="S76" s="254"/>
      <c r="T76" s="255" t="e">
        <f>SUM(C75:T75)</f>
        <v>#DIV/0!</v>
      </c>
      <c r="U76" s="260"/>
    </row>
    <row r="77" spans="1:21">
      <c r="U77" s="211"/>
    </row>
    <row r="79" spans="1:21">
      <c r="A79" s="145" t="s">
        <v>72</v>
      </c>
    </row>
    <row r="80" spans="1:21" ht="10.050000000000001" customHeight="1">
      <c r="A80" s="25"/>
    </row>
    <row r="81" spans="1:21">
      <c r="A81" s="25" t="s">
        <v>73</v>
      </c>
    </row>
    <row r="82" spans="1:21" ht="6" customHeight="1">
      <c r="A82" s="25"/>
    </row>
    <row r="83" spans="1:21" ht="51.6" customHeight="1">
      <c r="A83" s="31" t="s">
        <v>74</v>
      </c>
      <c r="B83" s="412" t="s">
        <v>85</v>
      </c>
      <c r="C83" s="412"/>
      <c r="D83" s="412"/>
      <c r="E83" s="412"/>
      <c r="F83" s="412"/>
      <c r="G83" s="412"/>
      <c r="H83" s="412"/>
      <c r="I83" s="412"/>
      <c r="J83" s="412"/>
      <c r="K83" s="412"/>
      <c r="L83" s="412"/>
      <c r="M83" s="412"/>
      <c r="N83" s="412"/>
      <c r="O83" s="412"/>
      <c r="P83" s="412"/>
      <c r="Q83" s="412"/>
      <c r="R83" s="412"/>
      <c r="S83" s="412"/>
      <c r="T83" s="412"/>
      <c r="U83" s="412"/>
    </row>
    <row r="84" spans="1:21" ht="9.6" customHeight="1">
      <c r="A84" s="31"/>
      <c r="B84" s="31"/>
      <c r="C84" s="31"/>
      <c r="D84" s="31"/>
      <c r="E84" s="31"/>
      <c r="F84" s="31"/>
      <c r="G84" s="31"/>
      <c r="H84" s="31"/>
      <c r="I84" s="31"/>
      <c r="J84" s="31"/>
      <c r="K84" s="31"/>
      <c r="L84" s="31"/>
      <c r="M84" s="31"/>
      <c r="N84" s="31"/>
      <c r="O84" s="31"/>
      <c r="P84" s="31"/>
      <c r="Q84" s="31"/>
      <c r="R84" s="31"/>
      <c r="S84" s="31"/>
      <c r="T84" s="31"/>
      <c r="U84" s="31"/>
    </row>
    <row r="85" spans="1:21" ht="28.8">
      <c r="A85" s="31" t="s">
        <v>75</v>
      </c>
      <c r="B85" s="31"/>
      <c r="C85" s="137">
        <f>C$28</f>
        <v>2022</v>
      </c>
      <c r="D85" s="137">
        <f t="shared" ref="D85:U85" si="6">D$28</f>
        <v>2023</v>
      </c>
      <c r="E85" s="137">
        <f t="shared" si="6"/>
        <v>2024</v>
      </c>
      <c r="F85" s="137">
        <f t="shared" si="6"/>
        <v>2025</v>
      </c>
      <c r="G85" s="137">
        <f t="shared" si="6"/>
        <v>2026</v>
      </c>
      <c r="H85" s="137">
        <f t="shared" si="6"/>
        <v>2027</v>
      </c>
      <c r="I85" s="137">
        <f t="shared" si="6"/>
        <v>2028</v>
      </c>
      <c r="J85" s="137">
        <f t="shared" si="6"/>
        <v>2029</v>
      </c>
      <c r="K85" s="137">
        <f t="shared" si="6"/>
        <v>2030</v>
      </c>
      <c r="L85" s="137">
        <f t="shared" si="6"/>
        <v>2031</v>
      </c>
      <c r="M85" s="137">
        <f t="shared" si="6"/>
        <v>2032</v>
      </c>
      <c r="N85" s="137">
        <f t="shared" si="6"/>
        <v>2033</v>
      </c>
      <c r="O85" s="137">
        <f t="shared" si="6"/>
        <v>2034</v>
      </c>
      <c r="P85" s="137">
        <f t="shared" si="6"/>
        <v>2035</v>
      </c>
      <c r="Q85" s="137">
        <f t="shared" si="6"/>
        <v>2036</v>
      </c>
      <c r="R85" s="137">
        <f t="shared" si="6"/>
        <v>2037</v>
      </c>
      <c r="S85" s="137">
        <f t="shared" si="6"/>
        <v>2038</v>
      </c>
      <c r="T85" s="137">
        <f t="shared" si="6"/>
        <v>2039</v>
      </c>
      <c r="U85" s="30" t="str">
        <f t="shared" si="6"/>
        <v>Yearly depreciation</v>
      </c>
    </row>
    <row r="86" spans="1:21">
      <c r="A86" s="142" t="s">
        <v>58</v>
      </c>
      <c r="B86" s="143"/>
      <c r="C86" s="144">
        <f>'Factual scenario (IPCEI)'!C59</f>
        <v>0</v>
      </c>
      <c r="D86" s="138">
        <f>'Factual scenario (IPCEI)'!D59</f>
        <v>0</v>
      </c>
      <c r="E86" s="138">
        <f>'Factual scenario (IPCEI)'!E59</f>
        <v>0</v>
      </c>
      <c r="F86" s="154">
        <f>'Factual scenario (IPCEI)'!F59</f>
        <v>0</v>
      </c>
      <c r="G86" s="154">
        <f>'Factual scenario (IPCEI)'!G59</f>
        <v>0</v>
      </c>
      <c r="H86" s="154">
        <f>'Factual scenario (IPCEI)'!H59</f>
        <v>0</v>
      </c>
      <c r="I86" s="154">
        <f>'Factual scenario (IPCEI)'!I59</f>
        <v>0</v>
      </c>
      <c r="J86" s="154">
        <f>'Factual scenario (IPCEI)'!J59</f>
        <v>0</v>
      </c>
      <c r="K86" s="154">
        <f>'Factual scenario (IPCEI)'!K59</f>
        <v>0</v>
      </c>
      <c r="L86" s="154">
        <f>'Factual scenario (IPCEI)'!L59</f>
        <v>0</v>
      </c>
      <c r="M86" s="154">
        <f>'Factual scenario (IPCEI)'!M59</f>
        <v>0</v>
      </c>
      <c r="N86" s="154">
        <f>'Factual scenario (IPCEI)'!N59</f>
        <v>0</v>
      </c>
      <c r="O86" s="154">
        <f>'Factual scenario (IPCEI)'!O59</f>
        <v>0</v>
      </c>
      <c r="P86" s="154">
        <f>'Factual scenario (IPCEI)'!P59</f>
        <v>0</v>
      </c>
      <c r="Q86" s="154">
        <f>'Factual scenario (IPCEI)'!Q59</f>
        <v>0</v>
      </c>
      <c r="R86" s="154">
        <f>'Factual scenario (IPCEI)'!R59</f>
        <v>0</v>
      </c>
      <c r="S86" s="154">
        <f>'Factual scenario (IPCEI)'!S59</f>
        <v>0</v>
      </c>
      <c r="T86" s="154">
        <f>'Factual scenario (IPCEI)'!T59</f>
        <v>0</v>
      </c>
      <c r="U86" s="257"/>
    </row>
    <row r="87" spans="1:21">
      <c r="A87" s="417" t="s">
        <v>57</v>
      </c>
      <c r="B87" s="140">
        <f t="shared" ref="B87:B104" si="7">B30</f>
        <v>2022</v>
      </c>
      <c r="C87" s="139" t="e">
        <f>IF(C$86&lt;&gt;"", C$86/$B$19, "")</f>
        <v>#DIV/0!</v>
      </c>
      <c r="D87" s="139"/>
      <c r="E87" s="139"/>
      <c r="F87" s="139"/>
      <c r="G87" s="240"/>
      <c r="H87" s="240"/>
      <c r="I87" s="240"/>
      <c r="J87" s="240"/>
      <c r="K87" s="240"/>
      <c r="L87" s="240"/>
      <c r="M87" s="240"/>
      <c r="N87" s="240"/>
      <c r="O87" s="240"/>
      <c r="P87" s="240"/>
      <c r="Q87" s="240"/>
      <c r="R87" s="240"/>
      <c r="S87" s="240"/>
      <c r="T87" s="240"/>
      <c r="U87" s="246" t="e">
        <f>SUM(C87:T87)</f>
        <v>#DIV/0!</v>
      </c>
    </row>
    <row r="88" spans="1:21">
      <c r="A88" s="418"/>
      <c r="B88" s="140">
        <f t="shared" si="7"/>
        <v>2023</v>
      </c>
      <c r="C88" s="139" t="e">
        <f>IF(C$86&lt;&gt;"", IF(SUM(C$87:C87)&lt;C$86, C$86/$B$19, 0),  "")</f>
        <v>#DIV/0!</v>
      </c>
      <c r="D88" s="139">
        <f>IF(D$86&lt;&gt;"", IF(SUM(D$87:D87)&lt;D$86, D$86/$B$19, 0),  "")</f>
        <v>0</v>
      </c>
      <c r="E88" s="139"/>
      <c r="F88" s="139"/>
      <c r="G88" s="240"/>
      <c r="H88" s="240"/>
      <c r="I88" s="240"/>
      <c r="J88" s="240"/>
      <c r="K88" s="240"/>
      <c r="L88" s="240"/>
      <c r="M88" s="240"/>
      <c r="N88" s="240"/>
      <c r="O88" s="240"/>
      <c r="P88" s="240"/>
      <c r="Q88" s="240"/>
      <c r="R88" s="240"/>
      <c r="S88" s="240"/>
      <c r="T88" s="240"/>
      <c r="U88" s="246" t="e">
        <f t="shared" ref="U88:U104" si="8">SUM(C88:T88)</f>
        <v>#DIV/0!</v>
      </c>
    </row>
    <row r="89" spans="1:21">
      <c r="A89" s="418"/>
      <c r="B89" s="140">
        <f t="shared" si="7"/>
        <v>2024</v>
      </c>
      <c r="C89" s="139" t="e">
        <f>IF(C$86&lt;&gt;"", IF(SUM(C$87:C88)&lt;C$86, C$86/$B$19, 0),  "")</f>
        <v>#DIV/0!</v>
      </c>
      <c r="D89" s="139">
        <f>IF(D$86&lt;&gt;"", IF(SUM(D$87:D88)&lt;D$86, D$86/$B$19, 0),  "")</f>
        <v>0</v>
      </c>
      <c r="E89" s="139">
        <f>IF(E$86&lt;&gt;"", IF(SUM(E$87:E88)&lt;E$86, E$86/$B$19, 0),  "")</f>
        <v>0</v>
      </c>
      <c r="F89" s="139"/>
      <c r="G89" s="240"/>
      <c r="H89" s="240"/>
      <c r="I89" s="240"/>
      <c r="J89" s="240"/>
      <c r="K89" s="240"/>
      <c r="L89" s="240"/>
      <c r="M89" s="240"/>
      <c r="N89" s="240"/>
      <c r="O89" s="240"/>
      <c r="P89" s="240"/>
      <c r="Q89" s="240"/>
      <c r="R89" s="240"/>
      <c r="S89" s="240"/>
      <c r="T89" s="240"/>
      <c r="U89" s="246" t="e">
        <f t="shared" si="8"/>
        <v>#DIV/0!</v>
      </c>
    </row>
    <row r="90" spans="1:21">
      <c r="A90" s="418"/>
      <c r="B90" s="140">
        <f t="shared" si="7"/>
        <v>2025</v>
      </c>
      <c r="C90" s="139" t="e">
        <f>IF(C$86&lt;&gt;"", IF(SUM(C$87:C89)&lt;C$86, C$86/$B$19, 0),  "")</f>
        <v>#DIV/0!</v>
      </c>
      <c r="D90" s="139">
        <f>IF(D$86&lt;&gt;"", IF(SUM(D$87:D89)&lt;D$86, D$86/$B$19, 0),  "")</f>
        <v>0</v>
      </c>
      <c r="E90" s="139">
        <f>IF(E$86&lt;&gt;"", IF(SUM(E$87:E89)&lt;E$86, E$86/$B$19, 0),  "")</f>
        <v>0</v>
      </c>
      <c r="F90" s="240">
        <f>IF(F$86&lt;&gt;"", IF(SUM(F$87:F89)&lt;F$86, F$86/$B$19, 0),  "")</f>
        <v>0</v>
      </c>
      <c r="G90" s="240"/>
      <c r="H90" s="240"/>
      <c r="I90" s="240"/>
      <c r="J90" s="240"/>
      <c r="K90" s="240"/>
      <c r="L90" s="240"/>
      <c r="M90" s="240"/>
      <c r="N90" s="240"/>
      <c r="O90" s="240"/>
      <c r="P90" s="240"/>
      <c r="Q90" s="240"/>
      <c r="R90" s="240"/>
      <c r="S90" s="240"/>
      <c r="T90" s="240"/>
      <c r="U90" s="246" t="e">
        <f>SUM(C90:T90)</f>
        <v>#DIV/0!</v>
      </c>
    </row>
    <row r="91" spans="1:21">
      <c r="A91" s="418"/>
      <c r="B91" s="140">
        <f t="shared" si="7"/>
        <v>2026</v>
      </c>
      <c r="C91" s="139" t="e">
        <f>IF(C$86&lt;&gt;"", IF(SUM(C$87:C90)&lt;C$86, C$86/$B$19, 0),  "")</f>
        <v>#DIV/0!</v>
      </c>
      <c r="D91" s="139">
        <f>IF(D$86&lt;&gt;"", IF(SUM(D$87:D90)&lt;D$86, D$86/$B$19, 0),  "")</f>
        <v>0</v>
      </c>
      <c r="E91" s="139">
        <f>IF(E$86&lt;&gt;"", IF(SUM(E$87:E90)&lt;E$86, E$86/$B$19, 0),  "")</f>
        <v>0</v>
      </c>
      <c r="F91" s="240">
        <f>IF(F$86&lt;&gt;"", IF(SUM(F$87:F90)&lt;F$86, F$86/$B$19, 0),  "")</f>
        <v>0</v>
      </c>
      <c r="G91" s="240">
        <f>IF(G$86&lt;&gt;"", IF(SUM(G$87:G90)&lt;G$86, G$86/$B$19, 0),  "")</f>
        <v>0</v>
      </c>
      <c r="H91" s="240"/>
      <c r="I91" s="240"/>
      <c r="J91" s="240"/>
      <c r="K91" s="240"/>
      <c r="L91" s="240"/>
      <c r="M91" s="240"/>
      <c r="N91" s="240"/>
      <c r="O91" s="240"/>
      <c r="P91" s="240"/>
      <c r="Q91" s="240"/>
      <c r="R91" s="240"/>
      <c r="S91" s="240"/>
      <c r="T91" s="240"/>
      <c r="U91" s="246" t="e">
        <f t="shared" si="8"/>
        <v>#DIV/0!</v>
      </c>
    </row>
    <row r="92" spans="1:21">
      <c r="A92" s="418"/>
      <c r="B92" s="140">
        <f t="shared" si="7"/>
        <v>2027</v>
      </c>
      <c r="C92" s="139" t="e">
        <f>IF(C$86&lt;&gt;"", IF(SUM(C$87:C91)&lt;C$86, C$86/$B$19, 0),  "")</f>
        <v>#DIV/0!</v>
      </c>
      <c r="D92" s="139">
        <f>IF(D$86&lt;&gt;"", IF(SUM(D$87:D91)&lt;D$86, D$86/$B$19, 0),  "")</f>
        <v>0</v>
      </c>
      <c r="E92" s="139">
        <f>IF(E$86&lt;&gt;"", IF(SUM(E$87:E91)&lt;E$86, E$86/$B$19, 0),  "")</f>
        <v>0</v>
      </c>
      <c r="F92" s="240">
        <f>IF(F$86&lt;&gt;"", IF(SUM(F$87:F91)&lt;F$86, F$86/$B$19, 0),  "")</f>
        <v>0</v>
      </c>
      <c r="G92" s="240">
        <f>IF(G$86&lt;&gt;"", IF(SUM(G$87:G91)&lt;G$86, G$86/$B$19, 0),  "")</f>
        <v>0</v>
      </c>
      <c r="H92" s="240">
        <f>IF(H$86&lt;&gt;"", IF(SUM(H$87:H91)&lt;H$86, H$86/$B$19, 0),  "")</f>
        <v>0</v>
      </c>
      <c r="I92" s="240"/>
      <c r="J92" s="240"/>
      <c r="K92" s="240"/>
      <c r="L92" s="240"/>
      <c r="M92" s="240"/>
      <c r="N92" s="240"/>
      <c r="O92" s="240"/>
      <c r="P92" s="240"/>
      <c r="Q92" s="240"/>
      <c r="R92" s="240"/>
      <c r="S92" s="240"/>
      <c r="T92" s="240"/>
      <c r="U92" s="246" t="e">
        <f t="shared" si="8"/>
        <v>#DIV/0!</v>
      </c>
    </row>
    <row r="93" spans="1:21">
      <c r="A93" s="418"/>
      <c r="B93" s="140">
        <f t="shared" si="7"/>
        <v>2028</v>
      </c>
      <c r="C93" s="139" t="e">
        <f>IF(C$86&lt;&gt;"", IF(SUM(C$87:C92)&lt;C$86, C$86/$B$19, 0),  "")</f>
        <v>#DIV/0!</v>
      </c>
      <c r="D93" s="139">
        <f>IF(D$86&lt;&gt;"", IF(SUM(D$87:D92)&lt;D$86, D$86/$B$19, 0),  "")</f>
        <v>0</v>
      </c>
      <c r="E93" s="139">
        <f>IF(E$86&lt;&gt;"", IF(SUM(E$87:E92)&lt;E$86, E$86/$B$19, 0),  "")</f>
        <v>0</v>
      </c>
      <c r="F93" s="240">
        <f>IF(F$86&lt;&gt;"", IF(SUM(F$87:F92)&lt;F$86, F$86/$B$19, 0),  "")</f>
        <v>0</v>
      </c>
      <c r="G93" s="240">
        <f>IF(G$86&lt;&gt;"", IF(SUM(G$87:G92)&lt;G$86, G$86/$B$19, 0),  "")</f>
        <v>0</v>
      </c>
      <c r="H93" s="240">
        <f>IF(H$86&lt;&gt;"", IF(SUM(H$87:H92)&lt;H$86, H$86/$B$19, 0),  "")</f>
        <v>0</v>
      </c>
      <c r="I93" s="240">
        <f>IF(I$86&lt;&gt;"", IF(SUM(I$87:I92)&lt;I$86, I$86/$B$19, 0),  "")</f>
        <v>0</v>
      </c>
      <c r="J93" s="240"/>
      <c r="K93" s="240"/>
      <c r="L93" s="240"/>
      <c r="M93" s="240"/>
      <c r="N93" s="240"/>
      <c r="O93" s="240"/>
      <c r="P93" s="240"/>
      <c r="Q93" s="240"/>
      <c r="R93" s="240"/>
      <c r="S93" s="240"/>
      <c r="T93" s="240"/>
      <c r="U93" s="246" t="e">
        <f t="shared" si="8"/>
        <v>#DIV/0!</v>
      </c>
    </row>
    <row r="94" spans="1:21">
      <c r="A94" s="418"/>
      <c r="B94" s="140">
        <f t="shared" si="7"/>
        <v>2029</v>
      </c>
      <c r="C94" s="139" t="e">
        <f>IF(C$86&lt;&gt;"", IF(SUM(C$87:C93)&lt;C$86, C$86/$B$19, 0),  "")</f>
        <v>#DIV/0!</v>
      </c>
      <c r="D94" s="139">
        <f>IF(D$86&lt;&gt;"", IF(SUM(D$87:D93)&lt;D$86, D$86/$B$19, 0),  "")</f>
        <v>0</v>
      </c>
      <c r="E94" s="139">
        <f>IF(E$86&lt;&gt;"", IF(SUM(E$87:E93)&lt;E$86, E$86/$B$19, 0),  "")</f>
        <v>0</v>
      </c>
      <c r="F94" s="240">
        <f>IF(F$86&lt;&gt;"", IF(SUM(F$87:F93)&lt;F$86, F$86/$B$19, 0),  "")</f>
        <v>0</v>
      </c>
      <c r="G94" s="240">
        <f>IF(G$86&lt;&gt;"", IF(SUM(G$87:G93)&lt;G$86, G$86/$B$19, 0),  "")</f>
        <v>0</v>
      </c>
      <c r="H94" s="240">
        <f>IF(H$86&lt;&gt;"", IF(SUM(H$87:H93)&lt;H$86, H$86/$B$19, 0),  "")</f>
        <v>0</v>
      </c>
      <c r="I94" s="240">
        <f>IF(I$86&lt;&gt;"", IF(SUM(I$87:I93)&lt;I$86, I$86/$B$19, 0),  "")</f>
        <v>0</v>
      </c>
      <c r="J94" s="240">
        <f>IF(J$86&lt;&gt;"", IF(SUM(J$87:J93)&lt;J$86, J$86/$B$19, 0),  "")</f>
        <v>0</v>
      </c>
      <c r="K94" s="240"/>
      <c r="L94" s="240"/>
      <c r="M94" s="240"/>
      <c r="N94" s="240"/>
      <c r="O94" s="240"/>
      <c r="P94" s="240"/>
      <c r="Q94" s="240"/>
      <c r="R94" s="240"/>
      <c r="S94" s="240"/>
      <c r="T94" s="240"/>
      <c r="U94" s="246" t="e">
        <f t="shared" si="8"/>
        <v>#DIV/0!</v>
      </c>
    </row>
    <row r="95" spans="1:21">
      <c r="A95" s="418"/>
      <c r="B95" s="140">
        <f t="shared" si="7"/>
        <v>2030</v>
      </c>
      <c r="C95" s="139" t="e">
        <f>IF(C$86&lt;&gt;"", IF(SUM(C$87:C94)&lt;C$86, C$86/$B$19, 0),  "")</f>
        <v>#DIV/0!</v>
      </c>
      <c r="D95" s="139">
        <f>IF(D$86&lt;&gt;"", IF(SUM(D$87:D94)&lt;D$86, D$86/$B$19, 0),  "")</f>
        <v>0</v>
      </c>
      <c r="E95" s="139">
        <f>IF(E$86&lt;&gt;"", IF(SUM(E$87:E94)&lt;E$86, E$86/$B$19, 0),  "")</f>
        <v>0</v>
      </c>
      <c r="F95" s="240">
        <f>IF(F$86&lt;&gt;"", IF(SUM(F$87:F94)&lt;F$86, F$86/$B$19, 0),  "")</f>
        <v>0</v>
      </c>
      <c r="G95" s="240">
        <f>IF(G$86&lt;&gt;"", IF(SUM(G$87:G94)&lt;G$86, G$86/$B$19, 0),  "")</f>
        <v>0</v>
      </c>
      <c r="H95" s="240">
        <f>IF(H$86&lt;&gt;"", IF(SUM(H$87:H94)&lt;H$86, H$86/$B$19, 0),  "")</f>
        <v>0</v>
      </c>
      <c r="I95" s="240">
        <f>IF(I$86&lt;&gt;"", IF(SUM(I$87:I94)&lt;I$86, I$86/$B$19, 0),  "")</f>
        <v>0</v>
      </c>
      <c r="J95" s="240">
        <f>IF(J$86&lt;&gt;"", IF(SUM(J$87:J94)&lt;J$86, J$86/$B$19, 0),  "")</f>
        <v>0</v>
      </c>
      <c r="K95" s="240">
        <f>IF(K$86&lt;&gt;"", IF(SUM(K$87:K94)&lt;K$86, K$86/$B$19, 0),  "")</f>
        <v>0</v>
      </c>
      <c r="L95" s="240"/>
      <c r="M95" s="240"/>
      <c r="N95" s="240"/>
      <c r="O95" s="240"/>
      <c r="P95" s="240"/>
      <c r="Q95" s="240"/>
      <c r="R95" s="240"/>
      <c r="S95" s="240"/>
      <c r="T95" s="240"/>
      <c r="U95" s="246" t="e">
        <f t="shared" si="8"/>
        <v>#DIV/0!</v>
      </c>
    </row>
    <row r="96" spans="1:21">
      <c r="A96" s="418"/>
      <c r="B96" s="140">
        <f t="shared" si="7"/>
        <v>2031</v>
      </c>
      <c r="C96" s="139" t="e">
        <f>IF(C$86&lt;&gt;"", IF(SUM(C$87:C95)&lt;C$86, C$86/$B$19, 0),  "")</f>
        <v>#DIV/0!</v>
      </c>
      <c r="D96" s="139">
        <f>IF(D$86&lt;&gt;"", IF(SUM(D$87:D95)&lt;D$86, D$86/$B$19, 0),  "")</f>
        <v>0</v>
      </c>
      <c r="E96" s="139">
        <f>IF(E$86&lt;&gt;"", IF(SUM(E$87:E95)&lt;E$86, E$86/$B$19, 0),  "")</f>
        <v>0</v>
      </c>
      <c r="F96" s="139">
        <f>IF(F$86&lt;&gt;"", IF(SUM(F$87:F95)&lt;F$86, F$86/$B$19, 0),  "")</f>
        <v>0</v>
      </c>
      <c r="G96" s="240">
        <f>IF(G$86&lt;&gt;"", IF(SUM(G$87:G95)&lt;G$86, G$86/$B$19, 0),  "")</f>
        <v>0</v>
      </c>
      <c r="H96" s="240">
        <f>IF(H$86&lt;&gt;"", IF(SUM(H$87:H95)&lt;H$86, H$86/$B$19, 0),  "")</f>
        <v>0</v>
      </c>
      <c r="I96" s="240">
        <f>IF(I$86&lt;&gt;"", IF(SUM(I$87:I95)&lt;I$86, I$86/$B$19, 0),  "")</f>
        <v>0</v>
      </c>
      <c r="J96" s="240">
        <f>IF(J$86&lt;&gt;"", IF(SUM(J$87:J95)&lt;J$86, J$86/$B$19, 0),  "")</f>
        <v>0</v>
      </c>
      <c r="K96" s="240">
        <f>IF(K$86&lt;&gt;"", IF(SUM(K$87:K95)&lt;K$86, K$86/$B$19, 0),  "")</f>
        <v>0</v>
      </c>
      <c r="L96" s="240">
        <f>IF(L$86&lt;&gt;"", IF(SUM(L$87:L95)&lt;L$86, L$86/$B$19, 0),  "")</f>
        <v>0</v>
      </c>
      <c r="M96" s="240"/>
      <c r="N96" s="240"/>
      <c r="O96" s="240"/>
      <c r="P96" s="240"/>
      <c r="Q96" s="240"/>
      <c r="R96" s="240"/>
      <c r="S96" s="240"/>
      <c r="T96" s="240"/>
      <c r="U96" s="246" t="e">
        <f t="shared" si="8"/>
        <v>#DIV/0!</v>
      </c>
    </row>
    <row r="97" spans="1:21">
      <c r="A97" s="418"/>
      <c r="B97" s="140">
        <f t="shared" si="7"/>
        <v>2032</v>
      </c>
      <c r="C97" s="139" t="e">
        <f>IF(C$86&lt;&gt;"", IF(SUM(C$87:C96)&lt;C$86, C$86/$B$19, 0),  "")</f>
        <v>#DIV/0!</v>
      </c>
      <c r="D97" s="139">
        <f>IF(D$86&lt;&gt;"", IF(SUM(D$87:D96)&lt;D$86, D$86/$B$19, 0),  "")</f>
        <v>0</v>
      </c>
      <c r="E97" s="139">
        <f>IF(E$86&lt;&gt;"", IF(SUM(E$87:E96)&lt;E$86, E$86/$B$19, 0),  "")</f>
        <v>0</v>
      </c>
      <c r="F97" s="139">
        <f>IF(F$86&lt;&gt;"", IF(SUM(F$87:F96)&lt;F$86, F$86/$B$19, 0),  "")</f>
        <v>0</v>
      </c>
      <c r="G97" s="240">
        <f>IF(G$86&lt;&gt;"", IF(SUM(G$87:G96)&lt;G$86, G$86/$B$19, 0),  "")</f>
        <v>0</v>
      </c>
      <c r="H97" s="240">
        <f>IF(H$86&lt;&gt;"", IF(SUM(H$87:H96)&lt;H$86, H$86/$B$19, 0),  "")</f>
        <v>0</v>
      </c>
      <c r="I97" s="240">
        <f>IF(I$86&lt;&gt;"", IF(SUM(I$87:I96)&lt;I$86, I$86/$B$19, 0),  "")</f>
        <v>0</v>
      </c>
      <c r="J97" s="240">
        <f>IF(J$86&lt;&gt;"", IF(SUM(J$87:J96)&lt;J$86, J$86/$B$19, 0),  "")</f>
        <v>0</v>
      </c>
      <c r="K97" s="240">
        <f>IF(K$86&lt;&gt;"", IF(SUM(K$87:K96)&lt;K$86, K$86/$B$19, 0),  "")</f>
        <v>0</v>
      </c>
      <c r="L97" s="240">
        <f>IF(L$86&lt;&gt;"", IF(SUM(L$87:L96)&lt;L$86, L$86/$B$19, 0),  "")</f>
        <v>0</v>
      </c>
      <c r="M97" s="240">
        <f>IF(M$86&lt;&gt;"", IF(SUM(M$87:M96)&lt;M$86, M$86/$B$19, 0),  "")</f>
        <v>0</v>
      </c>
      <c r="N97" s="240"/>
      <c r="O97" s="240"/>
      <c r="P97" s="240"/>
      <c r="Q97" s="240"/>
      <c r="R97" s="240"/>
      <c r="S97" s="240"/>
      <c r="T97" s="240"/>
      <c r="U97" s="246" t="e">
        <f t="shared" si="8"/>
        <v>#DIV/0!</v>
      </c>
    </row>
    <row r="98" spans="1:21">
      <c r="A98" s="418"/>
      <c r="B98" s="140">
        <f t="shared" si="7"/>
        <v>2033</v>
      </c>
      <c r="C98" s="139" t="e">
        <f>IF(C$86&lt;&gt;"", IF(SUM(C$87:C97)&lt;C$86, C$86/$B$19, 0),  "")</f>
        <v>#DIV/0!</v>
      </c>
      <c r="D98" s="139">
        <f>IF(D$86&lt;&gt;"", IF(SUM(D$87:D97)&lt;D$86, D$86/$B$19, 0),  "")</f>
        <v>0</v>
      </c>
      <c r="E98" s="139">
        <f>IF(E$86&lt;&gt;"", IF(SUM(E$87:E97)&lt;E$86, E$86/$B$19, 0),  "")</f>
        <v>0</v>
      </c>
      <c r="F98" s="139">
        <f>IF(F$86&lt;&gt;"", IF(SUM(F$87:F97)&lt;F$86, F$86/$B$19, 0),  "")</f>
        <v>0</v>
      </c>
      <c r="G98" s="240">
        <f>IF(G$86&lt;&gt;"", IF(SUM(G$87:G97)&lt;G$86, G$86/$B$19, 0),  "")</f>
        <v>0</v>
      </c>
      <c r="H98" s="240">
        <f>IF(H$86&lt;&gt;"", IF(SUM(H$87:H97)&lt;H$86, H$86/$B$19, 0),  "")</f>
        <v>0</v>
      </c>
      <c r="I98" s="240">
        <f>IF(I$86&lt;&gt;"", IF(SUM(I$87:I97)&lt;I$86, I$86/$B$19, 0),  "")</f>
        <v>0</v>
      </c>
      <c r="J98" s="240">
        <f>IF(J$86&lt;&gt;"", IF(SUM(J$87:J97)&lt;J$86, J$86/$B$19, 0),  "")</f>
        <v>0</v>
      </c>
      <c r="K98" s="240">
        <f>IF(K$86&lt;&gt;"", IF(SUM(K$87:K97)&lt;K$86, K$86/$B$19, 0),  "")</f>
        <v>0</v>
      </c>
      <c r="L98" s="240">
        <f>IF(L$86&lt;&gt;"", IF(SUM(L$87:L97)&lt;L$86, L$86/$B$19, 0),  "")</f>
        <v>0</v>
      </c>
      <c r="M98" s="240">
        <f>IF(M$86&lt;&gt;"", IF(SUM(M$87:M97)&lt;M$86, M$86/$B$19, 0),  "")</f>
        <v>0</v>
      </c>
      <c r="N98" s="240">
        <f>IF(N$86&lt;&gt;"", IF(SUM(N$87:N97)&lt;N$86, N$86/$B$19, 0),  "")</f>
        <v>0</v>
      </c>
      <c r="O98" s="240"/>
      <c r="P98" s="240"/>
      <c r="Q98" s="240"/>
      <c r="R98" s="240"/>
      <c r="S98" s="240"/>
      <c r="T98" s="240"/>
      <c r="U98" s="246" t="e">
        <f t="shared" si="8"/>
        <v>#DIV/0!</v>
      </c>
    </row>
    <row r="99" spans="1:21">
      <c r="A99" s="418"/>
      <c r="B99" s="140">
        <f t="shared" si="7"/>
        <v>2034</v>
      </c>
      <c r="C99" s="139" t="e">
        <f>IF(C$86&lt;&gt;"", IF(SUM(C$87:C98)&lt;C$86, C$86/$B$19, 0),  "")</f>
        <v>#DIV/0!</v>
      </c>
      <c r="D99" s="139">
        <f>IF(D$86&lt;&gt;"", IF(SUM(D$87:D98)&lt;D$86, D$86/$B$19, 0),  "")</f>
        <v>0</v>
      </c>
      <c r="E99" s="139">
        <f>IF(E$86&lt;&gt;"", IF(SUM(E$87:E98)&lt;E$86, E$86/$B$19, 0),  "")</f>
        <v>0</v>
      </c>
      <c r="F99" s="139">
        <f>IF(F$86&lt;&gt;"", IF(SUM(F$87:F98)&lt;F$86, F$86/$B$19, 0),  "")</f>
        <v>0</v>
      </c>
      <c r="G99" s="240">
        <f>IF(G$86&lt;&gt;"", IF(SUM(G$87:G98)&lt;G$86, G$86/$B$19, 0),  "")</f>
        <v>0</v>
      </c>
      <c r="H99" s="240">
        <f>IF(H$86&lt;&gt;"", IF(SUM(H$87:H98)&lt;H$86, H$86/$B$19, 0),  "")</f>
        <v>0</v>
      </c>
      <c r="I99" s="240">
        <f>IF(I$86&lt;&gt;"", IF(SUM(I$87:I98)&lt;I$86, I$86/$B$19, 0),  "")</f>
        <v>0</v>
      </c>
      <c r="J99" s="240">
        <f>IF(J$86&lt;&gt;"", IF(SUM(J$87:J98)&lt;J$86, J$86/$B$19, 0),  "")</f>
        <v>0</v>
      </c>
      <c r="K99" s="240">
        <f>IF(K$86&lt;&gt;"", IF(SUM(K$87:K98)&lt;K$86, K$86/$B$19, 0),  "")</f>
        <v>0</v>
      </c>
      <c r="L99" s="240">
        <f>IF(L$86&lt;&gt;"", IF(SUM(L$87:L98)&lt;L$86, L$86/$B$19, 0),  "")</f>
        <v>0</v>
      </c>
      <c r="M99" s="240">
        <f>IF(M$86&lt;&gt;"", IF(SUM(M$87:M98)&lt;M$86, M$86/$B$19, 0),  "")</f>
        <v>0</v>
      </c>
      <c r="N99" s="240">
        <f>IF(N$86&lt;&gt;"", IF(SUM(N$87:N98)&lt;N$86, N$86/$B$19, 0),  "")</f>
        <v>0</v>
      </c>
      <c r="O99" s="240">
        <f>IF(O$86&lt;&gt;"", IF(SUM(O$87:O98)&lt;O$86, O$86/$B$19, 0),  "")</f>
        <v>0</v>
      </c>
      <c r="P99" s="240"/>
      <c r="Q99" s="240"/>
      <c r="R99" s="240"/>
      <c r="S99" s="240"/>
      <c r="T99" s="240"/>
      <c r="U99" s="246" t="e">
        <f t="shared" si="8"/>
        <v>#DIV/0!</v>
      </c>
    </row>
    <row r="100" spans="1:21">
      <c r="A100" s="418"/>
      <c r="B100" s="140">
        <f t="shared" si="7"/>
        <v>2035</v>
      </c>
      <c r="C100" s="139" t="e">
        <f>IF(C$86&lt;&gt;"", IF(SUM(C$87:C99)&lt;C$86, C$86/$B$19, 0),  "")</f>
        <v>#DIV/0!</v>
      </c>
      <c r="D100" s="139">
        <f>IF(D$86&lt;&gt;"", IF(SUM(D$87:D99)&lt;D$86, D$86/$B$19, 0),  "")</f>
        <v>0</v>
      </c>
      <c r="E100" s="139">
        <f>IF(E$86&lt;&gt;"", IF(SUM(E$87:E99)&lt;E$86, E$86/$B$19, 0),  "")</f>
        <v>0</v>
      </c>
      <c r="F100" s="139">
        <f>IF(F$86&lt;&gt;"", IF(SUM(F$87:F99)&lt;F$86, F$86/$B$19, 0),  "")</f>
        <v>0</v>
      </c>
      <c r="G100" s="240">
        <f>IF(G$86&lt;&gt;"", IF(SUM(G$87:G99)&lt;G$86, G$86/$B$19, 0),  "")</f>
        <v>0</v>
      </c>
      <c r="H100" s="240">
        <f>IF(H$86&lt;&gt;"", IF(SUM(H$87:H99)&lt;H$86, H$86/$B$19, 0),  "")</f>
        <v>0</v>
      </c>
      <c r="I100" s="240">
        <f>IF(I$86&lt;&gt;"", IF(SUM(I$87:I99)&lt;I$86, I$86/$B$19, 0),  "")</f>
        <v>0</v>
      </c>
      <c r="J100" s="240">
        <f>IF(J$86&lt;&gt;"", IF(SUM(J$87:J99)&lt;J$86, J$86/$B$19, 0),  "")</f>
        <v>0</v>
      </c>
      <c r="K100" s="240">
        <f>IF(K$86&lt;&gt;"", IF(SUM(K$87:K99)&lt;K$86, K$86/$B$19, 0),  "")</f>
        <v>0</v>
      </c>
      <c r="L100" s="240">
        <f>IF(L$86&lt;&gt;"", IF(SUM(L$87:L99)&lt;L$86, L$86/$B$19, 0),  "")</f>
        <v>0</v>
      </c>
      <c r="M100" s="240">
        <f>IF(M$86&lt;&gt;"", IF(SUM(M$87:M99)&lt;M$86, M$86/$B$19, 0),  "")</f>
        <v>0</v>
      </c>
      <c r="N100" s="240">
        <f>IF(N$86&lt;&gt;"", IF(SUM(N$87:N99)&lt;N$86, N$86/$B$19, 0),  "")</f>
        <v>0</v>
      </c>
      <c r="O100" s="240">
        <f>IF(O$86&lt;&gt;"", IF(SUM(O$87:O99)&lt;O$86, O$86/$B$19, 0),  "")</f>
        <v>0</v>
      </c>
      <c r="P100" s="240">
        <f>IF(P$86&lt;&gt;"", IF(SUM(P$87:P99)&lt;P$86, P$86/$B$19, 0),  "")</f>
        <v>0</v>
      </c>
      <c r="Q100" s="240"/>
      <c r="R100" s="240"/>
      <c r="S100" s="240"/>
      <c r="T100" s="240"/>
      <c r="U100" s="246" t="e">
        <f t="shared" si="8"/>
        <v>#DIV/0!</v>
      </c>
    </row>
    <row r="101" spans="1:21">
      <c r="A101" s="418"/>
      <c r="B101" s="140">
        <f t="shared" si="7"/>
        <v>2036</v>
      </c>
      <c r="C101" s="139" t="e">
        <f>IF(C$86&lt;&gt;"", IF(SUM(C$87:C100)&lt;C$86, C$86/$B$19, 0),  "")</f>
        <v>#DIV/0!</v>
      </c>
      <c r="D101" s="139">
        <f>IF(D$86&lt;&gt;"", IF(SUM(D$87:D100)&lt;D$86, D$86/$B$19, 0),  "")</f>
        <v>0</v>
      </c>
      <c r="E101" s="139">
        <f>IF(E$86&lt;&gt;"", IF(SUM(E$87:E100)&lt;E$86, E$86/$B$19, 0),  "")</f>
        <v>0</v>
      </c>
      <c r="F101" s="139">
        <f>IF(F$86&lt;&gt;"", IF(SUM(F$87:F100)&lt;F$86, F$86/$B$19, 0),  "")</f>
        <v>0</v>
      </c>
      <c r="G101" s="240">
        <f>IF(G$86&lt;&gt;"", IF(SUM(G$87:G100)&lt;G$86, G$86/$B$19, 0),  "")</f>
        <v>0</v>
      </c>
      <c r="H101" s="240">
        <f>IF(H$86&lt;&gt;"", IF(SUM(H$87:H100)&lt;H$86, H$86/$B$19, 0),  "")</f>
        <v>0</v>
      </c>
      <c r="I101" s="240">
        <f>IF(I$86&lt;&gt;"", IF(SUM(I$87:I100)&lt;I$86, I$86/$B$19, 0),  "")</f>
        <v>0</v>
      </c>
      <c r="J101" s="240">
        <f>IF(J$86&lt;&gt;"", IF(SUM(J$87:J100)&lt;J$86, J$86/$B$19, 0),  "")</f>
        <v>0</v>
      </c>
      <c r="K101" s="240">
        <f>IF(K$86&lt;&gt;"", IF(SUM(K$87:K100)&lt;K$86, K$86/$B$19, 0),  "")</f>
        <v>0</v>
      </c>
      <c r="L101" s="240">
        <f>IF(L$86&lt;&gt;"", IF(SUM(L$87:L100)&lt;L$86, L$86/$B$19, 0),  "")</f>
        <v>0</v>
      </c>
      <c r="M101" s="240">
        <f>IF(M$86&lt;&gt;"", IF(SUM(M$87:M100)&lt;M$86, M$86/$B$19, 0),  "")</f>
        <v>0</v>
      </c>
      <c r="N101" s="240">
        <f>IF(N$86&lt;&gt;"", IF(SUM(N$87:N100)&lt;N$86, N$86/$B$19, 0),  "")</f>
        <v>0</v>
      </c>
      <c r="O101" s="240">
        <f>IF(O$86&lt;&gt;"", IF(SUM(O$87:O100)&lt;O$86, O$86/$B$19, 0),  "")</f>
        <v>0</v>
      </c>
      <c r="P101" s="240">
        <f>IF(P$86&lt;&gt;"", IF(SUM(P$87:P100)&lt;P$86, P$86/$B$19, 0),  "")</f>
        <v>0</v>
      </c>
      <c r="Q101" s="240">
        <f>IF(Q$86&lt;&gt;"", IF(SUM(Q$87:Q100)&lt;Q$86, Q$86/$B$19, 0),  "")</f>
        <v>0</v>
      </c>
      <c r="R101" s="240"/>
      <c r="S101" s="240"/>
      <c r="T101" s="240"/>
      <c r="U101" s="246" t="e">
        <f t="shared" si="8"/>
        <v>#DIV/0!</v>
      </c>
    </row>
    <row r="102" spans="1:21">
      <c r="A102" s="418"/>
      <c r="B102" s="140">
        <f t="shared" si="7"/>
        <v>2037</v>
      </c>
      <c r="C102" s="139" t="e">
        <f>IF(C$86&lt;&gt;"", IF(SUM(C$87:C101)&lt;C$86, C$86/$B$19, 0),  "")</f>
        <v>#DIV/0!</v>
      </c>
      <c r="D102" s="139">
        <f>IF(D$86&lt;&gt;"", IF(SUM(D$87:D101)&lt;D$86, D$86/$B$19, 0),  "")</f>
        <v>0</v>
      </c>
      <c r="E102" s="139">
        <f>IF(E$86&lt;&gt;"", IF(SUM(E$87:E101)&lt;E$86, E$86/$B$19, 0),  "")</f>
        <v>0</v>
      </c>
      <c r="F102" s="139">
        <f>IF(F$86&lt;&gt;"", IF(SUM(F$87:F101)&lt;F$86, F$86/$B$19, 0),  "")</f>
        <v>0</v>
      </c>
      <c r="G102" s="240">
        <f>IF(G$86&lt;&gt;"", IF(SUM(G$87:G101)&lt;G$86, G$86/$B$19, 0),  "")</f>
        <v>0</v>
      </c>
      <c r="H102" s="240">
        <f>IF(H$86&lt;&gt;"", IF(SUM(H$87:H101)&lt;H$86, H$86/$B$19, 0),  "")</f>
        <v>0</v>
      </c>
      <c r="I102" s="240">
        <f>IF(I$86&lt;&gt;"", IF(SUM(I$87:I101)&lt;I$86, I$86/$B$19, 0),  "")</f>
        <v>0</v>
      </c>
      <c r="J102" s="240">
        <f>IF(J$86&lt;&gt;"", IF(SUM(J$87:J101)&lt;J$86, J$86/$B$19, 0),  "")</f>
        <v>0</v>
      </c>
      <c r="K102" s="240">
        <f>IF(K$86&lt;&gt;"", IF(SUM(K$87:K101)&lt;K$86, K$86/$B$19, 0),  "")</f>
        <v>0</v>
      </c>
      <c r="L102" s="240">
        <f>IF(L$86&lt;&gt;"", IF(SUM(L$87:L101)&lt;L$86, L$86/$B$19, 0),  "")</f>
        <v>0</v>
      </c>
      <c r="M102" s="240">
        <f>IF(M$86&lt;&gt;"", IF(SUM(M$87:M101)&lt;M$86, M$86/$B$19, 0),  "")</f>
        <v>0</v>
      </c>
      <c r="N102" s="240">
        <f>IF(N$86&lt;&gt;"", IF(SUM(N$87:N101)&lt;N$86, N$86/$B$19, 0),  "")</f>
        <v>0</v>
      </c>
      <c r="O102" s="240">
        <f>IF(O$86&lt;&gt;"", IF(SUM(O$87:O101)&lt;O$86, O$86/$B$19, 0),  "")</f>
        <v>0</v>
      </c>
      <c r="P102" s="240">
        <f>IF(P$86&lt;&gt;"", IF(SUM(P$87:P101)&lt;P$86, P$86/$B$19, 0),  "")</f>
        <v>0</v>
      </c>
      <c r="Q102" s="240">
        <f>IF(Q$86&lt;&gt;"", IF(SUM(Q$87:Q101)&lt;Q$86, Q$86/$B$19, 0),  "")</f>
        <v>0</v>
      </c>
      <c r="R102" s="240">
        <f>IF(R$86&lt;&gt;"", IF(SUM(R$87:R101)&lt;R$86, R$86/$B$19, 0),  "")</f>
        <v>0</v>
      </c>
      <c r="S102" s="240"/>
      <c r="T102" s="240"/>
      <c r="U102" s="246" t="e">
        <f t="shared" si="8"/>
        <v>#DIV/0!</v>
      </c>
    </row>
    <row r="103" spans="1:21">
      <c r="A103" s="418"/>
      <c r="B103" s="140">
        <f t="shared" si="7"/>
        <v>2038</v>
      </c>
      <c r="C103" s="139" t="e">
        <f>IF(C$86&lt;&gt;"", IF(SUM(C$87:C102)&lt;C$86, C$86/$B$19, 0),  "")</f>
        <v>#DIV/0!</v>
      </c>
      <c r="D103" s="139">
        <f>IF(D$86&lt;&gt;"", IF(SUM(D$87:D102)&lt;D$86, D$86/$B$19, 0),  "")</f>
        <v>0</v>
      </c>
      <c r="E103" s="139">
        <f>IF(E$86&lt;&gt;"", IF(SUM(E$87:E102)&lt;E$86, E$86/$B$19, 0),  "")</f>
        <v>0</v>
      </c>
      <c r="F103" s="139">
        <f>IF(F$86&lt;&gt;"", IF(SUM(F$87:F102)&lt;F$86, F$86/$B$19, 0),  "")</f>
        <v>0</v>
      </c>
      <c r="G103" s="240">
        <f>IF(G$86&lt;&gt;"", IF(SUM(G$87:G102)&lt;G$86, G$86/$B$19, 0),  "")</f>
        <v>0</v>
      </c>
      <c r="H103" s="240">
        <f>IF(H$86&lt;&gt;"", IF(SUM(H$87:H102)&lt;H$86, H$86/$B$19, 0),  "")</f>
        <v>0</v>
      </c>
      <c r="I103" s="240">
        <f>IF(I$86&lt;&gt;"", IF(SUM(I$87:I102)&lt;I$86, I$86/$B$19, 0),  "")</f>
        <v>0</v>
      </c>
      <c r="J103" s="240">
        <f>IF(J$86&lt;&gt;"", IF(SUM(J$87:J102)&lt;J$86, J$86/$B$19, 0),  "")</f>
        <v>0</v>
      </c>
      <c r="K103" s="240">
        <f>IF(K$86&lt;&gt;"", IF(SUM(K$87:K102)&lt;K$86, K$86/$B$19, 0),  "")</f>
        <v>0</v>
      </c>
      <c r="L103" s="240">
        <f>IF(L$86&lt;&gt;"", IF(SUM(L$87:L102)&lt;L$86, L$86/$B$19, 0),  "")</f>
        <v>0</v>
      </c>
      <c r="M103" s="240">
        <f>IF(M$86&lt;&gt;"", IF(SUM(M$87:M102)&lt;M$86, M$86/$B$19, 0),  "")</f>
        <v>0</v>
      </c>
      <c r="N103" s="240">
        <f>IF(N$86&lt;&gt;"", IF(SUM(N$87:N102)&lt;N$86, N$86/$B$19, 0),  "")</f>
        <v>0</v>
      </c>
      <c r="O103" s="240">
        <f>IF(O$86&lt;&gt;"", IF(SUM(O$87:O102)&lt;O$86, O$86/$B$19, 0),  "")</f>
        <v>0</v>
      </c>
      <c r="P103" s="240">
        <f>IF(P$86&lt;&gt;"", IF(SUM(P$87:P102)&lt;P$86, P$86/$B$19, 0),  "")</f>
        <v>0</v>
      </c>
      <c r="Q103" s="240">
        <f>IF(Q$86&lt;&gt;"", IF(SUM(Q$87:Q102)&lt;Q$86, Q$86/$B$19, 0),  "")</f>
        <v>0</v>
      </c>
      <c r="R103" s="240">
        <f>IF(R$86&lt;&gt;"", IF(SUM(R$87:R102)&lt;R$86, R$86/$B$19, 0),  "")</f>
        <v>0</v>
      </c>
      <c r="S103" s="240">
        <f>IF(S$86&lt;&gt;"", IF(SUM(S$87:S102)&lt;S$86, S$86/$B$19, 0),  "")</f>
        <v>0</v>
      </c>
      <c r="T103" s="240"/>
      <c r="U103" s="246" t="e">
        <f t="shared" si="8"/>
        <v>#DIV/0!</v>
      </c>
    </row>
    <row r="104" spans="1:21">
      <c r="A104" s="419"/>
      <c r="B104" s="140">
        <f t="shared" si="7"/>
        <v>2039</v>
      </c>
      <c r="C104" s="139" t="e">
        <f>IF(C$86&lt;&gt;"", IF(SUM(C$87:C103)&lt;C$86, C$86/$B$19, 0),  "")</f>
        <v>#DIV/0!</v>
      </c>
      <c r="D104" s="139">
        <f>IF(D$86&lt;&gt;"", IF(SUM(D$87:D103)&lt;D$86, D$86/$B$19, 0),  "")</f>
        <v>0</v>
      </c>
      <c r="E104" s="139">
        <f>IF(E$86&lt;&gt;"", IF(SUM(E$87:E103)&lt;E$86, E$86/$B$19, 0),  "")</f>
        <v>0</v>
      </c>
      <c r="F104" s="139">
        <f>IF(F$86&lt;&gt;"", IF(SUM(F$87:F103)&lt;F$86, F$86/$B$19, 0),  "")</f>
        <v>0</v>
      </c>
      <c r="G104" s="240">
        <f>IF(G$86&lt;&gt;"", IF(SUM(G$87:G103)&lt;G$86, G$86/$B$19, 0),  "")</f>
        <v>0</v>
      </c>
      <c r="H104" s="240">
        <f>IF(H$86&lt;&gt;"", IF(SUM(H$87:H103)&lt;H$86, H$86/$B$19, 0),  "")</f>
        <v>0</v>
      </c>
      <c r="I104" s="240">
        <f>IF(I$86&lt;&gt;"", IF(SUM(I$87:I103)&lt;I$86, I$86/$B$19, 0),  "")</f>
        <v>0</v>
      </c>
      <c r="J104" s="240">
        <f>IF(J$86&lt;&gt;"", IF(SUM(J$87:J103)&lt;J$86, J$86/$B$19, 0),  "")</f>
        <v>0</v>
      </c>
      <c r="K104" s="240">
        <f>IF(K$86&lt;&gt;"", IF(SUM(K$87:K103)&lt;K$86, K$86/$B$19, 0),  "")</f>
        <v>0</v>
      </c>
      <c r="L104" s="240">
        <f>IF(L$86&lt;&gt;"", IF(SUM(L$87:L103)&lt;L$86, L$86/$B$19, 0),  "")</f>
        <v>0</v>
      </c>
      <c r="M104" s="240">
        <f>IF(M$86&lt;&gt;"", IF(SUM(M$87:M103)&lt;M$86, M$86/$B$19, 0),  "")</f>
        <v>0</v>
      </c>
      <c r="N104" s="240">
        <f>IF(N$86&lt;&gt;"", IF(SUM(N$87:N103)&lt;N$86, N$86/$B$19, 0),  "")</f>
        <v>0</v>
      </c>
      <c r="O104" s="240">
        <f>IF(O$86&lt;&gt;"", IF(SUM(O$87:O103)&lt;O$86, O$86/$B$19, 0),  "")</f>
        <v>0</v>
      </c>
      <c r="P104" s="240">
        <f>IF(P$86&lt;&gt;"", IF(SUM(P$87:P103)&lt;P$86, P$86/$B$19, 0),  "")</f>
        <v>0</v>
      </c>
      <c r="Q104" s="240">
        <f>IF(Q$86&lt;&gt;"", IF(SUM(Q$87:Q103)&lt;Q$86, Q$86/$B$19, 0),  "")</f>
        <v>0</v>
      </c>
      <c r="R104" s="240">
        <f>IF(R$86&lt;&gt;"", IF(SUM(R$87:R103)&lt;R$86, R$86/$B$19, 0),  "")</f>
        <v>0</v>
      </c>
      <c r="S104" s="240">
        <f>IF(S$86&lt;&gt;"", IF(SUM(S$87:S103)&lt;S$86, S$86/$B$19, 0),  "")</f>
        <v>0</v>
      </c>
      <c r="T104" s="240">
        <f>IF(T$86&lt;&gt;"", IF(SUM(T$87:T103)&lt;T$86, T$86/$B$19, 0),  "")</f>
        <v>0</v>
      </c>
      <c r="U104" s="246" t="e">
        <f t="shared" si="8"/>
        <v>#DIV/0!</v>
      </c>
    </row>
    <row r="105" spans="1:21">
      <c r="A105" s="136" t="s">
        <v>68</v>
      </c>
      <c r="B105" s="136"/>
      <c r="C105" s="252" t="e">
        <f>ROUND(IF(C86&lt;&gt;"", C86-SUM(C87:C104), ""),2)</f>
        <v>#DIV/0!</v>
      </c>
      <c r="D105" s="252">
        <f t="shared" ref="D105" si="9">ROUND(IF(D86&lt;&gt;"", D86-SUM(D87:D104), ""),2)</f>
        <v>0</v>
      </c>
      <c r="E105" s="252">
        <f t="shared" ref="E105" si="10">ROUND(IF(E86&lt;&gt;"", E86-SUM(E87:E104), ""),2)</f>
        <v>0</v>
      </c>
      <c r="F105" s="252">
        <f t="shared" ref="F105" si="11">ROUND(IF(F86&lt;&gt;"", F86-SUM(F87:F104), ""),2)</f>
        <v>0</v>
      </c>
      <c r="G105" s="252">
        <f t="shared" ref="G105" si="12">ROUND(IF(G86&lt;&gt;"", G86-SUM(G87:G104), ""),2)</f>
        <v>0</v>
      </c>
      <c r="H105" s="252">
        <f t="shared" ref="H105" si="13">ROUND(IF(H86&lt;&gt;"", H86-SUM(H87:H104), ""),2)</f>
        <v>0</v>
      </c>
      <c r="I105" s="252">
        <f t="shared" ref="I105" si="14">ROUND(IF(I86&lt;&gt;"", I86-SUM(I87:I104), ""),2)</f>
        <v>0</v>
      </c>
      <c r="J105" s="252">
        <f t="shared" ref="J105" si="15">ROUND(IF(J86&lt;&gt;"", J86-SUM(J87:J104), ""),2)</f>
        <v>0</v>
      </c>
      <c r="K105" s="252">
        <f t="shared" ref="K105" si="16">ROUND(IF(K86&lt;&gt;"", K86-SUM(K87:K104), ""),2)</f>
        <v>0</v>
      </c>
      <c r="L105" s="252">
        <f t="shared" ref="L105" si="17">ROUND(IF(L86&lt;&gt;"", L86-SUM(L87:L104), ""),2)</f>
        <v>0</v>
      </c>
      <c r="M105" s="252">
        <f t="shared" ref="M105" si="18">ROUND(IF(M86&lt;&gt;"", M86-SUM(M87:M104), ""),2)</f>
        <v>0</v>
      </c>
      <c r="N105" s="252">
        <f t="shared" ref="N105" si="19">ROUND(IF(N86&lt;&gt;"", N86-SUM(N87:N104), ""),2)</f>
        <v>0</v>
      </c>
      <c r="O105" s="252">
        <f t="shared" ref="O105" si="20">ROUND(IF(O86&lt;&gt;"", O86-SUM(O87:O104), ""),2)</f>
        <v>0</v>
      </c>
      <c r="P105" s="252">
        <f t="shared" ref="P105" si="21">ROUND(IF(P86&lt;&gt;"", P86-SUM(P87:P104), ""),2)</f>
        <v>0</v>
      </c>
      <c r="Q105" s="252">
        <f t="shared" ref="Q105" si="22">ROUND(IF(Q86&lt;&gt;"", Q86-SUM(Q87:Q104), ""),2)</f>
        <v>0</v>
      </c>
      <c r="R105" s="252">
        <f t="shared" ref="R105" si="23">ROUND(IF(R86&lt;&gt;"", R86-SUM(R87:R104), ""),2)</f>
        <v>0</v>
      </c>
      <c r="S105" s="252">
        <f t="shared" ref="S105" si="24">ROUND(IF(S86&lt;&gt;"", S86-SUM(S87:S104), ""),2)</f>
        <v>0</v>
      </c>
      <c r="T105" s="252">
        <f t="shared" ref="T105" si="25">ROUND(IF(T86&lt;&gt;"", T86-SUM(T87:T104), ""),2)</f>
        <v>0</v>
      </c>
      <c r="U105" s="247"/>
    </row>
    <row r="106" spans="1:21">
      <c r="A106" s="135" t="s">
        <v>69</v>
      </c>
      <c r="B106" s="135"/>
      <c r="C106" s="135"/>
      <c r="D106" s="135"/>
      <c r="E106" s="135"/>
      <c r="F106" s="135"/>
      <c r="G106" s="248"/>
      <c r="H106" s="248"/>
      <c r="I106" s="248"/>
      <c r="J106" s="248"/>
      <c r="K106" s="248"/>
      <c r="L106" s="248"/>
      <c r="M106" s="248"/>
      <c r="N106" s="248"/>
      <c r="O106" s="248"/>
      <c r="P106" s="248"/>
      <c r="Q106" s="248"/>
      <c r="R106" s="248"/>
      <c r="S106" s="248"/>
      <c r="T106" s="249" t="e">
        <f>SUM(C105:T105)</f>
        <v>#DIV/0!</v>
      </c>
      <c r="U106" s="258"/>
    </row>
    <row r="108" spans="1:21">
      <c r="A108" s="25" t="s">
        <v>76</v>
      </c>
    </row>
    <row r="109" spans="1:21" ht="6" customHeight="1">
      <c r="A109" s="25"/>
    </row>
    <row r="110" spans="1:21" ht="51.6" customHeight="1">
      <c r="A110" s="31" t="s">
        <v>77</v>
      </c>
      <c r="B110" s="412" t="s">
        <v>85</v>
      </c>
      <c r="C110" s="412"/>
      <c r="D110" s="412"/>
      <c r="E110" s="412"/>
      <c r="F110" s="412"/>
      <c r="G110" s="412"/>
      <c r="H110" s="412"/>
      <c r="I110" s="412"/>
      <c r="J110" s="412"/>
      <c r="K110" s="412"/>
      <c r="L110" s="412"/>
      <c r="M110" s="412"/>
      <c r="N110" s="412"/>
      <c r="O110" s="412"/>
      <c r="P110" s="412"/>
      <c r="Q110" s="412"/>
      <c r="R110" s="412"/>
      <c r="S110" s="412"/>
      <c r="T110" s="412"/>
      <c r="U110" s="412"/>
    </row>
    <row r="111" spans="1:21" ht="9.6" customHeight="1">
      <c r="A111" s="31"/>
      <c r="B111" s="31"/>
      <c r="C111" s="31"/>
      <c r="D111" s="31"/>
      <c r="E111" s="31"/>
      <c r="F111" s="31"/>
      <c r="G111" s="31"/>
      <c r="H111" s="31"/>
      <c r="I111" s="31"/>
      <c r="J111" s="31"/>
      <c r="K111" s="31"/>
      <c r="L111" s="31"/>
      <c r="M111" s="31"/>
      <c r="N111" s="31"/>
      <c r="O111" s="31"/>
      <c r="P111" s="31"/>
      <c r="Q111" s="31"/>
      <c r="R111" s="31"/>
      <c r="S111" s="31"/>
      <c r="T111" s="31"/>
      <c r="U111" s="31"/>
    </row>
    <row r="112" spans="1:21" ht="28.8">
      <c r="A112" s="31" t="s">
        <v>78</v>
      </c>
      <c r="B112" s="31"/>
      <c r="C112" s="137">
        <f>C$28</f>
        <v>2022</v>
      </c>
      <c r="D112" s="137">
        <f t="shared" ref="D112:U112" si="26">D$28</f>
        <v>2023</v>
      </c>
      <c r="E112" s="137">
        <f t="shared" si="26"/>
        <v>2024</v>
      </c>
      <c r="F112" s="137">
        <f t="shared" si="26"/>
        <v>2025</v>
      </c>
      <c r="G112" s="137">
        <f t="shared" si="26"/>
        <v>2026</v>
      </c>
      <c r="H112" s="137">
        <f t="shared" si="26"/>
        <v>2027</v>
      </c>
      <c r="I112" s="137">
        <f t="shared" si="26"/>
        <v>2028</v>
      </c>
      <c r="J112" s="137">
        <f t="shared" si="26"/>
        <v>2029</v>
      </c>
      <c r="K112" s="137">
        <f t="shared" si="26"/>
        <v>2030</v>
      </c>
      <c r="L112" s="137">
        <f t="shared" si="26"/>
        <v>2031</v>
      </c>
      <c r="M112" s="137">
        <f t="shared" si="26"/>
        <v>2032</v>
      </c>
      <c r="N112" s="137">
        <f t="shared" si="26"/>
        <v>2033</v>
      </c>
      <c r="O112" s="137">
        <f t="shared" si="26"/>
        <v>2034</v>
      </c>
      <c r="P112" s="137">
        <f t="shared" si="26"/>
        <v>2035</v>
      </c>
      <c r="Q112" s="137">
        <f t="shared" si="26"/>
        <v>2036</v>
      </c>
      <c r="R112" s="137">
        <f t="shared" si="26"/>
        <v>2037</v>
      </c>
      <c r="S112" s="137">
        <f t="shared" si="26"/>
        <v>2038</v>
      </c>
      <c r="T112" s="137">
        <f t="shared" si="26"/>
        <v>2039</v>
      </c>
      <c r="U112" s="30" t="str">
        <f t="shared" si="26"/>
        <v>Yearly depreciation</v>
      </c>
    </row>
    <row r="113" spans="1:22">
      <c r="A113" s="142" t="s">
        <v>71</v>
      </c>
      <c r="B113" s="143"/>
      <c r="C113" s="144">
        <f>'Factual scenario (IPCEI)'!C63</f>
        <v>0</v>
      </c>
      <c r="D113" s="138">
        <f>'Factual scenario (IPCEI)'!D63</f>
        <v>0</v>
      </c>
      <c r="E113" s="138">
        <f>'Factual scenario (IPCEI)'!E63</f>
        <v>0</v>
      </c>
      <c r="F113" s="138">
        <f>'Factual scenario (IPCEI)'!F63</f>
        <v>0</v>
      </c>
      <c r="G113" s="138">
        <f>'Factual scenario (IPCEI)'!G63</f>
        <v>0</v>
      </c>
      <c r="H113" s="138">
        <f>'Factual scenario (IPCEI)'!H63</f>
        <v>0</v>
      </c>
      <c r="I113" s="138">
        <f>'Factual scenario (IPCEI)'!I63</f>
        <v>0</v>
      </c>
      <c r="J113" s="138">
        <f>'Factual scenario (IPCEI)'!J63</f>
        <v>0</v>
      </c>
      <c r="K113" s="138">
        <f>'Factual scenario (IPCEI)'!K63</f>
        <v>0</v>
      </c>
      <c r="L113" s="138">
        <f>'Factual scenario (IPCEI)'!L63</f>
        <v>0</v>
      </c>
      <c r="M113" s="138">
        <f>'Factual scenario (IPCEI)'!M63</f>
        <v>0</v>
      </c>
      <c r="N113" s="138">
        <f>'Factual scenario (IPCEI)'!N63</f>
        <v>0</v>
      </c>
      <c r="O113" s="138">
        <f>'Factual scenario (IPCEI)'!O63</f>
        <v>0</v>
      </c>
      <c r="P113" s="138">
        <f>'Factual scenario (IPCEI)'!P63</f>
        <v>0</v>
      </c>
      <c r="Q113" s="138">
        <f>'Factual scenario (IPCEI)'!Q63</f>
        <v>0</v>
      </c>
      <c r="R113" s="138">
        <f>'Factual scenario (IPCEI)'!R63</f>
        <v>0</v>
      </c>
      <c r="S113" s="138">
        <f>'Factual scenario (IPCEI)'!S63</f>
        <v>0</v>
      </c>
      <c r="T113" s="138">
        <f>'Factual scenario (IPCEI)'!T63</f>
        <v>0</v>
      </c>
      <c r="U113" s="209"/>
    </row>
    <row r="114" spans="1:22">
      <c r="A114" s="417" t="s">
        <v>9</v>
      </c>
      <c r="B114" s="140">
        <f>B87</f>
        <v>2022</v>
      </c>
      <c r="C114" s="139" t="e">
        <f>IF(C$113&lt;&gt;"", C$113/$B$20, "")</f>
        <v>#DIV/0!</v>
      </c>
      <c r="D114" s="139"/>
      <c r="E114" s="139"/>
      <c r="F114" s="139"/>
      <c r="G114" s="139"/>
      <c r="H114" s="139"/>
      <c r="I114" s="139"/>
      <c r="J114" s="139"/>
      <c r="K114" s="139"/>
      <c r="L114" s="139"/>
      <c r="M114" s="139"/>
      <c r="N114" s="139"/>
      <c r="O114" s="139"/>
      <c r="P114" s="139"/>
      <c r="Q114" s="139"/>
      <c r="R114" s="139"/>
      <c r="S114" s="139"/>
      <c r="T114" s="139"/>
      <c r="U114" s="207" t="e">
        <f>SUM(C114:T114)</f>
        <v>#DIV/0!</v>
      </c>
    </row>
    <row r="115" spans="1:22">
      <c r="A115" s="418"/>
      <c r="B115" s="140">
        <f t="shared" ref="B115:B130" si="27">B88</f>
        <v>2023</v>
      </c>
      <c r="C115" s="139" t="e">
        <f>IF(C$113&lt;&gt;"", IF(SUM(C$114:C114)&lt;C$113, C$113/$B$20, 0),  "")</f>
        <v>#DIV/0!</v>
      </c>
      <c r="D115" s="139">
        <f>IF(D$113&lt;&gt;"", IF(SUM(D$114:D114)&lt;D$113, D$113/$B$20, 0),  "")</f>
        <v>0</v>
      </c>
      <c r="E115" s="139"/>
      <c r="F115" s="139"/>
      <c r="G115" s="139"/>
      <c r="H115" s="139"/>
      <c r="I115" s="139"/>
      <c r="J115" s="139"/>
      <c r="K115" s="139"/>
      <c r="L115" s="139"/>
      <c r="M115" s="139"/>
      <c r="N115" s="139"/>
      <c r="O115" s="139"/>
      <c r="P115" s="139"/>
      <c r="Q115" s="139"/>
      <c r="R115" s="139"/>
      <c r="S115" s="139"/>
      <c r="T115" s="139"/>
      <c r="U115" s="207" t="e">
        <f t="shared" ref="U115:U131" si="28">SUM(C115:T115)</f>
        <v>#DIV/0!</v>
      </c>
    </row>
    <row r="116" spans="1:22">
      <c r="A116" s="418"/>
      <c r="B116" s="140">
        <f t="shared" si="27"/>
        <v>2024</v>
      </c>
      <c r="C116" s="139" t="e">
        <f>IF(C$113&lt;&gt;"", IF(SUM(C$114:C115)&lt;C$113, C$113/$B$20, 0),  "")</f>
        <v>#DIV/0!</v>
      </c>
      <c r="D116" s="139">
        <f>IF(D$113&lt;&gt;"", IF(SUM(D$114:D115)&lt;D$113, D$113/$B$20, 0),  "")</f>
        <v>0</v>
      </c>
      <c r="E116" s="139">
        <f>IF(E$113&lt;&gt;"", IF(SUM(E$114:E115)&lt;E$113, E$113/$B$20, 0),  "")</f>
        <v>0</v>
      </c>
      <c r="F116" s="139"/>
      <c r="G116" s="139"/>
      <c r="H116" s="139"/>
      <c r="I116" s="139"/>
      <c r="J116" s="139"/>
      <c r="K116" s="139"/>
      <c r="L116" s="139"/>
      <c r="M116" s="139"/>
      <c r="N116" s="139"/>
      <c r="O116" s="139"/>
      <c r="P116" s="139"/>
      <c r="Q116" s="139"/>
      <c r="R116" s="139"/>
      <c r="S116" s="139"/>
      <c r="T116" s="139"/>
      <c r="U116" s="207" t="e">
        <f t="shared" si="28"/>
        <v>#DIV/0!</v>
      </c>
    </row>
    <row r="117" spans="1:22">
      <c r="A117" s="418"/>
      <c r="B117" s="140">
        <f t="shared" si="27"/>
        <v>2025</v>
      </c>
      <c r="C117" s="139" t="e">
        <f>IF(C$113&lt;&gt;"", IF(SUM(C$114:C116)&lt;C$113, C$113/$B$20, 0),  "")</f>
        <v>#DIV/0!</v>
      </c>
      <c r="D117" s="139">
        <f>IF(D$113&lt;&gt;"", IF(SUM(D$114:D116)&lt;D$113, D$113/$B$20, 0),  "")</f>
        <v>0</v>
      </c>
      <c r="E117" s="139">
        <f>IF(E$113&lt;&gt;"", IF(SUM(E$114:E116)&lt;E$113, E$113/$B$20, 0),  "")</f>
        <v>0</v>
      </c>
      <c r="F117" s="139">
        <f>IF(F$113&lt;&gt;"", IF(SUM(F$114:F116)&lt;F$113, F$113/$B$20, 0),  "")</f>
        <v>0</v>
      </c>
      <c r="G117" s="139"/>
      <c r="H117" s="139"/>
      <c r="I117" s="139"/>
      <c r="J117" s="139"/>
      <c r="K117" s="139"/>
      <c r="L117" s="139"/>
      <c r="M117" s="139"/>
      <c r="N117" s="139"/>
      <c r="O117" s="139"/>
      <c r="P117" s="139"/>
      <c r="Q117" s="139"/>
      <c r="R117" s="139"/>
      <c r="S117" s="139"/>
      <c r="T117" s="139"/>
      <c r="U117" s="207" t="e">
        <f t="shared" si="28"/>
        <v>#DIV/0!</v>
      </c>
    </row>
    <row r="118" spans="1:22">
      <c r="A118" s="418"/>
      <c r="B118" s="140">
        <f t="shared" si="27"/>
        <v>2026</v>
      </c>
      <c r="C118" s="139" t="e">
        <f>IF(C$113&lt;&gt;"", IF(SUM(C$114:C117)&lt;C$113, C$113/$B$20, 0),  "")</f>
        <v>#DIV/0!</v>
      </c>
      <c r="D118" s="139">
        <f>IF(D$113&lt;&gt;"", IF(SUM(D$114:D117)&lt;D$113, D$113/$B$20, 0),  "")</f>
        <v>0</v>
      </c>
      <c r="E118" s="139">
        <f>IF(E$113&lt;&gt;"", IF(SUM(E$114:E117)&lt;E$113, E$113/$B$20, 0),  "")</f>
        <v>0</v>
      </c>
      <c r="F118" s="139">
        <f>IF(F$113&lt;&gt;"", IF(SUM(F$114:F117)&lt;F$113, F$113/$B$20, 0),  "")</f>
        <v>0</v>
      </c>
      <c r="G118" s="139">
        <f>IF(G$113&lt;&gt;"", IF(SUM(G$114:G117)&lt;G$113, G$113/$B$20, 0),  "")</f>
        <v>0</v>
      </c>
      <c r="H118" s="139"/>
      <c r="I118" s="139"/>
      <c r="J118" s="139"/>
      <c r="K118" s="139"/>
      <c r="L118" s="139"/>
      <c r="M118" s="139"/>
      <c r="N118" s="139"/>
      <c r="O118" s="139"/>
      <c r="P118" s="139"/>
      <c r="Q118" s="139"/>
      <c r="R118" s="139"/>
      <c r="S118" s="139"/>
      <c r="T118" s="139"/>
      <c r="U118" s="207" t="e">
        <f t="shared" si="28"/>
        <v>#DIV/0!</v>
      </c>
    </row>
    <row r="119" spans="1:22">
      <c r="A119" s="418"/>
      <c r="B119" s="140">
        <f t="shared" si="27"/>
        <v>2027</v>
      </c>
      <c r="C119" s="139" t="e">
        <f>IF(C$113&lt;&gt;"", IF(SUM(C$114:C118)&lt;C$113, C$113/$B$20, 0),  "")</f>
        <v>#DIV/0!</v>
      </c>
      <c r="D119" s="139">
        <f>IF(D$113&lt;&gt;"", IF(SUM(D$114:D118)&lt;D$113, D$113/$B$20, 0),  "")</f>
        <v>0</v>
      </c>
      <c r="E119" s="139">
        <f>IF(E$113&lt;&gt;"", IF(SUM(E$114:E118)&lt;E$113, E$113/$B$20, 0),  "")</f>
        <v>0</v>
      </c>
      <c r="F119" s="139">
        <f>IF(F$113&lt;&gt;"", IF(SUM(F$114:F118)&lt;F$113, F$113/$B$20, 0),  "")</f>
        <v>0</v>
      </c>
      <c r="G119" s="139">
        <f>IF(G$113&lt;&gt;"", IF(SUM(G$114:G118)&lt;G$113, G$113/$B$20, 0),  "")</f>
        <v>0</v>
      </c>
      <c r="H119" s="139">
        <f>IF(H$113&lt;&gt;"", IF(SUM(H$114:H118)&lt;H$113, H$113/$B$20, 0),  "")</f>
        <v>0</v>
      </c>
      <c r="I119" s="139"/>
      <c r="J119" s="139"/>
      <c r="K119" s="139"/>
      <c r="L119" s="139"/>
      <c r="M119" s="139"/>
      <c r="N119" s="139"/>
      <c r="O119" s="139"/>
      <c r="P119" s="139"/>
      <c r="Q119" s="139"/>
      <c r="R119" s="139"/>
      <c r="S119" s="139"/>
      <c r="T119" s="139"/>
      <c r="U119" s="207" t="e">
        <f t="shared" si="28"/>
        <v>#DIV/0!</v>
      </c>
    </row>
    <row r="120" spans="1:22">
      <c r="A120" s="418"/>
      <c r="B120" s="140">
        <f t="shared" si="27"/>
        <v>2028</v>
      </c>
      <c r="C120" s="139" t="e">
        <f>IF(C$113&lt;&gt;"", IF(SUM(C$114:C119)&lt;C$113, C$113/$B$20, 0),  "")</f>
        <v>#DIV/0!</v>
      </c>
      <c r="D120" s="139">
        <f>IF(D$113&lt;&gt;"", IF(SUM(D$114:D119)&lt;D$113, D$113/$B$20, 0),  "")</f>
        <v>0</v>
      </c>
      <c r="E120" s="139">
        <f>IF(E$113&lt;&gt;"", IF(SUM(E$114:E119)&lt;E$113, E$113/$B$20, 0),  "")</f>
        <v>0</v>
      </c>
      <c r="F120" s="139">
        <f>IF(F$113&lt;&gt;"", IF(SUM(F$114:F119)&lt;F$113, F$113/$B$20, 0),  "")</f>
        <v>0</v>
      </c>
      <c r="G120" s="139">
        <f>IF(G$113&lt;&gt;"", IF(SUM(G$114:G119)&lt;G$113, G$113/$B$20, 0),  "")</f>
        <v>0</v>
      </c>
      <c r="H120" s="139">
        <f>IF(H$113&lt;&gt;"", IF(SUM(H$114:H119)&lt;H$113, H$113/$B$20, 0),  "")</f>
        <v>0</v>
      </c>
      <c r="I120" s="139">
        <f>IF(I$113&lt;&gt;"", IF(SUM(I$114:I119)&lt;I$113, I$113/$B$20, 0),  "")</f>
        <v>0</v>
      </c>
      <c r="J120" s="139"/>
      <c r="K120" s="139"/>
      <c r="L120" s="139"/>
      <c r="M120" s="139"/>
      <c r="N120" s="139"/>
      <c r="O120" s="139"/>
      <c r="P120" s="139"/>
      <c r="Q120" s="139"/>
      <c r="R120" s="139"/>
      <c r="S120" s="139"/>
      <c r="T120" s="139"/>
      <c r="U120" s="207" t="e">
        <f t="shared" si="28"/>
        <v>#DIV/0!</v>
      </c>
    </row>
    <row r="121" spans="1:22">
      <c r="A121" s="418"/>
      <c r="B121" s="140">
        <f t="shared" si="27"/>
        <v>2029</v>
      </c>
      <c r="C121" s="139" t="e">
        <f>IF(C$113&lt;&gt;"", IF(SUM(C$114:C120)&lt;C$113, C$113/$B$20, 0),  "")</f>
        <v>#DIV/0!</v>
      </c>
      <c r="D121" s="139">
        <f>IF(D$113&lt;&gt;"", IF(SUM(D$114:D120)&lt;D$113, D$113/$B$20, 0),  "")</f>
        <v>0</v>
      </c>
      <c r="E121" s="139">
        <f>IF(E$113&lt;&gt;"", IF(SUM(E$114:E120)&lt;E$113, E$113/$B$20, 0),  "")</f>
        <v>0</v>
      </c>
      <c r="F121" s="139">
        <f>IF(F$113&lt;&gt;"", IF(SUM(F$114:F120)&lt;F$113, F$113/$B$20, 0),  "")</f>
        <v>0</v>
      </c>
      <c r="G121" s="139">
        <f>IF(G$113&lt;&gt;"", IF(SUM(G$114:G120)&lt;G$113, G$113/$B$20, 0),  "")</f>
        <v>0</v>
      </c>
      <c r="H121" s="139">
        <f>IF(H$113&lt;&gt;"", IF(SUM(H$114:H120)&lt;H$113, H$113/$B$20, 0),  "")</f>
        <v>0</v>
      </c>
      <c r="I121" s="139">
        <f>IF(I$113&lt;&gt;"", IF(SUM(I$114:I120)&lt;I$113, I$113/$B$20, 0),  "")</f>
        <v>0</v>
      </c>
      <c r="J121" s="139">
        <f>IF(J$113&lt;&gt;"", IF(SUM(J$114:J120)&lt;J$113, J$113/$B$20, 0),  "")</f>
        <v>0</v>
      </c>
      <c r="K121" s="139"/>
      <c r="L121" s="139"/>
      <c r="M121" s="139"/>
      <c r="N121" s="139"/>
      <c r="O121" s="139"/>
      <c r="P121" s="139"/>
      <c r="Q121" s="139"/>
      <c r="R121" s="139"/>
      <c r="S121" s="139"/>
      <c r="T121" s="139"/>
      <c r="U121" s="207" t="e">
        <f t="shared" si="28"/>
        <v>#DIV/0!</v>
      </c>
    </row>
    <row r="122" spans="1:22">
      <c r="A122" s="418"/>
      <c r="B122" s="140">
        <f t="shared" si="27"/>
        <v>2030</v>
      </c>
      <c r="C122" s="139" t="e">
        <f>IF(C$113&lt;&gt;"", IF(SUM(C$114:C121)&lt;C$113, C$113/$B$20, 0),  "")</f>
        <v>#DIV/0!</v>
      </c>
      <c r="D122" s="139">
        <f>IF(D$113&lt;&gt;"", IF(SUM(D$114:D121)&lt;D$113, D$113/$B$20, 0),  "")</f>
        <v>0</v>
      </c>
      <c r="E122" s="139">
        <f>IF(E$113&lt;&gt;"", IF(SUM(E$114:E121)&lt;E$113, E$113/$B$20, 0),  "")</f>
        <v>0</v>
      </c>
      <c r="F122" s="139">
        <f>IF(F$113&lt;&gt;"", IF(SUM(F$114:F121)&lt;F$113, F$113/$B$20, 0),  "")</f>
        <v>0</v>
      </c>
      <c r="G122" s="139">
        <f>IF(G$113&lt;&gt;"", IF(SUM(G$114:G121)&lt;G$113, G$113/$B$20, 0),  "")</f>
        <v>0</v>
      </c>
      <c r="H122" s="139">
        <f>IF(H$113&lt;&gt;"", IF(SUM(H$114:H121)&lt;H$113, H$113/$B$20, 0),  "")</f>
        <v>0</v>
      </c>
      <c r="I122" s="139">
        <f>IF(I$113&lt;&gt;"", IF(SUM(I$114:I121)&lt;I$113, I$113/$B$20, 0),  "")</f>
        <v>0</v>
      </c>
      <c r="J122" s="139">
        <f>IF(J$113&lt;&gt;"", IF(SUM(J$114:J121)&lt;J$113, J$113/$B$20, 0),  "")</f>
        <v>0</v>
      </c>
      <c r="K122" s="139">
        <f>IF(K$113&lt;&gt;"", IF(SUM(K$114:K121)&lt;K$113, K$113/$B$20, 0),  "")</f>
        <v>0</v>
      </c>
      <c r="L122" s="139"/>
      <c r="M122" s="139"/>
      <c r="N122" s="139"/>
      <c r="O122" s="139"/>
      <c r="P122" s="139"/>
      <c r="Q122" s="139"/>
      <c r="R122" s="139"/>
      <c r="S122" s="139"/>
      <c r="T122" s="139"/>
      <c r="U122" s="207" t="e">
        <f t="shared" si="28"/>
        <v>#DIV/0!</v>
      </c>
    </row>
    <row r="123" spans="1:22">
      <c r="A123" s="418"/>
      <c r="B123" s="140">
        <f t="shared" si="27"/>
        <v>2031</v>
      </c>
      <c r="C123" s="139" t="e">
        <f>IF(C$113&lt;&gt;"", IF(SUM(C$114:C122)&lt;C$113, C$113/$B$20, 0),  "")</f>
        <v>#DIV/0!</v>
      </c>
      <c r="D123" s="139">
        <f>IF(D$113&lt;&gt;"", IF(SUM(D$114:D122)&lt;D$113, D$113/$B$20, 0),  "")</f>
        <v>0</v>
      </c>
      <c r="E123" s="139">
        <f>IF(E$113&lt;&gt;"", IF(SUM(E$114:E122)&lt;E$113, E$113/$B$20, 0),  "")</f>
        <v>0</v>
      </c>
      <c r="F123" s="139">
        <f>IF(F$113&lt;&gt;"", IF(SUM(F$114:F122)&lt;F$113, F$113/$B$20, 0),  "")</f>
        <v>0</v>
      </c>
      <c r="G123" s="139">
        <f>IF(G$113&lt;&gt;"", IF(SUM(G$114:G122)&lt;G$113, G$113/$B$20, 0),  "")</f>
        <v>0</v>
      </c>
      <c r="H123" s="139">
        <f>IF(H$113&lt;&gt;"", IF(SUM(H$114:H122)&lt;H$113, H$113/$B$20, 0),  "")</f>
        <v>0</v>
      </c>
      <c r="I123" s="139">
        <f>IF(I$113&lt;&gt;"", IF(SUM(I$114:I122)&lt;I$113, I$113/$B$20, 0),  "")</f>
        <v>0</v>
      </c>
      <c r="J123" s="139">
        <f>IF(J$113&lt;&gt;"", IF(SUM(J$114:J122)&lt;J$113, J$113/$B$20, 0),  "")</f>
        <v>0</v>
      </c>
      <c r="K123" s="139">
        <f>IF(K$113&lt;&gt;"", IF(SUM(K$114:K122)&lt;K$113, K$113/$B$20, 0),  "")</f>
        <v>0</v>
      </c>
      <c r="L123" s="139">
        <f>IF(L$113&lt;&gt;"", IF(SUM(L$114:L122)&lt;L$113, L$113/$B$20, 0),  "")</f>
        <v>0</v>
      </c>
      <c r="M123" s="139"/>
      <c r="N123" s="139"/>
      <c r="O123" s="139"/>
      <c r="P123" s="139"/>
      <c r="Q123" s="139"/>
      <c r="R123" s="139"/>
      <c r="S123" s="139"/>
      <c r="T123" s="139"/>
      <c r="U123" s="207" t="e">
        <f t="shared" si="28"/>
        <v>#DIV/0!</v>
      </c>
    </row>
    <row r="124" spans="1:22">
      <c r="A124" s="418"/>
      <c r="B124" s="140">
        <f t="shared" si="27"/>
        <v>2032</v>
      </c>
      <c r="C124" s="139" t="e">
        <f>IF(C$113&lt;&gt;"", IF(SUM(C$114:C123)&lt;C$113, C$113/$B$20, 0),  "")</f>
        <v>#DIV/0!</v>
      </c>
      <c r="D124" s="139">
        <f>IF(D$113&lt;&gt;"", IF(SUM(D$114:D123)&lt;D$113, D$113/$B$20, 0),  "")</f>
        <v>0</v>
      </c>
      <c r="E124" s="139">
        <f>IF(E$113&lt;&gt;"", IF(SUM(E$114:E123)&lt;E$113, E$113/$B$20, 0),  "")</f>
        <v>0</v>
      </c>
      <c r="F124" s="139">
        <f>IF(F$113&lt;&gt;"", IF(SUM(F$114:F123)&lt;F$113, F$113/$B$20, 0),  "")</f>
        <v>0</v>
      </c>
      <c r="G124" s="139">
        <f>IF(G$113&lt;&gt;"", IF(SUM(G$114:G123)&lt;G$113, G$113/$B$20, 0),  "")</f>
        <v>0</v>
      </c>
      <c r="H124" s="139">
        <f>IF(H$113&lt;&gt;"", IF(SUM(H$114:H123)&lt;H$113, H$113/$B$20, 0),  "")</f>
        <v>0</v>
      </c>
      <c r="I124" s="139">
        <f>IF(I$113&lt;&gt;"", IF(SUM(I$114:I123)&lt;I$113, I$113/$B$20, 0),  "")</f>
        <v>0</v>
      </c>
      <c r="J124" s="139">
        <f>IF(J$113&lt;&gt;"", IF(SUM(J$114:J123)&lt;J$113, J$113/$B$20, 0),  "")</f>
        <v>0</v>
      </c>
      <c r="K124" s="139">
        <f>IF(K$113&lt;&gt;"", IF(SUM(K$114:K123)&lt;K$113, K$113/$B$20, 0),  "")</f>
        <v>0</v>
      </c>
      <c r="L124" s="139">
        <f>IF(L$113&lt;&gt;"", IF(SUM(L$114:L123)&lt;L$113, L$113/$B$20, 0),  "")</f>
        <v>0</v>
      </c>
      <c r="M124" s="139">
        <f>IF(M$113&lt;&gt;"", IF(SUM(M$114:M123)&lt;M$113, M$113/$B$20, 0),  "")</f>
        <v>0</v>
      </c>
      <c r="N124" s="139"/>
      <c r="O124" s="139"/>
      <c r="P124" s="139"/>
      <c r="Q124" s="139"/>
      <c r="R124" s="139"/>
      <c r="S124" s="139"/>
      <c r="T124" s="139"/>
      <c r="U124" s="207" t="e">
        <f t="shared" si="28"/>
        <v>#DIV/0!</v>
      </c>
    </row>
    <row r="125" spans="1:22">
      <c r="A125" s="418"/>
      <c r="B125" s="140">
        <f t="shared" si="27"/>
        <v>2033</v>
      </c>
      <c r="C125" s="139" t="e">
        <f>IF(C$113&lt;&gt;"", IF(SUM(C$114:C124)&lt;C$113, C$113/$B$20, 0),  "")</f>
        <v>#DIV/0!</v>
      </c>
      <c r="D125" s="139">
        <f>IF(D$113&lt;&gt;"", IF(SUM(D$114:D124)&lt;D$113, D$113/$B$20, 0),  "")</f>
        <v>0</v>
      </c>
      <c r="E125" s="139">
        <f>IF(E$113&lt;&gt;"", IF(SUM(E$114:E124)&lt;E$113, E$113/$B$20, 0),  "")</f>
        <v>0</v>
      </c>
      <c r="F125" s="139">
        <f>IF(F$113&lt;&gt;"", IF(SUM(F$114:F124)&lt;F$113, F$113/$B$20, 0),  "")</f>
        <v>0</v>
      </c>
      <c r="G125" s="139">
        <f>IF(G$113&lt;&gt;"", IF(SUM(G$114:G124)&lt;G$113, G$113/$B$20, 0),  "")</f>
        <v>0</v>
      </c>
      <c r="H125" s="139">
        <f>IF(H$113&lt;&gt;"", IF(SUM(H$114:H124)&lt;H$113, H$113/$B$20, 0),  "")</f>
        <v>0</v>
      </c>
      <c r="I125" s="139">
        <f>IF(I$113&lt;&gt;"", IF(SUM(I$114:I124)&lt;I$113, I$113/$B$20, 0),  "")</f>
        <v>0</v>
      </c>
      <c r="J125" s="139">
        <f>IF(J$113&lt;&gt;"", IF(SUM(J$114:J124)&lt;J$113, J$113/$B$20, 0),  "")</f>
        <v>0</v>
      </c>
      <c r="K125" s="139">
        <f>IF(K$113&lt;&gt;"", IF(SUM(K$114:K124)&lt;K$113, K$113/$B$20, 0),  "")</f>
        <v>0</v>
      </c>
      <c r="L125" s="139">
        <f>IF(L$113&lt;&gt;"", IF(SUM(L$114:L124)&lt;L$113, L$113/$B$20, 0),  "")</f>
        <v>0</v>
      </c>
      <c r="M125" s="139">
        <f>IF(M$113&lt;&gt;"", IF(SUM(M$114:M124)&lt;M$113, M$113/$B$20, 0),  "")</f>
        <v>0</v>
      </c>
      <c r="N125" s="139">
        <f>IF(N$113&lt;&gt;"", IF(SUM(N$114:N124)&lt;N$113, N$113/$B$20, 0),  "")</f>
        <v>0</v>
      </c>
      <c r="O125" s="139"/>
      <c r="P125" s="139"/>
      <c r="Q125" s="139"/>
      <c r="R125" s="139"/>
      <c r="S125" s="139"/>
      <c r="T125" s="139"/>
      <c r="U125" s="207" t="e">
        <f t="shared" si="28"/>
        <v>#DIV/0!</v>
      </c>
    </row>
    <row r="126" spans="1:22">
      <c r="A126" s="418"/>
      <c r="B126" s="140">
        <f t="shared" si="27"/>
        <v>2034</v>
      </c>
      <c r="C126" s="139" t="e">
        <f>IF(C$113&lt;&gt;"", IF(SUM(C$114:C125)&lt;C$113, C$113/$B$20, 0),  "")</f>
        <v>#DIV/0!</v>
      </c>
      <c r="D126" s="139">
        <f>IF(D$113&lt;&gt;"", IF(SUM(D$114:D125)&lt;D$113, D$113/$B$20, 0),  "")</f>
        <v>0</v>
      </c>
      <c r="E126" s="139">
        <f>IF(E$113&lt;&gt;"", IF(SUM(E$114:E125)&lt;E$113, E$113/$B$20, 0),  "")</f>
        <v>0</v>
      </c>
      <c r="F126" s="139">
        <f>IF(F$113&lt;&gt;"", IF(SUM(F$114:F125)&lt;F$113, F$113/$B$20, 0),  "")</f>
        <v>0</v>
      </c>
      <c r="G126" s="139">
        <f>IF(G$113&lt;&gt;"", IF(SUM(G$114:G125)&lt;G$113, G$113/$B$20, 0),  "")</f>
        <v>0</v>
      </c>
      <c r="H126" s="139">
        <f>IF(H$113&lt;&gt;"", IF(SUM(H$114:H125)&lt;H$113, H$113/$B$20, 0),  "")</f>
        <v>0</v>
      </c>
      <c r="I126" s="139">
        <f>IF(I$113&lt;&gt;"", IF(SUM(I$114:I125)&lt;I$113, I$113/$B$20, 0),  "")</f>
        <v>0</v>
      </c>
      <c r="J126" s="139">
        <f>IF(J$113&lt;&gt;"", IF(SUM(J$114:J125)&lt;J$113, J$113/$B$20, 0),  "")</f>
        <v>0</v>
      </c>
      <c r="K126" s="139">
        <f>IF(K$113&lt;&gt;"", IF(SUM(K$114:K125)&lt;K$113, K$113/$B$20, 0),  "")</f>
        <v>0</v>
      </c>
      <c r="L126" s="139">
        <f>IF(L$113&lt;&gt;"", IF(SUM(L$114:L125)&lt;L$113, L$113/$B$20, 0),  "")</f>
        <v>0</v>
      </c>
      <c r="M126" s="139">
        <f>IF(M$113&lt;&gt;"", IF(SUM(M$114:M125)&lt;M$113, M$113/$B$20, 0),  "")</f>
        <v>0</v>
      </c>
      <c r="N126" s="139">
        <f>IF(N$113&lt;&gt;"", IF(SUM(N$114:N125)&lt;N$113, N$113/$B$20, 0),  "")</f>
        <v>0</v>
      </c>
      <c r="O126" s="139">
        <f>IF(O$113&lt;&gt;"", IF(SUM(O$114:O125)&lt;O$113, O$113/$B$20, 0),  "")</f>
        <v>0</v>
      </c>
      <c r="P126" s="139"/>
      <c r="Q126" s="139"/>
      <c r="R126" s="139"/>
      <c r="S126" s="139"/>
      <c r="T126" s="139"/>
      <c r="U126" s="207" t="e">
        <f t="shared" si="28"/>
        <v>#DIV/0!</v>
      </c>
    </row>
    <row r="127" spans="1:22">
      <c r="A127" s="418"/>
      <c r="B127" s="140">
        <f t="shared" si="27"/>
        <v>2035</v>
      </c>
      <c r="C127" s="139" t="e">
        <f>IF(C$113&lt;&gt;"", IF(SUM(C$114:C126)&lt;C$113, C$113/$B$20, 0),  "")</f>
        <v>#DIV/0!</v>
      </c>
      <c r="D127" s="139">
        <f>IF(D$113&lt;&gt;"", IF(SUM(D$114:D126)&lt;D$113, D$113/$B$20, 0),  "")</f>
        <v>0</v>
      </c>
      <c r="E127" s="139">
        <f>IF(E$113&lt;&gt;"", IF(SUM(E$114:E126)&lt;E$113, E$113/$B$20, 0),  "")</f>
        <v>0</v>
      </c>
      <c r="F127" s="139">
        <f>IF(F$113&lt;&gt;"", IF(SUM(F$114:F126)&lt;F$113, F$113/$B$20, 0),  "")</f>
        <v>0</v>
      </c>
      <c r="G127" s="139">
        <f>IF(G$113&lt;&gt;"", IF(SUM(G$114:G126)&lt;G$113, G$113/$B$20, 0),  "")</f>
        <v>0</v>
      </c>
      <c r="H127" s="139">
        <f>IF(H$113&lt;&gt;"", IF(SUM(H$114:H126)&lt;H$113, H$113/$B$20, 0),  "")</f>
        <v>0</v>
      </c>
      <c r="I127" s="139">
        <f>IF(I$113&lt;&gt;"", IF(SUM(I$114:I126)&lt;I$113, I$113/$B$20, 0),  "")</f>
        <v>0</v>
      </c>
      <c r="J127" s="139">
        <f>IF(J$113&lt;&gt;"", IF(SUM(J$114:J126)&lt;J$113, J$113/$B$20, 0),  "")</f>
        <v>0</v>
      </c>
      <c r="K127" s="139">
        <f>IF(K$113&lt;&gt;"", IF(SUM(K$114:K126)&lt;K$113, K$113/$B$20, 0),  "")</f>
        <v>0</v>
      </c>
      <c r="L127" s="139">
        <f>IF(L$113&lt;&gt;"", IF(SUM(L$114:L126)&lt;L$113, L$113/$B$20, 0),  "")</f>
        <v>0</v>
      </c>
      <c r="M127" s="139">
        <f>IF(M$113&lt;&gt;"", IF(SUM(M$114:M126)&lt;M$113, M$113/$B$20, 0),  "")</f>
        <v>0</v>
      </c>
      <c r="N127" s="139">
        <f>IF(N$113&lt;&gt;"", IF(SUM(N$114:N126)&lt;N$113, N$113/$B$20, 0),  "")</f>
        <v>0</v>
      </c>
      <c r="O127" s="139">
        <f>IF(O$113&lt;&gt;"", IF(SUM(O$114:O126)&lt;O$113, O$113/$B$20, 0),  "")</f>
        <v>0</v>
      </c>
      <c r="P127" s="139">
        <f>IF(P$113&lt;&gt;"", IF(SUM(P$114:P126)&lt;P$113, P$113/$B$20, 0),  "")</f>
        <v>0</v>
      </c>
      <c r="Q127" s="139"/>
      <c r="R127" s="139"/>
      <c r="S127" s="139"/>
      <c r="T127" s="139"/>
      <c r="U127" s="207" t="e">
        <f t="shared" si="28"/>
        <v>#DIV/0!</v>
      </c>
      <c r="V127" s="6" t="s">
        <v>174</v>
      </c>
    </row>
    <row r="128" spans="1:22">
      <c r="A128" s="418"/>
      <c r="B128" s="140">
        <f t="shared" si="27"/>
        <v>2036</v>
      </c>
      <c r="C128" s="139" t="e">
        <f>IF(C$113&lt;&gt;"", IF(SUM(C$114:C127)&lt;C$113, C$113/$B$20, 0),  "")</f>
        <v>#DIV/0!</v>
      </c>
      <c r="D128" s="139">
        <f>IF(D$113&lt;&gt;"", IF(SUM(D$114:D127)&lt;D$113, D$113/$B$20, 0),  "")</f>
        <v>0</v>
      </c>
      <c r="E128" s="139">
        <f>IF(E$113&lt;&gt;"", IF(SUM(E$114:E127)&lt;E$113, E$113/$B$20, 0),  "")</f>
        <v>0</v>
      </c>
      <c r="F128" s="139">
        <f>IF(F$113&lt;&gt;"", IF(SUM(F$114:F127)&lt;F$113, F$113/$B$20, 0),  "")</f>
        <v>0</v>
      </c>
      <c r="G128" s="139">
        <f>IF(G$113&lt;&gt;"", IF(SUM(G$114:G127)&lt;G$113, G$113/$B$20, 0),  "")</f>
        <v>0</v>
      </c>
      <c r="H128" s="139">
        <f>IF(H$113&lt;&gt;"", IF(SUM(H$114:H127)&lt;H$113, H$113/$B$20, 0),  "")</f>
        <v>0</v>
      </c>
      <c r="I128" s="139">
        <f>IF(I$113&lt;&gt;"", IF(SUM(I$114:I127)&lt;I$113, I$113/$B$20, 0),  "")</f>
        <v>0</v>
      </c>
      <c r="J128" s="139">
        <f>IF(J$113&lt;&gt;"", IF(SUM(J$114:J127)&lt;J$113, J$113/$B$20, 0),  "")</f>
        <v>0</v>
      </c>
      <c r="K128" s="139">
        <f>IF(K$113&lt;&gt;"", IF(SUM(K$114:K127)&lt;K$113, K$113/$B$20, 0),  "")</f>
        <v>0</v>
      </c>
      <c r="L128" s="139">
        <f>IF(L$113&lt;&gt;"", IF(SUM(L$114:L127)&lt;L$113, L$113/$B$20, 0),  "")</f>
        <v>0</v>
      </c>
      <c r="M128" s="139">
        <f>IF(M$113&lt;&gt;"", IF(SUM(M$114:M127)&lt;M$113, M$113/$B$20, 0),  "")</f>
        <v>0</v>
      </c>
      <c r="N128" s="139">
        <f>IF(N$113&lt;&gt;"", IF(SUM(N$114:N127)&lt;N$113, N$113/$B$20, 0),  "")</f>
        <v>0</v>
      </c>
      <c r="O128" s="139">
        <f>IF(O$113&lt;&gt;"", IF(SUM(O$114:O127)&lt;O$113, O$113/$B$20, 0),  "")</f>
        <v>0</v>
      </c>
      <c r="P128" s="139">
        <f>IF(P$113&lt;&gt;"", IF(SUM(P$114:P127)&lt;P$113, P$113/$B$20, 0),  "")</f>
        <v>0</v>
      </c>
      <c r="Q128" s="139">
        <f>IF(Q$113&lt;&gt;"", IF(SUM(Q$114:Q127)&lt;Q$113, Q$113/$B$20, 0),  "")</f>
        <v>0</v>
      </c>
      <c r="R128" s="139"/>
      <c r="S128" s="139"/>
      <c r="T128" s="139"/>
      <c r="U128" s="207" t="e">
        <f t="shared" si="28"/>
        <v>#DIV/0!</v>
      </c>
    </row>
    <row r="129" spans="1:21">
      <c r="A129" s="418"/>
      <c r="B129" s="140">
        <f t="shared" si="27"/>
        <v>2037</v>
      </c>
      <c r="C129" s="139" t="e">
        <f>IF(C$113&lt;&gt;"", IF(SUM(C$114:C128)&lt;C$113, C$113/$B$20, 0),  "")</f>
        <v>#DIV/0!</v>
      </c>
      <c r="D129" s="139">
        <f>IF(D$113&lt;&gt;"", IF(SUM(D$114:D128)&lt;D$113, D$113/$B$20, 0),  "")</f>
        <v>0</v>
      </c>
      <c r="E129" s="139">
        <f>IF(E$113&lt;&gt;"", IF(SUM(E$114:E128)&lt;E$113, E$113/$B$20, 0),  "")</f>
        <v>0</v>
      </c>
      <c r="F129" s="139">
        <f>IF(F$113&lt;&gt;"", IF(SUM(F$114:F128)&lt;F$113, F$113/$B$20, 0),  "")</f>
        <v>0</v>
      </c>
      <c r="G129" s="139">
        <f>IF(G$113&lt;&gt;"", IF(SUM(G$114:G128)&lt;G$113, G$113/$B$20, 0),  "")</f>
        <v>0</v>
      </c>
      <c r="H129" s="139">
        <f>IF(H$113&lt;&gt;"", IF(SUM(H$114:H128)&lt;H$113, H$113/$B$20, 0),  "")</f>
        <v>0</v>
      </c>
      <c r="I129" s="139">
        <f>IF(I$113&lt;&gt;"", IF(SUM(I$114:I128)&lt;I$113, I$113/$B$20, 0),  "")</f>
        <v>0</v>
      </c>
      <c r="J129" s="139">
        <f>IF(J$113&lt;&gt;"", IF(SUM(J$114:J128)&lt;J$113, J$113/$B$20, 0),  "")</f>
        <v>0</v>
      </c>
      <c r="K129" s="139">
        <f>IF(K$113&lt;&gt;"", IF(SUM(K$114:K128)&lt;K$113, K$113/$B$20, 0),  "")</f>
        <v>0</v>
      </c>
      <c r="L129" s="139">
        <f>IF(L$113&lt;&gt;"", IF(SUM(L$114:L128)&lt;L$113, L$113/$B$20, 0),  "")</f>
        <v>0</v>
      </c>
      <c r="M129" s="139">
        <f>IF(M$113&lt;&gt;"", IF(SUM(M$114:M128)&lt;M$113, M$113/$B$20, 0),  "")</f>
        <v>0</v>
      </c>
      <c r="N129" s="139">
        <f>IF(N$113&lt;&gt;"", IF(SUM(N$114:N128)&lt;N$113, N$113/$B$20, 0),  "")</f>
        <v>0</v>
      </c>
      <c r="O129" s="139">
        <f>IF(O$113&lt;&gt;"", IF(SUM(O$114:O128)&lt;O$113, O$113/$B$20, 0),  "")</f>
        <v>0</v>
      </c>
      <c r="P129" s="139">
        <f>IF(P$113&lt;&gt;"", IF(SUM(P$114:P128)&lt;P$113, P$113/$B$20, 0),  "")</f>
        <v>0</v>
      </c>
      <c r="Q129" s="139">
        <f>IF(Q$113&lt;&gt;"", IF(SUM(Q$114:Q128)&lt;Q$113, Q$113/$B$20, 0),  "")</f>
        <v>0</v>
      </c>
      <c r="R129" s="139">
        <f>IF(R$113&lt;&gt;"", IF(SUM(R$114:R128)&lt;R$113, R$113/$B$20, 0),  "")</f>
        <v>0</v>
      </c>
      <c r="S129" s="139"/>
      <c r="T129" s="139"/>
      <c r="U129" s="207" t="e">
        <f t="shared" si="28"/>
        <v>#DIV/0!</v>
      </c>
    </row>
    <row r="130" spans="1:21">
      <c r="A130" s="418"/>
      <c r="B130" s="140">
        <f t="shared" si="27"/>
        <v>2038</v>
      </c>
      <c r="C130" s="139" t="e">
        <f>IF(C$113&lt;&gt;"", IF(SUM(C$114:C129)&lt;C$113, C$113/$B$20, 0),  "")</f>
        <v>#DIV/0!</v>
      </c>
      <c r="D130" s="139">
        <f>IF(D$113&lt;&gt;"", IF(SUM(D$114:D129)&lt;D$113, D$113/$B$20, 0),  "")</f>
        <v>0</v>
      </c>
      <c r="E130" s="139">
        <f>IF(E$113&lt;&gt;"", IF(SUM(E$114:E129)&lt;E$113, E$113/$B$20, 0),  "")</f>
        <v>0</v>
      </c>
      <c r="F130" s="139">
        <f>IF(F$113&lt;&gt;"", IF(SUM(F$114:F129)&lt;F$113, F$113/$B$20, 0),  "")</f>
        <v>0</v>
      </c>
      <c r="G130" s="139">
        <f>IF(G$113&lt;&gt;"", IF(SUM(G$114:G129)&lt;G$113, G$113/$B$20, 0),  "")</f>
        <v>0</v>
      </c>
      <c r="H130" s="139">
        <f>IF(H$113&lt;&gt;"", IF(SUM(H$114:H129)&lt;H$113, H$113/$B$20, 0),  "")</f>
        <v>0</v>
      </c>
      <c r="I130" s="139">
        <f>IF(I$113&lt;&gt;"", IF(SUM(I$114:I129)&lt;I$113, I$113/$B$20, 0),  "")</f>
        <v>0</v>
      </c>
      <c r="J130" s="139">
        <f>IF(J$113&lt;&gt;"", IF(SUM(J$114:J129)&lt;J$113, J$113/$B$20, 0),  "")</f>
        <v>0</v>
      </c>
      <c r="K130" s="139">
        <f>IF(K$113&lt;&gt;"", IF(SUM(K$114:K129)&lt;K$113, K$113/$B$20, 0),  "")</f>
        <v>0</v>
      </c>
      <c r="L130" s="139">
        <f>IF(L$113&lt;&gt;"", IF(SUM(L$114:L129)&lt;L$113, L$113/$B$20, 0),  "")</f>
        <v>0</v>
      </c>
      <c r="M130" s="139">
        <f>IF(M$113&lt;&gt;"", IF(SUM(M$114:M129)&lt;M$113, M$113/$B$20, 0),  "")</f>
        <v>0</v>
      </c>
      <c r="N130" s="139">
        <f>IF(N$113&lt;&gt;"", IF(SUM(N$114:N129)&lt;N$113, N$113/$B$20, 0),  "")</f>
        <v>0</v>
      </c>
      <c r="O130" s="139">
        <f>IF(O$113&lt;&gt;"", IF(SUM(O$114:O129)&lt;O$113, O$113/$B$20, 0),  "")</f>
        <v>0</v>
      </c>
      <c r="P130" s="139">
        <f>IF(P$113&lt;&gt;"", IF(SUM(P$114:P129)&lt;P$113, P$113/$B$20, 0),  "")</f>
        <v>0</v>
      </c>
      <c r="Q130" s="139">
        <f>IF(Q$113&lt;&gt;"", IF(SUM(Q$114:Q129)&lt;Q$113, Q$113/$B$20, 0),  "")</f>
        <v>0</v>
      </c>
      <c r="R130" s="139">
        <f>IF(R$113&lt;&gt;"", IF(SUM(R$114:R129)&lt;R$113, R$113/$B$20, 0),  "")</f>
        <v>0</v>
      </c>
      <c r="S130" s="139">
        <f>IF(S$113&lt;&gt;"", IF(SUM(S$114:S129)&lt;S$113, S$113/$B$20, 0),  "")</f>
        <v>0</v>
      </c>
      <c r="T130" s="139"/>
      <c r="U130" s="207" t="e">
        <f t="shared" si="28"/>
        <v>#DIV/0!</v>
      </c>
    </row>
    <row r="131" spans="1:21">
      <c r="A131" s="419"/>
      <c r="B131" s="140">
        <f>B104</f>
        <v>2039</v>
      </c>
      <c r="C131" s="139" t="e">
        <f>IF(C$113&lt;&gt;"", IF(SUM(C$114:C130)&lt;C$113, C$113/$B$20, 0),  "")</f>
        <v>#DIV/0!</v>
      </c>
      <c r="D131" s="139">
        <f>IF(D$113&lt;&gt;"", IF(SUM(D$114:D130)&lt;D$113, D$113/$B$20, 0),  "")</f>
        <v>0</v>
      </c>
      <c r="E131" s="139">
        <f>IF(E$113&lt;&gt;"", IF(SUM(E$114:E130)&lt;E$113, E$113/$B$20, 0),  "")</f>
        <v>0</v>
      </c>
      <c r="F131" s="139">
        <f>IF(F$113&lt;&gt;"", IF(SUM(F$114:F130)&lt;F$113, F$113/$B$20, 0),  "")</f>
        <v>0</v>
      </c>
      <c r="G131" s="139">
        <f>IF(G$113&lt;&gt;"", IF(SUM(G$114:G130)&lt;G$113, G$113/$B$20, 0),  "")</f>
        <v>0</v>
      </c>
      <c r="H131" s="139">
        <f>IF(H$113&lt;&gt;"", IF(SUM(H$114:H130)&lt;H$113, H$113/$B$20, 0),  "")</f>
        <v>0</v>
      </c>
      <c r="I131" s="139">
        <f>IF(I$113&lt;&gt;"", IF(SUM(I$114:I130)&lt;I$113, I$113/$B$20, 0),  "")</f>
        <v>0</v>
      </c>
      <c r="J131" s="139">
        <f>IF(J$113&lt;&gt;"", IF(SUM(J$114:J130)&lt;J$113, J$113/$B$20, 0),  "")</f>
        <v>0</v>
      </c>
      <c r="K131" s="139">
        <f>IF(K$113&lt;&gt;"", IF(SUM(K$114:K130)&lt;K$113, K$113/$B$20, 0),  "")</f>
        <v>0</v>
      </c>
      <c r="L131" s="139">
        <f>IF(L$113&lt;&gt;"", IF(SUM(L$114:L130)&lt;L$113, L$113/$B$20, 0),  "")</f>
        <v>0</v>
      </c>
      <c r="M131" s="139">
        <f>IF(M$113&lt;&gt;"", IF(SUM(M$114:M130)&lt;M$113, M$113/$B$20, 0),  "")</f>
        <v>0</v>
      </c>
      <c r="N131" s="139">
        <f>IF(N$113&lt;&gt;"", IF(SUM(N$114:N130)&lt;N$113, N$113/$B$20, 0),  "")</f>
        <v>0</v>
      </c>
      <c r="O131" s="139">
        <f>IF(O$113&lt;&gt;"", IF(SUM(O$114:O130)&lt;O$113, O$113/$B$20, 0),  "")</f>
        <v>0</v>
      </c>
      <c r="P131" s="139">
        <f>IF(P$113&lt;&gt;"", IF(SUM(P$114:P130)&lt;P$113, P$113/$B$20, 0),  "")</f>
        <v>0</v>
      </c>
      <c r="Q131" s="139">
        <f>IF(Q$113&lt;&gt;"", IF(SUM(Q$114:Q130)&lt;Q$113, Q$113/$B$20, 0),  "")</f>
        <v>0</v>
      </c>
      <c r="R131" s="139">
        <f>IF(R$113&lt;&gt;"", IF(SUM(R$114:R130)&lt;R$113, R$113/$B$20, 0),  "")</f>
        <v>0</v>
      </c>
      <c r="S131" s="139">
        <f>IF(S$113&lt;&gt;"", IF(SUM(S$114:S130)&lt;S$113, S$113/$B$20, 0),  "")</f>
        <v>0</v>
      </c>
      <c r="T131" s="139">
        <f>IF(T$113&lt;&gt;"", IF(SUM(T$114:T130)&lt;T$113, T$113/$B$20, 0),  "")</f>
        <v>0</v>
      </c>
      <c r="U131" s="207" t="e">
        <f t="shared" si="28"/>
        <v>#DIV/0!</v>
      </c>
    </row>
    <row r="132" spans="1:21">
      <c r="A132" s="136" t="s">
        <v>68</v>
      </c>
      <c r="B132" s="136"/>
      <c r="C132" s="252" t="e">
        <f>ROUND(IF(C113&lt;&gt;"", C113-SUM(C114:C131), ""),2)</f>
        <v>#DIV/0!</v>
      </c>
      <c r="D132" s="252">
        <f t="shared" ref="D132" si="29">ROUND(IF(D113&lt;&gt;"", D113-SUM(D114:D131), ""),2)</f>
        <v>0</v>
      </c>
      <c r="E132" s="252">
        <f t="shared" ref="E132" si="30">ROUND(IF(E113&lt;&gt;"", E113-SUM(E114:E131), ""),2)</f>
        <v>0</v>
      </c>
      <c r="F132" s="252">
        <f t="shared" ref="F132" si="31">ROUND(IF(F113&lt;&gt;"", F113-SUM(F114:F131), ""),2)</f>
        <v>0</v>
      </c>
      <c r="G132" s="252">
        <f t="shared" ref="G132" si="32">ROUND(IF(G113&lt;&gt;"", G113-SUM(G114:G131), ""),2)</f>
        <v>0</v>
      </c>
      <c r="H132" s="252">
        <f t="shared" ref="H132" si="33">ROUND(IF(H113&lt;&gt;"", H113-SUM(H114:H131), ""),2)</f>
        <v>0</v>
      </c>
      <c r="I132" s="252">
        <f t="shared" ref="I132" si="34">ROUND(IF(I113&lt;&gt;"", I113-SUM(I114:I131), ""),2)</f>
        <v>0</v>
      </c>
      <c r="J132" s="252">
        <f t="shared" ref="J132" si="35">ROUND(IF(J113&lt;&gt;"", J113-SUM(J114:J131), ""),2)</f>
        <v>0</v>
      </c>
      <c r="K132" s="252">
        <f t="shared" ref="K132" si="36">ROUND(IF(K113&lt;&gt;"", K113-SUM(K114:K131), ""),2)</f>
        <v>0</v>
      </c>
      <c r="L132" s="252">
        <f t="shared" ref="L132" si="37">ROUND(IF(L113&lt;&gt;"", L113-SUM(L114:L131), ""),2)</f>
        <v>0</v>
      </c>
      <c r="M132" s="252">
        <f t="shared" ref="M132" si="38">ROUND(IF(M113&lt;&gt;"", M113-SUM(M114:M131), ""),2)</f>
        <v>0</v>
      </c>
      <c r="N132" s="252">
        <f t="shared" ref="N132" si="39">ROUND(IF(N113&lt;&gt;"", N113-SUM(N114:N131), ""),2)</f>
        <v>0</v>
      </c>
      <c r="O132" s="252">
        <f t="shared" ref="O132" si="40">ROUND(IF(O113&lt;&gt;"", O113-SUM(O114:O131), ""),2)</f>
        <v>0</v>
      </c>
      <c r="P132" s="252">
        <f t="shared" ref="P132" si="41">ROUND(IF(P113&lt;&gt;"", P113-SUM(P114:P131), ""),2)</f>
        <v>0</v>
      </c>
      <c r="Q132" s="252">
        <f t="shared" ref="Q132" si="42">ROUND(IF(Q113&lt;&gt;"", Q113-SUM(Q114:Q131), ""),2)</f>
        <v>0</v>
      </c>
      <c r="R132" s="252">
        <f t="shared" ref="R132" si="43">ROUND(IF(R113&lt;&gt;"", R113-SUM(R114:R131), ""),2)</f>
        <v>0</v>
      </c>
      <c r="S132" s="252">
        <f t="shared" ref="S132" si="44">ROUND(IF(S113&lt;&gt;"", S113-SUM(S114:S131), ""),2)</f>
        <v>0</v>
      </c>
      <c r="T132" s="252">
        <f t="shared" ref="T132" si="45">ROUND(IF(T113&lt;&gt;"", T113-SUM(T114:T131), ""),2)</f>
        <v>0</v>
      </c>
      <c r="U132" s="208"/>
    </row>
    <row r="133" spans="1:21">
      <c r="A133" s="135" t="s">
        <v>69</v>
      </c>
      <c r="B133" s="135"/>
      <c r="C133" s="135"/>
      <c r="D133" s="135"/>
      <c r="E133" s="135"/>
      <c r="F133" s="135"/>
      <c r="G133" s="135"/>
      <c r="H133" s="135"/>
      <c r="I133" s="135"/>
      <c r="J133" s="135"/>
      <c r="K133" s="135"/>
      <c r="L133" s="135"/>
      <c r="M133" s="135"/>
      <c r="N133" s="135"/>
      <c r="O133" s="135"/>
      <c r="P133" s="135"/>
      <c r="Q133" s="135"/>
      <c r="R133" s="135"/>
      <c r="S133" s="135"/>
      <c r="T133" s="141" t="e">
        <f>SUM(C132:T132)</f>
        <v>#DIV/0!</v>
      </c>
      <c r="U133" s="210"/>
    </row>
    <row r="136" spans="1:21">
      <c r="A136" s="145" t="s">
        <v>80</v>
      </c>
    </row>
    <row r="137" spans="1:21" ht="10.050000000000001" customHeight="1">
      <c r="A137" s="25"/>
    </row>
    <row r="138" spans="1:21">
      <c r="A138" s="25" t="s">
        <v>79</v>
      </c>
    </row>
    <row r="139" spans="1:21" ht="6" customHeight="1">
      <c r="A139" s="25"/>
    </row>
    <row r="140" spans="1:21" ht="51.6" customHeight="1">
      <c r="A140" s="31" t="s">
        <v>81</v>
      </c>
      <c r="B140" s="412" t="s">
        <v>85</v>
      </c>
      <c r="C140" s="412"/>
      <c r="D140" s="412"/>
      <c r="E140" s="412"/>
      <c r="F140" s="412"/>
      <c r="G140" s="412"/>
      <c r="H140" s="412"/>
      <c r="I140" s="412"/>
      <c r="J140" s="412"/>
      <c r="K140" s="412"/>
      <c r="L140" s="412"/>
      <c r="M140" s="412"/>
      <c r="N140" s="412"/>
      <c r="O140" s="412"/>
      <c r="P140" s="412"/>
      <c r="Q140" s="412"/>
      <c r="R140" s="412"/>
      <c r="S140" s="412"/>
      <c r="T140" s="412"/>
      <c r="U140" s="412"/>
    </row>
    <row r="141" spans="1:21" ht="9.6" customHeight="1">
      <c r="A141" s="31"/>
      <c r="B141" s="31"/>
      <c r="C141" s="31"/>
      <c r="D141" s="31"/>
      <c r="E141" s="31"/>
      <c r="F141" s="31"/>
      <c r="G141" s="31"/>
      <c r="H141" s="31"/>
      <c r="I141" s="31"/>
      <c r="J141" s="31"/>
      <c r="K141" s="31"/>
      <c r="L141" s="31"/>
      <c r="M141" s="31"/>
      <c r="N141" s="31"/>
      <c r="O141" s="31"/>
      <c r="P141" s="31"/>
      <c r="Q141" s="31"/>
      <c r="R141" s="31"/>
      <c r="S141" s="31"/>
      <c r="T141" s="31"/>
      <c r="U141" s="31"/>
    </row>
    <row r="142" spans="1:21" ht="28.8">
      <c r="A142" s="31" t="s">
        <v>82</v>
      </c>
      <c r="B142" s="31"/>
      <c r="C142" s="137">
        <f>C$28</f>
        <v>2022</v>
      </c>
      <c r="D142" s="137">
        <f t="shared" ref="D142:U142" si="46">D$28</f>
        <v>2023</v>
      </c>
      <c r="E142" s="137">
        <f t="shared" si="46"/>
        <v>2024</v>
      </c>
      <c r="F142" s="137">
        <f t="shared" si="46"/>
        <v>2025</v>
      </c>
      <c r="G142" s="137">
        <f t="shared" si="46"/>
        <v>2026</v>
      </c>
      <c r="H142" s="137">
        <f t="shared" si="46"/>
        <v>2027</v>
      </c>
      <c r="I142" s="137">
        <f t="shared" si="46"/>
        <v>2028</v>
      </c>
      <c r="J142" s="137">
        <f t="shared" si="46"/>
        <v>2029</v>
      </c>
      <c r="K142" s="137">
        <f t="shared" si="46"/>
        <v>2030</v>
      </c>
      <c r="L142" s="137">
        <f t="shared" si="46"/>
        <v>2031</v>
      </c>
      <c r="M142" s="137">
        <f t="shared" si="46"/>
        <v>2032</v>
      </c>
      <c r="N142" s="137">
        <f t="shared" si="46"/>
        <v>2033</v>
      </c>
      <c r="O142" s="137">
        <f t="shared" si="46"/>
        <v>2034</v>
      </c>
      <c r="P142" s="137">
        <f t="shared" si="46"/>
        <v>2035</v>
      </c>
      <c r="Q142" s="137">
        <f t="shared" si="46"/>
        <v>2036</v>
      </c>
      <c r="R142" s="137">
        <f t="shared" si="46"/>
        <v>2037</v>
      </c>
      <c r="S142" s="137">
        <f t="shared" si="46"/>
        <v>2038</v>
      </c>
      <c r="T142" s="137">
        <f t="shared" si="46"/>
        <v>2039</v>
      </c>
      <c r="U142" s="30" t="str">
        <f t="shared" si="46"/>
        <v>Yearly depreciation</v>
      </c>
    </row>
    <row r="143" spans="1:21">
      <c r="A143" s="142" t="s">
        <v>58</v>
      </c>
      <c r="B143" s="143"/>
      <c r="C143" s="144">
        <f>'Factual scenario (IPCEI)'!C79</f>
        <v>0</v>
      </c>
      <c r="D143" s="138">
        <f>'Factual scenario (IPCEI)'!D79</f>
        <v>0</v>
      </c>
      <c r="E143" s="138">
        <f>'Factual scenario (IPCEI)'!E79</f>
        <v>0</v>
      </c>
      <c r="F143" s="138">
        <f>'Factual scenario (IPCEI)'!F79</f>
        <v>0</v>
      </c>
      <c r="G143" s="138">
        <f>'Factual scenario (IPCEI)'!G79</f>
        <v>0</v>
      </c>
      <c r="H143" s="138">
        <f>'Factual scenario (IPCEI)'!H79</f>
        <v>0</v>
      </c>
      <c r="I143" s="245">
        <f>'Factual scenario (IPCEI)'!I79</f>
        <v>0</v>
      </c>
      <c r="J143" s="245">
        <f>'Factual scenario (IPCEI)'!J79</f>
        <v>0</v>
      </c>
      <c r="K143" s="245">
        <f>'Factual scenario (IPCEI)'!K79</f>
        <v>0</v>
      </c>
      <c r="L143" s="245">
        <f>'Factual scenario (IPCEI)'!L79</f>
        <v>0</v>
      </c>
      <c r="M143" s="245">
        <f>'Factual scenario (IPCEI)'!M79</f>
        <v>0</v>
      </c>
      <c r="N143" s="245">
        <f>'Factual scenario (IPCEI)'!N79</f>
        <v>0</v>
      </c>
      <c r="O143" s="245">
        <f>'Factual scenario (IPCEI)'!O79</f>
        <v>0</v>
      </c>
      <c r="P143" s="245">
        <f>'Factual scenario (IPCEI)'!P79</f>
        <v>0</v>
      </c>
      <c r="Q143" s="245">
        <f>'Factual scenario (IPCEI)'!Q79</f>
        <v>0</v>
      </c>
      <c r="R143" s="245">
        <f>'Factual scenario (IPCEI)'!R79</f>
        <v>0</v>
      </c>
      <c r="S143" s="245">
        <f>'Factual scenario (IPCEI)'!S79</f>
        <v>0</v>
      </c>
      <c r="T143" s="245">
        <f>'Factual scenario (IPCEI)'!T79</f>
        <v>0</v>
      </c>
      <c r="U143" s="259"/>
    </row>
    <row r="144" spans="1:21">
      <c r="A144" s="417" t="s">
        <v>57</v>
      </c>
      <c r="B144" s="140">
        <f>B114</f>
        <v>2022</v>
      </c>
      <c r="C144" s="139" t="e">
        <f>IF(C$143&lt;&gt;"", C$143/$B$19, "")</f>
        <v>#DIV/0!</v>
      </c>
      <c r="D144" s="139"/>
      <c r="E144" s="139"/>
      <c r="F144" s="139"/>
      <c r="G144" s="139"/>
      <c r="H144" s="139"/>
      <c r="I144" s="242"/>
      <c r="J144" s="242"/>
      <c r="K144" s="242"/>
      <c r="L144" s="242"/>
      <c r="M144" s="242"/>
      <c r="N144" s="242"/>
      <c r="O144" s="242"/>
      <c r="P144" s="242"/>
      <c r="Q144" s="242"/>
      <c r="R144" s="242"/>
      <c r="S144" s="242"/>
      <c r="T144" s="242"/>
      <c r="U144" s="251" t="e">
        <f>SUM(C144:T144)</f>
        <v>#DIV/0!</v>
      </c>
    </row>
    <row r="145" spans="1:21">
      <c r="A145" s="418"/>
      <c r="B145" s="140">
        <f>B115</f>
        <v>2023</v>
      </c>
      <c r="C145" s="139" t="e">
        <f>IF(C$143&lt;&gt;"", IF(SUM(C$144:C144)&lt;C$143, C$143/$B$19, 0),  "")</f>
        <v>#DIV/0!</v>
      </c>
      <c r="D145" s="139">
        <f>IF(D$143&lt;&gt;"", IF(SUM(D$144:D144)&lt;D$143, D$143/$B$19, 0),  "")</f>
        <v>0</v>
      </c>
      <c r="E145" s="139"/>
      <c r="F145" s="139"/>
      <c r="G145" s="139"/>
      <c r="H145" s="139"/>
      <c r="I145" s="242"/>
      <c r="J145" s="242"/>
      <c r="K145" s="242"/>
      <c r="L145" s="242"/>
      <c r="M145" s="242"/>
      <c r="N145" s="242"/>
      <c r="O145" s="242"/>
      <c r="P145" s="242"/>
      <c r="Q145" s="242"/>
      <c r="R145" s="242"/>
      <c r="S145" s="242"/>
      <c r="T145" s="242"/>
      <c r="U145" s="251" t="e">
        <f t="shared" ref="U145:U161" si="47">SUM(C145:T145)</f>
        <v>#DIV/0!</v>
      </c>
    </row>
    <row r="146" spans="1:21">
      <c r="A146" s="418"/>
      <c r="B146" s="140">
        <f t="shared" ref="B146:B160" si="48">B116</f>
        <v>2024</v>
      </c>
      <c r="C146" s="139" t="e">
        <f>IF(C$143&lt;&gt;"", IF(SUM(C$144:C145)&lt;C$143, C$143/$B$19, 0),  "")</f>
        <v>#DIV/0!</v>
      </c>
      <c r="D146" s="139">
        <f>IF(D$143&lt;&gt;"", IF(SUM(D$144:D145)&lt;D$143, D$143/$B$19, 0),  "")</f>
        <v>0</v>
      </c>
      <c r="E146" s="139">
        <f>IF(E$143&lt;&gt;"", IF(SUM(E$144:E145)&lt;E$143, E$143/$B$19, 0),  "")</f>
        <v>0</v>
      </c>
      <c r="F146" s="139"/>
      <c r="G146" s="139"/>
      <c r="H146" s="139"/>
      <c r="I146" s="242"/>
      <c r="J146" s="242"/>
      <c r="K146" s="242"/>
      <c r="L146" s="242"/>
      <c r="M146" s="242"/>
      <c r="N146" s="242"/>
      <c r="O146" s="242"/>
      <c r="P146" s="242"/>
      <c r="Q146" s="242"/>
      <c r="R146" s="242"/>
      <c r="S146" s="242"/>
      <c r="T146" s="242"/>
      <c r="U146" s="251" t="e">
        <f t="shared" si="47"/>
        <v>#DIV/0!</v>
      </c>
    </row>
    <row r="147" spans="1:21">
      <c r="A147" s="418"/>
      <c r="B147" s="140">
        <f t="shared" si="48"/>
        <v>2025</v>
      </c>
      <c r="C147" s="139" t="e">
        <f>IF(C$143&lt;&gt;"", IF(SUM(C$144:C146)&lt;C$143, C$143/$B$19, 0),  "")</f>
        <v>#DIV/0!</v>
      </c>
      <c r="D147" s="139">
        <f>IF(D$143&lt;&gt;"", IF(SUM(D$144:D146)&lt;D$143, D$143/$B$19, 0),  "")</f>
        <v>0</v>
      </c>
      <c r="E147" s="139">
        <f>IF(E$143&lt;&gt;"", IF(SUM(E$144:E146)&lt;E$143, E$143/$B$19, 0),  "")</f>
        <v>0</v>
      </c>
      <c r="F147" s="139">
        <f>IF(F$143&lt;&gt;"", IF(SUM(F$144:F146)&lt;F$143, F$143/$B$19, 0),  "")</f>
        <v>0</v>
      </c>
      <c r="G147" s="139"/>
      <c r="H147" s="139"/>
      <c r="I147" s="242"/>
      <c r="J147" s="242"/>
      <c r="K147" s="242"/>
      <c r="L147" s="242"/>
      <c r="M147" s="242"/>
      <c r="N147" s="242"/>
      <c r="O147" s="242"/>
      <c r="P147" s="242"/>
      <c r="Q147" s="242"/>
      <c r="R147" s="242"/>
      <c r="S147" s="242"/>
      <c r="T147" s="242"/>
      <c r="U147" s="251" t="e">
        <f t="shared" si="47"/>
        <v>#DIV/0!</v>
      </c>
    </row>
    <row r="148" spans="1:21">
      <c r="A148" s="418"/>
      <c r="B148" s="140">
        <f t="shared" si="48"/>
        <v>2026</v>
      </c>
      <c r="C148" s="139" t="e">
        <f>IF(C$143&lt;&gt;"", IF(SUM(C$144:C147)&lt;C$143, C$143/$B$19, 0),  "")</f>
        <v>#DIV/0!</v>
      </c>
      <c r="D148" s="139">
        <f>IF(D$143&lt;&gt;"", IF(SUM(D$144:D147)&lt;D$143, D$143/$B$19, 0),  "")</f>
        <v>0</v>
      </c>
      <c r="E148" s="139">
        <f>IF(E$143&lt;&gt;"", IF(SUM(E$144:E147)&lt;E$143, E$143/$B$19, 0),  "")</f>
        <v>0</v>
      </c>
      <c r="F148" s="139">
        <f>IF(F$143&lt;&gt;"", IF(SUM(F$144:F147)&lt;F$143, F$143/$B$19, 0),  "")</f>
        <v>0</v>
      </c>
      <c r="G148" s="139">
        <f>IF(G$143&lt;&gt;"", IF(SUM(G$144:G147)&lt;G$143, G$143/$B$19, 0),  "")</f>
        <v>0</v>
      </c>
      <c r="H148" s="139"/>
      <c r="I148" s="242"/>
      <c r="J148" s="242"/>
      <c r="K148" s="242"/>
      <c r="L148" s="242"/>
      <c r="M148" s="242"/>
      <c r="N148" s="242"/>
      <c r="O148" s="242"/>
      <c r="P148" s="242"/>
      <c r="Q148" s="242"/>
      <c r="R148" s="242"/>
      <c r="S148" s="242"/>
      <c r="T148" s="242"/>
      <c r="U148" s="251" t="e">
        <f t="shared" si="47"/>
        <v>#DIV/0!</v>
      </c>
    </row>
    <row r="149" spans="1:21">
      <c r="A149" s="418"/>
      <c r="B149" s="140">
        <f t="shared" si="48"/>
        <v>2027</v>
      </c>
      <c r="C149" s="139" t="e">
        <f>IF(C$143&lt;&gt;"", IF(SUM(C$144:C148)&lt;C$143, C$143/$B$19, 0),  "")</f>
        <v>#DIV/0!</v>
      </c>
      <c r="D149" s="139">
        <f>IF(D$143&lt;&gt;"", IF(SUM(D$144:D148)&lt;D$143, D$143/$B$19, 0),  "")</f>
        <v>0</v>
      </c>
      <c r="E149" s="139">
        <f>IF(E$143&lt;&gt;"", IF(SUM(E$144:E148)&lt;E$143, E$143/$B$19, 0),  "")</f>
        <v>0</v>
      </c>
      <c r="F149" s="139">
        <f>IF(F$143&lt;&gt;"", IF(SUM(F$144:F148)&lt;F$143, F$143/$B$19, 0),  "")</f>
        <v>0</v>
      </c>
      <c r="G149" s="139">
        <f>IF(G$143&lt;&gt;"", IF(SUM(G$144:G148)&lt;G$143, G$143/$B$19, 0),  "")</f>
        <v>0</v>
      </c>
      <c r="H149" s="139">
        <f>IF(H$143&lt;&gt;"", IF(SUM(H$144:H148)&lt;H$143, H$143/$B$19, 0),  "")</f>
        <v>0</v>
      </c>
      <c r="I149" s="242"/>
      <c r="J149" s="242"/>
      <c r="K149" s="242"/>
      <c r="L149" s="242"/>
      <c r="M149" s="242"/>
      <c r="N149" s="242"/>
      <c r="O149" s="242"/>
      <c r="P149" s="242"/>
      <c r="Q149" s="242"/>
      <c r="R149" s="242"/>
      <c r="S149" s="242"/>
      <c r="T149" s="242"/>
      <c r="U149" s="251" t="e">
        <f t="shared" si="47"/>
        <v>#DIV/0!</v>
      </c>
    </row>
    <row r="150" spans="1:21">
      <c r="A150" s="418"/>
      <c r="B150" s="140">
        <f t="shared" si="48"/>
        <v>2028</v>
      </c>
      <c r="C150" s="139" t="e">
        <f>IF(C$143&lt;&gt;"", IF(SUM(C$144:C149)&lt;C$143, C$143/$B$19, 0),  "")</f>
        <v>#DIV/0!</v>
      </c>
      <c r="D150" s="139">
        <f>IF(D$143&lt;&gt;"", IF(SUM(D$144:D149)&lt;D$143, D$143/$B$19, 0),  "")</f>
        <v>0</v>
      </c>
      <c r="E150" s="139">
        <f>IF(E$143&lt;&gt;"", IF(SUM(E$144:E149)&lt;E$143, E$143/$B$19, 0),  "")</f>
        <v>0</v>
      </c>
      <c r="F150" s="139">
        <f>IF(F$143&lt;&gt;"", IF(SUM(F$144:F149)&lt;F$143, F$143/$B$19, 0),  "")</f>
        <v>0</v>
      </c>
      <c r="G150" s="139">
        <f>IF(G$143&lt;&gt;"", IF(SUM(G$144:G149)&lt;G$143, G$143/$B$19, 0),  "")</f>
        <v>0</v>
      </c>
      <c r="H150" s="139">
        <f>IF(H$143&lt;&gt;"", IF(SUM(H$144:H149)&lt;H$143, H$143/$B$19, 0),  "")</f>
        <v>0</v>
      </c>
      <c r="I150" s="242">
        <f>IF(I$143&lt;&gt;"", IF(SUM(I$144:I149)&lt;I$143, I$143/$B$19, 0),  "")</f>
        <v>0</v>
      </c>
      <c r="J150" s="242"/>
      <c r="K150" s="242"/>
      <c r="L150" s="242"/>
      <c r="M150" s="242"/>
      <c r="N150" s="242"/>
      <c r="O150" s="242"/>
      <c r="P150" s="242"/>
      <c r="Q150" s="242"/>
      <c r="R150" s="242"/>
      <c r="S150" s="242"/>
      <c r="T150" s="242"/>
      <c r="U150" s="251" t="e">
        <f t="shared" si="47"/>
        <v>#DIV/0!</v>
      </c>
    </row>
    <row r="151" spans="1:21">
      <c r="A151" s="418"/>
      <c r="B151" s="140">
        <f t="shared" si="48"/>
        <v>2029</v>
      </c>
      <c r="C151" s="139" t="e">
        <f>IF(C$143&lt;&gt;"", IF(SUM(C$144:C150)&lt;C$143, C$143/$B$19, 0),  "")</f>
        <v>#DIV/0!</v>
      </c>
      <c r="D151" s="139">
        <f>IF(D$143&lt;&gt;"", IF(SUM(D$144:D150)&lt;D$143, D$143/$B$19, 0),  "")</f>
        <v>0</v>
      </c>
      <c r="E151" s="139">
        <f>IF(E$143&lt;&gt;"", IF(SUM(E$144:E150)&lt;E$143, E$143/$B$19, 0),  "")</f>
        <v>0</v>
      </c>
      <c r="F151" s="139">
        <f>IF(F$143&lt;&gt;"", IF(SUM(F$144:F150)&lt;F$143, F$143/$B$19, 0),  "")</f>
        <v>0</v>
      </c>
      <c r="G151" s="139">
        <f>IF(G$143&lt;&gt;"", IF(SUM(G$144:G150)&lt;G$143, G$143/$B$19, 0),  "")</f>
        <v>0</v>
      </c>
      <c r="H151" s="139">
        <f>IF(H$143&lt;&gt;"", IF(SUM(H$144:H150)&lt;H$143, H$143/$B$19, 0),  "")</f>
        <v>0</v>
      </c>
      <c r="I151" s="242">
        <f>IF(I$143&lt;&gt;"", IF(SUM(I$144:I150)&lt;I$143, I$143/$B$19, 0),  "")</f>
        <v>0</v>
      </c>
      <c r="J151" s="242">
        <f>IF(J$143&lt;&gt;"", IF(SUM(J$144:J150)&lt;J$143, J$143/$B$19, 0),  "")</f>
        <v>0</v>
      </c>
      <c r="K151" s="242"/>
      <c r="L151" s="242"/>
      <c r="M151" s="242"/>
      <c r="N151" s="242"/>
      <c r="O151" s="242"/>
      <c r="P151" s="242"/>
      <c r="Q151" s="242"/>
      <c r="R151" s="242"/>
      <c r="S151" s="242"/>
      <c r="T151" s="242"/>
      <c r="U151" s="251" t="e">
        <f t="shared" si="47"/>
        <v>#DIV/0!</v>
      </c>
    </row>
    <row r="152" spans="1:21">
      <c r="A152" s="418"/>
      <c r="B152" s="140">
        <f t="shared" si="48"/>
        <v>2030</v>
      </c>
      <c r="C152" s="139" t="e">
        <f>IF(C$143&lt;&gt;"", IF(SUM(C$144:C151)&lt;C$143, C$143/$B$19, 0),  "")</f>
        <v>#DIV/0!</v>
      </c>
      <c r="D152" s="139">
        <f>IF(D$143&lt;&gt;"", IF(SUM(D$144:D151)&lt;D$143, D$143/$B$19, 0),  "")</f>
        <v>0</v>
      </c>
      <c r="E152" s="139">
        <f>IF(E$143&lt;&gt;"", IF(SUM(E$144:E151)&lt;E$143, E$143/$B$19, 0),  "")</f>
        <v>0</v>
      </c>
      <c r="F152" s="139">
        <f>IF(F$143&lt;&gt;"", IF(SUM(F$144:F151)&lt;F$143, F$143/$B$19, 0),  "")</f>
        <v>0</v>
      </c>
      <c r="G152" s="139">
        <f>IF(G$143&lt;&gt;"", IF(SUM(G$144:G151)&lt;G$143, G$143/$B$19, 0),  "")</f>
        <v>0</v>
      </c>
      <c r="H152" s="139">
        <f>IF(H$143&lt;&gt;"", IF(SUM(H$144:H151)&lt;H$143, H$143/$B$19, 0),  "")</f>
        <v>0</v>
      </c>
      <c r="I152" s="242">
        <f>IF(I$143&lt;&gt;"", IF(SUM(I$144:I151)&lt;I$143, I$143/$B$19, 0),  "")</f>
        <v>0</v>
      </c>
      <c r="J152" s="242">
        <f>IF(J$143&lt;&gt;"", IF(SUM(J$144:J151)&lt;J$143, J$143/$B$19, 0),  "")</f>
        <v>0</v>
      </c>
      <c r="K152" s="242">
        <f>IF(K$143&lt;&gt;"", IF(SUM(K$144:K151)&lt;K$143, K$143/$B$19, 0),  "")</f>
        <v>0</v>
      </c>
      <c r="L152" s="242"/>
      <c r="M152" s="242"/>
      <c r="N152" s="242"/>
      <c r="O152" s="242"/>
      <c r="P152" s="242"/>
      <c r="Q152" s="242"/>
      <c r="R152" s="242"/>
      <c r="S152" s="242"/>
      <c r="T152" s="242"/>
      <c r="U152" s="251" t="e">
        <f t="shared" si="47"/>
        <v>#DIV/0!</v>
      </c>
    </row>
    <row r="153" spans="1:21">
      <c r="A153" s="418"/>
      <c r="B153" s="140">
        <f t="shared" si="48"/>
        <v>2031</v>
      </c>
      <c r="C153" s="139" t="e">
        <f>IF(C$143&lt;&gt;"", IF(SUM(C$144:C152)&lt;C$143, C$143/$B$19, 0),  "")</f>
        <v>#DIV/0!</v>
      </c>
      <c r="D153" s="139">
        <f>IF(D$143&lt;&gt;"", IF(SUM(D$144:D152)&lt;D$143, D$143/$B$19, 0),  "")</f>
        <v>0</v>
      </c>
      <c r="E153" s="139">
        <f>IF(E$143&lt;&gt;"", IF(SUM(E$144:E152)&lt;E$143, E$143/$B$19, 0),  "")</f>
        <v>0</v>
      </c>
      <c r="F153" s="139">
        <f>IF(F$143&lt;&gt;"", IF(SUM(F$144:F152)&lt;F$143, F$143/$B$19, 0),  "")</f>
        <v>0</v>
      </c>
      <c r="G153" s="139">
        <f>IF(G$143&lt;&gt;"", IF(SUM(G$144:G152)&lt;G$143, G$143/$B$19, 0),  "")</f>
        <v>0</v>
      </c>
      <c r="H153" s="139">
        <f>IF(H$143&lt;&gt;"", IF(SUM(H$144:H152)&lt;H$143, H$143/$B$19, 0),  "")</f>
        <v>0</v>
      </c>
      <c r="I153" s="242">
        <f>IF(I$143&lt;&gt;"", IF(SUM(I$144:I152)&lt;I$143, I$143/$B$19, 0),  "")</f>
        <v>0</v>
      </c>
      <c r="J153" s="242">
        <f>IF(J$143&lt;&gt;"", IF(SUM(J$144:J152)&lt;J$143, J$143/$B$19, 0),  "")</f>
        <v>0</v>
      </c>
      <c r="K153" s="242">
        <f>IF(K$143&lt;&gt;"", IF(SUM(K$144:K152)&lt;K$143, K$143/$B$19, 0),  "")</f>
        <v>0</v>
      </c>
      <c r="L153" s="242">
        <f>IF(L$143&lt;&gt;"", IF(SUM(L$144:L152)&lt;L$143, L$143/$B$19, 0),  "")</f>
        <v>0</v>
      </c>
      <c r="M153" s="242"/>
      <c r="N153" s="242"/>
      <c r="O153" s="242"/>
      <c r="P153" s="242"/>
      <c r="Q153" s="242"/>
      <c r="R153" s="242"/>
      <c r="S153" s="242"/>
      <c r="T153" s="242"/>
      <c r="U153" s="251" t="e">
        <f t="shared" si="47"/>
        <v>#DIV/0!</v>
      </c>
    </row>
    <row r="154" spans="1:21">
      <c r="A154" s="418"/>
      <c r="B154" s="140">
        <f t="shared" si="48"/>
        <v>2032</v>
      </c>
      <c r="C154" s="139" t="e">
        <f>IF(C$143&lt;&gt;"", IF(SUM(C$144:C153)&lt;C$143, C$143/$B$19, 0),  "")</f>
        <v>#DIV/0!</v>
      </c>
      <c r="D154" s="139">
        <f>IF(D$143&lt;&gt;"", IF(SUM(D$144:D153)&lt;D$143, D$143/$B$19, 0),  "")</f>
        <v>0</v>
      </c>
      <c r="E154" s="139">
        <f>IF(E$143&lt;&gt;"", IF(SUM(E$144:E153)&lt;E$143, E$143/$B$19, 0),  "")</f>
        <v>0</v>
      </c>
      <c r="F154" s="139">
        <f>IF(F$143&lt;&gt;"", IF(SUM(F$144:F153)&lt;F$143, F$143/$B$19, 0),  "")</f>
        <v>0</v>
      </c>
      <c r="G154" s="139">
        <f>IF(G$143&lt;&gt;"", IF(SUM(G$144:G153)&lt;G$143, G$143/$B$19, 0),  "")</f>
        <v>0</v>
      </c>
      <c r="H154" s="139">
        <f>IF(H$143&lt;&gt;"", IF(SUM(H$144:H153)&lt;H$143, H$143/$B$19, 0),  "")</f>
        <v>0</v>
      </c>
      <c r="I154" s="242">
        <f>IF(I$143&lt;&gt;"", IF(SUM(I$144:I153)&lt;I$143, I$143/$B$19, 0),  "")</f>
        <v>0</v>
      </c>
      <c r="J154" s="242">
        <f>IF(J$143&lt;&gt;"", IF(SUM(J$144:J153)&lt;J$143, J$143/$B$19, 0),  "")</f>
        <v>0</v>
      </c>
      <c r="K154" s="242">
        <f>IF(K$143&lt;&gt;"", IF(SUM(K$144:K153)&lt;K$143, K$143/$B$19, 0),  "")</f>
        <v>0</v>
      </c>
      <c r="L154" s="242">
        <f>IF(L$143&lt;&gt;"", IF(SUM(L$144:L153)&lt;L$143, L$143/$B$19, 0),  "")</f>
        <v>0</v>
      </c>
      <c r="M154" s="242">
        <f>IF(M$143&lt;&gt;"", IF(SUM(M$144:M153)&lt;M$143, M$143/$B$19, 0),  "")</f>
        <v>0</v>
      </c>
      <c r="N154" s="242"/>
      <c r="O154" s="242"/>
      <c r="P154" s="242"/>
      <c r="Q154" s="242"/>
      <c r="R154" s="242"/>
      <c r="S154" s="242"/>
      <c r="T154" s="242"/>
      <c r="U154" s="251" t="e">
        <f t="shared" si="47"/>
        <v>#DIV/0!</v>
      </c>
    </row>
    <row r="155" spans="1:21">
      <c r="A155" s="418"/>
      <c r="B155" s="140">
        <f t="shared" si="48"/>
        <v>2033</v>
      </c>
      <c r="C155" s="139" t="e">
        <f>IF(C$143&lt;&gt;"", IF(SUM(C$144:C154)&lt;C$143, C$143/$B$19, 0),  "")</f>
        <v>#DIV/0!</v>
      </c>
      <c r="D155" s="139">
        <f>IF(D$143&lt;&gt;"", IF(SUM(D$144:D154)&lt;D$143, D$143/$B$19, 0),  "")</f>
        <v>0</v>
      </c>
      <c r="E155" s="139">
        <f>IF(E$143&lt;&gt;"", IF(SUM(E$144:E154)&lt;E$143, E$143/$B$19, 0),  "")</f>
        <v>0</v>
      </c>
      <c r="F155" s="139">
        <f>IF(F$143&lt;&gt;"", IF(SUM(F$144:F154)&lt;F$143, F$143/$B$19, 0),  "")</f>
        <v>0</v>
      </c>
      <c r="G155" s="139">
        <f>IF(G$143&lt;&gt;"", IF(SUM(G$144:G154)&lt;G$143, G$143/$B$19, 0),  "")</f>
        <v>0</v>
      </c>
      <c r="H155" s="139">
        <f>IF(H$143&lt;&gt;"", IF(SUM(H$144:H154)&lt;H$143, H$143/$B$19, 0),  "")</f>
        <v>0</v>
      </c>
      <c r="I155" s="242">
        <f>IF(I$143&lt;&gt;"", IF(SUM(I$144:I154)&lt;I$143, I$143/$B$19, 0),  "")</f>
        <v>0</v>
      </c>
      <c r="J155" s="242">
        <f>IF(J$143&lt;&gt;"", IF(SUM(J$144:J154)&lt;J$143, J$143/$B$19, 0),  "")</f>
        <v>0</v>
      </c>
      <c r="K155" s="242">
        <f>IF(K$143&lt;&gt;"", IF(SUM(K$144:K154)&lt;K$143, K$143/$B$19, 0),  "")</f>
        <v>0</v>
      </c>
      <c r="L155" s="242">
        <f>IF(L$143&lt;&gt;"", IF(SUM(L$144:L154)&lt;L$143, L$143/$B$19, 0),  "")</f>
        <v>0</v>
      </c>
      <c r="M155" s="242">
        <f>IF(M$143&lt;&gt;"", IF(SUM(M$144:M154)&lt;M$143, M$143/$B$19, 0),  "")</f>
        <v>0</v>
      </c>
      <c r="N155" s="242">
        <f>IF(N$143&lt;&gt;"", IF(SUM(N$144:N154)&lt;N$143, N$143/$B$19, 0),  "")</f>
        <v>0</v>
      </c>
      <c r="O155" s="242"/>
      <c r="P155" s="242"/>
      <c r="Q155" s="242"/>
      <c r="R155" s="242"/>
      <c r="S155" s="242"/>
      <c r="T155" s="242"/>
      <c r="U155" s="251" t="e">
        <f t="shared" si="47"/>
        <v>#DIV/0!</v>
      </c>
    </row>
    <row r="156" spans="1:21">
      <c r="A156" s="418"/>
      <c r="B156" s="140">
        <f t="shared" si="48"/>
        <v>2034</v>
      </c>
      <c r="C156" s="139" t="e">
        <f>IF(C$143&lt;&gt;"", IF(SUM(C$144:C155)&lt;C$143, C$143/$B$19, 0),  "")</f>
        <v>#DIV/0!</v>
      </c>
      <c r="D156" s="139">
        <f>IF(D$143&lt;&gt;"", IF(SUM(D$144:D155)&lt;D$143, D$143/$B$19, 0),  "")</f>
        <v>0</v>
      </c>
      <c r="E156" s="139">
        <f>IF(E$143&lt;&gt;"", IF(SUM(E$144:E155)&lt;E$143, E$143/$B$19, 0),  "")</f>
        <v>0</v>
      </c>
      <c r="F156" s="139">
        <f>IF(F$143&lt;&gt;"", IF(SUM(F$144:F155)&lt;F$143, F$143/$B$19, 0),  "")</f>
        <v>0</v>
      </c>
      <c r="G156" s="139">
        <f>IF(G$143&lt;&gt;"", IF(SUM(G$144:G155)&lt;G$143, G$143/$B$19, 0),  "")</f>
        <v>0</v>
      </c>
      <c r="H156" s="139">
        <f>IF(H$143&lt;&gt;"", IF(SUM(H$144:H155)&lt;H$143, H$143/$B$19, 0),  "")</f>
        <v>0</v>
      </c>
      <c r="I156" s="242">
        <f>IF(I$143&lt;&gt;"", IF(SUM(I$144:I155)&lt;I$143, I$143/$B$19, 0),  "")</f>
        <v>0</v>
      </c>
      <c r="J156" s="242">
        <f>IF(J$143&lt;&gt;"", IF(SUM(J$144:J155)&lt;J$143, J$143/$B$19, 0),  "")</f>
        <v>0</v>
      </c>
      <c r="K156" s="242">
        <f>IF(K$143&lt;&gt;"", IF(SUM(K$144:K155)&lt;K$143, K$143/$B$19, 0),  "")</f>
        <v>0</v>
      </c>
      <c r="L156" s="242">
        <f>IF(L$143&lt;&gt;"", IF(SUM(L$144:L155)&lt;L$143, L$143/$B$19, 0),  "")</f>
        <v>0</v>
      </c>
      <c r="M156" s="242">
        <f>IF(M$143&lt;&gt;"", IF(SUM(M$144:M155)&lt;M$143, M$143/$B$19, 0),  "")</f>
        <v>0</v>
      </c>
      <c r="N156" s="242">
        <f>IF(N$143&lt;&gt;"", IF(SUM(N$144:N155)&lt;N$143, N$143/$B$19, 0),  "")</f>
        <v>0</v>
      </c>
      <c r="O156" s="242">
        <f>IF(O$143&lt;&gt;"", IF(SUM(O$144:O155)&lt;O$143, O$143/$B$19, 0),  "")</f>
        <v>0</v>
      </c>
      <c r="P156" s="242"/>
      <c r="Q156" s="242"/>
      <c r="R156" s="242"/>
      <c r="S156" s="242"/>
      <c r="T156" s="242"/>
      <c r="U156" s="251" t="e">
        <f t="shared" si="47"/>
        <v>#DIV/0!</v>
      </c>
    </row>
    <row r="157" spans="1:21">
      <c r="A157" s="418"/>
      <c r="B157" s="140">
        <f t="shared" si="48"/>
        <v>2035</v>
      </c>
      <c r="C157" s="139" t="e">
        <f>IF(C$143&lt;&gt;"", IF(SUM(C$144:C156)&lt;C$143, C$143/$B$19, 0),  "")</f>
        <v>#DIV/0!</v>
      </c>
      <c r="D157" s="139">
        <f>IF(D$143&lt;&gt;"", IF(SUM(D$144:D156)&lt;D$143, D$143/$B$19, 0),  "")</f>
        <v>0</v>
      </c>
      <c r="E157" s="139">
        <f>IF(E$143&lt;&gt;"", IF(SUM(E$144:E156)&lt;E$143, E$143/$B$19, 0),  "")</f>
        <v>0</v>
      </c>
      <c r="F157" s="139">
        <f>IF(F$143&lt;&gt;"", IF(SUM(F$144:F156)&lt;F$143, F$143/$B$19, 0),  "")</f>
        <v>0</v>
      </c>
      <c r="G157" s="139">
        <f>IF(G$143&lt;&gt;"", IF(SUM(G$144:G156)&lt;G$143, G$143/$B$19, 0),  "")</f>
        <v>0</v>
      </c>
      <c r="H157" s="139">
        <f>IF(H$143&lt;&gt;"", IF(SUM(H$144:H156)&lt;H$143, H$143/$B$19, 0),  "")</f>
        <v>0</v>
      </c>
      <c r="I157" s="242">
        <f>IF(I$143&lt;&gt;"", IF(SUM(I$144:I156)&lt;I$143, I$143/$B$19, 0),  "")</f>
        <v>0</v>
      </c>
      <c r="J157" s="242">
        <f>IF(J$143&lt;&gt;"", IF(SUM(J$144:J156)&lt;J$143, J$143/$B$19, 0),  "")</f>
        <v>0</v>
      </c>
      <c r="K157" s="242">
        <f>IF(K$143&lt;&gt;"", IF(SUM(K$144:K156)&lt;K$143, K$143/$B$19, 0),  "")</f>
        <v>0</v>
      </c>
      <c r="L157" s="242">
        <f>IF(L$143&lt;&gt;"", IF(SUM(L$144:L156)&lt;L$143, L$143/$B$19, 0),  "")</f>
        <v>0</v>
      </c>
      <c r="M157" s="242">
        <f>IF(M$143&lt;&gt;"", IF(SUM(M$144:M156)&lt;M$143, M$143/$B$19, 0),  "")</f>
        <v>0</v>
      </c>
      <c r="N157" s="242">
        <f>IF(N$143&lt;&gt;"", IF(SUM(N$144:N156)&lt;N$143, N$143/$B$19, 0),  "")</f>
        <v>0</v>
      </c>
      <c r="O157" s="242">
        <f>IF(O$143&lt;&gt;"", IF(SUM(O$144:O156)&lt;O$143, O$143/$B$19, 0),  "")</f>
        <v>0</v>
      </c>
      <c r="P157" s="242">
        <f>IF(P$143&lt;&gt;"", IF(SUM(P$144:P156)&lt;P$143, P$143/$B$19, 0),  "")</f>
        <v>0</v>
      </c>
      <c r="Q157" s="242"/>
      <c r="R157" s="242"/>
      <c r="S157" s="242"/>
      <c r="T157" s="242"/>
      <c r="U157" s="251" t="e">
        <f t="shared" si="47"/>
        <v>#DIV/0!</v>
      </c>
    </row>
    <row r="158" spans="1:21">
      <c r="A158" s="418"/>
      <c r="B158" s="140">
        <f t="shared" si="48"/>
        <v>2036</v>
      </c>
      <c r="C158" s="139" t="e">
        <f>IF(C$143&lt;&gt;"", IF(SUM(C$144:C157)&lt;C$143, C$143/$B$19, 0),  "")</f>
        <v>#DIV/0!</v>
      </c>
      <c r="D158" s="139">
        <f>IF(D$143&lt;&gt;"", IF(SUM(D$144:D157)&lt;D$143, D$143/$B$19, 0),  "")</f>
        <v>0</v>
      </c>
      <c r="E158" s="139">
        <f>IF(E$143&lt;&gt;"", IF(SUM(E$144:E157)&lt;E$143, E$143/$B$19, 0),  "")</f>
        <v>0</v>
      </c>
      <c r="F158" s="139">
        <f>IF(F$143&lt;&gt;"", IF(SUM(F$144:F157)&lt;F$143, F$143/$B$19, 0),  "")</f>
        <v>0</v>
      </c>
      <c r="G158" s="139">
        <f>IF(G$143&lt;&gt;"", IF(SUM(G$144:G157)&lt;G$143, G$143/$B$19, 0),  "")</f>
        <v>0</v>
      </c>
      <c r="H158" s="139">
        <f>IF(H$143&lt;&gt;"", IF(SUM(H$144:H157)&lt;H$143, H$143/$B$19, 0),  "")</f>
        <v>0</v>
      </c>
      <c r="I158" s="242">
        <f>IF(I$143&lt;&gt;"", IF(SUM(I$144:I157)&lt;I$143, I$143/$B$19, 0),  "")</f>
        <v>0</v>
      </c>
      <c r="J158" s="242">
        <f>IF(J$143&lt;&gt;"", IF(SUM(J$144:J157)&lt;J$143, J$143/$B$19, 0),  "")</f>
        <v>0</v>
      </c>
      <c r="K158" s="242">
        <f>IF(K$143&lt;&gt;"", IF(SUM(K$144:K157)&lt;K$143, K$143/$B$19, 0),  "")</f>
        <v>0</v>
      </c>
      <c r="L158" s="242">
        <f>IF(L$143&lt;&gt;"", IF(SUM(L$144:L157)&lt;L$143, L$143/$B$19, 0),  "")</f>
        <v>0</v>
      </c>
      <c r="M158" s="242">
        <f>IF(M$143&lt;&gt;"", IF(SUM(M$144:M157)&lt;M$143, M$143/$B$19, 0),  "")</f>
        <v>0</v>
      </c>
      <c r="N158" s="242">
        <f>IF(N$143&lt;&gt;"", IF(SUM(N$144:N157)&lt;N$143, N$143/$B$19, 0),  "")</f>
        <v>0</v>
      </c>
      <c r="O158" s="242">
        <f>IF(O$143&lt;&gt;"", IF(SUM(O$144:O157)&lt;O$143, O$143/$B$19, 0),  "")</f>
        <v>0</v>
      </c>
      <c r="P158" s="242">
        <f>IF(P$143&lt;&gt;"", IF(SUM(P$144:P157)&lt;P$143, P$143/$B$19, 0),  "")</f>
        <v>0</v>
      </c>
      <c r="Q158" s="242">
        <f>IF(Q$143&lt;&gt;"", IF(SUM(Q$144:Q157)&lt;Q$143, Q$143/$B$19, 0),  "")</f>
        <v>0</v>
      </c>
      <c r="R158" s="242"/>
      <c r="S158" s="242"/>
      <c r="T158" s="242"/>
      <c r="U158" s="251" t="e">
        <f t="shared" si="47"/>
        <v>#DIV/0!</v>
      </c>
    </row>
    <row r="159" spans="1:21">
      <c r="A159" s="418"/>
      <c r="B159" s="140">
        <f t="shared" si="48"/>
        <v>2037</v>
      </c>
      <c r="C159" s="139" t="e">
        <f>IF(C$143&lt;&gt;"", IF(SUM(C$144:C158)&lt;C$143, C$143/$B$19, 0),  "")</f>
        <v>#DIV/0!</v>
      </c>
      <c r="D159" s="139">
        <f>IF(D$143&lt;&gt;"", IF(SUM(D$144:D158)&lt;D$143, D$143/$B$19, 0),  "")</f>
        <v>0</v>
      </c>
      <c r="E159" s="139">
        <f>IF(E$143&lt;&gt;"", IF(SUM(E$144:E158)&lt;E$143, E$143/$B$19, 0),  "")</f>
        <v>0</v>
      </c>
      <c r="F159" s="139">
        <f>IF(F$143&lt;&gt;"", IF(SUM(F$144:F158)&lt;F$143, F$143/$B$19, 0),  "")</f>
        <v>0</v>
      </c>
      <c r="G159" s="139">
        <f>IF(G$143&lt;&gt;"", IF(SUM(G$144:G158)&lt;G$143, G$143/$B$19, 0),  "")</f>
        <v>0</v>
      </c>
      <c r="H159" s="139">
        <f>IF(H$143&lt;&gt;"", IF(SUM(H$144:H158)&lt;H$143, H$143/$B$19, 0),  "")</f>
        <v>0</v>
      </c>
      <c r="I159" s="242">
        <f>IF(I$143&lt;&gt;"", IF(SUM(I$144:I158)&lt;I$143, I$143/$B$19, 0),  "")</f>
        <v>0</v>
      </c>
      <c r="J159" s="242">
        <f>IF(J$143&lt;&gt;"", IF(SUM(J$144:J158)&lt;J$143, J$143/$B$19, 0),  "")</f>
        <v>0</v>
      </c>
      <c r="K159" s="242">
        <f>IF(K$143&lt;&gt;"", IF(SUM(K$144:K158)&lt;K$143, K$143/$B$19, 0),  "")</f>
        <v>0</v>
      </c>
      <c r="L159" s="242">
        <f>IF(L$143&lt;&gt;"", IF(SUM(L$144:L158)&lt;L$143, L$143/$B$19, 0),  "")</f>
        <v>0</v>
      </c>
      <c r="M159" s="242">
        <f>IF(M$143&lt;&gt;"", IF(SUM(M$144:M158)&lt;M$143, M$143/$B$19, 0),  "")</f>
        <v>0</v>
      </c>
      <c r="N159" s="242">
        <f>IF(N$143&lt;&gt;"", IF(SUM(N$144:N158)&lt;N$143, N$143/$B$19, 0),  "")</f>
        <v>0</v>
      </c>
      <c r="O159" s="242">
        <f>IF(O$143&lt;&gt;"", IF(SUM(O$144:O158)&lt;O$143, O$143/$B$19, 0),  "")</f>
        <v>0</v>
      </c>
      <c r="P159" s="242">
        <f>IF(P$143&lt;&gt;"", IF(SUM(P$144:P158)&lt;P$143, P$143/$B$19, 0),  "")</f>
        <v>0</v>
      </c>
      <c r="Q159" s="242">
        <f>IF(Q$143&lt;&gt;"", IF(SUM(Q$144:Q158)&lt;Q$143, Q$143/$B$19, 0),  "")</f>
        <v>0</v>
      </c>
      <c r="R159" s="242">
        <f>IF(R$143&lt;&gt;"", IF(SUM(R$144:R158)&lt;R$143, R$143/$B$19, 0),  "")</f>
        <v>0</v>
      </c>
      <c r="S159" s="242"/>
      <c r="T159" s="242"/>
      <c r="U159" s="251" t="e">
        <f>SUM(C159:T159)</f>
        <v>#DIV/0!</v>
      </c>
    </row>
    <row r="160" spans="1:21">
      <c r="A160" s="418"/>
      <c r="B160" s="140">
        <f t="shared" si="48"/>
        <v>2038</v>
      </c>
      <c r="C160" s="139" t="e">
        <f>IF(C$143&lt;&gt;"", IF(SUM(C$144:C159)&lt;C$143, C$143/$B$19, 0),  "")</f>
        <v>#DIV/0!</v>
      </c>
      <c r="D160" s="139">
        <f>IF(D$143&lt;&gt;"", IF(SUM(D$144:D159)&lt;D$143, D$143/$B$19, 0),  "")</f>
        <v>0</v>
      </c>
      <c r="E160" s="139">
        <f>IF(E$143&lt;&gt;"", IF(SUM(E$144:E159)&lt;E$143, E$143/$B$19, 0),  "")</f>
        <v>0</v>
      </c>
      <c r="F160" s="139">
        <f>IF(F$143&lt;&gt;"", IF(SUM(F$144:F159)&lt;F$143, F$143/$B$19, 0),  "")</f>
        <v>0</v>
      </c>
      <c r="G160" s="139">
        <f>IF(G$143&lt;&gt;"", IF(SUM(G$144:G159)&lt;G$143, G$143/$B$19, 0),  "")</f>
        <v>0</v>
      </c>
      <c r="H160" s="139">
        <f>IF(H$143&lt;&gt;"", IF(SUM(H$144:H159)&lt;H$143, H$143/$B$19, 0),  "")</f>
        <v>0</v>
      </c>
      <c r="I160" s="242">
        <f>IF(I$143&lt;&gt;"", IF(SUM(I$144:I159)&lt;I$143, I$143/$B$19, 0),  "")</f>
        <v>0</v>
      </c>
      <c r="J160" s="242">
        <f>IF(J$143&lt;&gt;"", IF(SUM(J$144:J159)&lt;J$143, J$143/$B$19, 0),  "")</f>
        <v>0</v>
      </c>
      <c r="K160" s="242">
        <f>IF(K$143&lt;&gt;"", IF(SUM(K$144:K159)&lt;K$143, K$143/$B$19, 0),  "")</f>
        <v>0</v>
      </c>
      <c r="L160" s="242">
        <f>IF(L$143&lt;&gt;"", IF(SUM(L$144:L159)&lt;L$143, L$143/$B$19, 0),  "")</f>
        <v>0</v>
      </c>
      <c r="M160" s="242">
        <f>IF(M$143&lt;&gt;"", IF(SUM(M$144:M159)&lt;M$143, M$143/$B$19, 0),  "")</f>
        <v>0</v>
      </c>
      <c r="N160" s="242">
        <f>IF(N$143&lt;&gt;"", IF(SUM(N$144:N159)&lt;N$143, N$143/$B$19, 0),  "")</f>
        <v>0</v>
      </c>
      <c r="O160" s="242">
        <f>IF(O$143&lt;&gt;"", IF(SUM(O$144:O159)&lt;O$143, O$143/$B$19, 0),  "")</f>
        <v>0</v>
      </c>
      <c r="P160" s="242">
        <f>IF(P$143&lt;&gt;"", IF(SUM(P$144:P159)&lt;P$143, P$143/$B$19, 0),  "")</f>
        <v>0</v>
      </c>
      <c r="Q160" s="242">
        <f>IF(Q$143&lt;&gt;"", IF(SUM(Q$144:Q159)&lt;Q$143, Q$143/$B$19, 0),  "")</f>
        <v>0</v>
      </c>
      <c r="R160" s="242">
        <f>IF(R$143&lt;&gt;"", IF(SUM(R$144:R159)&lt;R$143, R$143/$B$19, 0),  "")</f>
        <v>0</v>
      </c>
      <c r="S160" s="242">
        <f>IF(S$143&lt;&gt;"", IF(SUM(S$144:S159)&lt;S$143, S$143/$B$19, 0),  "")</f>
        <v>0</v>
      </c>
      <c r="T160" s="242"/>
      <c r="U160" s="251" t="e">
        <f t="shared" si="47"/>
        <v>#DIV/0!</v>
      </c>
    </row>
    <row r="161" spans="1:21">
      <c r="A161" s="419"/>
      <c r="B161" s="140">
        <f>B131</f>
        <v>2039</v>
      </c>
      <c r="C161" s="139" t="e">
        <f>IF(C$143&lt;&gt;"", IF(SUM(C$144:C160)&lt;C$143, C$143/$B$19, 0),  "")</f>
        <v>#DIV/0!</v>
      </c>
      <c r="D161" s="139">
        <f>IF(D$143&lt;&gt;"", IF(SUM(D$144:D160)&lt;D$143, D$143/$B$19, 0),  "")</f>
        <v>0</v>
      </c>
      <c r="E161" s="139">
        <f>IF(E$143&lt;&gt;"", IF(SUM(E$144:E160)&lt;E$143, E$143/$B$19, 0),  "")</f>
        <v>0</v>
      </c>
      <c r="F161" s="139">
        <f>IF(F$143&lt;&gt;"", IF(SUM(F$144:F160)&lt;F$143, F$143/$B$19, 0),  "")</f>
        <v>0</v>
      </c>
      <c r="G161" s="139">
        <f>IF(G$143&lt;&gt;"", IF(SUM(G$144:G160)&lt;G$143, G$143/$B$19, 0),  "")</f>
        <v>0</v>
      </c>
      <c r="H161" s="139">
        <f>IF(H$143&lt;&gt;"", IF(SUM(H$144:H160)&lt;H$143, H$143/$B$19, 0),  "")</f>
        <v>0</v>
      </c>
      <c r="I161" s="242">
        <f>IF(I$143&lt;&gt;"", IF(SUM(I$144:I160)&lt;I$143, I$143/$B$19, 0),  "")</f>
        <v>0</v>
      </c>
      <c r="J161" s="242">
        <f>IF(J$143&lt;&gt;"", IF(SUM(J$144:J160)&lt;J$143, J$143/$B$19, 0),  "")</f>
        <v>0</v>
      </c>
      <c r="K161" s="242">
        <f>IF(K$143&lt;&gt;"", IF(SUM(K$144:K160)&lt;K$143, K$143/$B$19, 0),  "")</f>
        <v>0</v>
      </c>
      <c r="L161" s="242">
        <f>IF(L$143&lt;&gt;"", IF(SUM(L$144:L160)&lt;L$143, L$143/$B$19, 0),  "")</f>
        <v>0</v>
      </c>
      <c r="M161" s="242">
        <f>IF(M$143&lt;&gt;"", IF(SUM(M$144:M160)&lt;M$143, M$143/$B$19, 0),  "")</f>
        <v>0</v>
      </c>
      <c r="N161" s="242">
        <f>IF(N$143&lt;&gt;"", IF(SUM(N$144:N160)&lt;N$143, N$143/$B$19, 0),  "")</f>
        <v>0</v>
      </c>
      <c r="O161" s="242">
        <f>IF(O$143&lt;&gt;"", IF(SUM(O$144:O160)&lt;O$143, O$143/$B$19, 0),  "")</f>
        <v>0</v>
      </c>
      <c r="P161" s="242">
        <f>IF(P$143&lt;&gt;"", IF(SUM(P$144:P160)&lt;P$143, P$143/$B$19, 0),  "")</f>
        <v>0</v>
      </c>
      <c r="Q161" s="242">
        <f>IF(Q$143&lt;&gt;"", IF(SUM(Q$144:Q160)&lt;Q$143, Q$143/$B$19, 0),  "")</f>
        <v>0</v>
      </c>
      <c r="R161" s="242">
        <f>IF(R$143&lt;&gt;"", IF(SUM(R$144:R160)&lt;R$143, R$143/$B$19, 0),  "")</f>
        <v>0</v>
      </c>
      <c r="S161" s="242">
        <f>IF(S$143&lt;&gt;"", IF(SUM(S$144:S160)&lt;S$143, S$143/$B$19, 0),  "")</f>
        <v>0</v>
      </c>
      <c r="T161" s="242">
        <f>IF(T$143&lt;&gt;"", IF(SUM(T$144:T160)&lt;T$143, T$143/$B$19, 0),  "")</f>
        <v>0</v>
      </c>
      <c r="U161" s="251" t="e">
        <f t="shared" si="47"/>
        <v>#DIV/0!</v>
      </c>
    </row>
    <row r="162" spans="1:21">
      <c r="A162" s="136" t="s">
        <v>68</v>
      </c>
      <c r="B162" s="136"/>
      <c r="C162" s="252" t="e">
        <f>ROUND(IF(C143&lt;&gt;"", C143-SUM(C144:C161), ""),2)</f>
        <v>#DIV/0!</v>
      </c>
      <c r="D162" s="252">
        <f t="shared" ref="D162" si="49">ROUND(IF(D143&lt;&gt;"", D143-SUM(D144:D161), ""),2)</f>
        <v>0</v>
      </c>
      <c r="E162" s="252">
        <f t="shared" ref="E162" si="50">ROUND(IF(E143&lt;&gt;"", E143-SUM(E144:E161), ""),2)</f>
        <v>0</v>
      </c>
      <c r="F162" s="252">
        <f t="shared" ref="F162" si="51">ROUND(IF(F143&lt;&gt;"", F143-SUM(F144:F161), ""),2)</f>
        <v>0</v>
      </c>
      <c r="G162" s="252">
        <f t="shared" ref="G162" si="52">ROUND(IF(G143&lt;&gt;"", G143-SUM(G144:G161), ""),2)</f>
        <v>0</v>
      </c>
      <c r="H162" s="252">
        <f t="shared" ref="H162" si="53">ROUND(IF(H143&lt;&gt;"", H143-SUM(H144:H161), ""),2)</f>
        <v>0</v>
      </c>
      <c r="I162" s="252">
        <f t="shared" ref="I162" si="54">ROUND(IF(I143&lt;&gt;"", I143-SUM(I144:I161), ""),2)</f>
        <v>0</v>
      </c>
      <c r="J162" s="252">
        <f t="shared" ref="J162" si="55">ROUND(IF(J143&lt;&gt;"", J143-SUM(J144:J161), ""),2)</f>
        <v>0</v>
      </c>
      <c r="K162" s="252">
        <f t="shared" ref="K162" si="56">ROUND(IF(K143&lt;&gt;"", K143-SUM(K144:K161), ""),2)</f>
        <v>0</v>
      </c>
      <c r="L162" s="252">
        <f t="shared" ref="L162" si="57">ROUND(IF(L143&lt;&gt;"", L143-SUM(L144:L161), ""),2)</f>
        <v>0</v>
      </c>
      <c r="M162" s="252">
        <f t="shared" ref="M162" si="58">ROUND(IF(M143&lt;&gt;"", M143-SUM(M144:M161), ""),2)</f>
        <v>0</v>
      </c>
      <c r="N162" s="252">
        <f t="shared" ref="N162" si="59">ROUND(IF(N143&lt;&gt;"", N143-SUM(N144:N161), ""),2)</f>
        <v>0</v>
      </c>
      <c r="O162" s="252">
        <f t="shared" ref="O162" si="60">ROUND(IF(O143&lt;&gt;"", O143-SUM(O144:O161), ""),2)</f>
        <v>0</v>
      </c>
      <c r="P162" s="252">
        <f t="shared" ref="P162" si="61">ROUND(IF(P143&lt;&gt;"", P143-SUM(P144:P161), ""),2)</f>
        <v>0</v>
      </c>
      <c r="Q162" s="252">
        <f t="shared" ref="Q162" si="62">ROUND(IF(Q143&lt;&gt;"", Q143-SUM(Q144:Q161), ""),2)</f>
        <v>0</v>
      </c>
      <c r="R162" s="252">
        <f t="shared" ref="R162" si="63">ROUND(IF(R143&lt;&gt;"", R143-SUM(R144:R161), ""),2)</f>
        <v>0</v>
      </c>
      <c r="S162" s="252">
        <f t="shared" ref="S162" si="64">ROUND(IF(S143&lt;&gt;"", S143-SUM(S144:S161), ""),2)</f>
        <v>0</v>
      </c>
      <c r="T162" s="252">
        <f t="shared" ref="T162" si="65">ROUND(IF(T143&lt;&gt;"", T143-SUM(T144:T161), ""),2)</f>
        <v>0</v>
      </c>
      <c r="U162" s="253"/>
    </row>
    <row r="163" spans="1:21">
      <c r="A163" s="135" t="s">
        <v>69</v>
      </c>
      <c r="B163" s="135"/>
      <c r="C163" s="135"/>
      <c r="D163" s="135"/>
      <c r="E163" s="135"/>
      <c r="F163" s="135"/>
      <c r="G163" s="135"/>
      <c r="H163" s="135"/>
      <c r="I163" s="135"/>
      <c r="J163" s="254"/>
      <c r="K163" s="254"/>
      <c r="L163" s="254"/>
      <c r="M163" s="254"/>
      <c r="N163" s="254"/>
      <c r="O163" s="254"/>
      <c r="P163" s="254"/>
      <c r="Q163" s="254"/>
      <c r="R163" s="254"/>
      <c r="S163" s="254"/>
      <c r="T163" s="255" t="e">
        <f>SUM(C162:T162)</f>
        <v>#DIV/0!</v>
      </c>
      <c r="U163" s="260"/>
    </row>
    <row r="165" spans="1:21">
      <c r="A165" s="25" t="s">
        <v>90</v>
      </c>
    </row>
    <row r="166" spans="1:21" ht="6" customHeight="1">
      <c r="A166" s="25"/>
    </row>
    <row r="167" spans="1:21" ht="51.6" customHeight="1">
      <c r="A167" s="31" t="s">
        <v>83</v>
      </c>
      <c r="B167" s="412" t="s">
        <v>85</v>
      </c>
      <c r="C167" s="412"/>
      <c r="D167" s="412"/>
      <c r="E167" s="412"/>
      <c r="F167" s="412"/>
      <c r="G167" s="412"/>
      <c r="H167" s="412"/>
      <c r="I167" s="412"/>
      <c r="J167" s="412"/>
      <c r="K167" s="412"/>
      <c r="L167" s="412"/>
      <c r="M167" s="412"/>
      <c r="N167" s="412"/>
      <c r="O167" s="412"/>
      <c r="P167" s="412"/>
      <c r="Q167" s="412"/>
      <c r="R167" s="412"/>
      <c r="S167" s="412"/>
      <c r="T167" s="412"/>
      <c r="U167" s="412"/>
    </row>
    <row r="168" spans="1:21" ht="9.6" customHeight="1">
      <c r="A168" s="31"/>
      <c r="B168" s="31"/>
      <c r="C168" s="31"/>
      <c r="D168" s="31"/>
      <c r="E168" s="31"/>
      <c r="F168" s="31"/>
      <c r="G168" s="31"/>
      <c r="H168" s="31"/>
      <c r="I168" s="31"/>
      <c r="J168" s="31"/>
      <c r="K168" s="31"/>
      <c r="L168" s="31"/>
      <c r="M168" s="31"/>
      <c r="N168" s="31"/>
      <c r="O168" s="31"/>
      <c r="P168" s="31"/>
      <c r="Q168" s="31"/>
      <c r="R168" s="31"/>
      <c r="S168" s="31"/>
      <c r="T168" s="31"/>
      <c r="U168" s="31"/>
    </row>
    <row r="169" spans="1:21" ht="28.8">
      <c r="A169" s="31" t="s">
        <v>84</v>
      </c>
      <c r="B169" s="31"/>
      <c r="C169" s="137">
        <f>C$28</f>
        <v>2022</v>
      </c>
      <c r="D169" s="137">
        <f t="shared" ref="D169:U169" si="66">D$28</f>
        <v>2023</v>
      </c>
      <c r="E169" s="137">
        <f t="shared" si="66"/>
        <v>2024</v>
      </c>
      <c r="F169" s="137">
        <f t="shared" si="66"/>
        <v>2025</v>
      </c>
      <c r="G169" s="137">
        <f t="shared" si="66"/>
        <v>2026</v>
      </c>
      <c r="H169" s="137">
        <f t="shared" si="66"/>
        <v>2027</v>
      </c>
      <c r="I169" s="137">
        <f t="shared" si="66"/>
        <v>2028</v>
      </c>
      <c r="J169" s="137">
        <f t="shared" si="66"/>
        <v>2029</v>
      </c>
      <c r="K169" s="137">
        <f t="shared" si="66"/>
        <v>2030</v>
      </c>
      <c r="L169" s="137">
        <f t="shared" si="66"/>
        <v>2031</v>
      </c>
      <c r="M169" s="137">
        <f t="shared" si="66"/>
        <v>2032</v>
      </c>
      <c r="N169" s="137">
        <f t="shared" si="66"/>
        <v>2033</v>
      </c>
      <c r="O169" s="137">
        <f t="shared" si="66"/>
        <v>2034</v>
      </c>
      <c r="P169" s="137">
        <f t="shared" si="66"/>
        <v>2035</v>
      </c>
      <c r="Q169" s="137">
        <f t="shared" si="66"/>
        <v>2036</v>
      </c>
      <c r="R169" s="137">
        <f t="shared" si="66"/>
        <v>2037</v>
      </c>
      <c r="S169" s="137">
        <f t="shared" si="66"/>
        <v>2038</v>
      </c>
      <c r="T169" s="137">
        <f t="shared" si="66"/>
        <v>2039</v>
      </c>
      <c r="U169" s="30" t="str">
        <f t="shared" si="66"/>
        <v>Yearly depreciation</v>
      </c>
    </row>
    <row r="170" spans="1:21">
      <c r="A170" s="142" t="s">
        <v>71</v>
      </c>
      <c r="B170" s="143"/>
      <c r="C170" s="144">
        <f>'Factual scenario (IPCEI)'!C83</f>
        <v>0</v>
      </c>
      <c r="D170" s="138">
        <f>'Factual scenario (IPCEI)'!D83</f>
        <v>0</v>
      </c>
      <c r="E170" s="138">
        <f>'Factual scenario (IPCEI)'!E83</f>
        <v>0</v>
      </c>
      <c r="F170" s="138">
        <f>'Factual scenario (IPCEI)'!F83</f>
        <v>0</v>
      </c>
      <c r="G170" s="138">
        <f>'Factual scenario (IPCEI)'!G83</f>
        <v>0</v>
      </c>
      <c r="H170" s="138">
        <f>'Factual scenario (IPCEI)'!H83</f>
        <v>0</v>
      </c>
      <c r="I170" s="138">
        <f>'Factual scenario (IPCEI)'!I83</f>
        <v>0</v>
      </c>
      <c r="J170" s="138">
        <f>'Factual scenario (IPCEI)'!J83</f>
        <v>0</v>
      </c>
      <c r="K170" s="138">
        <f>'Factual scenario (IPCEI)'!K83</f>
        <v>0</v>
      </c>
      <c r="L170" s="138">
        <f>'Factual scenario (IPCEI)'!L83</f>
        <v>0</v>
      </c>
      <c r="M170" s="138">
        <f>'Factual scenario (IPCEI)'!M83</f>
        <v>0</v>
      </c>
      <c r="N170" s="138">
        <f>'Factual scenario (IPCEI)'!N83</f>
        <v>0</v>
      </c>
      <c r="O170" s="138">
        <f>'Factual scenario (IPCEI)'!O83</f>
        <v>0</v>
      </c>
      <c r="P170" s="138">
        <f>'Factual scenario (IPCEI)'!P83</f>
        <v>0</v>
      </c>
      <c r="Q170" s="138">
        <f>'Factual scenario (IPCEI)'!Q83</f>
        <v>0</v>
      </c>
      <c r="R170" s="138">
        <f>'Factual scenario (IPCEI)'!R83</f>
        <v>0</v>
      </c>
      <c r="S170" s="138">
        <f>'Factual scenario (IPCEI)'!S83</f>
        <v>0</v>
      </c>
      <c r="T170" s="138">
        <f>'Factual scenario (IPCEI)'!T83</f>
        <v>0</v>
      </c>
      <c r="U170" s="209"/>
    </row>
    <row r="171" spans="1:21">
      <c r="A171" s="417" t="s">
        <v>9</v>
      </c>
      <c r="B171" s="140">
        <f>B144</f>
        <v>2022</v>
      </c>
      <c r="C171" s="139" t="e">
        <f>IF(C$170&lt;&gt;"", C$170/$B$20, "")</f>
        <v>#DIV/0!</v>
      </c>
      <c r="D171" s="139"/>
      <c r="E171" s="139"/>
      <c r="F171" s="139"/>
      <c r="G171" s="139"/>
      <c r="H171" s="139"/>
      <c r="I171" s="139"/>
      <c r="J171" s="139"/>
      <c r="K171" s="139"/>
      <c r="L171" s="139"/>
      <c r="M171" s="139"/>
      <c r="N171" s="139"/>
      <c r="O171" s="139"/>
      <c r="P171" s="139"/>
      <c r="Q171" s="139"/>
      <c r="R171" s="139"/>
      <c r="S171" s="139"/>
      <c r="T171" s="139"/>
      <c r="U171" s="207" t="e">
        <f>SUM(C171:T171)</f>
        <v>#DIV/0!</v>
      </c>
    </row>
    <row r="172" spans="1:21">
      <c r="A172" s="418"/>
      <c r="B172" s="140">
        <f>B145</f>
        <v>2023</v>
      </c>
      <c r="C172" s="139" t="e">
        <f>IF(C$170&lt;&gt;"", IF(SUM(C$171:C171)&lt;C$170, C$170/$B$20, 0),  "")</f>
        <v>#DIV/0!</v>
      </c>
      <c r="D172" s="139">
        <f>IF(D$170&lt;&gt;"", IF(SUM(D$171:D171)&lt;D$170, D$170/$B$20, 0),  "")</f>
        <v>0</v>
      </c>
      <c r="E172" s="139"/>
      <c r="F172" s="139"/>
      <c r="G172" s="139"/>
      <c r="H172" s="139"/>
      <c r="I172" s="139"/>
      <c r="J172" s="139"/>
      <c r="K172" s="139"/>
      <c r="L172" s="139"/>
      <c r="M172" s="139"/>
      <c r="N172" s="139"/>
      <c r="O172" s="139"/>
      <c r="P172" s="139"/>
      <c r="Q172" s="139"/>
      <c r="R172" s="139"/>
      <c r="S172" s="139"/>
      <c r="T172" s="139"/>
      <c r="U172" s="207" t="e">
        <f t="shared" ref="U172:U188" si="67">SUM(C172:T172)</f>
        <v>#DIV/0!</v>
      </c>
    </row>
    <row r="173" spans="1:21">
      <c r="A173" s="418"/>
      <c r="B173" s="140">
        <f t="shared" ref="B173:B187" si="68">B146</f>
        <v>2024</v>
      </c>
      <c r="C173" s="139" t="e">
        <f>IF(C$170&lt;&gt;"", IF(SUM(C$171:C172)&lt;C$170, C$170/$B$20, 0),  "")</f>
        <v>#DIV/0!</v>
      </c>
      <c r="D173" s="139">
        <f>IF(D$170&lt;&gt;"", IF(SUM(D$171:D172)&lt;D$170, D$170/$B$20, 0),  "")</f>
        <v>0</v>
      </c>
      <c r="E173" s="139">
        <f>IF(E$170&lt;&gt;"", IF(SUM(E$171:E172)&lt;E$170, E$170/$B$20, 0),  "")</f>
        <v>0</v>
      </c>
      <c r="F173" s="139"/>
      <c r="G173" s="139"/>
      <c r="H173" s="139"/>
      <c r="I173" s="139"/>
      <c r="J173" s="139"/>
      <c r="K173" s="139"/>
      <c r="L173" s="139"/>
      <c r="M173" s="139"/>
      <c r="N173" s="139"/>
      <c r="O173" s="139"/>
      <c r="P173" s="139"/>
      <c r="Q173" s="139"/>
      <c r="R173" s="139"/>
      <c r="S173" s="139"/>
      <c r="T173" s="139"/>
      <c r="U173" s="207" t="e">
        <f t="shared" si="67"/>
        <v>#DIV/0!</v>
      </c>
    </row>
    <row r="174" spans="1:21">
      <c r="A174" s="418"/>
      <c r="B174" s="140">
        <f t="shared" si="68"/>
        <v>2025</v>
      </c>
      <c r="C174" s="139" t="e">
        <f>IF(C$170&lt;&gt;"", IF(SUM(C$171:C173)&lt;C$170, C$170/$B$20, 0),  "")</f>
        <v>#DIV/0!</v>
      </c>
      <c r="D174" s="139">
        <f>IF(D$170&lt;&gt;"", IF(SUM(D$171:D173)&lt;D$170, D$170/$B$20, 0),  "")</f>
        <v>0</v>
      </c>
      <c r="E174" s="139">
        <f>IF(E$170&lt;&gt;"", IF(SUM(E$171:E173)&lt;E$170, E$170/$B$20, 0),  "")</f>
        <v>0</v>
      </c>
      <c r="F174" s="139">
        <f>IF(F$170&lt;&gt;"", IF(SUM(F$171:F173)&lt;F$170, F$170/$B$20, 0),  "")</f>
        <v>0</v>
      </c>
      <c r="G174" s="139"/>
      <c r="H174" s="139"/>
      <c r="I174" s="139"/>
      <c r="J174" s="139"/>
      <c r="K174" s="139"/>
      <c r="L174" s="139"/>
      <c r="M174" s="139"/>
      <c r="N174" s="139"/>
      <c r="O174" s="139"/>
      <c r="P174" s="139"/>
      <c r="Q174" s="139"/>
      <c r="R174" s="139"/>
      <c r="S174" s="139"/>
      <c r="T174" s="139"/>
      <c r="U174" s="207" t="e">
        <f t="shared" si="67"/>
        <v>#DIV/0!</v>
      </c>
    </row>
    <row r="175" spans="1:21">
      <c r="A175" s="418"/>
      <c r="B175" s="140">
        <f t="shared" si="68"/>
        <v>2026</v>
      </c>
      <c r="C175" s="139" t="e">
        <f>IF(C$170&lt;&gt;"", IF(SUM(C$171:C174)&lt;C$170, C$170/$B$20, 0),  "")</f>
        <v>#DIV/0!</v>
      </c>
      <c r="D175" s="139">
        <f>IF(D$170&lt;&gt;"", IF(SUM(D$171:D174)&lt;D$170, D$170/$B$20, 0),  "")</f>
        <v>0</v>
      </c>
      <c r="E175" s="139">
        <f>IF(E$170&lt;&gt;"", IF(SUM(E$171:E174)&lt;E$170, E$170/$B$20, 0),  "")</f>
        <v>0</v>
      </c>
      <c r="F175" s="139">
        <f>IF(F$170&lt;&gt;"", IF(SUM(F$171:F174)&lt;F$170, F$170/$B$20, 0),  "")</f>
        <v>0</v>
      </c>
      <c r="G175" s="139">
        <f>IF(G$170&lt;&gt;"", IF(SUM(G$171:G174)&lt;G$170, G$170/$B$20, 0),  "")</f>
        <v>0</v>
      </c>
      <c r="H175" s="139"/>
      <c r="I175" s="139"/>
      <c r="J175" s="139"/>
      <c r="K175" s="139"/>
      <c r="L175" s="139"/>
      <c r="M175" s="139"/>
      <c r="N175" s="139"/>
      <c r="O175" s="139"/>
      <c r="P175" s="139"/>
      <c r="Q175" s="139"/>
      <c r="R175" s="139"/>
      <c r="S175" s="139"/>
      <c r="T175" s="139"/>
      <c r="U175" s="207" t="e">
        <f t="shared" si="67"/>
        <v>#DIV/0!</v>
      </c>
    </row>
    <row r="176" spans="1:21">
      <c r="A176" s="418"/>
      <c r="B176" s="140">
        <f t="shared" si="68"/>
        <v>2027</v>
      </c>
      <c r="C176" s="139" t="e">
        <f>IF(C$170&lt;&gt;"", IF(SUM(C$171:C175)&lt;C$170, C$170/$B$20, 0),  "")</f>
        <v>#DIV/0!</v>
      </c>
      <c r="D176" s="139">
        <f>IF(D$170&lt;&gt;"", IF(SUM(D$171:D175)&lt;D$170, D$170/$B$20, 0),  "")</f>
        <v>0</v>
      </c>
      <c r="E176" s="139">
        <f>IF(E$170&lt;&gt;"", IF(SUM(E$171:E175)&lt;E$170, E$170/$B$20, 0),  "")</f>
        <v>0</v>
      </c>
      <c r="F176" s="139">
        <f>IF(F$170&lt;&gt;"", IF(SUM(F$171:F175)&lt;F$170, F$170/$B$20, 0),  "")</f>
        <v>0</v>
      </c>
      <c r="G176" s="139">
        <f>IF(G$170&lt;&gt;"", IF(SUM(G$171:G175)&lt;G$170, G$170/$B$20, 0),  "")</f>
        <v>0</v>
      </c>
      <c r="H176" s="139">
        <f>IF(H$170&lt;&gt;"", IF(SUM(H$171:H175)&lt;H$170, H$170/$B$20, 0),  "")</f>
        <v>0</v>
      </c>
      <c r="I176" s="139"/>
      <c r="J176" s="139"/>
      <c r="K176" s="139"/>
      <c r="L176" s="139"/>
      <c r="M176" s="139"/>
      <c r="N176" s="139"/>
      <c r="O176" s="139"/>
      <c r="P176" s="139"/>
      <c r="Q176" s="139"/>
      <c r="R176" s="139"/>
      <c r="S176" s="139"/>
      <c r="T176" s="139"/>
      <c r="U176" s="207" t="e">
        <f t="shared" si="67"/>
        <v>#DIV/0!</v>
      </c>
    </row>
    <row r="177" spans="1:23">
      <c r="A177" s="418"/>
      <c r="B177" s="140">
        <f t="shared" si="68"/>
        <v>2028</v>
      </c>
      <c r="C177" s="139" t="e">
        <f>IF(C$170&lt;&gt;"", IF(SUM(C$171:C176)&lt;C$170, C$170/$B$20, 0),  "")</f>
        <v>#DIV/0!</v>
      </c>
      <c r="D177" s="139">
        <f>IF(D$170&lt;&gt;"", IF(SUM(D$171:D176)&lt;D$170, D$170/$B$20, 0),  "")</f>
        <v>0</v>
      </c>
      <c r="E177" s="139">
        <f>IF(E$170&lt;&gt;"", IF(SUM(E$171:E176)&lt;E$170, E$170/$B$20, 0),  "")</f>
        <v>0</v>
      </c>
      <c r="F177" s="139">
        <f>IF(F$170&lt;&gt;"", IF(SUM(F$171:F176)&lt;F$170, F$170/$B$20, 0),  "")</f>
        <v>0</v>
      </c>
      <c r="G177" s="139">
        <f>IF(G$170&lt;&gt;"", IF(SUM(G$171:G176)&lt;G$170, G$170/$B$20, 0),  "")</f>
        <v>0</v>
      </c>
      <c r="H177" s="139">
        <f>IF(H$170&lt;&gt;"", IF(SUM(H$171:H176)&lt;H$170, H$170/$B$20, 0),  "")</f>
        <v>0</v>
      </c>
      <c r="I177" s="139">
        <f>IF(I$170&lt;&gt;"", IF(SUM(I$171:I176)&lt;I$170, I$170/$B$20, 0),  "")</f>
        <v>0</v>
      </c>
      <c r="J177" s="139"/>
      <c r="K177" s="139"/>
      <c r="L177" s="139"/>
      <c r="M177" s="139"/>
      <c r="N177" s="139"/>
      <c r="O177" s="139"/>
      <c r="P177" s="139"/>
      <c r="Q177" s="139"/>
      <c r="R177" s="139"/>
      <c r="S177" s="139"/>
      <c r="T177" s="139"/>
      <c r="U177" s="207" t="e">
        <f t="shared" si="67"/>
        <v>#DIV/0!</v>
      </c>
    </row>
    <row r="178" spans="1:23">
      <c r="A178" s="418"/>
      <c r="B178" s="140">
        <f t="shared" si="68"/>
        <v>2029</v>
      </c>
      <c r="C178" s="139" t="e">
        <f>IF(C$170&lt;&gt;"", IF(SUM(C$171:C177)&lt;C$170, C$170/$B$20, 0),  "")</f>
        <v>#DIV/0!</v>
      </c>
      <c r="D178" s="139">
        <f>IF(D$170&lt;&gt;"", IF(SUM(D$171:D177)&lt;D$170, D$170/$B$20, 0),  "")</f>
        <v>0</v>
      </c>
      <c r="E178" s="139">
        <f>IF(E$170&lt;&gt;"", IF(SUM(E$171:E177)&lt;E$170, E$170/$B$20, 0),  "")</f>
        <v>0</v>
      </c>
      <c r="F178" s="139">
        <f>IF(F$170&lt;&gt;"", IF(SUM(F$171:F177)&lt;F$170, F$170/$B$20, 0),  "")</f>
        <v>0</v>
      </c>
      <c r="G178" s="139">
        <f>IF(G$170&lt;&gt;"", IF(SUM(G$171:G177)&lt;G$170, G$170/$B$20, 0),  "")</f>
        <v>0</v>
      </c>
      <c r="H178" s="139">
        <f>IF(H$170&lt;&gt;"", IF(SUM(H$171:H177)&lt;H$170, H$170/$B$20, 0),  "")</f>
        <v>0</v>
      </c>
      <c r="I178" s="139">
        <f>IF(I$170&lt;&gt;"", IF(SUM(I$171:I177)&lt;I$170, I$170/$B$20, 0),  "")</f>
        <v>0</v>
      </c>
      <c r="J178" s="139">
        <f>IF(J$170&lt;&gt;"", IF(SUM(J$171:J177)&lt;J$170, J$170/$B$20, 0),  "")</f>
        <v>0</v>
      </c>
      <c r="K178" s="139"/>
      <c r="L178" s="139"/>
      <c r="M178" s="139"/>
      <c r="N178" s="139"/>
      <c r="O178" s="139"/>
      <c r="P178" s="139"/>
      <c r="Q178" s="139"/>
      <c r="R178" s="139"/>
      <c r="S178" s="139"/>
      <c r="T178" s="139"/>
      <c r="U178" s="207" t="e">
        <f t="shared" si="67"/>
        <v>#DIV/0!</v>
      </c>
    </row>
    <row r="179" spans="1:23">
      <c r="A179" s="418"/>
      <c r="B179" s="140">
        <f t="shared" si="68"/>
        <v>2030</v>
      </c>
      <c r="C179" s="139" t="e">
        <f>IF(C$170&lt;&gt;"", IF(SUM(C$171:C178)&lt;C$170, C$170/$B$20, 0),  "")</f>
        <v>#DIV/0!</v>
      </c>
      <c r="D179" s="139">
        <f>IF(D$170&lt;&gt;"", IF(SUM(D$171:D178)&lt;D$170, D$170/$B$20, 0),  "")</f>
        <v>0</v>
      </c>
      <c r="E179" s="139">
        <f>IF(E$170&lt;&gt;"", IF(SUM(E$171:E178)&lt;E$170, E$170/$B$20, 0),  "")</f>
        <v>0</v>
      </c>
      <c r="F179" s="139">
        <f>IF(F$170&lt;&gt;"", IF(SUM(F$171:F178)&lt;F$170, F$170/$B$20, 0),  "")</f>
        <v>0</v>
      </c>
      <c r="G179" s="139">
        <f>IF(G$170&lt;&gt;"", IF(SUM(G$171:G178)&lt;G$170, G$170/$B$20, 0),  "")</f>
        <v>0</v>
      </c>
      <c r="H179" s="139">
        <f>IF(H$170&lt;&gt;"", IF(SUM(H$171:H178)&lt;H$170, H$170/$B$20, 0),  "")</f>
        <v>0</v>
      </c>
      <c r="I179" s="139">
        <f>IF(I$170&lt;&gt;"", IF(SUM(I$171:I178)&lt;I$170, I$170/$B$20, 0),  "")</f>
        <v>0</v>
      </c>
      <c r="J179" s="139">
        <f>IF(J$170&lt;&gt;"", IF(SUM(J$171:J178)&lt;J$170, J$170/$B$20, 0),  "")</f>
        <v>0</v>
      </c>
      <c r="K179" s="139">
        <f>IF(K$170&lt;&gt;"", IF(SUM(K$171:K178)&lt;K$170, K$170/$B$20, 0),  "")</f>
        <v>0</v>
      </c>
      <c r="L179" s="139"/>
      <c r="M179" s="139"/>
      <c r="N179" s="139"/>
      <c r="O179" s="139"/>
      <c r="P179" s="139"/>
      <c r="Q179" s="139"/>
      <c r="R179" s="139"/>
      <c r="S179" s="139"/>
      <c r="T179" s="139"/>
      <c r="U179" s="207" t="e">
        <f t="shared" si="67"/>
        <v>#DIV/0!</v>
      </c>
    </row>
    <row r="180" spans="1:23">
      <c r="A180" s="418"/>
      <c r="B180" s="140">
        <f t="shared" si="68"/>
        <v>2031</v>
      </c>
      <c r="C180" s="139" t="e">
        <f>IF(C$170&lt;&gt;"", IF(SUM(C$171:C179)&lt;C$170, C$170/$B$20, 0),  "")</f>
        <v>#DIV/0!</v>
      </c>
      <c r="D180" s="139">
        <f>IF(D$170&lt;&gt;"", IF(SUM(D$171:D179)&lt;D$170, D$170/$B$20, 0),  "")</f>
        <v>0</v>
      </c>
      <c r="E180" s="139">
        <f>IF(E$170&lt;&gt;"", IF(SUM(E$171:E179)&lt;E$170, E$170/$B$20, 0),  "")</f>
        <v>0</v>
      </c>
      <c r="F180" s="139">
        <f>IF(F$170&lt;&gt;"", IF(SUM(F$171:F179)&lt;F$170, F$170/$B$20, 0),  "")</f>
        <v>0</v>
      </c>
      <c r="G180" s="139">
        <f>IF(G$170&lt;&gt;"", IF(SUM(G$171:G179)&lt;G$170, G$170/$B$20, 0),  "")</f>
        <v>0</v>
      </c>
      <c r="H180" s="139">
        <f>IF(H$170&lt;&gt;"", IF(SUM(H$171:H179)&lt;H$170, H$170/$B$20, 0),  "")</f>
        <v>0</v>
      </c>
      <c r="I180" s="139">
        <f>IF(I$170&lt;&gt;"", IF(SUM(I$171:I179)&lt;I$170, I$170/$B$20, 0),  "")</f>
        <v>0</v>
      </c>
      <c r="J180" s="139">
        <f>IF(J$170&lt;&gt;"", IF(SUM(J$171:J179)&lt;J$170, J$170/$B$20, 0),  "")</f>
        <v>0</v>
      </c>
      <c r="K180" s="139">
        <f>IF(K$170&lt;&gt;"", IF(SUM(K$171:K179)&lt;K$170, K$170/$B$20, 0),  "")</f>
        <v>0</v>
      </c>
      <c r="L180" s="139">
        <f>IF(L$170&lt;&gt;"", IF(SUM(L$171:L179)&lt;L$170, L$170/$B$20, 0),  "")</f>
        <v>0</v>
      </c>
      <c r="M180" s="139"/>
      <c r="N180" s="139"/>
      <c r="O180" s="139"/>
      <c r="P180" s="139"/>
      <c r="Q180" s="139"/>
      <c r="R180" s="139"/>
      <c r="S180" s="139"/>
      <c r="T180" s="139"/>
      <c r="U180" s="207" t="e">
        <f t="shared" si="67"/>
        <v>#DIV/0!</v>
      </c>
    </row>
    <row r="181" spans="1:23">
      <c r="A181" s="418"/>
      <c r="B181" s="140">
        <f t="shared" si="68"/>
        <v>2032</v>
      </c>
      <c r="C181" s="139" t="e">
        <f>IF(C$170&lt;&gt;"", IF(SUM(C$171:C180)&lt;C$170, C$170/$B$20, 0),  "")</f>
        <v>#DIV/0!</v>
      </c>
      <c r="D181" s="139">
        <f>IF(D$170&lt;&gt;"", IF(SUM(D$171:D180)&lt;D$170, D$170/$B$20, 0),  "")</f>
        <v>0</v>
      </c>
      <c r="E181" s="139">
        <f>IF(E$170&lt;&gt;"", IF(SUM(E$171:E180)&lt;E$170, E$170/$B$20, 0),  "")</f>
        <v>0</v>
      </c>
      <c r="F181" s="139">
        <f>IF(F$170&lt;&gt;"", IF(SUM(F$171:F180)&lt;F$170, F$170/$B$20, 0),  "")</f>
        <v>0</v>
      </c>
      <c r="G181" s="139">
        <f>IF(G$170&lt;&gt;"", IF(SUM(G$171:G180)&lt;G$170, G$170/$B$20, 0),  "")</f>
        <v>0</v>
      </c>
      <c r="H181" s="139">
        <f>IF(H$170&lt;&gt;"", IF(SUM(H$171:H180)&lt;H$170, H$170/$B$20, 0),  "")</f>
        <v>0</v>
      </c>
      <c r="I181" s="139">
        <f>IF(I$170&lt;&gt;"", IF(SUM(I$171:I180)&lt;I$170, I$170/$B$20, 0),  "")</f>
        <v>0</v>
      </c>
      <c r="J181" s="139">
        <f>IF(J$170&lt;&gt;"", IF(SUM(J$171:J180)&lt;J$170, J$170/$B$20, 0),  "")</f>
        <v>0</v>
      </c>
      <c r="K181" s="139">
        <f>IF(K$170&lt;&gt;"", IF(SUM(K$171:K180)&lt;K$170, K$170/$B$20, 0),  "")</f>
        <v>0</v>
      </c>
      <c r="L181" s="139">
        <f>IF(L$170&lt;&gt;"", IF(SUM(L$171:L180)&lt;L$170, L$170/$B$20, 0),  "")</f>
        <v>0</v>
      </c>
      <c r="M181" s="139">
        <f>IF(M$170&lt;&gt;"", IF(SUM(M$171:M180)&lt;M$170, M$170/$B$20, 0),  "")</f>
        <v>0</v>
      </c>
      <c r="N181" s="139"/>
      <c r="O181" s="139"/>
      <c r="P181" s="139"/>
      <c r="Q181" s="139"/>
      <c r="R181" s="139"/>
      <c r="S181" s="139"/>
      <c r="T181" s="139"/>
      <c r="U181" s="207" t="e">
        <f>SUM(C181:T181)</f>
        <v>#DIV/0!</v>
      </c>
    </row>
    <row r="182" spans="1:23">
      <c r="A182" s="418"/>
      <c r="B182" s="140">
        <f t="shared" si="68"/>
        <v>2033</v>
      </c>
      <c r="C182" s="139" t="e">
        <f>IF(C$170&lt;&gt;"", IF(SUM(C$171:C181)&lt;C$170, C$170/$B$20, 0),  "")</f>
        <v>#DIV/0!</v>
      </c>
      <c r="D182" s="139">
        <f>IF(D$170&lt;&gt;"", IF(SUM(D$171:D181)&lt;D$170, D$170/$B$20, 0),  "")</f>
        <v>0</v>
      </c>
      <c r="E182" s="139">
        <f>IF(E$170&lt;&gt;"", IF(SUM(E$171:E181)&lt;E$170, E$170/$B$20, 0),  "")</f>
        <v>0</v>
      </c>
      <c r="F182" s="139">
        <f>IF(F$170&lt;&gt;"", IF(SUM(F$171:F181)&lt;F$170, F$170/$B$20, 0),  "")</f>
        <v>0</v>
      </c>
      <c r="G182" s="139">
        <f>IF(G$170&lt;&gt;"", IF(SUM(G$171:G181)&lt;G$170, G$170/$B$20, 0),  "")</f>
        <v>0</v>
      </c>
      <c r="H182" s="139">
        <f>IF(H$170&lt;&gt;"", IF(SUM(H$171:H181)&lt;H$170, H$170/$B$20, 0),  "")</f>
        <v>0</v>
      </c>
      <c r="I182" s="139">
        <f>IF(I$170&lt;&gt;"", IF(SUM(I$171:I181)&lt;I$170, I$170/$B$20, 0),  "")</f>
        <v>0</v>
      </c>
      <c r="J182" s="139">
        <f>IF(J$170&lt;&gt;"", IF(SUM(J$171:J181)&lt;J$170, J$170/$B$20, 0),  "")</f>
        <v>0</v>
      </c>
      <c r="K182" s="139">
        <f>IF(K$170&lt;&gt;"", IF(SUM(K$171:K181)&lt;K$170, K$170/$B$20, 0),  "")</f>
        <v>0</v>
      </c>
      <c r="L182" s="139">
        <f>IF(L$170&lt;&gt;"", IF(SUM(L$171:L181)&lt;L$170, L$170/$B$20, 0),  "")</f>
        <v>0</v>
      </c>
      <c r="M182" s="139">
        <f>IF(M$170&lt;&gt;"", IF(SUM(M$171:M181)&lt;M$170, M$170/$B$20, 0),  "")</f>
        <v>0</v>
      </c>
      <c r="N182" s="139">
        <f>IF(N$170&lt;&gt;"", IF(SUM(N$171:N181)&lt;N$170, N$170/$B$20, 0),  "")</f>
        <v>0</v>
      </c>
      <c r="O182" s="139"/>
      <c r="P182" s="139"/>
      <c r="Q182" s="139"/>
      <c r="R182" s="139"/>
      <c r="S182" s="139"/>
      <c r="T182" s="139"/>
      <c r="U182" s="207" t="e">
        <f t="shared" si="67"/>
        <v>#DIV/0!</v>
      </c>
    </row>
    <row r="183" spans="1:23">
      <c r="A183" s="418"/>
      <c r="B183" s="140">
        <f t="shared" si="68"/>
        <v>2034</v>
      </c>
      <c r="C183" s="139" t="e">
        <f>IF(C$170&lt;&gt;"", IF(SUM(C$171:C182)&lt;C$170, C$170/$B$20, 0),  "")</f>
        <v>#DIV/0!</v>
      </c>
      <c r="D183" s="139">
        <f>IF(D$170&lt;&gt;"", IF(SUM(D$171:D182)&lt;D$170, D$170/$B$20, 0),  "")</f>
        <v>0</v>
      </c>
      <c r="E183" s="139">
        <f>IF(E$170&lt;&gt;"", IF(SUM(E$171:E182)&lt;E$170, E$170/$B$20, 0),  "")</f>
        <v>0</v>
      </c>
      <c r="F183" s="139">
        <f>IF(F$170&lt;&gt;"", IF(SUM(F$171:F182)&lt;F$170, F$170/$B$20, 0),  "")</f>
        <v>0</v>
      </c>
      <c r="G183" s="139">
        <f>IF(G$170&lt;&gt;"", IF(SUM(G$171:G182)&lt;G$170, G$170/$B$20, 0),  "")</f>
        <v>0</v>
      </c>
      <c r="H183" s="139">
        <f>IF(H$170&lt;&gt;"", IF(SUM(H$171:H182)&lt;H$170, H$170/$B$20, 0),  "")</f>
        <v>0</v>
      </c>
      <c r="I183" s="139">
        <f>IF(I$170&lt;&gt;"", IF(SUM(I$171:I182)&lt;I$170, I$170/$B$20, 0),  "")</f>
        <v>0</v>
      </c>
      <c r="J183" s="139">
        <f>IF(J$170&lt;&gt;"", IF(SUM(J$171:J182)&lt;J$170, J$170/$B$20, 0),  "")</f>
        <v>0</v>
      </c>
      <c r="K183" s="139">
        <f>IF(K$170&lt;&gt;"", IF(SUM(K$171:K182)&lt;K$170, K$170/$B$20, 0),  "")</f>
        <v>0</v>
      </c>
      <c r="L183" s="139">
        <f>IF(L$170&lt;&gt;"", IF(SUM(L$171:L182)&lt;L$170, L$170/$B$20, 0),  "")</f>
        <v>0</v>
      </c>
      <c r="M183" s="139">
        <f>IF(M$170&lt;&gt;"", IF(SUM(M$171:M182)&lt;M$170, M$170/$B$20, 0),  "")</f>
        <v>0</v>
      </c>
      <c r="N183" s="139">
        <f>IF(N$170&lt;&gt;"", IF(SUM(N$171:N182)&lt;N$170, N$170/$B$20, 0),  "")</f>
        <v>0</v>
      </c>
      <c r="O183" s="139">
        <f>IF(O$170&lt;&gt;"", IF(SUM(O$171:O182)&lt;O$170, O$170/$B$20, 0),  "")</f>
        <v>0</v>
      </c>
      <c r="P183" s="139"/>
      <c r="Q183" s="139"/>
      <c r="R183" s="139"/>
      <c r="S183" s="139"/>
      <c r="T183" s="139"/>
      <c r="U183" s="207" t="e">
        <f t="shared" si="67"/>
        <v>#DIV/0!</v>
      </c>
    </row>
    <row r="184" spans="1:23">
      <c r="A184" s="418"/>
      <c r="B184" s="140">
        <f t="shared" si="68"/>
        <v>2035</v>
      </c>
      <c r="C184" s="139" t="e">
        <f>IF(C$170&lt;&gt;"", IF(SUM(C$171:C183)&lt;C$170, C$170/$B$20, 0),  "")</f>
        <v>#DIV/0!</v>
      </c>
      <c r="D184" s="139">
        <f>IF(D$170&lt;&gt;"", IF(SUM(D$171:D183)&lt;D$170, D$170/$B$20, 0),  "")</f>
        <v>0</v>
      </c>
      <c r="E184" s="139">
        <f>IF(E$170&lt;&gt;"", IF(SUM(E$171:E183)&lt;E$170, E$170/$B$20, 0),  "")</f>
        <v>0</v>
      </c>
      <c r="F184" s="139">
        <f>IF(F$170&lt;&gt;"", IF(SUM(F$171:F183)&lt;F$170, F$170/$B$20, 0),  "")</f>
        <v>0</v>
      </c>
      <c r="G184" s="139">
        <f>IF(G$170&lt;&gt;"", IF(SUM(G$171:G183)&lt;G$170, G$170/$B$20, 0),  "")</f>
        <v>0</v>
      </c>
      <c r="H184" s="139">
        <f>IF(H$170&lt;&gt;"", IF(SUM(H$171:H183)&lt;H$170, H$170/$B$20, 0),  "")</f>
        <v>0</v>
      </c>
      <c r="I184" s="139">
        <f>IF(I$170&lt;&gt;"", IF(SUM(I$171:I183)&lt;I$170, I$170/$B$20, 0),  "")</f>
        <v>0</v>
      </c>
      <c r="J184" s="139">
        <f>IF(J$170&lt;&gt;"", IF(SUM(J$171:J183)&lt;J$170, J$170/$B$20, 0),  "")</f>
        <v>0</v>
      </c>
      <c r="K184" s="139">
        <f>IF(K$170&lt;&gt;"", IF(SUM(K$171:K183)&lt;K$170, K$170/$B$20, 0),  "")</f>
        <v>0</v>
      </c>
      <c r="L184" s="139">
        <f>IF(L$170&lt;&gt;"", IF(SUM(L$171:L183)&lt;L$170, L$170/$B$20, 0),  "")</f>
        <v>0</v>
      </c>
      <c r="M184" s="139">
        <f>IF(M$170&lt;&gt;"", IF(SUM(M$171:M183)&lt;M$170, M$170/$B$20, 0),  "")</f>
        <v>0</v>
      </c>
      <c r="N184" s="139">
        <f>IF(N$170&lt;&gt;"", IF(SUM(N$171:N183)&lt;N$170, N$170/$B$20, 0),  "")</f>
        <v>0</v>
      </c>
      <c r="O184" s="139">
        <f>IF(O$170&lt;&gt;"", IF(SUM(O$171:O183)&lt;O$170, O$170/$B$20, 0),  "")</f>
        <v>0</v>
      </c>
      <c r="P184" s="139">
        <f>IF(P$170&lt;&gt;"", IF(SUM(P$171:P183)&lt;P$170, P$170/$B$20, 0),  "")</f>
        <v>0</v>
      </c>
      <c r="Q184" s="139"/>
      <c r="R184" s="139"/>
      <c r="S184" s="139"/>
      <c r="T184" s="139"/>
      <c r="U184" s="207" t="e">
        <f t="shared" si="67"/>
        <v>#DIV/0!</v>
      </c>
    </row>
    <row r="185" spans="1:23">
      <c r="A185" s="418"/>
      <c r="B185" s="140">
        <f t="shared" si="68"/>
        <v>2036</v>
      </c>
      <c r="C185" s="139" t="e">
        <f>IF(C$170&lt;&gt;"", IF(SUM(C$171:C184)&lt;C$170, C$170/$B$20, 0),  "")</f>
        <v>#DIV/0!</v>
      </c>
      <c r="D185" s="139">
        <f>IF(D$170&lt;&gt;"", IF(SUM(D$171:D184)&lt;D$170, D$170/$B$20, 0),  "")</f>
        <v>0</v>
      </c>
      <c r="E185" s="139">
        <f>IF(E$170&lt;&gt;"", IF(SUM(E$171:E184)&lt;E$170, E$170/$B$20, 0),  "")</f>
        <v>0</v>
      </c>
      <c r="F185" s="139">
        <f>IF(F$170&lt;&gt;"", IF(SUM(F$171:F184)&lt;F$170, F$170/$B$20, 0),  "")</f>
        <v>0</v>
      </c>
      <c r="G185" s="139">
        <f>IF(G$170&lt;&gt;"", IF(SUM(G$171:G184)&lt;G$170, G$170/$B$20, 0),  "")</f>
        <v>0</v>
      </c>
      <c r="H185" s="139">
        <f>IF(H$170&lt;&gt;"", IF(SUM(H$171:H184)&lt;H$170, H$170/$B$20, 0),  "")</f>
        <v>0</v>
      </c>
      <c r="I185" s="139">
        <f>IF(I$170&lt;&gt;"", IF(SUM(I$171:I184)&lt;I$170, I$170/$B$20, 0),  "")</f>
        <v>0</v>
      </c>
      <c r="J185" s="139">
        <f>IF(J$170&lt;&gt;"", IF(SUM(J$171:J184)&lt;J$170, J$170/$B$20, 0),  "")</f>
        <v>0</v>
      </c>
      <c r="K185" s="139">
        <f>IF(K$170&lt;&gt;"", IF(SUM(K$171:K184)&lt;K$170, K$170/$B$20, 0),  "")</f>
        <v>0</v>
      </c>
      <c r="L185" s="139">
        <f>IF(L$170&lt;&gt;"", IF(SUM(L$171:L184)&lt;L$170, L$170/$B$20, 0),  "")</f>
        <v>0</v>
      </c>
      <c r="M185" s="139">
        <f>IF(M$170&lt;&gt;"", IF(SUM(M$171:M184)&lt;M$170, M$170/$B$20, 0),  "")</f>
        <v>0</v>
      </c>
      <c r="N185" s="139">
        <f>IF(N$170&lt;&gt;"", IF(SUM(N$171:N184)&lt;N$170, N$170/$B$20, 0),  "")</f>
        <v>0</v>
      </c>
      <c r="O185" s="139">
        <f>IF(O$170&lt;&gt;"", IF(SUM(O$171:O184)&lt;O$170, O$170/$B$20, 0),  "")</f>
        <v>0</v>
      </c>
      <c r="P185" s="139">
        <f>IF(P$170&lt;&gt;"", IF(SUM(P$171:P184)&lt;P$170, P$170/$B$20, 0),  "")</f>
        <v>0</v>
      </c>
      <c r="Q185" s="139">
        <f>IF(Q$170&lt;&gt;"", IF(SUM(Q$171:Q184)&lt;Q$170, Q$170/$B$20, 0),  "")</f>
        <v>0</v>
      </c>
      <c r="R185" s="139"/>
      <c r="S185" s="139"/>
      <c r="T185" s="139"/>
      <c r="U185" s="207" t="e">
        <f t="shared" si="67"/>
        <v>#DIV/0!</v>
      </c>
    </row>
    <row r="186" spans="1:23">
      <c r="A186" s="418"/>
      <c r="B186" s="140">
        <f t="shared" si="68"/>
        <v>2037</v>
      </c>
      <c r="C186" s="139" t="e">
        <f>IF(C$170&lt;&gt;"", IF(SUM(C$171:C185)&lt;C$170, C$170/$B$20, 0),  "")</f>
        <v>#DIV/0!</v>
      </c>
      <c r="D186" s="139">
        <f>IF(D$170&lt;&gt;"", IF(SUM(D$171:D185)&lt;D$170, D$170/$B$20, 0),  "")</f>
        <v>0</v>
      </c>
      <c r="E186" s="139">
        <f>IF(E$170&lt;&gt;"", IF(SUM(E$171:E185)&lt;E$170, E$170/$B$20, 0),  "")</f>
        <v>0</v>
      </c>
      <c r="F186" s="139">
        <f>IF(F$170&lt;&gt;"", IF(SUM(F$171:F185)&lt;F$170, F$170/$B$20, 0),  "")</f>
        <v>0</v>
      </c>
      <c r="G186" s="139">
        <f>IF(G$170&lt;&gt;"", IF(SUM(G$171:G185)&lt;G$170, G$170/$B$20, 0),  "")</f>
        <v>0</v>
      </c>
      <c r="H186" s="139">
        <f>IF(H$170&lt;&gt;"", IF(SUM(H$171:H185)&lt;H$170, H$170/$B$20, 0),  "")</f>
        <v>0</v>
      </c>
      <c r="I186" s="139">
        <f>IF(I$170&lt;&gt;"", IF(SUM(I$171:I185)&lt;I$170, I$170/$B$20, 0),  "")</f>
        <v>0</v>
      </c>
      <c r="J186" s="139">
        <f>IF(J$170&lt;&gt;"", IF(SUM(J$171:J185)&lt;J$170, J$170/$B$20, 0),  "")</f>
        <v>0</v>
      </c>
      <c r="K186" s="139">
        <f>IF(K$170&lt;&gt;"", IF(SUM(K$171:K185)&lt;K$170, K$170/$B$20, 0),  "")</f>
        <v>0</v>
      </c>
      <c r="L186" s="139">
        <f>IF(L$170&lt;&gt;"", IF(SUM(L$171:L185)&lt;L$170, L$170/$B$20, 0),  "")</f>
        <v>0</v>
      </c>
      <c r="M186" s="139">
        <f>IF(M$170&lt;&gt;"", IF(SUM(M$171:M185)&lt;M$170, M$170/$B$20, 0),  "")</f>
        <v>0</v>
      </c>
      <c r="N186" s="139">
        <f>IF(N$170&lt;&gt;"", IF(SUM(N$171:N185)&lt;N$170, N$170/$B$20, 0),  "")</f>
        <v>0</v>
      </c>
      <c r="O186" s="139">
        <f>IF(O$170&lt;&gt;"", IF(SUM(O$171:O185)&lt;O$170, O$170/$B$20, 0),  "")</f>
        <v>0</v>
      </c>
      <c r="P186" s="139">
        <f>IF(P$170&lt;&gt;"", IF(SUM(P$171:P185)&lt;P$170, P$170/$B$20, 0),  "")</f>
        <v>0</v>
      </c>
      <c r="Q186" s="139">
        <f>IF(Q$170&lt;&gt;"", IF(SUM(Q$171:Q185)&lt;Q$170, Q$170/$B$20, 0),  "")</f>
        <v>0</v>
      </c>
      <c r="R186" s="139">
        <f>IF(R$170&lt;&gt;"", IF(SUM(R$171:R185)&lt;R$170, R$170/$B$20, 0),  "")</f>
        <v>0</v>
      </c>
      <c r="S186" s="139"/>
      <c r="T186" s="139"/>
      <c r="U186" s="207" t="e">
        <f t="shared" si="67"/>
        <v>#DIV/0!</v>
      </c>
      <c r="W186" s="6" t="s">
        <v>174</v>
      </c>
    </row>
    <row r="187" spans="1:23">
      <c r="A187" s="418"/>
      <c r="B187" s="140">
        <f t="shared" si="68"/>
        <v>2038</v>
      </c>
      <c r="C187" s="139" t="e">
        <f>IF(C$170&lt;&gt;"", IF(SUM(C$171:C186)&lt;C$170, C$170/$B$20, 0),  "")</f>
        <v>#DIV/0!</v>
      </c>
      <c r="D187" s="139">
        <f>IF(D$170&lt;&gt;"", IF(SUM(D$171:D186)&lt;D$170, D$170/$B$20, 0),  "")</f>
        <v>0</v>
      </c>
      <c r="E187" s="139">
        <f>IF(E$170&lt;&gt;"", IF(SUM(E$171:E186)&lt;E$170, E$170/$B$20, 0),  "")</f>
        <v>0</v>
      </c>
      <c r="F187" s="139">
        <f>IF(F$170&lt;&gt;"", IF(SUM(F$171:F186)&lt;F$170, F$170/$B$20, 0),  "")</f>
        <v>0</v>
      </c>
      <c r="G187" s="139">
        <f>IF(G$170&lt;&gt;"", IF(SUM(G$171:G186)&lt;G$170, G$170/$B$20, 0),  "")</f>
        <v>0</v>
      </c>
      <c r="H187" s="139">
        <f>IF(H$170&lt;&gt;"", IF(SUM(H$171:H186)&lt;H$170, H$170/$B$20, 0),  "")</f>
        <v>0</v>
      </c>
      <c r="I187" s="139">
        <f>IF(I$170&lt;&gt;"", IF(SUM(I$171:I186)&lt;I$170, I$170/$B$20, 0),  "")</f>
        <v>0</v>
      </c>
      <c r="J187" s="139">
        <f>IF(J$170&lt;&gt;"", IF(SUM(J$171:J186)&lt;J$170, J$170/$B$20, 0),  "")</f>
        <v>0</v>
      </c>
      <c r="K187" s="139">
        <f>IF(K$170&lt;&gt;"", IF(SUM(K$171:K186)&lt;K$170, K$170/$B$20, 0),  "")</f>
        <v>0</v>
      </c>
      <c r="L187" s="139">
        <f>IF(L$170&lt;&gt;"", IF(SUM(L$171:L186)&lt;L$170, L$170/$B$20, 0),  "")</f>
        <v>0</v>
      </c>
      <c r="M187" s="139">
        <f>IF(M$170&lt;&gt;"", IF(SUM(M$171:M186)&lt;M$170, M$170/$B$20, 0),  "")</f>
        <v>0</v>
      </c>
      <c r="N187" s="139">
        <f>IF(N$170&lt;&gt;"", IF(SUM(N$171:N186)&lt;N$170, N$170/$B$20, 0),  "")</f>
        <v>0</v>
      </c>
      <c r="O187" s="139">
        <f>IF(O$170&lt;&gt;"", IF(SUM(O$171:O186)&lt;O$170, O$170/$B$20, 0),  "")</f>
        <v>0</v>
      </c>
      <c r="P187" s="139">
        <f>IF(P$170&lt;&gt;"", IF(SUM(P$171:P186)&lt;P$170, P$170/$B$20, 0),  "")</f>
        <v>0</v>
      </c>
      <c r="Q187" s="139">
        <f>IF(Q$170&lt;&gt;"", IF(SUM(Q$171:Q186)&lt;Q$170, Q$170/$B$20, 0),  "")</f>
        <v>0</v>
      </c>
      <c r="R187" s="139">
        <f>IF(R$170&lt;&gt;"", IF(SUM(R$171:R186)&lt;R$170, R$170/$B$20, 0),  "")</f>
        <v>0</v>
      </c>
      <c r="S187" s="139">
        <f>IF(S$170&lt;&gt;"", IF(SUM(S$171:S186)&lt;S$170, S$170/$B$20, 0),  "")</f>
        <v>0</v>
      </c>
      <c r="T187" s="139"/>
      <c r="U187" s="207" t="e">
        <f t="shared" si="67"/>
        <v>#DIV/0!</v>
      </c>
    </row>
    <row r="188" spans="1:23">
      <c r="A188" s="419"/>
      <c r="B188" s="140">
        <f>B161</f>
        <v>2039</v>
      </c>
      <c r="C188" s="139" t="e">
        <f>IF(C$170&lt;&gt;"", IF(SUM(C$171:C187)&lt;C$170, C$170/$B$20, 0),  "")</f>
        <v>#DIV/0!</v>
      </c>
      <c r="D188" s="139">
        <f>IF(D$170&lt;&gt;"", IF(SUM(D$171:D187)&lt;D$170, D$170/$B$20, 0),  "")</f>
        <v>0</v>
      </c>
      <c r="E188" s="139">
        <f>IF(E$170&lt;&gt;"", IF(SUM(E$171:E187)&lt;E$170, E$170/$B$20, 0),  "")</f>
        <v>0</v>
      </c>
      <c r="F188" s="139">
        <f>IF(F$170&lt;&gt;"", IF(SUM(F$171:F187)&lt;F$170, F$170/$B$20, 0),  "")</f>
        <v>0</v>
      </c>
      <c r="G188" s="139">
        <f>IF(G$170&lt;&gt;"", IF(SUM(G$171:G187)&lt;G$170, G$170/$B$20, 0),  "")</f>
        <v>0</v>
      </c>
      <c r="H188" s="139">
        <f>IF(H$170&lt;&gt;"", IF(SUM(H$171:H187)&lt;H$170, H$170/$B$20, 0),  "")</f>
        <v>0</v>
      </c>
      <c r="I188" s="139">
        <f>IF(I$170&lt;&gt;"", IF(SUM(I$171:I187)&lt;I$170, I$170/$B$20, 0),  "")</f>
        <v>0</v>
      </c>
      <c r="J188" s="139">
        <f>IF(J$170&lt;&gt;"", IF(SUM(J$171:J187)&lt;J$170, J$170/$B$20, 0),  "")</f>
        <v>0</v>
      </c>
      <c r="K188" s="139">
        <f>IF(K$170&lt;&gt;"", IF(SUM(K$171:K187)&lt;K$170, K$170/$B$20, 0),  "")</f>
        <v>0</v>
      </c>
      <c r="L188" s="139">
        <f>IF(L$170&lt;&gt;"", IF(SUM(L$171:L187)&lt;L$170, L$170/$B$20, 0),  "")</f>
        <v>0</v>
      </c>
      <c r="M188" s="139">
        <f>IF(M$170&lt;&gt;"", IF(SUM(M$171:M187)&lt;M$170, M$170/$B$20, 0),  "")</f>
        <v>0</v>
      </c>
      <c r="N188" s="139">
        <f>IF(N$170&lt;&gt;"", IF(SUM(N$171:N187)&lt;N$170, N$170/$B$20, 0),  "")</f>
        <v>0</v>
      </c>
      <c r="O188" s="139">
        <f>IF(O$170&lt;&gt;"", IF(SUM(O$171:O187)&lt;O$170, O$170/$B$20, 0),  "")</f>
        <v>0</v>
      </c>
      <c r="P188" s="139">
        <f>IF(P$170&lt;&gt;"", IF(SUM(P$171:P187)&lt;P$170, P$170/$B$20, 0),  "")</f>
        <v>0</v>
      </c>
      <c r="Q188" s="139">
        <f>IF(Q$170&lt;&gt;"", IF(SUM(Q$171:Q187)&lt;Q$170, Q$170/$B$20, 0),  "")</f>
        <v>0</v>
      </c>
      <c r="R188" s="139">
        <f>IF(R$170&lt;&gt;"", IF(SUM(R$171:R187)&lt;R$170, R$170/$B$20, 0),  "")</f>
        <v>0</v>
      </c>
      <c r="S188" s="139">
        <f>IF(S$170&lt;&gt;"", IF(SUM(S$171:S187)&lt;S$170, S$170/$B$20, 0),  "")</f>
        <v>0</v>
      </c>
      <c r="T188" s="139">
        <f>IF(T$170&lt;&gt;"", IF(SUM(T$171:T187)&lt;T$170, T$170/$B$20, 0),  "")</f>
        <v>0</v>
      </c>
      <c r="U188" s="207" t="e">
        <f t="shared" si="67"/>
        <v>#DIV/0!</v>
      </c>
    </row>
    <row r="189" spans="1:23">
      <c r="A189" s="136" t="s">
        <v>68</v>
      </c>
      <c r="B189" s="136"/>
      <c r="C189" s="252" t="e">
        <f>ROUND(IF(C170&lt;&gt;"", C170-SUM(C171:C188), ""),2)</f>
        <v>#DIV/0!</v>
      </c>
      <c r="D189" s="252">
        <f t="shared" ref="D189" si="69">ROUND(IF(D170&lt;&gt;"", D170-SUM(D171:D188), ""),2)</f>
        <v>0</v>
      </c>
      <c r="E189" s="252">
        <f t="shared" ref="E189" si="70">ROUND(IF(E170&lt;&gt;"", E170-SUM(E171:E188), ""),2)</f>
        <v>0</v>
      </c>
      <c r="F189" s="252">
        <f t="shared" ref="F189" si="71">ROUND(IF(F170&lt;&gt;"", F170-SUM(F171:F188), ""),2)</f>
        <v>0</v>
      </c>
      <c r="G189" s="252">
        <f t="shared" ref="G189" si="72">ROUND(IF(G170&lt;&gt;"", G170-SUM(G171:G188), ""),2)</f>
        <v>0</v>
      </c>
      <c r="H189" s="252">
        <f t="shared" ref="H189" si="73">ROUND(IF(H170&lt;&gt;"", H170-SUM(H171:H188), ""),2)</f>
        <v>0</v>
      </c>
      <c r="I189" s="252">
        <f t="shared" ref="I189" si="74">ROUND(IF(I170&lt;&gt;"", I170-SUM(I171:I188), ""),2)</f>
        <v>0</v>
      </c>
      <c r="J189" s="252">
        <f t="shared" ref="J189" si="75">ROUND(IF(J170&lt;&gt;"", J170-SUM(J171:J188), ""),2)</f>
        <v>0</v>
      </c>
      <c r="K189" s="252">
        <f t="shared" ref="K189" si="76">ROUND(IF(K170&lt;&gt;"", K170-SUM(K171:K188), ""),2)</f>
        <v>0</v>
      </c>
      <c r="L189" s="252">
        <f t="shared" ref="L189" si="77">ROUND(IF(L170&lt;&gt;"", L170-SUM(L171:L188), ""),2)</f>
        <v>0</v>
      </c>
      <c r="M189" s="252">
        <f t="shared" ref="M189" si="78">ROUND(IF(M170&lt;&gt;"", M170-SUM(M171:M188), ""),2)</f>
        <v>0</v>
      </c>
      <c r="N189" s="252">
        <f t="shared" ref="N189" si="79">ROUND(IF(N170&lt;&gt;"", N170-SUM(N171:N188), ""),2)</f>
        <v>0</v>
      </c>
      <c r="O189" s="252">
        <f t="shared" ref="O189" si="80">ROUND(IF(O170&lt;&gt;"", O170-SUM(O171:O188), ""),2)</f>
        <v>0</v>
      </c>
      <c r="P189" s="252">
        <f t="shared" ref="P189" si="81">ROUND(IF(P170&lt;&gt;"", P170-SUM(P171:P188), ""),2)</f>
        <v>0</v>
      </c>
      <c r="Q189" s="252">
        <f t="shared" ref="Q189" si="82">ROUND(IF(Q170&lt;&gt;"", Q170-SUM(Q171:Q188), ""),2)</f>
        <v>0</v>
      </c>
      <c r="R189" s="252">
        <f t="shared" ref="R189" si="83">ROUND(IF(R170&lt;&gt;"", R170-SUM(R171:R188), ""),2)</f>
        <v>0</v>
      </c>
      <c r="S189" s="252">
        <f t="shared" ref="S189" si="84">ROUND(IF(S170&lt;&gt;"", S170-SUM(S171:S188), ""),2)</f>
        <v>0</v>
      </c>
      <c r="T189" s="252">
        <f t="shared" ref="T189" si="85">ROUND(IF(T170&lt;&gt;"", T170-SUM(T171:T188), ""),2)</f>
        <v>0</v>
      </c>
      <c r="U189" s="208"/>
    </row>
    <row r="190" spans="1:23">
      <c r="A190" s="135" t="s">
        <v>69</v>
      </c>
      <c r="B190" s="135"/>
      <c r="C190" s="135"/>
      <c r="D190" s="135"/>
      <c r="E190" s="135"/>
      <c r="F190" s="135"/>
      <c r="G190" s="135"/>
      <c r="H190" s="135"/>
      <c r="I190" s="135"/>
      <c r="J190" s="135"/>
      <c r="K190" s="135"/>
      <c r="L190" s="135"/>
      <c r="M190" s="135"/>
      <c r="N190" s="135"/>
      <c r="O190" s="135"/>
      <c r="P190" s="135"/>
      <c r="Q190" s="135"/>
      <c r="R190" s="135"/>
      <c r="S190" s="135"/>
      <c r="T190" s="141" t="e">
        <f>SUM(C189:T189)</f>
        <v>#DIV/0!</v>
      </c>
      <c r="U190" s="210"/>
    </row>
  </sheetData>
  <mergeCells count="18">
    <mergeCell ref="A171:A188"/>
    <mergeCell ref="A87:A104"/>
    <mergeCell ref="A114:A131"/>
    <mergeCell ref="A144:A161"/>
    <mergeCell ref="F2:F4"/>
    <mergeCell ref="B167:U167"/>
    <mergeCell ref="B140:U140"/>
    <mergeCell ref="B110:U110"/>
    <mergeCell ref="B83:U83"/>
    <mergeCell ref="B53:U53"/>
    <mergeCell ref="B26:U26"/>
    <mergeCell ref="A10:U10"/>
    <mergeCell ref="A11:U11"/>
    <mergeCell ref="A12:U12"/>
    <mergeCell ref="A13:U13"/>
    <mergeCell ref="A14:U14"/>
    <mergeCell ref="A30:A47"/>
    <mergeCell ref="A57:A74"/>
  </mergeCells>
  <pageMargins left="0.7" right="0.7" top="0.75" bottom="0.75" header="0.3" footer="0.3"/>
  <pageSetup paperSize="9" orientation="portrait" r:id="rId1"/>
  <ignoredErrors>
    <ignoredError sqref="U30:U47 T49 U57:U74 T76 D87:V87 D114:U114 D144:U144 D171:V171 C106:V106 U104:V104 T103:V103 S102:V102 R101:V101 Q100:V100 P99:V99 O98:V98 N97:V97 M96:V96 L95:V95 K94:V94 J93:V93 I92:V92 H91:V91 G90:V90 F89:V89 E88:V88 C133:U133 U131 T130:U130 S129:U129 R128:U128 Q127:U127 P126:U126 O125:U125 N124:U124 M123:U123 L122:U122 K121:U121 J120:U120 I119:U119 H118:U118 G117:U117 F116:U116 E115:U115 C163:U164 U161 T160:U160 S159:U159 R158:U158 Q157:U157 P156:U156 O155:U155 N154:U154 M153:U153 L152:U152 K151:U151 J150:U150 I149:U149 H148:U148 G147:U147 F146:U146 E145:U145 C190:V191 U188:V188 T187:V187 S186:V186 R185:V185 Q184:V184 P183:V183 O182:V182 N181:V181 M180:V180 L179:V179 K178:V178 J177:V177 I176:V176 H175:V175 G174:V174 F173:V173 E172:V172 C30:C47 C57:C74 C87:C104 C114:C131 U162 C144:C161 C171:C188 U105:V105 U132 U189:V189"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1"/>
  <sheetViews>
    <sheetView zoomScaleNormal="100" workbookViewId="0">
      <selection activeCell="Q1" sqref="Q1:Q1048576"/>
    </sheetView>
  </sheetViews>
  <sheetFormatPr defaultColWidth="8.77734375" defaultRowHeight="14.4"/>
  <cols>
    <col min="1" max="1" width="13.21875" style="92" customWidth="1"/>
    <col min="2" max="2" width="23.88671875" style="92" customWidth="1"/>
    <col min="3" max="3" width="13.5546875" style="92" customWidth="1"/>
    <col min="4" max="4" width="19.77734375" style="92" customWidth="1"/>
    <col min="5" max="5" width="43.77734375" style="92" customWidth="1"/>
    <col min="6" max="6" width="11.77734375" style="92" customWidth="1"/>
    <col min="7" max="16384" width="8.77734375" style="92"/>
  </cols>
  <sheetData>
    <row r="1" spans="1:24" s="147" customFormat="1" ht="15" thickBot="1">
      <c r="U1" s="148"/>
    </row>
    <row r="2" spans="1:24" s="89" customFormat="1" ht="18.600000000000001" customHeight="1">
      <c r="A2" s="122" t="s">
        <v>4</v>
      </c>
      <c r="B2" s="335">
        <f>'Funding Gap'!B2</f>
        <v>0</v>
      </c>
      <c r="E2" s="403" t="s">
        <v>150</v>
      </c>
      <c r="F2" s="420" t="s">
        <v>155</v>
      </c>
      <c r="G2" s="421"/>
      <c r="H2" s="421"/>
      <c r="I2" s="422"/>
      <c r="L2" s="167"/>
      <c r="M2" s="168"/>
      <c r="O2" s="167"/>
      <c r="P2" s="167"/>
      <c r="Q2" s="167"/>
      <c r="R2" s="167"/>
      <c r="S2" s="167"/>
      <c r="T2" s="167"/>
      <c r="U2" s="98"/>
      <c r="V2" s="95"/>
      <c r="X2" s="99"/>
    </row>
    <row r="3" spans="1:24" s="89" customFormat="1" ht="18.600000000000001" customHeight="1">
      <c r="A3" s="123" t="s">
        <v>5</v>
      </c>
      <c r="B3" s="336">
        <f>'Funding Gap'!B3</f>
        <v>0</v>
      </c>
      <c r="E3" s="404"/>
      <c r="F3" s="423" t="s">
        <v>157</v>
      </c>
      <c r="G3" s="424"/>
      <c r="H3" s="424"/>
      <c r="I3" s="425"/>
      <c r="L3" s="167"/>
      <c r="M3" s="169"/>
      <c r="O3" s="167"/>
      <c r="P3" s="167"/>
      <c r="Q3" s="167"/>
      <c r="R3" s="167"/>
      <c r="S3" s="167"/>
      <c r="T3" s="167"/>
      <c r="U3" s="98"/>
      <c r="V3" s="95"/>
      <c r="X3" s="99"/>
    </row>
    <row r="4" spans="1:24" s="89" customFormat="1" ht="18.600000000000001" customHeight="1" thickBot="1">
      <c r="A4" s="124" t="s">
        <v>6</v>
      </c>
      <c r="B4" s="337">
        <f>'Funding Gap'!B4</f>
        <v>0</v>
      </c>
      <c r="E4" s="405"/>
      <c r="F4" s="426" t="s">
        <v>158</v>
      </c>
      <c r="G4" s="427"/>
      <c r="H4" s="427"/>
      <c r="I4" s="428"/>
      <c r="M4" s="97"/>
      <c r="U4" s="98"/>
      <c r="V4" s="95"/>
      <c r="X4" s="99"/>
    </row>
    <row r="5" spans="1:24" s="89" customFormat="1" ht="18.600000000000001" customHeight="1">
      <c r="A5" s="95"/>
      <c r="B5" s="95"/>
      <c r="C5" s="96"/>
      <c r="M5" s="97"/>
      <c r="U5" s="98"/>
      <c r="V5" s="95"/>
      <c r="X5" s="99"/>
    </row>
    <row r="6" spans="1:24" ht="19.5" customHeight="1">
      <c r="A6" s="125" t="s">
        <v>235</v>
      </c>
      <c r="B6" s="40"/>
      <c r="C6" s="40"/>
      <c r="D6" s="40"/>
      <c r="E6" s="40"/>
      <c r="F6" s="40"/>
      <c r="G6" s="40"/>
      <c r="H6" s="40"/>
      <c r="I6" s="40"/>
      <c r="J6" s="40"/>
      <c r="K6" s="40"/>
      <c r="L6" s="40"/>
      <c r="M6" s="40"/>
      <c r="N6" s="40"/>
      <c r="O6" s="40"/>
      <c r="P6" s="170"/>
      <c r="Q6" s="170"/>
      <c r="R6" s="170"/>
      <c r="S6" s="170"/>
      <c r="T6" s="170"/>
      <c r="U6" s="171"/>
      <c r="V6" s="91"/>
      <c r="X6" s="93"/>
    </row>
    <row r="7" spans="1:24" s="147" customFormat="1"/>
    <row r="8" spans="1:24" s="147" customFormat="1">
      <c r="A8" s="147" t="s">
        <v>40</v>
      </c>
      <c r="U8" s="148"/>
    </row>
    <row r="9" spans="1:24">
      <c r="A9" s="182" t="s">
        <v>41</v>
      </c>
      <c r="B9" s="182"/>
    </row>
    <row r="10" spans="1:24">
      <c r="A10" s="182"/>
      <c r="B10" s="182"/>
    </row>
    <row r="11" spans="1:24">
      <c r="A11" s="182"/>
      <c r="B11" s="182"/>
      <c r="D11" s="167"/>
    </row>
    <row r="14" spans="1:24">
      <c r="A14" s="182" t="s">
        <v>87</v>
      </c>
      <c r="B14" s="182"/>
    </row>
    <row r="15" spans="1:24">
      <c r="A15" s="182" t="s">
        <v>42</v>
      </c>
      <c r="B15" s="182"/>
    </row>
    <row r="16" spans="1:24">
      <c r="A16" s="182" t="s">
        <v>39</v>
      </c>
      <c r="B16" s="182"/>
    </row>
    <row r="17" spans="1:10">
      <c r="A17" s="182" t="s">
        <v>44</v>
      </c>
      <c r="B17" s="182"/>
    </row>
    <row r="18" spans="1:10">
      <c r="A18" s="182"/>
      <c r="B18" s="182"/>
    </row>
    <row r="19" spans="1:10">
      <c r="A19" s="92" t="s">
        <v>89</v>
      </c>
    </row>
    <row r="21" spans="1:10" ht="15" thickBot="1"/>
    <row r="22" spans="1:10">
      <c r="B22" s="156" t="s">
        <v>46</v>
      </c>
      <c r="C22" s="157" t="s">
        <v>26</v>
      </c>
      <c r="D22" s="157" t="s">
        <v>52</v>
      </c>
      <c r="E22" s="216" t="s">
        <v>55</v>
      </c>
    </row>
    <row r="23" spans="1:10">
      <c r="B23" s="189"/>
      <c r="C23" s="178"/>
      <c r="D23" s="190"/>
      <c r="E23" s="191"/>
    </row>
    <row r="24" spans="1:10" ht="27.6" customHeight="1">
      <c r="B24" s="158" t="s">
        <v>114</v>
      </c>
      <c r="C24" s="42" t="s">
        <v>17</v>
      </c>
      <c r="D24" s="362"/>
      <c r="E24" s="165"/>
      <c r="G24" s="77"/>
      <c r="H24" s="77"/>
      <c r="I24" s="77"/>
      <c r="J24" s="11"/>
    </row>
    <row r="25" spans="1:10" ht="8.1" customHeight="1">
      <c r="B25" s="185"/>
      <c r="C25" s="182"/>
      <c r="D25" s="186"/>
      <c r="E25" s="187"/>
    </row>
    <row r="26" spans="1:10" ht="27.6" customHeight="1">
      <c r="B26" s="158" t="s">
        <v>115</v>
      </c>
      <c r="C26" s="42" t="s">
        <v>17</v>
      </c>
      <c r="D26" s="362"/>
      <c r="E26" s="165"/>
    </row>
    <row r="27" spans="1:10" ht="8.5500000000000007" customHeight="1">
      <c r="B27" s="188"/>
      <c r="D27" s="186"/>
      <c r="E27" s="187"/>
    </row>
    <row r="28" spans="1:10" ht="27.6" customHeight="1">
      <c r="B28" s="158" t="s">
        <v>116</v>
      </c>
      <c r="C28" s="42" t="s">
        <v>194</v>
      </c>
      <c r="D28" s="362"/>
      <c r="E28" s="165"/>
    </row>
    <row r="29" spans="1:10" ht="5.55" customHeight="1">
      <c r="B29" s="188"/>
      <c r="D29" s="134"/>
      <c r="E29" s="187"/>
    </row>
    <row r="30" spans="1:10" ht="27.6" customHeight="1">
      <c r="B30" s="158" t="s">
        <v>56</v>
      </c>
      <c r="C30" s="42"/>
      <c r="D30" s="362"/>
      <c r="E30" s="165"/>
    </row>
    <row r="31" spans="1:10" ht="8.5500000000000007" customHeight="1">
      <c r="B31" s="188"/>
      <c r="D31" s="293"/>
      <c r="E31" s="187"/>
    </row>
    <row r="32" spans="1:10" ht="27.6" customHeight="1">
      <c r="B32" s="158" t="s">
        <v>117</v>
      </c>
      <c r="C32" s="42" t="s">
        <v>194</v>
      </c>
      <c r="D32" s="362"/>
      <c r="E32" s="165"/>
    </row>
    <row r="33" spans="2:5" ht="7.05" customHeight="1">
      <c r="B33" s="188"/>
      <c r="D33" s="293"/>
      <c r="E33" s="187"/>
    </row>
    <row r="34" spans="2:5" ht="27.6" customHeight="1">
      <c r="B34" s="158" t="s">
        <v>118</v>
      </c>
      <c r="C34" s="42" t="s">
        <v>194</v>
      </c>
      <c r="D34" s="362"/>
      <c r="E34" s="165"/>
    </row>
    <row r="35" spans="2:5" ht="6.45" customHeight="1">
      <c r="B35" s="188"/>
      <c r="D35" s="294"/>
      <c r="E35" s="187"/>
    </row>
    <row r="36" spans="2:5" ht="27.6" customHeight="1" thickBot="1">
      <c r="B36" s="159" t="s">
        <v>119</v>
      </c>
      <c r="C36" s="361" t="s">
        <v>194</v>
      </c>
      <c r="D36" s="363"/>
      <c r="E36" s="166"/>
    </row>
    <row r="37" spans="2:5">
      <c r="D37" s="184"/>
      <c r="E37" s="183"/>
    </row>
    <row r="38" spans="2:5" ht="15" thickBot="1">
      <c r="B38" s="217"/>
      <c r="D38" s="184"/>
      <c r="E38" s="183"/>
    </row>
    <row r="39" spans="2:5">
      <c r="B39" s="156" t="s">
        <v>47</v>
      </c>
      <c r="C39" s="157" t="s">
        <v>26</v>
      </c>
      <c r="D39" s="160" t="s">
        <v>50</v>
      </c>
      <c r="E39" s="218" t="s">
        <v>121</v>
      </c>
    </row>
    <row r="40" spans="2:5">
      <c r="B40" s="188"/>
      <c r="D40" s="294"/>
      <c r="E40" s="187"/>
    </row>
    <row r="41" spans="2:5">
      <c r="B41" s="158" t="s">
        <v>120</v>
      </c>
      <c r="C41" s="300"/>
      <c r="D41" s="366" t="str">
        <f>IF(D30&lt;&gt;"", D30*(1+D26/D24*(1-D36)), "")</f>
        <v/>
      </c>
      <c r="E41" s="161"/>
    </row>
    <row r="42" spans="2:5">
      <c r="B42" s="188"/>
      <c r="D42" s="167"/>
      <c r="E42" s="187"/>
    </row>
    <row r="43" spans="2:5">
      <c r="B43" s="162" t="s">
        <v>45</v>
      </c>
      <c r="C43" s="201" t="s">
        <v>194</v>
      </c>
      <c r="D43" s="367">
        <f>IF(D41&lt;&gt;"", D28+D41*D32,)</f>
        <v>0</v>
      </c>
      <c r="E43" s="161"/>
    </row>
    <row r="44" spans="2:5">
      <c r="B44" s="188"/>
      <c r="D44" s="167"/>
      <c r="E44" s="187"/>
    </row>
    <row r="45" spans="2:5">
      <c r="B45" s="162" t="s">
        <v>48</v>
      </c>
      <c r="C45" s="201" t="s">
        <v>194</v>
      </c>
      <c r="D45" s="366" t="str">
        <f>IF(D24&lt;&gt;"", D24/(D24+D26),"")</f>
        <v/>
      </c>
      <c r="E45" s="161"/>
    </row>
    <row r="46" spans="2:5">
      <c r="B46" s="188"/>
      <c r="D46" s="167"/>
      <c r="E46" s="187"/>
    </row>
    <row r="47" spans="2:5">
      <c r="B47" s="162" t="s">
        <v>54</v>
      </c>
      <c r="C47" s="201" t="s">
        <v>194</v>
      </c>
      <c r="D47" s="367">
        <f>(D28+D34)*(1-D36)</f>
        <v>0</v>
      </c>
      <c r="E47" s="161"/>
    </row>
    <row r="48" spans="2:5">
      <c r="B48" s="188"/>
      <c r="D48" s="167"/>
      <c r="E48" s="187"/>
    </row>
    <row r="49" spans="2:5">
      <c r="B49" s="162" t="s">
        <v>49</v>
      </c>
      <c r="C49" s="201" t="s">
        <v>194</v>
      </c>
      <c r="D49" s="366" t="str">
        <f>IF(D26&lt;&gt;"", D26/(D24+D26),"")</f>
        <v/>
      </c>
      <c r="E49" s="161"/>
    </row>
    <row r="50" spans="2:5">
      <c r="B50" s="188"/>
      <c r="D50" s="167"/>
      <c r="E50" s="187"/>
    </row>
    <row r="51" spans="2:5" ht="15" thickBot="1">
      <c r="B51" s="163" t="s">
        <v>43</v>
      </c>
      <c r="C51" s="364" t="s">
        <v>194</v>
      </c>
      <c r="D51" s="365" t="str">
        <f>IFERROR(IF(D47&lt;&gt;"", D43*D45+D47*D49,""),"")</f>
        <v/>
      </c>
      <c r="E51" s="164"/>
    </row>
  </sheetData>
  <mergeCells count="4">
    <mergeCell ref="E2:E4"/>
    <mergeCell ref="F2:I2"/>
    <mergeCell ref="F3:I3"/>
    <mergeCell ref="F4:I4"/>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showGridLines="0" zoomScaleNormal="100" workbookViewId="0">
      <pane ySplit="6" topLeftCell="A7" activePane="bottomLeft" state="frozen"/>
      <selection pane="bottomLeft" activeCell="V1" sqref="V1:V1048576"/>
    </sheetView>
  </sheetViews>
  <sheetFormatPr defaultColWidth="8.77734375" defaultRowHeight="14.4"/>
  <cols>
    <col min="1" max="1" width="16.6640625" style="147" customWidth="1"/>
    <col min="2" max="2" width="51.109375" style="147" customWidth="1"/>
    <col min="3" max="3" width="11.77734375" style="147" customWidth="1"/>
    <col min="4" max="4" width="25.77734375" style="147" customWidth="1"/>
    <col min="5" max="5" width="20.33203125" style="147" customWidth="1"/>
    <col min="6" max="6" width="39.6640625" style="147" customWidth="1"/>
    <col min="7" max="16384" width="8.77734375" style="147"/>
  </cols>
  <sheetData>
    <row r="1" spans="1:24" ht="15" thickBot="1">
      <c r="U1" s="148"/>
    </row>
    <row r="2" spans="1:24" s="89" customFormat="1" ht="18.600000000000001" customHeight="1">
      <c r="A2" s="122" t="s">
        <v>4</v>
      </c>
      <c r="B2" s="335">
        <f>'Funding Gap'!B2</f>
        <v>0</v>
      </c>
      <c r="E2" s="429" t="s">
        <v>150</v>
      </c>
      <c r="F2" s="323" t="s">
        <v>155</v>
      </c>
      <c r="G2" s="149"/>
      <c r="H2" s="149"/>
      <c r="I2" s="149"/>
      <c r="L2" s="167"/>
      <c r="M2" s="168"/>
      <c r="O2" s="167"/>
      <c r="P2" s="167"/>
      <c r="Q2" s="167"/>
      <c r="R2" s="167"/>
      <c r="S2" s="167"/>
      <c r="T2" s="167"/>
      <c r="U2" s="98"/>
      <c r="V2" s="95"/>
      <c r="X2" s="99"/>
    </row>
    <row r="3" spans="1:24" s="89" customFormat="1" ht="18.600000000000001" customHeight="1">
      <c r="A3" s="123" t="s">
        <v>5</v>
      </c>
      <c r="B3" s="336">
        <f>'Funding Gap'!B3</f>
        <v>0</v>
      </c>
      <c r="E3" s="429"/>
      <c r="F3" s="324" t="s">
        <v>157</v>
      </c>
      <c r="G3" s="149"/>
      <c r="H3" s="149"/>
      <c r="I3" s="149"/>
      <c r="L3" s="167"/>
      <c r="M3" s="169"/>
      <c r="O3" s="167"/>
      <c r="P3" s="167"/>
      <c r="Q3" s="167"/>
      <c r="R3" s="167"/>
      <c r="S3" s="167"/>
      <c r="T3" s="167"/>
      <c r="U3" s="98"/>
      <c r="V3" s="95"/>
      <c r="X3" s="99"/>
    </row>
    <row r="4" spans="1:24" s="89" customFormat="1" ht="18.600000000000001" customHeight="1" thickBot="1">
      <c r="A4" s="124" t="s">
        <v>6</v>
      </c>
      <c r="B4" s="337">
        <f>'Funding Gap'!B4</f>
        <v>0</v>
      </c>
      <c r="D4" s="89" t="s">
        <v>174</v>
      </c>
      <c r="E4" s="429"/>
      <c r="F4" s="325" t="s">
        <v>158</v>
      </c>
      <c r="G4" s="149"/>
      <c r="H4" s="149"/>
      <c r="I4" s="149"/>
      <c r="M4" s="97"/>
      <c r="U4" s="98"/>
      <c r="V4" s="95"/>
      <c r="X4" s="99"/>
    </row>
    <row r="5" spans="1:24" s="89" customFormat="1" ht="18.600000000000001" customHeight="1">
      <c r="A5" s="94"/>
      <c r="B5" s="95"/>
      <c r="C5" s="96"/>
      <c r="M5" s="97"/>
      <c r="U5" s="98"/>
      <c r="V5" s="95"/>
      <c r="X5" s="99"/>
    </row>
    <row r="6" spans="1:24" s="9" customFormat="1" ht="19.5" customHeight="1">
      <c r="A6" s="125" t="s">
        <v>163</v>
      </c>
      <c r="B6" s="40"/>
      <c r="C6" s="40"/>
      <c r="D6" s="40"/>
      <c r="E6" s="40"/>
      <c r="F6" s="40"/>
      <c r="G6" s="40"/>
      <c r="H6" s="40"/>
      <c r="I6" s="40"/>
      <c r="J6" s="40"/>
      <c r="K6" s="40"/>
      <c r="L6" s="40"/>
      <c r="M6" s="40"/>
      <c r="N6" s="40"/>
      <c r="O6" s="40"/>
      <c r="P6" s="40"/>
      <c r="Q6" s="40"/>
      <c r="R6" s="40"/>
      <c r="S6" s="40"/>
      <c r="T6" s="40"/>
      <c r="U6" s="56"/>
      <c r="V6" s="37"/>
      <c r="X6" s="70"/>
    </row>
    <row r="7" spans="1:24" ht="30.45" customHeight="1">
      <c r="A7" s="430" t="s">
        <v>231</v>
      </c>
      <c r="B7" s="430"/>
      <c r="C7" s="430"/>
      <c r="D7" s="430"/>
      <c r="E7" s="430"/>
      <c r="F7" s="430"/>
      <c r="G7" s="430"/>
      <c r="H7" s="430"/>
      <c r="I7" s="430"/>
    </row>
    <row r="8" spans="1:24">
      <c r="A8" s="173"/>
      <c r="C8" s="8"/>
      <c r="D8" s="8"/>
    </row>
    <row r="9" spans="1:24">
      <c r="A9" s="225" t="s">
        <v>182</v>
      </c>
      <c r="C9" s="8"/>
      <c r="D9" s="8"/>
    </row>
    <row r="10" spans="1:24">
      <c r="A10" s="174"/>
      <c r="C10" s="47"/>
      <c r="D10" s="8"/>
    </row>
    <row r="11" spans="1:24">
      <c r="A11" s="174"/>
      <c r="C11" s="175"/>
    </row>
    <row r="12" spans="1:24">
      <c r="A12" s="174"/>
      <c r="C12" s="175"/>
    </row>
    <row r="13" spans="1:24" ht="31.05" customHeight="1">
      <c r="A13" s="431" t="s">
        <v>192</v>
      </c>
      <c r="B13" s="431"/>
      <c r="C13" s="431"/>
      <c r="D13" s="431"/>
      <c r="E13" s="431"/>
      <c r="F13" s="431"/>
      <c r="G13" s="431"/>
      <c r="H13" s="431"/>
      <c r="I13" s="431"/>
    </row>
    <row r="14" spans="1:24">
      <c r="A14" s="146"/>
    </row>
    <row r="15" spans="1:24">
      <c r="A15" s="147" t="s">
        <v>190</v>
      </c>
    </row>
    <row r="16" spans="1:24">
      <c r="A16" s="173" t="s">
        <v>200</v>
      </c>
    </row>
    <row r="17" spans="1:23">
      <c r="A17" s="146" t="s">
        <v>199</v>
      </c>
    </row>
    <row r="18" spans="1:23" ht="15" thickBot="1">
      <c r="A18" s="146"/>
    </row>
    <row r="19" spans="1:23" ht="23.55" customHeight="1">
      <c r="B19" s="176" t="s">
        <v>86</v>
      </c>
      <c r="C19" s="181" t="s">
        <v>26</v>
      </c>
      <c r="D19" s="234" t="s">
        <v>181</v>
      </c>
    </row>
    <row r="20" spans="1:23" ht="23.55" customHeight="1" thickBot="1">
      <c r="B20" s="177" t="s">
        <v>162</v>
      </c>
      <c r="C20" s="265" t="s">
        <v>17</v>
      </c>
      <c r="D20" s="264" t="str">
        <f>IF($D$19=$W$24,$D$24,IF($D$19=$W$25,$D$32,IF($D$19=$W$26,$D$34,"")))</f>
        <v/>
      </c>
      <c r="E20" s="8"/>
    </row>
    <row r="21" spans="1:23">
      <c r="B21" s="178"/>
      <c r="C21" s="179"/>
    </row>
    <row r="22" spans="1:23" ht="15" thickBot="1">
      <c r="B22" s="178"/>
      <c r="C22" s="179"/>
    </row>
    <row r="23" spans="1:23" ht="22.95" customHeight="1">
      <c r="B23" s="267" t="s">
        <v>51</v>
      </c>
      <c r="C23" s="180" t="s">
        <v>26</v>
      </c>
      <c r="D23" s="180" t="s">
        <v>52</v>
      </c>
      <c r="E23" s="181" t="s">
        <v>55</v>
      </c>
    </row>
    <row r="24" spans="1:23" ht="22.95" customHeight="1">
      <c r="B24" s="226" t="s">
        <v>181</v>
      </c>
      <c r="C24" s="358" t="s">
        <v>17</v>
      </c>
      <c r="D24" s="151" t="str">
        <f>IFERROR(D27*(1+D25)/(D26-D25),"")</f>
        <v/>
      </c>
      <c r="E24" s="228"/>
      <c r="W24" s="233" t="str">
        <f>B24</f>
        <v>1. Gordon Growth Formula</v>
      </c>
    </row>
    <row r="25" spans="1:23" ht="22.95" customHeight="1">
      <c r="B25" s="237" t="s">
        <v>188</v>
      </c>
      <c r="C25" s="266" t="s">
        <v>194</v>
      </c>
      <c r="D25" s="231"/>
      <c r="E25" s="228"/>
      <c r="W25" s="233" t="str">
        <f>B32</f>
        <v>2. Exit multiples</v>
      </c>
    </row>
    <row r="26" spans="1:23" ht="22.95" customHeight="1">
      <c r="B26" s="237" t="s">
        <v>43</v>
      </c>
      <c r="C26" s="266" t="s">
        <v>194</v>
      </c>
      <c r="D26" s="235" t="str">
        <f>WACC!D51</f>
        <v/>
      </c>
      <c r="E26" s="228"/>
      <c r="W26" s="233" t="str">
        <f>B34</f>
        <v>3. Other methodology (if properly justified)</v>
      </c>
    </row>
    <row r="27" spans="1:23" ht="22.95" customHeight="1">
      <c r="B27" s="237" t="s">
        <v>191</v>
      </c>
      <c r="C27" s="266" t="s">
        <v>17</v>
      </c>
      <c r="D27" s="151">
        <f>IFERROR(D28+D29-D30-D31,"")</f>
        <v>0</v>
      </c>
      <c r="E27" s="228"/>
    </row>
    <row r="28" spans="1:23" ht="22.95" customHeight="1">
      <c r="B28" s="238" t="s">
        <v>184</v>
      </c>
      <c r="C28" s="266" t="s">
        <v>17</v>
      </c>
      <c r="D28" s="320"/>
      <c r="E28" s="228"/>
    </row>
    <row r="29" spans="1:23" ht="22.95" customHeight="1">
      <c r="B29" s="238" t="s">
        <v>185</v>
      </c>
      <c r="C29" s="266" t="s">
        <v>17</v>
      </c>
      <c r="D29" s="320"/>
      <c r="E29" s="228"/>
    </row>
    <row r="30" spans="1:23" ht="22.95" customHeight="1">
      <c r="B30" s="238" t="s">
        <v>186</v>
      </c>
      <c r="C30" s="266" t="s">
        <v>17</v>
      </c>
      <c r="D30" s="320"/>
      <c r="E30" s="228"/>
    </row>
    <row r="31" spans="1:23" ht="22.95" customHeight="1">
      <c r="B31" s="238" t="s">
        <v>187</v>
      </c>
      <c r="C31" s="266" t="s">
        <v>17</v>
      </c>
      <c r="D31" s="319"/>
      <c r="E31" s="228"/>
    </row>
    <row r="32" spans="1:23" ht="22.95" customHeight="1">
      <c r="B32" s="226" t="s">
        <v>183</v>
      </c>
      <c r="C32" s="266"/>
      <c r="D32" s="236"/>
      <c r="E32" s="228"/>
    </row>
    <row r="33" spans="2:5" ht="22.95" customHeight="1">
      <c r="B33" s="239" t="s">
        <v>189</v>
      </c>
      <c r="C33" s="266"/>
      <c r="D33" s="227"/>
      <c r="E33" s="228"/>
    </row>
    <row r="34" spans="2:5" ht="22.95" customHeight="1">
      <c r="B34" s="226" t="s">
        <v>230</v>
      </c>
      <c r="C34" s="266"/>
      <c r="D34" s="236"/>
      <c r="E34" s="228"/>
    </row>
    <row r="35" spans="2:5" ht="22.95" customHeight="1" thickBot="1">
      <c r="B35" s="232" t="s">
        <v>189</v>
      </c>
      <c r="C35" s="268"/>
      <c r="D35" s="229"/>
      <c r="E35" s="230"/>
    </row>
    <row r="36" spans="2:5">
      <c r="B36" s="8"/>
    </row>
  </sheetData>
  <mergeCells count="3">
    <mergeCell ref="E2:E4"/>
    <mergeCell ref="A7:I7"/>
    <mergeCell ref="A13:I13"/>
  </mergeCells>
  <dataValidations count="1">
    <dataValidation type="list" showInputMessage="1" showErrorMessage="1" sqref="D19">
      <formula1>$W$24:$W$27</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showGridLines="0" zoomScaleNormal="100" workbookViewId="0">
      <pane ySplit="6" topLeftCell="A7" activePane="bottomLeft" state="frozen"/>
      <selection pane="bottomLeft" activeCell="W1" sqref="W1:W1048576"/>
    </sheetView>
  </sheetViews>
  <sheetFormatPr defaultColWidth="8.77734375" defaultRowHeight="14.4"/>
  <cols>
    <col min="1" max="1" width="16.6640625" style="147" customWidth="1"/>
    <col min="2" max="2" width="51.6640625" style="147" customWidth="1"/>
    <col min="3" max="3" width="11.77734375" style="147" customWidth="1"/>
    <col min="4" max="4" width="25.77734375" style="147" customWidth="1"/>
    <col min="5" max="5" width="20.33203125" style="147" customWidth="1"/>
    <col min="6" max="6" width="39.6640625" style="147" customWidth="1"/>
    <col min="7" max="9" width="8.77734375" style="147" customWidth="1"/>
    <col min="10" max="16384" width="8.77734375" style="147"/>
  </cols>
  <sheetData>
    <row r="1" spans="1:25" ht="15" thickBot="1">
      <c r="C1" s="8"/>
      <c r="V1" s="148"/>
    </row>
    <row r="2" spans="1:25" s="89" customFormat="1" ht="18.600000000000001" customHeight="1">
      <c r="A2" s="122" t="s">
        <v>4</v>
      </c>
      <c r="B2" s="335">
        <f>'Funding Gap'!B2</f>
        <v>0</v>
      </c>
      <c r="C2" s="322"/>
      <c r="E2" s="432" t="s">
        <v>150</v>
      </c>
      <c r="F2" s="323" t="s">
        <v>155</v>
      </c>
      <c r="H2" s="35"/>
      <c r="I2" s="35"/>
      <c r="J2" s="35"/>
      <c r="M2" s="167"/>
      <c r="N2" s="168"/>
      <c r="P2" s="167"/>
      <c r="Q2" s="167"/>
      <c r="R2" s="167"/>
      <c r="S2" s="167"/>
      <c r="T2" s="167"/>
      <c r="U2" s="167"/>
      <c r="V2" s="98"/>
      <c r="W2" s="95"/>
      <c r="Y2" s="99"/>
    </row>
    <row r="3" spans="1:25" s="89" customFormat="1" ht="18.600000000000001" customHeight="1">
      <c r="A3" s="123" t="s">
        <v>5</v>
      </c>
      <c r="B3" s="336">
        <f>'Funding Gap'!B3</f>
        <v>0</v>
      </c>
      <c r="C3" s="322"/>
      <c r="E3" s="433"/>
      <c r="F3" s="324" t="s">
        <v>157</v>
      </c>
      <c r="H3" s="35"/>
      <c r="I3" s="35"/>
      <c r="J3" s="35"/>
      <c r="M3" s="167"/>
      <c r="N3" s="169"/>
      <c r="P3" s="167"/>
      <c r="Q3" s="167"/>
      <c r="R3" s="167"/>
      <c r="S3" s="167"/>
      <c r="T3" s="167"/>
      <c r="U3" s="167"/>
      <c r="V3" s="98"/>
      <c r="W3" s="95"/>
      <c r="Y3" s="99"/>
    </row>
    <row r="4" spans="1:25" s="89" customFormat="1" ht="18.600000000000001" customHeight="1" thickBot="1">
      <c r="A4" s="124" t="s">
        <v>6</v>
      </c>
      <c r="B4" s="337">
        <f>'Funding Gap'!B4</f>
        <v>0</v>
      </c>
      <c r="C4" s="322"/>
      <c r="E4" s="434"/>
      <c r="F4" s="325" t="s">
        <v>158</v>
      </c>
      <c r="H4" s="35"/>
      <c r="I4" s="35"/>
      <c r="J4" s="35"/>
      <c r="N4" s="97"/>
      <c r="V4" s="98"/>
      <c r="W4" s="95"/>
      <c r="Y4" s="99"/>
    </row>
    <row r="5" spans="1:25" s="89" customFormat="1" ht="18.600000000000001" customHeight="1">
      <c r="A5" s="94"/>
      <c r="B5" s="95"/>
      <c r="C5" s="95"/>
      <c r="D5" s="96"/>
      <c r="N5" s="97"/>
      <c r="V5" s="98"/>
      <c r="W5" s="95"/>
      <c r="Y5" s="99"/>
    </row>
    <row r="6" spans="1:25" s="9" customFormat="1" ht="19.5" customHeight="1">
      <c r="A6" s="125" t="s">
        <v>164</v>
      </c>
      <c r="B6" s="40"/>
      <c r="C6" s="40"/>
      <c r="D6" s="40"/>
      <c r="E6" s="40"/>
      <c r="F6" s="40"/>
      <c r="G6" s="40"/>
      <c r="H6" s="40"/>
      <c r="I6" s="40"/>
      <c r="J6" s="40"/>
      <c r="K6" s="40"/>
      <c r="L6" s="40"/>
      <c r="M6" s="40"/>
      <c r="N6" s="40"/>
      <c r="O6" s="40"/>
      <c r="P6" s="40"/>
      <c r="Q6" s="40"/>
      <c r="R6" s="40"/>
      <c r="S6" s="40"/>
      <c r="T6" s="40"/>
      <c r="U6" s="40"/>
      <c r="V6" s="56"/>
      <c r="W6" s="37"/>
      <c r="Y6" s="70"/>
    </row>
    <row r="7" spans="1:25" ht="30.45" customHeight="1">
      <c r="A7" s="430" t="s">
        <v>231</v>
      </c>
      <c r="B7" s="430"/>
      <c r="C7" s="430"/>
      <c r="D7" s="430"/>
      <c r="E7" s="430"/>
      <c r="F7" s="430"/>
      <c r="G7" s="430"/>
      <c r="H7" s="430"/>
      <c r="I7" s="430"/>
      <c r="J7" s="326"/>
    </row>
    <row r="8" spans="1:25">
      <c r="A8" s="173"/>
      <c r="D8" s="8"/>
      <c r="E8" s="8"/>
    </row>
    <row r="9" spans="1:25">
      <c r="A9" s="225" t="s">
        <v>182</v>
      </c>
      <c r="D9" s="8"/>
      <c r="E9" s="8"/>
    </row>
    <row r="10" spans="1:25">
      <c r="A10" s="174"/>
      <c r="D10" s="47"/>
      <c r="E10" s="8"/>
    </row>
    <row r="11" spans="1:25">
      <c r="A11" s="174"/>
      <c r="D11" s="175"/>
    </row>
    <row r="12" spans="1:25">
      <c r="A12" s="174"/>
      <c r="D12" s="175"/>
    </row>
    <row r="13" spans="1:25" ht="31.05" customHeight="1">
      <c r="A13" s="431" t="s">
        <v>192</v>
      </c>
      <c r="B13" s="431"/>
      <c r="C13" s="431"/>
      <c r="D13" s="431"/>
      <c r="E13" s="431"/>
      <c r="F13" s="431"/>
      <c r="G13" s="431"/>
      <c r="H13" s="431"/>
      <c r="I13" s="431"/>
      <c r="J13" s="327"/>
    </row>
    <row r="14" spans="1:25">
      <c r="A14" s="146"/>
    </row>
    <row r="15" spans="1:25">
      <c r="A15" s="147" t="s">
        <v>190</v>
      </c>
    </row>
    <row r="16" spans="1:25">
      <c r="A16" s="173" t="s">
        <v>200</v>
      </c>
    </row>
    <row r="17" spans="1:25">
      <c r="A17" s="146" t="s">
        <v>199</v>
      </c>
    </row>
    <row r="18" spans="1:25" ht="15" thickBot="1">
      <c r="A18" s="146"/>
    </row>
    <row r="19" spans="1:25" ht="23.55" customHeight="1">
      <c r="B19" s="176" t="s">
        <v>86</v>
      </c>
      <c r="C19" s="181" t="s">
        <v>26</v>
      </c>
      <c r="D19" s="234" t="s">
        <v>181</v>
      </c>
    </row>
    <row r="20" spans="1:25" ht="23.55" customHeight="1" thickBot="1">
      <c r="B20" s="177" t="s">
        <v>162</v>
      </c>
      <c r="C20" s="265" t="s">
        <v>17</v>
      </c>
      <c r="D20" s="264" t="str">
        <f>IF($D$19=$Y$24,$D$24,IF($D$19=$Y$25,$D$32,IF($D$19=$Y$26,$D$34,"")))</f>
        <v/>
      </c>
      <c r="F20" s="8"/>
      <c r="G20" s="8"/>
    </row>
    <row r="21" spans="1:25">
      <c r="B21" s="178"/>
      <c r="C21" s="178"/>
      <c r="D21" s="179"/>
    </row>
    <row r="22" spans="1:25" ht="15" thickBot="1">
      <c r="B22" s="178"/>
      <c r="C22" s="178"/>
      <c r="D22" s="179"/>
    </row>
    <row r="23" spans="1:25" ht="22.95" customHeight="1">
      <c r="B23" s="176" t="s">
        <v>51</v>
      </c>
      <c r="C23" s="180" t="s">
        <v>26</v>
      </c>
      <c r="D23" s="180" t="s">
        <v>52</v>
      </c>
      <c r="E23" s="181" t="s">
        <v>55</v>
      </c>
    </row>
    <row r="24" spans="1:25" ht="22.95" customHeight="1">
      <c r="B24" s="226" t="s">
        <v>181</v>
      </c>
      <c r="C24" s="358" t="s">
        <v>17</v>
      </c>
      <c r="D24" s="151" t="str">
        <f>IFERROR(D27*(1+D25)/(D26-D25),"")</f>
        <v/>
      </c>
      <c r="E24" s="228"/>
      <c r="Y24" s="233" t="str">
        <f>B24</f>
        <v>1. Gordon Growth Formula</v>
      </c>
    </row>
    <row r="25" spans="1:25" ht="22.95" customHeight="1">
      <c r="B25" s="237" t="s">
        <v>188</v>
      </c>
      <c r="C25" s="266" t="s">
        <v>194</v>
      </c>
      <c r="D25" s="231"/>
      <c r="E25" s="228"/>
      <c r="Y25" s="233" t="str">
        <f>B32</f>
        <v>2. Exit multiples</v>
      </c>
    </row>
    <row r="26" spans="1:25" ht="22.95" customHeight="1">
      <c r="B26" s="237" t="s">
        <v>43</v>
      </c>
      <c r="C26" s="266" t="s">
        <v>194</v>
      </c>
      <c r="D26" s="235" t="str">
        <f>WACC!D51</f>
        <v/>
      </c>
      <c r="E26" s="228"/>
      <c r="Y26" s="233" t="str">
        <f>B34</f>
        <v>3. Other methodology (if properly justified)</v>
      </c>
    </row>
    <row r="27" spans="1:25" ht="22.95" customHeight="1">
      <c r="B27" s="237" t="s">
        <v>191</v>
      </c>
      <c r="C27" s="266" t="s">
        <v>17</v>
      </c>
      <c r="D27" s="151">
        <f>IFERROR(D28+D29-D30-D31,"")</f>
        <v>0</v>
      </c>
      <c r="E27" s="228"/>
    </row>
    <row r="28" spans="1:25" ht="22.95" customHeight="1">
      <c r="B28" s="238" t="s">
        <v>184</v>
      </c>
      <c r="C28" s="266" t="s">
        <v>17</v>
      </c>
      <c r="D28" s="320"/>
      <c r="E28" s="228"/>
    </row>
    <row r="29" spans="1:25" ht="22.95" customHeight="1">
      <c r="B29" s="238" t="s">
        <v>185</v>
      </c>
      <c r="C29" s="266" t="s">
        <v>17</v>
      </c>
      <c r="D29" s="320"/>
      <c r="E29" s="228"/>
    </row>
    <row r="30" spans="1:25" ht="22.95" customHeight="1">
      <c r="B30" s="238" t="s">
        <v>186</v>
      </c>
      <c r="C30" s="266" t="s">
        <v>17</v>
      </c>
      <c r="D30" s="320"/>
      <c r="E30" s="228"/>
    </row>
    <row r="31" spans="1:25" ht="22.95" customHeight="1">
      <c r="B31" s="238" t="s">
        <v>187</v>
      </c>
      <c r="C31" s="266" t="s">
        <v>17</v>
      </c>
      <c r="D31" s="319"/>
      <c r="E31" s="228"/>
    </row>
    <row r="32" spans="1:25" ht="22.95" customHeight="1">
      <c r="B32" s="226" t="s">
        <v>183</v>
      </c>
      <c r="C32" s="266"/>
      <c r="D32" s="236"/>
      <c r="E32" s="228"/>
    </row>
    <row r="33" spans="2:5" ht="22.95" customHeight="1">
      <c r="B33" s="239" t="s">
        <v>189</v>
      </c>
      <c r="C33" s="266"/>
      <c r="D33" s="227"/>
      <c r="E33" s="228"/>
    </row>
    <row r="34" spans="2:5" ht="22.95" customHeight="1">
      <c r="B34" s="226" t="s">
        <v>230</v>
      </c>
      <c r="C34" s="266"/>
      <c r="D34" s="236"/>
      <c r="E34" s="228"/>
    </row>
    <row r="35" spans="2:5" ht="22.95" customHeight="1" thickBot="1">
      <c r="B35" s="232" t="s">
        <v>189</v>
      </c>
      <c r="C35" s="268"/>
      <c r="D35" s="229"/>
      <c r="E35" s="230"/>
    </row>
    <row r="36" spans="2:5">
      <c r="D36" s="96"/>
    </row>
  </sheetData>
  <mergeCells count="3">
    <mergeCell ref="E2:E4"/>
    <mergeCell ref="A7:I7"/>
    <mergeCell ref="A13:I13"/>
  </mergeCells>
  <dataValidations disablePrompts="1" count="1">
    <dataValidation type="list" showInputMessage="1" showErrorMessage="1" sqref="D19">
      <formula1>$Y$24:$Y$27</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page</vt:lpstr>
      <vt:lpstr>Funding Gap</vt:lpstr>
      <vt:lpstr>Factual scenario (IPCEI)</vt:lpstr>
      <vt:lpstr>Counterfactual scenario</vt:lpstr>
      <vt:lpstr>Additional info &gt;&gt;&gt;</vt:lpstr>
      <vt:lpstr>Depreciation</vt:lpstr>
      <vt:lpstr>WACC</vt:lpstr>
      <vt:lpstr>Terminal Value (factual)</vt:lpstr>
      <vt:lpstr>Terminal Value (counterfactual)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2022-09-22T12:20:12Z</dcterms:created>
  <dcterms:modified xsi:type="dcterms:W3CDTF">2022-09-22T12:22:32Z</dcterms:modified>
  <cp:category/>
</cp:coreProperties>
</file>