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lnv.intern\grp\DR\Contentmanagement\Opdrachten 2023\Opmaak pdf\VEKI (Sander Keesom)\"/>
    </mc:Choice>
  </mc:AlternateContent>
  <xr:revisionPtr revIDLastSave="0" documentId="8_{D103649C-4646-43C0-B14B-3F1EE0A2CCBA}" xr6:coauthVersionLast="47" xr6:coauthVersionMax="47" xr10:uidLastSave="{00000000-0000-0000-0000-000000000000}"/>
  <workbookProtection workbookAlgorithmName="SHA-512" workbookHashValue="VSaKAKes9D1n5m7CmnqZ8IYQe8HpI+I1gKtc/1AELQA6MVYc+2OZn0oxVIFa7NSgy6dMQgZ+pJV+1d/qMuCmMg==" workbookSaltValue="IwsL9zcMlu+no3af4cWj6Q==" workbookSpinCount="100000" lockStructure="1"/>
  <bookViews>
    <workbookView xWindow="-120" yWindow="-120" windowWidth="29040" windowHeight="15840" firstSheet="2" activeTab="2" xr2:uid="{7238A4A3-3E41-4D9E-B620-B517A45EB873}"/>
  </bookViews>
  <sheets>
    <sheet name="Versie" sheetId="1" state="hidden" r:id="rId1"/>
    <sheet name="Datasheet" sheetId="2" state="hidden" r:id="rId2"/>
    <sheet name="Toelichting" sheetId="5" r:id="rId3"/>
    <sheet name="Rekenmodel" sheetId="3" r:id="rId4"/>
    <sheet name="CO2 emissiefactoren 2022" sheetId="4"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3" l="1"/>
  <c r="L21" i="2"/>
  <c r="K23" i="2"/>
  <c r="K21" i="2"/>
  <c r="B27" i="3" s="1"/>
  <c r="E7" i="3" l="1"/>
  <c r="D11" i="3"/>
  <c r="H9" i="3"/>
  <c r="H8" i="3"/>
  <c r="D9" i="3"/>
  <c r="D8" i="3"/>
  <c r="D7" i="3"/>
  <c r="E9" i="3"/>
  <c r="I9" i="3" s="1"/>
  <c r="E8" i="3"/>
  <c r="I8" i="3" s="1"/>
  <c r="H22" i="5"/>
  <c r="H21" i="5"/>
  <c r="H19" i="3"/>
  <c r="H11" i="3"/>
  <c r="E11" i="3"/>
  <c r="I11" i="3" s="1"/>
  <c r="D15" i="3"/>
  <c r="D13" i="3"/>
  <c r="E19" i="3" l="1"/>
  <c r="E15" i="3"/>
  <c r="E13" i="3"/>
  <c r="H17" i="3"/>
  <c r="I17" i="3" s="1"/>
  <c r="H15" i="3"/>
  <c r="H13" i="3"/>
  <c r="H7" i="3"/>
  <c r="L53" i="4"/>
  <c r="L47" i="4"/>
  <c r="L41" i="4"/>
  <c r="L40" i="4"/>
  <c r="I19" i="3" l="1"/>
  <c r="I15" i="3"/>
  <c r="I13" i="3"/>
  <c r="I7" i="3"/>
  <c r="I21" i="3" l="1"/>
  <c r="C24" i="3" l="1"/>
  <c r="C25" i="3"/>
  <c r="C27" i="3" s="1"/>
  <c r="C30" i="3"/>
  <c r="B31" i="3"/>
  <c r="B24" i="3"/>
</calcChain>
</file>

<file path=xl/sharedStrings.xml><?xml version="1.0" encoding="utf-8"?>
<sst xmlns="http://schemas.openxmlformats.org/spreadsheetml/2006/main" count="1230" uniqueCount="460">
  <si>
    <t>CO2 reductie rekenmodel</t>
  </si>
  <si>
    <t>Versie</t>
  </si>
  <si>
    <t>Datum</t>
  </si>
  <si>
    <t>Dit Data sheet omvat de uitgangspunten, omrekeningsfactoren en procesdata</t>
  </si>
  <si>
    <t>CO2-emissiefactor referentieparkmethode2</t>
  </si>
  <si>
    <t>-</t>
  </si>
  <si>
    <t>kg CO2/kWh</t>
  </si>
  <si>
    <t>Categorie</t>
  </si>
  <si>
    <t>Eenheid</t>
  </si>
  <si>
    <t>Kg CO2/eenheid (WTW)</t>
  </si>
  <si>
    <t>Kg CO2/eenheid (TTW)</t>
  </si>
  <si>
    <t>Kg CO2/eenheid (WTT)</t>
  </si>
  <si>
    <t>Bron</t>
  </si>
  <si>
    <t>Toelichting</t>
  </si>
  <si>
    <t>Datum laatste wijziging</t>
  </si>
  <si>
    <r>
      <rPr>
        <b/>
        <sz val="9"/>
        <color theme="1"/>
        <rFont val="Verdana"/>
        <family val="2"/>
      </rPr>
      <t>CO</t>
    </r>
    <r>
      <rPr>
        <b/>
        <vertAlign val="subscript"/>
        <sz val="9"/>
        <color theme="1"/>
        <rFont val="Verdana"/>
        <family val="2"/>
      </rPr>
      <t>2</t>
    </r>
    <r>
      <rPr>
        <b/>
        <sz val="9"/>
        <color theme="1"/>
        <rFont val="Verdana"/>
        <family val="2"/>
      </rPr>
      <t>emissiefactoren 2022</t>
    </r>
    <r>
      <rPr>
        <sz val="11"/>
        <color theme="1"/>
        <rFont val="Calibri"/>
        <family val="2"/>
        <scheme val="minor"/>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</si>
  <si>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Brandstoffen voertuigen en schepen</t>
  </si>
  <si>
    <t>Benzine (E10, 2020 blend)</t>
  </si>
  <si>
    <t>liter</t>
  </si>
  <si>
    <t>[33]</t>
  </si>
  <si>
    <t>Blend met ca 10% benzinevervangers en 90% fossiele benzine. Blend zoals verkocht bij benzinestations.</t>
  </si>
  <si>
    <t>jan '21</t>
  </si>
  <si>
    <t>Benzine (2015-2019 blend)</t>
  </si>
  <si>
    <t>Deze factor is te gebruiken voor de periode 2015-2019 en gaat uit van de gemiddelde marktmix.</t>
  </si>
  <si>
    <t>Benzine (fossiel)</t>
  </si>
  <si>
    <t>Samenstelling benzine vóór bijmenging met biobrandstof.</t>
  </si>
  <si>
    <t>Bio-ethanol</t>
  </si>
  <si>
    <t>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</si>
  <si>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</si>
  <si>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Diesel (B7, 2020 blend)</t>
  </si>
  <si>
    <t>Blend met ca 7% biodiesel (FAME) en 93% fossiele diesel. Blend zoals verkocht bij benzinestations.</t>
  </si>
  <si>
    <t>Diesel (2015-2019 blend)</t>
  </si>
  <si>
    <t>Diesel (fossiel)</t>
  </si>
  <si>
    <t>Samenstelling diesel  vóór bijmenging met biobrandstof.</t>
  </si>
  <si>
    <t>Biodiesel (HVO)</t>
  </si>
  <si>
    <t xml:space="preserve">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</si>
  <si>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feb '21</t>
  </si>
  <si>
    <t>Biodiesel (FAME)</t>
  </si>
  <si>
    <t>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</si>
  <si>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GTL</t>
  </si>
  <si>
    <t>GTL is een brandstof met een schonere verbranding qua roet en fijnstof en is qua CO2-uitstoot vergelijkbaar met conventionele diesel.</t>
  </si>
  <si>
    <t>CNG (aardgas)</t>
  </si>
  <si>
    <t>kg</t>
  </si>
  <si>
    <t>Bio-CNG (groengas)</t>
  </si>
  <si>
    <t>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</si>
  <si>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LNG</t>
  </si>
  <si>
    <t>Bij gebruik van LNG is er een verschil in de uitstoot per motortype. De vermelde emissiefactor is van toepassing voor wegvervoer. In de scheepvaart wordt 4,307 kgCO2/kg aangehouden voor lean burn of dual fuel motoren en 3,557 kgCO2/kg voor zeeschepen met dual fuel injection motoren.</t>
  </si>
  <si>
    <t>Bio-LNG</t>
  </si>
  <si>
    <t>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</si>
  <si>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LPG</t>
  </si>
  <si>
    <t>Waterstof grijs</t>
  </si>
  <si>
    <t xml:space="preserve">Het is van groot belang of de waterstof is geproduceerd via aardgasfractionering of via elektrolyse met groene stroom. De laatste is meer in opkomst en wordt gezien als mogelijkheid om windstroom op te slaan. Gerekend is met een energieinhoud van 120 MJ/kg en 104,3 gr CO2/MJ voor grijze waterstof en 9,1 gr CO2/MJ voor groene waterstof. Indien waterstof in liters wordt afgerekend, wordt er ongeveer 90,7gr/liter waterstof getankt. </t>
  </si>
  <si>
    <t>Waterstof groen</t>
  </si>
  <si>
    <t>Marine Diesel Oil (MDO)</t>
  </si>
  <si>
    <t>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</si>
  <si>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Heavy Fuel Oil (HFO)</t>
  </si>
  <si>
    <t>Brandstof alleen voor gebruik in zeeschepen, buiten territoriale wateren. _x000D_
Ook zware stookolie of residual fuel oil genaamd. Moet verwarmd worden tot 60-80°C om te kunnen gebruiken. Zwavelpercentage is 0,5%.</t>
  </si>
  <si>
    <t>Kerosine (jet A1)</t>
  </si>
  <si>
    <t>Soortelijke massa is 0,8 kg/liter.</t>
  </si>
  <si>
    <t>Brandstoffen energiecentrales en individuele warmteopwekking</t>
  </si>
  <si>
    <t>Stookolie</t>
  </si>
  <si>
    <t>[6]</t>
  </si>
  <si>
    <t>jan '15</t>
  </si>
  <si>
    <t>Ruwe aardolie</t>
  </si>
  <si>
    <t>[1]</t>
  </si>
  <si>
    <t>Orimulsion</t>
  </si>
  <si>
    <t>Aargascondensaat</t>
  </si>
  <si>
    <t>Petroleum</t>
  </si>
  <si>
    <t>Leisteenolie</t>
  </si>
  <si>
    <t>Ethaan</t>
  </si>
  <si>
    <t>Nafta</t>
  </si>
  <si>
    <t>Bitumen</t>
  </si>
  <si>
    <t>Smeerolien</t>
  </si>
  <si>
    <t>Petroleumcokes</t>
  </si>
  <si>
    <t>Raffinaderijgrondstoffen</t>
  </si>
  <si>
    <t>Raffinaderij gas</t>
  </si>
  <si>
    <t>Voor elektriciteitsproductie uit afval, hoogovengas en restgassen uit raffinaderijen en petrochemie wordt verondersteld dat deze wordt opgewekt met een rendement dat gelijk is aan het gemiddelde rendement van het productiepark in Nederland (exclusief deze bronnen). Voor deze bronnen is het lastig de brandstof inzet te verdelen over elektriciteitsproductie en de andere functies die deze centrales hebben.</t>
  </si>
  <si>
    <t>jan '22</t>
  </si>
  <si>
    <t>Chemisch restgas</t>
  </si>
  <si>
    <t>Overige olien</t>
  </si>
  <si>
    <t>Antraciet</t>
  </si>
  <si>
    <t>Cokeskolen</t>
  </si>
  <si>
    <t>Cokeskolen (cokeovens)</t>
  </si>
  <si>
    <t>Cokeskolen (basismetaal)</t>
  </si>
  <si>
    <t>Steenkool</t>
  </si>
  <si>
    <t>Sub-bitumeneuze steenkool</t>
  </si>
  <si>
    <t>Bruinkool</t>
  </si>
  <si>
    <t>Bitumenezue leisteen</t>
  </si>
  <si>
    <t>Turf</t>
  </si>
  <si>
    <t>Steenkool - bruinkoolbriketten</t>
  </si>
  <si>
    <t>Aardgas</t>
  </si>
  <si>
    <t>Nm3</t>
  </si>
  <si>
    <t>[1] en [35]</t>
  </si>
  <si>
    <t>Doordat er steeds meer gas wordt geimporteerd, verandert de voorketenemissie van aardgas. In bron (35) is dit in beeld gebracht en geactualiseerd. 
Indien aardgas onverbrand weglekt, draagt dit ook bij aan het broeikaseffect, vanwege het aanwezige methaan (in G-gas is dat ca 81,3%). Methaan heeft een GWP van 28 (zie koudemiddelen en overige emissies). Indien er 1 m3 aardgas (soortelijk gewicht 0,845 kg/m3) weglekt geeft dit ongeveer 16,16 kg CO2 equivalenten.</t>
  </si>
  <si>
    <t>GJ</t>
  </si>
  <si>
    <t>[35]</t>
  </si>
  <si>
    <t xml:space="preserve">De verbrandingsemissie van aardgas zijn constant, maar de voorketenemissies zijn veranderlijk (bron 35). 
Indien methaan onverbrand weglekt, draagt dit ook bij aan het broeikaseffect (Methaan heeft een GWP van 28, zie koudemiddelen en overige emissies). Indien er 1 Nm3 aardgas (soortelijk gewicht 0,845 kg/m3) weglekt geeft dit ongeveer 16,16 kg CO2 equivalenten.
Nb. Sommige bedrijven krijgen hoog calorisch gas geleverd (H-gas). Op een factuur wordt dit altijd teruggerekend naar Nm3 G-gas. Wij presenteren dan ook alleen de emissiefactor voor G-Gas (methaangehalte 81,3%). 
</t>
  </si>
  <si>
    <t>juli '22</t>
  </si>
  <si>
    <t>Propaan</t>
  </si>
  <si>
    <t>[6] en [2]</t>
  </si>
  <si>
    <t>Groengas (stortgas)</t>
  </si>
  <si>
    <t>De CO2 emissies tijdens gebruik worden gelijk aan nul gesteld vanwege het kort-cyclische karakter van de koolstof in deze brandstoffen. Er komt weliswaar wel CO2 vrij, echter deze draagt niet bij aan de versterking van het broeikaseffect.</t>
  </si>
  <si>
    <t>Groengas (covergisting)</t>
  </si>
  <si>
    <t>[32]</t>
  </si>
  <si>
    <t>jan '20</t>
  </si>
  <si>
    <t>Groengas (GFT-vergisting)</t>
  </si>
  <si>
    <t>Groengas (RWZI-slib)</t>
  </si>
  <si>
    <t>Groengas (gemiddeld)</t>
  </si>
  <si>
    <t>Het berekende gewogen gemiddelde kan gebruikt worden in studies waarbij groengasemissies over een grote groep afnemers berekend moeten worden. Dit gemiddelde is nadrukkelijk niet bruikbaar voor individuele emissieberekeningen. Wanneer in een individueel geval niet bekend is welk groengas er afgenomen wordt, dient gerekend te worden met de ‘worst case’ (mestvergisting/covergisting).</t>
  </si>
  <si>
    <t>Houtige biobrandstoffen uit Nederland</t>
  </si>
  <si>
    <t>Houtchips (NL)</t>
  </si>
  <si>
    <t>kg ds</t>
  </si>
  <si>
    <t>[30]</t>
  </si>
  <si>
    <t xml:space="preserve">De eenheid van de houtige biomassa is kg droge stof. Per kg ds bevat houtige biomassa 19 MJ energie. 
Een kilo biomassa heeft een lager gewicht aan droge stof (ds), vanwege aanwezig vocht. Voor houtchips is het ds-gehalte heel variabel (45-85%), omdat de voorgeschreven vochtigheid van chips voor houtketels verschilt nogal per type/merk ketel (de specificaties bij kleinere ketels geven meestal een laag vochtigheidsgehalte en bij grotere ketels meestal een hoog).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t>
  </si>
  <si>
    <t>jan '19</t>
  </si>
  <si>
    <t>Shreds (NL)</t>
  </si>
  <si>
    <t>De eenheid van de houtige biomassa is kg droge stof (ds). Per kg ds bevat houtige biomassa 19 MJ energie. 
Een kilo biomassa heeft een lager gewicht aan droge stof, vanwege aanwezig vocht. Voor shreds is het ds-gehalte gemiddeld 55%.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</si>
  <si>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(droge) industrie reststroom (NL)</t>
  </si>
  <si>
    <t>De eenheid van de houtige biomassa is kg droge stof (ds). Per kg ds bevat houtige biomassa 19 MJ energie. 
Een kilo biomassa heeft een lager gewicht aan droge stof, vanwege aanwezig vocht. Voor pellets uit droge industriereststroom droge industriereststroom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</si>
  <si>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vers hout (NL)</t>
  </si>
  <si>
    <t>De eenheid van de houtige biomassa is kg droge stof (ds). Per kg ds bevat houtige biomassa 19 MJ energie. 
Een kilo biomassa heeft een lager gewicht aan droge stof, vanwege aanwezig vocht. Voor pellets uit vers hout is het ds-gehalte gemiddeld 91%. Vanwege het droogproces is de emissiefactor aanzienlijk hoger dan de andere biomassa stromen.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</si>
  <si>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Houtblokken (NL)</t>
  </si>
  <si>
    <t>De eenheid van de houtige biomassa is kg droge stof (ds). Per kg ds bevat houtige biomassa 19 MJ energie. 
Een kilo biomassa heeft een lager gewicht aan droge stof, vanwege aanwezig vocht. Voor houtblokken is het ds-gehalte gemiddeld 85%.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en ovengedroogde houtblokken.</t>
  </si>
  <si>
    <t>Elektriciteit</t>
  </si>
  <si>
    <t>Stroometiket</t>
  </si>
  <si>
    <t>nvt</t>
  </si>
  <si>
    <t>VARIABEL</t>
  </si>
  <si>
    <t>[23]</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</si>
  <si>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Dit getal kan preciezer berekend worden, afhankelijk van de geleverde stroom. Op het stroometiket staat ook de herkomst van de geleverde stroom (specifieke energiebron en land van oorsprong). Vermeld dit in rapportages. Bron 23 geeft ook ketenemissiekentallen per elektriciteitssoort. </t>
  </si>
  <si>
    <t>Grijze stroom</t>
  </si>
  <si>
    <t>kWh</t>
  </si>
  <si>
    <t>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1 gram CO2 per kWh (Bron 23).</t>
  </si>
  <si>
    <t>Stroom (onbekend)</t>
  </si>
  <si>
    <t>Deze factor kan alleen worden gebruikt als de bron van uw stroom niet te achterhalen is. Denk hierbij bijvoorbeeld aan een laadpaal voor het opladen van elektrische auto's langs de openbare weg. Gebruik van deze factor dient zo veel mogelijk vermeden te worden. Indien u de CO2 uitstoot t.g.v. de bouw en sloop van de energiecentrale ook wilt meenemen (LCA benadering) dan is deze ca. 5 gram CO2 per kWh (Bron 23).</t>
  </si>
  <si>
    <t>Windkracht</t>
  </si>
  <si>
    <t xml:space="preserve">De uitstoot is 0 indien de Well to Wheel benadering gebruikt wordt. Indien u de CO2 uitstoot t.g.v. de bouw en sloop van windmolens ook wilt meenemen (LCA benadering) dan is deze ca. 14 gram CO2 per kWh (Bron 23).
</t>
  </si>
  <si>
    <t>Waterkracht</t>
  </si>
  <si>
    <t xml:space="preserve">De uitstoot is 0 indien de Well to Wheel benadering gebruikt wordt. Indien u de CO2 uitstoot t.g.v. de bouw en sloop van de waterkrachtcentrale ook wilt meenemen (LCA benadering) dan is deze ca. 4 gram CO2 per kWh (Bron 23).
</t>
  </si>
  <si>
    <t>Zonne-energie</t>
  </si>
  <si>
    <t xml:space="preserve">De uitstoot is 0 indien de Well to Wheel benadering gebruikt wordt. Indien u de CO2 uitstoot t.g.v. de bouw en sloop van de zonnepanelen ook wilt meenemen (LCA benadering) dan is deze ca. 61 gram CO2 per kWh (Bron 23). 
</t>
  </si>
  <si>
    <t>Biomassa</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</si>
  <si>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Energie uit biomassa is volgens CBS afkomstig uit meerdere energie-bronnen: 35% AVI (gft), 31% meestook (hout), 16% decentraal (hout), 3% RWZI slib (biogas), 9% mest (biogas), 5% overig (biogas). Indien u de CO2 uitstoot t.g.v. de bouw en sloop van de energiecentrale ook wilt meenemen (LCA benadering) dan is deze ca. 1 gram CO2 per kWh (Bron 23).</t>
  </si>
  <si>
    <t>Warmtelevering</t>
  </si>
  <si>
    <t>Gemiddelde warmtenetten</t>
  </si>
  <si>
    <t xml:space="preserve">[36] en [25] </t>
  </si>
  <si>
    <t xml:space="preserve">Gemiddelde voor warmte afkomstig uit grootschalige warmtenetten. Desgewenst is de specifieke TTW emissiefactor van uw eigen net te herleiden uit het Duurzaamheidsrapport warmtebedrijven (36). 
Indien er warmte en/of koude wordt geleverd uit een naburige WKO-installatie waarbij u niet zelf in het elektriciteitsgebruik van de WKO voorziet, dan kan met een emissiefactor van ongeveer 24,11 kg/GJ worden gerekend. Hierbij is uitgegaan van een COP van 4,9 en gebruik van de gemiddelde stroommix (0,427 kg/kWh).
</t>
  </si>
  <si>
    <t>Restwarmte zonder bijstook</t>
  </si>
  <si>
    <t>[25]</t>
  </si>
  <si>
    <t xml:space="preserve">Het gaat hierbij om de afname van restwarmte waarbij de klant zelf de pieken opvangt op de momenten dat er geen of onvoldoende restwarmte beschikbaar is. 
</t>
  </si>
  <si>
    <t>mei '16</t>
  </si>
  <si>
    <t>Personenvervoer</t>
  </si>
  <si>
    <t>Auto</t>
  </si>
  <si>
    <t>Brandstofsoort onbekend</t>
  </si>
  <si>
    <t>Gewichtsklasse onbekend</t>
  </si>
  <si>
    <t>voertuigkilometer</t>
  </si>
  <si>
    <t>[9]</t>
  </si>
  <si>
    <t>Uitgegaan is van een middelgrote auto met bouwjaar 2017 of nieuwer en een bijbehorende wegtypeverdeling . Een brandstofmix van 80,3% Benzine, 12,3% Diesel, 1,3% LPG, 0,1% Aardgas/CNG en 6% elektrisch (volledig en plug-in) is aangehouden. De voertuigkilometers kan men om rekenen naar reizigerskilometers door te delen door het aantal inzittenden. Dat kan bij de reizen waar het aantal inzittenden bekend is. De gemiddelde bezettingsgraad van auto's is 1,39 (Bron 2).</t>
  </si>
  <si>
    <t>Benzine</t>
  </si>
  <si>
    <t>Klein</t>
  </si>
  <si>
    <t>Uitgegaan is van een auto met bouwjaar 2017 of nieuwer (met bijbehorende wegtypeverdeling),  rijdend op E10 benzine. Een kleine personenauto op benzine valt in autosegment A en B en heeft doorgaans een massa kleiner dan 950 kg en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1,39 (Bron 2).</t>
  </si>
  <si>
    <t>Middel</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</si>
  <si>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</si>
  <si>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Groot</t>
  </si>
  <si>
    <t>Uitgegaan is van een auto met bouwjaar 2017 of nieuwer (met bijbehorende wegtypeverdeling), rijdend op E10 benzine De klasse grote auto op benzine valt in autosegment D, E of F en weegt doorgaans meer dan 1350 kg en heeft een motorinhoud &gt;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</si>
  <si>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Hybride</t>
  </si>
  <si>
    <t xml:space="preserve">Uitgegaan is van een middelgrote hybride auto die E10 tankt. Een hybride kan 20 tot 30% zuiniger zijn dan een vergelijkbare auto zonder elektrische ondersteuning. ’
De voertuigkilometers kan men om rekenen naar reizigerskilometers door te delen door het aantal inzittenden. Dat kan bij de reizen waar het aantal inzittenden bekend is. De gemiddelde bezettingsgraad van auto’s is 1,39 (Bron 2).
</t>
  </si>
  <si>
    <t>plug-in hybride</t>
  </si>
  <si>
    <t>Uitgegaan is van een  middelgrote auto met bouwjaar 2017 of nieuwer (met bijbehorende wegtypeverdeling) die E10 tankt en gemiddeld 27% elektrisch rijdt. Een plug in hybride kan tot 40% zuiniger zijn dan een vergelijkbare auto zonder elektrische ondersteuning en accu. Uit metingen aan het praktijkverbruik van hybride auto’s die gebruikt worden als bedrijfvoertuig werd echter een zéér variërend minderverbruik aangetoond. De voertuigkilometers kan men om rekenen naar reizigerskilometers door te delen door het aantal inzittenden. Dat kan bij de reizen waar het aantal inzittenden bekend is. De gemiddelde bezettingsgraad van auto's is 1,39 (Bron 2).</t>
  </si>
  <si>
    <t>Diesel</t>
  </si>
  <si>
    <t>Uitgegaan is van een auto met bouwjaar 2017 of nieuwer (met een bijbehorende wegtypeverdeling), rijdend op B7 diesel. Een kleine personenauto op diesel valt in autosegment A of B en heeft doorgaans een massa van kleiner dan 1050 kg en een motorinhoud van minder dan 1,8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</si>
  <si>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</si>
  <si>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B7 diesel. De klasse grote auto op diesel valt in autosegment D, E of F en weegt doorgaans meer dan 1450 kg met een motorinhoud groter dan 2,2 L. Het gaat om het praktijkverbruik van de auto’s. . De voertuigkilometers kan men om rekenen naar reizigerskilometers door te delen door het aantal inzittenden. Dat kan bij de reizen waar het aantal inzittenden bekend is. De gemiddelde bezettingsgraad van auto's is 1,39 (Bron 2).</t>
  </si>
  <si>
    <t>Uitgegaan is van een middelgrote auto rijdend op B7 diesel.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</si>
  <si>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50% butaan en 50% propaangemiddeld wegtype. Een kleine personenauto op LPG valt in autosegment A of B en heeft doorgaans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t>
  </si>
  <si>
    <t xml:space="preserve">Uitgegaan is van een auto met bouwjaar 2017 of nieuwer (met bijbehorende wegtypeverdeling), rijdend op 50% butaan en 50% propaan . Een middelzware personenauto op LPG valt in autosegment C en heeft doorgaans een massa tussen de 1000 en 1400 kg, en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</si>
  <si>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Aardgas/ CNG</t>
  </si>
  <si>
    <t>Uitgegaan is van een auto met bouwjaar 2017 of nieuwer, met bijbehorende wegtypeverdeling. Een kleine personenauto op CNG valt in autosegment A of B en heeft een massa van kleiner dan 1000 kg en doorgaans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</si>
  <si>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Een middelgrote auto valt in autosegment C en heeft doorgaans een gewicht tussen de 1000 en 1400 kg,.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</si>
  <si>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 met bijbehorende wegtypeverdeling). De klasse grote auto op CNG valt in autosegment D, E of F en heeft doorgaans een massa van meer dan 1400 kg en een motorinhoud van meer dan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</si>
  <si>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Bio-CNG</t>
  </si>
  <si>
    <t>Gemiddeld</t>
  </si>
  <si>
    <t xml:space="preserve">Uitgegaan is van een middelgrote auto met bouwjaar 2017 of nieuwer (met bijbehorende wegtypeverdeling). Een middelgrote auto valt in autosegment C en heeft doorgaans een gewicht tussen de 1000 en 1400 kg. 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 </t>
  </si>
  <si>
    <t>Bio-ethanol (E85)</t>
  </si>
  <si>
    <t xml:space="preserve">Uitgegaan is van een middelgrote auto met bouwjaar 2017 of nieuwer (met bijbehorende wegtypeverdeling). Een middelgrote auto valt in autosegment C en heeft doorgaans een gewicht tussen de 950 en 1350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 </t>
  </si>
  <si>
    <t>Biodiesel FAME 100%</t>
  </si>
  <si>
    <t>Uitgegaan is van een middelgrote auto met bouwjaar 2017 of nieuwer (met bijbehorende wegtypeverdeling). Een middelgrote auto valt in autosegment C en heeft doorgaans een gewicht tussen de 1000 en 1400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t>
  </si>
  <si>
    <t>Biodiesel HVO 100%</t>
  </si>
  <si>
    <t xml:space="preserve">Uitgegaan is van een middelgrote auto met bouwjaar 2017 of nieuwer (met bijbehorende wegtypeverdeling. Een middelgrote auto valt in autosegment C en heeft doorgaans een gewicht tussen de 1000 en 1400 kg. De emissiefactor geldt alleen voor HVO (Hydrotreated Vegetable Oil) geproduceerd op basis van duurzame grondstoffen, dit is met name UCO (Used Cooking Oils). De voertuigkilometers kan men om rekenen naar reizigerskilometers door te delen door het aantal inzittenden. Dat kan bij de reizen waar het aantal inzittenden bekend is. De gemiddelde bezettingsgraad van auto's is 1,39 (Bron 2). </t>
  </si>
  <si>
    <t>[13] en [31]</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</si>
  <si>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(Bron 2)</t>
  </si>
  <si>
    <t>Elektrisch</t>
  </si>
  <si>
    <t>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</si>
  <si>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Gemiddelde stroommix</t>
  </si>
  <si>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</si>
  <si>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Groene stroom</t>
  </si>
  <si>
    <t>Uitgegaan is van een middelgrote auto (autosegment C ) met bouwjaar 2017 of nieuwer, met een bijbehorende wegtypeverdeling. De well-to-tank-emissies van de elektrische auto zijn in deze gebaseerd op de gemiddelde emissies van de groene stroom(zie Bron 9). Wordt een specifieke energiebron ingekocht dan dient de emissiefactor van de betreffende elektriciteit te worden gebruikt, vermenigvuldigd met de geschatte verbruik van een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</si>
  <si>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Fiets</t>
  </si>
  <si>
    <t>[2]</t>
  </si>
  <si>
    <t>Indien gebruik wordt gemaakt van groene stroom is de uitstoot 0 gr/km.</t>
  </si>
  <si>
    <t>Minibus (max. 8 personen)</t>
  </si>
  <si>
    <t xml:space="preserve">Het gaat om middelzware bestelbussen, met een leeggewicht van ca. 2000 kg (vergelijkbaar met taxi/belbus) (Bron 2). </t>
  </si>
  <si>
    <t xml:space="preserve">jan '15 </t>
  </si>
  <si>
    <t>Minibus</t>
  </si>
  <si>
    <t>Toeringcar</t>
  </si>
  <si>
    <t>reizigerskilometer</t>
  </si>
  <si>
    <t xml:space="preserve">Deze factor is berekend op basis van een bezettingsgraad van 31,6 (Bron 2). Om emissies terug te rekenen voor personenvervoer dient hiervoor gecorrigeerd te worden. Uitgegaan is van een gemiddeld wegtype. </t>
  </si>
  <si>
    <t>OV algemeen</t>
  </si>
  <si>
    <t>Voertuigtype onbekend</t>
  </si>
  <si>
    <t>[34]</t>
  </si>
  <si>
    <t xml:space="preserve">Berekend op basis van gegevens Duinn (bron 34) en reizigerskilometers zoals gerapporteerd in ODiN 2019 (CBS). </t>
  </si>
  <si>
    <t>Bus, Tram, Metro</t>
  </si>
  <si>
    <t>Berekend op basis van gegevens Duinn (bron 34).</t>
  </si>
  <si>
    <t>Trein</t>
  </si>
  <si>
    <t>Treintype onbekend</t>
  </si>
  <si>
    <t>Berekend op basis van gegevens Duinn (bron 34) en reizigerskilometers zoals gerapporteerd in ODiN 2019 (CBS). Niet geldig voor buitenlandse treinreizen.</t>
  </si>
  <si>
    <t>Trein diesel</t>
  </si>
  <si>
    <t>Uitgaande van data uit OV concessies en gebruik van normale diesel (2015-2019 blend).</t>
  </si>
  <si>
    <t>Trein elektrisch</t>
  </si>
  <si>
    <t>Geldig voor NS, intercity direct en regionale elektrische treinen. OV bedrijven gebruiken 100% groene stroom, waardoor er geen emissies vrijkomen per reizigerskilometer.</t>
  </si>
  <si>
    <t>Trein internationaal</t>
  </si>
  <si>
    <t>[2] en [29]</t>
  </si>
  <si>
    <t>Voorheen HSL genaamd. De HSL in Nederland rijdt nu echter ook op groene stroom. Voor internationale treinen zijn geen recente cijfers bekend. (29). Om de CO2 uitstoot per voertuigkilometer te berekenen dient met de gegeven waarden te corrigeren met een bezetting van 57% (2). De emissiecijfers zijn exclusief voor- en natransport en ook de omrijfactor is buiten beschouwing gelaten.</t>
  </si>
  <si>
    <t>dec '17</t>
  </si>
  <si>
    <t>Bus</t>
  </si>
  <si>
    <t>Bus type onbekend</t>
  </si>
  <si>
    <t>Zoals gerapporteerd in 'Staat van het OV 2019' (CROW). Uitsplitsing WTT en TTW is niet beschikbaar.</t>
  </si>
  <si>
    <t>Bus diesel</t>
  </si>
  <si>
    <t>Uitgaande van gebruik van normale diesel (2015-2019 blend).</t>
  </si>
  <si>
    <t>Bus groengas</t>
  </si>
  <si>
    <t>Uitgaande van gebruik van groengas (Bio-CNG). De meeste busconcessies maken gebruik van groengas, in 2019 gebruikte alleen Haaglanden en Zeeland aardgas als brandstof</t>
  </si>
  <si>
    <t>Bus waterstof</t>
  </si>
  <si>
    <t>Uitgaande van gebruik van grijze waterstof.</t>
  </si>
  <si>
    <t>Bus elektrisch</t>
  </si>
  <si>
    <t>OV bedrijven gebruiken 100% groene stroom, waardoor er geen emissies vrijkomen per reizigerskilometer.</t>
  </si>
  <si>
    <t>Metro</t>
  </si>
  <si>
    <t>Tram</t>
  </si>
  <si>
    <t>Vliegtuig</t>
  </si>
  <si>
    <t>Regionaal</t>
  </si>
  <si>
    <t>&lt; 700 km</t>
  </si>
  <si>
    <t>[37]</t>
  </si>
  <si>
    <t>Voor emissiefactoren per zitplaatsklasse, zie het document van Milieu Centraal bij bronnen (nummer 37). Voor vliegreizen wordt onderscheid gemaakt in afstandsklassen. De emissies voor landen, taxiën en opstijgen vormen bij korte vluchten een aanzienlijk aandeel in het totaal en bij lange vluchten slechts een fractie. In de cijfers zijn ook niet-CO2-effecten opgenomen, die juist bij lange vluchten een groter aandeel vormen. Een wetenschappelijk gefundeerde methode om deze niet CO2-emissies te berekenen ontbreekt nog.  De niet-CO2-emissie wordt bepaald met een gemiddelde ophoogfactor (0,7) over de directe CO2-uitstoot. De pure CO2-emissies zijn gemiddeld ongeveer 50% lager dan de waarden in CO2-equivalenten.</t>
  </si>
  <si>
    <t>Europees</t>
  </si>
  <si>
    <t>700 - 2.500 km</t>
  </si>
  <si>
    <t>Intercontinentaal</t>
  </si>
  <si>
    <t>&gt; 2.500 km</t>
  </si>
  <si>
    <t>Gem. alle afstanden</t>
  </si>
  <si>
    <t>Goederenvervoer</t>
  </si>
  <si>
    <t>Bulk- en stukgoederen</t>
  </si>
  <si>
    <t>Bestelauto</t>
  </si>
  <si>
    <t>&gt; 2 ton</t>
  </si>
  <si>
    <t>tonkilometer</t>
  </si>
  <si>
    <t>[33], tabel 5</t>
  </si>
  <si>
    <t>Laadcapaciteit max. 1,2 ton. Veelal pakketbezorgdiensten.</t>
  </si>
  <si>
    <t>Vrachtwagen</t>
  </si>
  <si>
    <t>vrachtwagen &lt; 10 ton</t>
  </si>
  <si>
    <t>[33], tabel 4</t>
  </si>
  <si>
    <t>De gewichtsklasse geeft de maximaal toegestane voertuigmassa aan (i.e. het gewicht van het voertuig plus het laadvermogen). Betreft mn. vrachtwagens van bezorgdiensten en verhuisbedrijven. Ladingcapaciteit is 3 ton.</t>
  </si>
  <si>
    <t>vrachtwagen 10-20 ton</t>
  </si>
  <si>
    <t>Komt veel voor. De gewichtsklasse geeft de maximaal toegestane voertuigmassa aan (i.e. het gewicht van het voertuig plus het laadvermogen). Ladingcapaciteit is 7,5 ton.</t>
  </si>
  <si>
    <t>vrachtwagen &gt; 20 ton plus aanhanger</t>
  </si>
  <si>
    <t>De gewichtsklasse geeft de maximaal toegestane voertuigmassa aan (i.e. het gewicht van het voertuig plus het laadvermogen). Ladingcapaciteit is 28 ton.</t>
  </si>
  <si>
    <t>zware trekker + oplegger</t>
  </si>
  <si>
    <t>Komt veel voor. Ladingcapaciteit is 29,2 ton.</t>
  </si>
  <si>
    <t>LZV</t>
  </si>
  <si>
    <t>LZV = Lange zware voertuigen. Komen niet in stedelijke gebieden. Ladingcapaciteit 40,8 ton.</t>
  </si>
  <si>
    <t>[33], tabel 16</t>
  </si>
  <si>
    <t>Exclusief voor- en natransport. Lading zwaar, middellange trein.</t>
  </si>
  <si>
    <t>Combinatie</t>
  </si>
  <si>
    <t>Gemiddeld in Nederland. Combinatie van 73% elektrisch en 27% diesel. Exclusief voor- en natransport. Lading zwaar, middellange trein.</t>
  </si>
  <si>
    <t>Binnenvaart</t>
  </si>
  <si>
    <t>Klein, 300-600 ton (Spits-Kempenaar)</t>
  </si>
  <si>
    <t>[33], tabel 24</t>
  </si>
  <si>
    <t>Gemiddelde factor van CEMT en Waal, middelzwaar transport. De gewichtsklasse geeft een range van het maximale laadvermogen. De factor is exclusief voor- en natransport. Nb. Past uw vaartuig niet in de gegeven ranges, raadpleeg dan het brondocument.</t>
  </si>
  <si>
    <t>Gemiddeld, 1500-3000 ton (RHK-groot Rijnschip)</t>
  </si>
  <si>
    <t>Meest voorkomend type. Waal en zwaar transport zijn representatief. De gewichtsklasse geeft een range van het maximale laadvermogen. De factor is exclusief voor- en natransport. Nb. Past uw vaartuig niet in de gegeven ranges, raadpleeg dan het brondocument.</t>
  </si>
  <si>
    <t>Groot, 5000-11000 ton (koppelverband-duwbak)</t>
  </si>
  <si>
    <t>Waal en zwaar transport zijn representatief. De gewichtsklasse geeft een range van het maximale laadvermogen. De factor is exclusief voor- en natransport. Nb. Past uw vaartuig niet in de gegeven ranges, raadpleeg dan het brondocument.</t>
  </si>
  <si>
    <t>Gemiddelde binnenvaart
(RHKschip waal 1.537 ton en groot rijschip waal 3.013 ton)</t>
  </si>
  <si>
    <t>Meest voorkomend type schepen zijn R.H.K (Rijn-Herne-Kanaal) 1.537 ton en Groot Rijnschip 3.013 ton. De factor is exclusief voor- en natransport. Nb. Past uw vaartuig niet in de gegeven ranges, raadpleeg dan het brondocument.</t>
  </si>
  <si>
    <t>Zeevaart</t>
  </si>
  <si>
    <t>Kustvaart</t>
  </si>
  <si>
    <t>[33], tabel 29</t>
  </si>
  <si>
    <t>General cargo, 10-20 dwkt (deadweight tonnage in kiloton); maximaal toegestane massa van brandstof, ballastwater en lading. De factor is exclusief voor- en natransport.</t>
  </si>
  <si>
    <t>Deep Sea</t>
  </si>
  <si>
    <t>Bulkcarrier 35-60 dwkt (deadweight tonnage in kiloton); maximaal toegestane massa van brandstof, ballastwater en lading. De factor is exclusief voor- en natransport.</t>
  </si>
  <si>
    <t>gemiddelde (berekend per tonkm)</t>
  </si>
  <si>
    <t>Gemiddelde is gebaseerd op deep sea, omdat dit representatief is voor het grootste deel van het transport. De factor is exclusief voor- en natransport.</t>
  </si>
  <si>
    <t>Luchtvaart</t>
  </si>
  <si>
    <t>lange afstand</t>
  </si>
  <si>
    <t>[33], tabel 35</t>
  </si>
  <si>
    <t xml:space="preserve">Gemiddelde tussen belly freight en full freight. Lading licht. </t>
  </si>
  <si>
    <t>Containers</t>
  </si>
  <si>
    <t>&gt; 20 ton</t>
  </si>
  <si>
    <t>[33], tabel 7</t>
  </si>
  <si>
    <t>De gewichtsklasse geeft de maximaal toegestane massa aan (i.e. het gewicht van het voertuig plus het laadvermogen). Ladingcapaciteit 1 TEU</t>
  </si>
  <si>
    <t>&gt; 20 ton met aanhanger</t>
  </si>
  <si>
    <t>De gewichtsklasse geeft de maximaal toegestane massa aan (i.e. het gewicht van het voertuig plus het laadvermogen). Ladingcapaciteit 2 TEU.</t>
  </si>
  <si>
    <t>Trekker met oplegger zwaar</t>
  </si>
  <si>
    <t>LZV = Lange zware voertuigen. Komen niet in stedelijke gebieden. Ladingcapaciteit 3 TEU</t>
  </si>
  <si>
    <t>[33], tabel 17</t>
  </si>
  <si>
    <t>Exclusief voor- en natransport. Ladingcapaciteit 90 TEU</t>
  </si>
  <si>
    <t>Gemiddeld in Nederland: combinatie van 73% elektrisch en 27% diesel. Exclusief voor- en natransport. Ladingcapaciteit 90 TEU</t>
  </si>
  <si>
    <t>40 TEU (Neo Kemp)</t>
  </si>
  <si>
    <t>[33], tabel 25</t>
  </si>
  <si>
    <t>Gemiddelde factor van CEMT III en Waal, middelzwaar transport. De factor is exclusief voor- en natransport.</t>
  </si>
  <si>
    <t>96 TEU (Rijn Herne Kanaal)</t>
  </si>
  <si>
    <t>Waal representatief. De factor is exclusief voor- en natransport.</t>
  </si>
  <si>
    <t>208 TEU (Groot Rijnschip)</t>
  </si>
  <si>
    <t>348 TEU (koppelverband)</t>
  </si>
  <si>
    <t xml:space="preserve">Gemiddelde binnenvaart (Groot Rijschip 208 teu) </t>
  </si>
  <si>
    <t>Meest voorkomend is Groot Rijnschip 208 TEU, deze factor kan als gemiddelde worden aangehouden. De factor is exclusief voor- en natransport.</t>
  </si>
  <si>
    <t>[33], tabel 31</t>
  </si>
  <si>
    <t>1.000-2000 TEU. De factor is exclusief voor- en natransport.</t>
  </si>
  <si>
    <t>8.000-12.000 TEU. Middelzwaar transport is representatief. De factor is exclusief voor- en natransport.</t>
  </si>
  <si>
    <t>Gemiddelde</t>
  </si>
  <si>
    <t>Koudemiddelen en overige emissies</t>
  </si>
  <si>
    <t>R22</t>
  </si>
  <si>
    <t>[7]</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</si>
  <si>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</si>
  <si>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R134a</t>
  </si>
  <si>
    <t>R125</t>
  </si>
  <si>
    <t>R143a</t>
  </si>
  <si>
    <t>R32</t>
  </si>
  <si>
    <t>R404a</t>
  </si>
  <si>
    <t>(44% R125; 52% R143a; 4% R134a)</t>
  </si>
  <si>
    <t>R507</t>
  </si>
  <si>
    <t>(50% R143a; 50% R125)</t>
  </si>
  <si>
    <t>R407c</t>
  </si>
  <si>
    <t>(23% R32; 25% R125; 52% R134a)</t>
  </si>
  <si>
    <t>R407F</t>
  </si>
  <si>
    <t>(40% R134a, 30% R125a, 30% R32)</t>
  </si>
  <si>
    <t>R410a</t>
  </si>
  <si>
    <t>(50% R32; 50% R125)</t>
  </si>
  <si>
    <t>R417a</t>
  </si>
  <si>
    <t>(46,6% R125; 50% R134a; 3,4% butaan)</t>
  </si>
  <si>
    <t>R422d</t>
  </si>
  <si>
    <t>(65,1% R125; 31,5% R134a; 3,4% R600a)</t>
  </si>
  <si>
    <t>1234yf</t>
  </si>
  <si>
    <t>1234ze</t>
  </si>
  <si>
    <t>R744 (CO2)</t>
  </si>
  <si>
    <t>R438A</t>
  </si>
  <si>
    <t>(8,5% R-32, 45% R125, 44,2% R134a 1,7% R600, 0,6% R601a)</t>
  </si>
  <si>
    <t>R448A</t>
  </si>
  <si>
    <t>(blend van R32 (26%), R125 (26%), R134a (21%), R1234ze (7%) en R1234yf (20%)</t>
  </si>
  <si>
    <t>R449A</t>
  </si>
  <si>
    <t>(blend van R32 (24,3%), R125 (24,7%), R1234yf (25,3%) and R134a (25,7%))</t>
  </si>
  <si>
    <t>R450A</t>
  </si>
  <si>
    <t>(blend van R134a (42%) en R1234ze (58%)</t>
  </si>
  <si>
    <t>R452A</t>
  </si>
  <si>
    <t>(11% R-32, 59% R125, 30% R1234yf)</t>
  </si>
  <si>
    <t>R452B</t>
  </si>
  <si>
    <t>(blend van R32 (67%), R125 (7%) en R1234yf (26%))</t>
  </si>
  <si>
    <t>R513A</t>
  </si>
  <si>
    <t>(blend van 56% R1234yf and 44% R134a)</t>
  </si>
  <si>
    <t>R290</t>
  </si>
  <si>
    <t>propaan</t>
  </si>
  <si>
    <t>R600</t>
  </si>
  <si>
    <t>butaan</t>
  </si>
  <si>
    <t>R600a</t>
  </si>
  <si>
    <t>isobutaan</t>
  </si>
  <si>
    <t>R601A</t>
  </si>
  <si>
    <t>isopentaan</t>
  </si>
  <si>
    <t>R717</t>
  </si>
  <si>
    <t>ammoniak</t>
  </si>
  <si>
    <t>Methaan</t>
  </si>
  <si>
    <t>CH4</t>
  </si>
  <si>
    <t>De waarden in deze tabel kunnen worden gebruikt om de klimaatschade van lekkend gas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</si>
  <si>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Lachgas</t>
  </si>
  <si>
    <t>N2O</t>
  </si>
  <si>
    <t>Bronnen:</t>
  </si>
  <si>
    <r>
      <t xml:space="preserve">1. </t>
    </r>
    <r>
      <rPr>
        <sz val="9"/>
        <color rgb="FFFF0000"/>
        <rFont val="Verdana"/>
        <family val="2"/>
      </rPr>
      <t>RVO, 2021</t>
    </r>
    <r>
      <rPr>
        <sz val="9"/>
        <rFont val="Verdana"/>
        <family val="2"/>
      </rPr>
      <t xml:space="preserve">: Nederlandse lijst Energiedragers en standaard CO2 emissiefactoren
2. CE Delft, 2014. STREAM personenvervoer 2014
3. Vervallen
4. Vervallen
5. Vervallen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Vervallen
9. </t>
    </r>
    <r>
      <rPr>
        <sz val="9"/>
        <color rgb="FFFF0000"/>
        <rFont val="Verdana"/>
        <family val="2"/>
      </rPr>
      <t>Milieu Centraal, 2022. Methodiek CO2 emissiefactoren personenauto's</t>
    </r>
    <r>
      <rPr>
        <sz val="9"/>
        <rFont val="Verdana"/>
        <family val="2"/>
      </rPr>
      <t xml:space="preserve">
10. Vervallen
11. Vervallen
12. Vervallen
13. JRC (2013) [online] http://iet.jrc.ec.europa.eu/about-jec/downloads
14. Vervallen
15. Vervallen
16. Vervallen
17. Vervallen
18. Vervallen
19. Vervallen
20. Vervallen
21. Vervallen
22. Louwen, 2012. Comparison of Life Cycle Greenhouse Gas Emissions of Shale Gas with Conventional Fuels and Renewable Alternatives. Comparing a possible new fossiel fuel with commonly used energy sources in the Netherlands. Universiteit Utrecht, augustus 2012.
23. </t>
    </r>
    <r>
      <rPr>
        <sz val="9"/>
        <color rgb="FFFF0000"/>
        <rFont val="Verdana"/>
        <family val="2"/>
      </rPr>
      <t>CE Delft, 2022. Emissiekentallen elektriciteit.</t>
    </r>
    <r>
      <rPr>
        <sz val="9"/>
        <rFont val="Verdana"/>
        <family val="2"/>
      </rPr>
      <t xml:space="preserve">
24. Vervallen
25. CE Delft, 2016. Ketenemissies warmtelevering - Directe en indirecte CO2-emissies van warmtetechnieken.
26. Vervallen
27. Vervallen</t>
    </r>
  </si>
  <si>
    <r>
      <t xml:space="preserve">28. </t>
    </r>
    <r>
      <rPr>
        <sz val="9"/>
        <color rgb="FFFF0000"/>
        <rFont val="Verdana"/>
        <family val="2"/>
      </rPr>
      <t>Vervallen</t>
    </r>
    <r>
      <rPr>
        <sz val="9"/>
        <rFont val="Verdana"/>
        <family val="2"/>
      </rPr>
      <t xml:space="preserve">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
33. CE Delft, 2020. Stream Goederenvervoer. Versie januari 2021. https://www.ce.nl/publicaties/2549/stream-goederenvervoer-2020
34. Duinn, Rijkswaterstaat, 2021. CO2emissiefactoren openbaar vervoer.
</t>
    </r>
    <r>
      <rPr>
        <sz val="9"/>
        <color rgb="FFFF0000"/>
        <rFont val="Verdana"/>
        <family val="2"/>
      </rPr>
      <t>35. RHDHV,  2021. Broeikasgasemissies aardgasketens. 
36. RVO. Duurzaamheidsrapport warmtebedrijven. https://expertisecentrumwarmte.nl/themas/marktordening+en+financiering/duurzaamheid+van+bestaande+warmtenetten/default.aspx
37. MilieuCentraal, 2022. Emissiefactoren van vliegverkeer in meer detail.</t>
    </r>
  </si>
  <si>
    <t>CO2 emissiefactoren diverse brandstoffen</t>
  </si>
  <si>
    <t>TTW =</t>
  </si>
  <si>
    <t>WTW=</t>
  </si>
  <si>
    <t>Optelsom van productie en gebruik</t>
  </si>
  <si>
    <t>Gebruiker</t>
  </si>
  <si>
    <t>Tank To Wheel</t>
  </si>
  <si>
    <t>Well To Wheel</t>
  </si>
  <si>
    <t>kgCO2/ Nm3 of kg of liter</t>
  </si>
  <si>
    <t>Bestaande situatie</t>
  </si>
  <si>
    <t>Gas :</t>
  </si>
  <si>
    <t>kg CO2</t>
  </si>
  <si>
    <t>Aardgascondensaat</t>
  </si>
  <si>
    <t>TTW</t>
  </si>
  <si>
    <t>WTW</t>
  </si>
  <si>
    <t>Kg CO2/eenheid</t>
  </si>
  <si>
    <t xml:space="preserve">Kg CO2/eenheid </t>
  </si>
  <si>
    <t>Voor VEKI 2023 geldt de factor van 2030!</t>
  </si>
  <si>
    <t>Selecteer</t>
  </si>
  <si>
    <t>Referentiepark methode KEV 2022, tabel 23 pagina 226</t>
  </si>
  <si>
    <t>Referentiepark</t>
  </si>
  <si>
    <t>Brandstoffen</t>
  </si>
  <si>
    <t>Nieuwe situatie</t>
  </si>
  <si>
    <t>Verschil</t>
  </si>
  <si>
    <t>CO2 (kg)</t>
  </si>
  <si>
    <t>DATA Uitvoer</t>
  </si>
  <si>
    <t>Verbruik / jaar</t>
  </si>
  <si>
    <t>CO2 berekening</t>
  </si>
  <si>
    <t>RVO</t>
  </si>
  <si>
    <t>1.0</t>
  </si>
  <si>
    <t>Maak een selectie</t>
  </si>
  <si>
    <t>Vul in!</t>
  </si>
  <si>
    <t>Versiebeheer</t>
  </si>
  <si>
    <t>Legenda</t>
  </si>
  <si>
    <t>Verbruik /jaar</t>
  </si>
  <si>
    <t>Emissie</t>
  </si>
  <si>
    <t>Toelichting op het rekenmodel CO2 besparing</t>
  </si>
  <si>
    <t xml:space="preserve">Algemeen: </t>
  </si>
  <si>
    <t>U kunt alleen in de GEEL gemarkeerde cellen getallen invoeren</t>
  </si>
  <si>
    <t>U kunt in de licht blauw gemarkeerde cellen dmv een "trekvenster"</t>
  </si>
  <si>
    <t xml:space="preserve">een keuze maken. </t>
  </si>
  <si>
    <t>Doel van dit rekenmodel is om een heldere CO2 berekening te genereren, waarbij gebruik wordt gemaakt van de juiste omrekeningsfactoren</t>
  </si>
  <si>
    <t>Selecteer een brandstof (indien van toepassing)</t>
  </si>
  <si>
    <t>Shreds</t>
  </si>
  <si>
    <t>Houtige biobrandstoffen uit NL</t>
  </si>
  <si>
    <t>Veel gebruikte Gassen:</t>
  </si>
  <si>
    <t>Bron emissiefactor:</t>
  </si>
  <si>
    <t>Resultaat</t>
  </si>
  <si>
    <t>Totaal :</t>
  </si>
  <si>
    <t>Totale besparing CO2/jaar</t>
  </si>
  <si>
    <t>Totale toename CO2/jaar</t>
  </si>
  <si>
    <t>ton CO2</t>
  </si>
  <si>
    <t>Gevraagde subsidie:</t>
  </si>
  <si>
    <t>euro</t>
  </si>
  <si>
    <t>euro/ton CO2</t>
  </si>
  <si>
    <t>Lachgas N2O</t>
  </si>
  <si>
    <t>wtw</t>
  </si>
  <si>
    <t>kg (WTW)</t>
  </si>
  <si>
    <t>Eenheid TTW (Tank To Wheel), tenzij anders aangegeven!</t>
  </si>
  <si>
    <t>VEKI</t>
  </si>
  <si>
    <t>Selecteer en houtige brandstof (indien van toepassing)</t>
  </si>
  <si>
    <t>jaar</t>
  </si>
  <si>
    <t xml:space="preserve">Maximale levenduurperiode voor bereken van de CO2 tbv kosten effectiviteit </t>
  </si>
  <si>
    <t>Kosten CO2</t>
  </si>
  <si>
    <t>Euro/ton</t>
  </si>
  <si>
    <t xml:space="preserve">Let op! Kosteneffectiviteit mag maximaal </t>
  </si>
  <si>
    <t>De kosteneffectiviteit is bepaald op maximaal</t>
  </si>
  <si>
    <t>Levensduur van de investering tbv de CO2 berekening is maximaal</t>
  </si>
  <si>
    <t>Vul een brandstof in die niet in de bovenstaande selectie voorkomt</t>
  </si>
  <si>
    <r>
      <t xml:space="preserve">Brandstof niet uit de lijst : </t>
    </r>
    <r>
      <rPr>
        <b/>
        <sz val="11"/>
        <color rgb="FFFF0000"/>
        <rFont val="Calibri"/>
        <family val="2"/>
        <scheme val="minor"/>
      </rPr>
      <t>Vul in!</t>
    </r>
  </si>
  <si>
    <t>Kosteneffectiviteit</t>
  </si>
  <si>
    <t>Selecteer een gassoort (indien van toepassing)</t>
  </si>
  <si>
    <t xml:space="preserve">CO2 factor van 2030 wordt gebruikt conform de referentieparkmethode KEV 2022 </t>
  </si>
  <si>
    <t>Vul hier de verbruiken in van elektriciteit afgenomen van het "openbare" net.</t>
  </si>
  <si>
    <t>Houtige biobrandstoffen uit NL:</t>
  </si>
  <si>
    <t>Overige brandstof:</t>
  </si>
  <si>
    <t>Elektriciteit:</t>
  </si>
  <si>
    <t>Wat is de levensduur van de installatie in jaren. (max 15 jr.)</t>
  </si>
  <si>
    <t>de tabbladen Versie, Datasheet en CO2 emissiefactoren 2022 zijn verborgen</t>
  </si>
  <si>
    <t>Daarna is de werkmap beveiligd.</t>
  </si>
  <si>
    <t>Wie</t>
  </si>
  <si>
    <t>fbk</t>
  </si>
  <si>
    <r>
      <t>Deze is verkregen door de emissiefactor van 0,756 gram NOx per </t>
    </r>
    <r>
      <rPr>
        <b/>
        <sz val="5"/>
        <color rgb="FF5F6368"/>
        <rFont val="Arial"/>
        <family val="2"/>
      </rPr>
      <t>m3 aardgas</t>
    </r>
    <r>
      <rPr>
        <sz val="5"/>
        <color rgb="FF4D5156"/>
        <rFont val="Arial"/>
        <family val="2"/>
      </rPr>
      <t> te combineren met het </t>
    </r>
    <r>
      <rPr>
        <b/>
        <sz val="5"/>
        <color rgb="FF5F6368"/>
        <rFont val="Arial"/>
        <family val="2"/>
      </rPr>
      <t>gasverbruik</t>
    </r>
    <r>
      <rPr>
        <sz val="5"/>
        <color rgb="FF4D5156"/>
        <rFont val="Arial"/>
        <family val="2"/>
      </rPr>
      <t> per type woning (bron: energiesite) ...</t>
    </r>
  </si>
  <si>
    <t>De emissiefactor Nox per 1m3 aardgas is 0,756 gram</t>
  </si>
  <si>
    <t>Let op! De definitieve versie 1.0D is beveiligd per werkblad</t>
  </si>
  <si>
    <r>
      <t xml:space="preserve">Totale CO2 </t>
    </r>
    <r>
      <rPr>
        <b/>
        <sz val="11"/>
        <color rgb="FFFF0000"/>
        <rFont val="Calibri"/>
        <family val="2"/>
        <scheme val="minor"/>
      </rPr>
      <t>besparing</t>
    </r>
    <r>
      <rPr>
        <b/>
        <sz val="11"/>
        <color theme="1"/>
        <rFont val="Calibri"/>
        <family val="2"/>
        <scheme val="minor"/>
      </rPr>
      <t xml:space="preserve"> over de opgegeven periode van </t>
    </r>
  </si>
  <si>
    <r>
      <t xml:space="preserve">Totale CO2 </t>
    </r>
    <r>
      <rPr>
        <b/>
        <sz val="11"/>
        <color rgb="FFFF0000"/>
        <rFont val="Calibri"/>
        <family val="2"/>
        <scheme val="minor"/>
      </rPr>
      <t>toename</t>
    </r>
    <r>
      <rPr>
        <b/>
        <sz val="11"/>
        <color theme="1"/>
        <rFont val="Calibri"/>
        <family val="2"/>
        <scheme val="minor"/>
      </rPr>
      <t xml:space="preserve"> over de opgegeven periode van </t>
    </r>
  </si>
  <si>
    <t>Definitief</t>
  </si>
  <si>
    <t>Versie 1.0 D 13 maart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</si>
</sst>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00"/>
    <numFmt numFmtId="165" formatCode="_ * #,##0.000_ ;_ * \-#,##0.000_ ;_ * &quot;-&quot;??_ ;_ @_ "/>
    <numFmt numFmtId="166" formatCode="_ * #,##0.0_ ;_ * \-#,##0.0_ ;_ * &quot;-&quot;??_ ;_ @_ "/>
    <numFmt numFmtId="167" formatCode="_ * #,##0_ ;_ * \-#,##0_ ;_ * &quot;-&quot;??_ ;_ @_ "/>
    <numFmt numFmtId="168" formatCode="#,##0.000_ ;\-#,##0.000\ "/>
  </numFmts>
  <fonts count="27" x14ac:knownFonts="1">
    <font>
      <sz val="11"/>
      <color theme="1"/>
      <name val="Calibri"/>
      <family val="2"/>
      <scheme val="minor"/>
    </font>
    <font>
      <b/>
      <sz val="11"/>
      <color theme="1"/>
      <name val="Calibri"/>
      <family val="2"/>
      <scheme val="minor"/>
    </font>
    <font>
      <b/>
      <sz val="20"/>
      <color theme="1"/>
      <name val="Calibri"/>
      <family val="2"/>
      <scheme val="minor"/>
    </font>
    <font>
      <sz val="11"/>
      <color rgb="FF0000FF"/>
      <name val="Calibri"/>
      <family val="2"/>
      <scheme val="minor"/>
    </font>
    <font>
      <b/>
      <sz val="11"/>
      <color rgb="FF0000FF"/>
      <name val="Calibri"/>
      <family val="2"/>
      <scheme val="minor"/>
    </font>
    <font>
      <b/>
      <sz val="9"/>
      <color theme="1"/>
      <name val="Verdana"/>
      <family val="2"/>
    </font>
    <font>
      <b/>
      <vertAlign val="subscript"/>
      <sz val="9"/>
      <color theme="1"/>
      <name val="Verdana"/>
      <family val="2"/>
    </font>
    <font>
      <sz val="9"/>
      <name val="Verdana"/>
      <family val="2"/>
    </font>
    <font>
      <sz val="11"/>
      <color theme="1"/>
      <name val="Calibri"/>
      <family val="2"/>
    </font>
    <font>
      <sz val="9"/>
      <color rgb="FFFF0000"/>
      <name val="Verdana"/>
      <family val="2"/>
    </font>
    <font>
      <b/>
      <sz val="9"/>
      <name val="Verdana"/>
      <family val="2"/>
    </font>
    <font>
      <sz val="11"/>
      <color theme="1"/>
      <name val="Calibri"/>
      <family val="2"/>
      <scheme val="minor"/>
    </font>
    <font>
      <b/>
      <sz val="11"/>
      <color rgb="FFFF0000"/>
      <name val="Calibri"/>
      <family val="2"/>
      <scheme val="minor"/>
    </font>
    <font>
      <b/>
      <i/>
      <sz val="11"/>
      <color rgb="FFFF0000"/>
      <name val="Calibri"/>
      <family val="2"/>
      <scheme val="minor"/>
    </font>
    <font>
      <b/>
      <sz val="12"/>
      <color theme="1"/>
      <name val="Calibri"/>
      <family val="2"/>
      <scheme val="minor"/>
    </font>
    <font>
      <b/>
      <sz val="18"/>
      <color theme="1"/>
      <name val="Calibri"/>
      <family val="2"/>
      <scheme val="minor"/>
    </font>
    <font>
      <b/>
      <sz val="9"/>
      <color theme="1"/>
      <name val="Calibri"/>
      <family val="2"/>
      <scheme val="minor"/>
    </font>
    <font>
      <sz val="8"/>
      <name val="Calibri"/>
      <family val="2"/>
      <scheme val="minor"/>
    </font>
    <font>
      <sz val="8"/>
      <color theme="1"/>
      <name val="Calibri"/>
      <family val="2"/>
      <scheme val="minor"/>
    </font>
    <font>
      <sz val="9"/>
      <color rgb="FFFF0000"/>
      <name val="Calibri"/>
      <family val="2"/>
      <scheme val="minor"/>
    </font>
    <font>
      <sz val="11"/>
      <name val="Calibri"/>
      <family val="2"/>
      <scheme val="minor"/>
    </font>
    <font>
      <b/>
      <sz val="14"/>
      <color theme="1"/>
      <name val="Calibri"/>
      <family val="2"/>
      <scheme val="minor"/>
    </font>
    <font>
      <b/>
      <sz val="10"/>
      <color theme="1"/>
      <name val="Calibri"/>
      <family val="2"/>
      <scheme val="minor"/>
    </font>
    <font>
      <sz val="9"/>
      <color theme="1"/>
      <name val="Verdana"/>
      <family val="2"/>
    </font>
    <font>
      <b/>
      <sz val="11"/>
      <color rgb="FF0070C0"/>
      <name val="Calibri"/>
      <family val="2"/>
      <scheme val="minor"/>
    </font>
    <font>
      <sz val="5"/>
      <color rgb="FF4D5156"/>
      <name val="Arial"/>
      <family val="2"/>
    </font>
    <font>
      <b/>
      <sz val="5"/>
      <color rgb="FF5F6368"/>
      <name val="Arial"/>
      <family val="2"/>
    </font>
  </fonts>
  <fills count="11">
    <fill>
      <patternFill patternType="none"/>
    </fill>
    <fill>
      <patternFill patternType="gray125"/>
    </fill>
    <fill>
      <patternFill patternType="solid">
        <fgColor rgb="FF89B924"/>
        <bgColor indexed="64"/>
      </patternFill>
    </fill>
    <fill>
      <patternFill patternType="solid">
        <fgColor rgb="FF9BC34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7"/>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medium">
        <color indexed="64"/>
      </right>
      <top style="thin">
        <color theme="1"/>
      </top>
      <bottom/>
      <diagonal/>
    </border>
    <border>
      <left style="thin">
        <color indexed="64"/>
      </left>
      <right style="medium">
        <color indexed="64"/>
      </right>
      <top style="thin">
        <color indexed="64"/>
      </top>
      <bottom style="thin">
        <color theme="1"/>
      </bottom>
      <diagonal/>
    </border>
    <border>
      <left style="thick">
        <color theme="1"/>
      </left>
      <right/>
      <top style="thin">
        <color theme="1"/>
      </top>
      <bottom style="thin">
        <color theme="1"/>
      </bottom>
      <diagonal/>
    </border>
    <border>
      <left style="thick">
        <color theme="1"/>
      </left>
      <right/>
      <top/>
      <bottom/>
      <diagonal/>
    </border>
    <border>
      <left style="medium">
        <color theme="1"/>
      </left>
      <right style="medium">
        <color theme="1"/>
      </right>
      <top style="medium">
        <color theme="1"/>
      </top>
      <bottom style="medium">
        <color theme="1"/>
      </bottom>
      <diagonal/>
    </border>
  </borders>
  <cellStyleXfs count="2">
    <xf numFmtId="0" fontId="0" fillId="0" borderId="0"/>
    <xf numFmtId="43" fontId="11" fillId="0" borderId="0" applyFont="0" applyFill="0" applyBorder="0" applyAlignment="0" applyProtection="0"/>
  </cellStyleXfs>
  <cellXfs count="184">
    <xf numFmtId="0" fontId="0" fillId="0" borderId="0" xfId="0"/>
    <xf numFmtId="0" fontId="1" fillId="0" borderId="0" xfId="0" applyFont="1"/>
    <xf numFmtId="0" fontId="2" fillId="0" borderId="0" xfId="0" applyFont="1"/>
    <xf numFmtId="0" fontId="0" fillId="0" borderId="1" xfId="0" applyBorder="1"/>
    <xf numFmtId="0" fontId="3" fillId="0" borderId="1" xfId="0" applyFont="1" applyBorder="1"/>
    <xf numFmtId="14" fontId="3" fillId="0" borderId="1" xfId="0" applyNumberFormat="1" applyFont="1" applyBorder="1"/>
    <xf numFmtId="0" fontId="0" fillId="0" borderId="0" xfId="0" applyAlignment="1">
      <alignment wrapText="1"/>
    </xf>
    <xf numFmtId="0" fontId="4" fillId="0" borderId="1" xfId="0" applyFont="1" applyBorder="1"/>
    <xf numFmtId="0" fontId="0" fillId="0" borderId="2" xfId="0" applyBorder="1"/>
    <xf numFmtId="0" fontId="1" fillId="0" borderId="3" xfId="0" applyFont="1" applyBorder="1"/>
    <xf numFmtId="0" fontId="1" fillId="0" borderId="4" xfId="0" applyFont="1" applyBorder="1"/>
    <xf numFmtId="0" fontId="1" fillId="0" borderId="5" xfId="0" applyFont="1" applyBorder="1" applyAlignment="1">
      <alignment wrapText="1"/>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5" fillId="2" borderId="0" xfId="0" applyFont="1" applyFill="1" applyAlignment="1">
      <alignment wrapText="1"/>
    </xf>
    <xf numFmtId="0" fontId="0" fillId="2" borderId="0" xfId="0" applyFill="1"/>
    <xf numFmtId="0" fontId="0" fillId="2" borderId="0" xfId="0" applyFill="1" applyAlignment="1">
      <alignment horizontal="left" wrapText="1"/>
    </xf>
    <xf numFmtId="0" fontId="0" fillId="2" borderId="0" xfId="0" applyFill="1" applyAlignment="1">
      <alignment wrapText="1"/>
    </xf>
    <xf numFmtId="0" fontId="5" fillId="3" borderId="0" xfId="0" applyFont="1" applyFill="1" applyAlignment="1">
      <alignment wrapText="1"/>
    </xf>
    <xf numFmtId="0" fontId="5" fillId="3" borderId="0" xfId="0" applyFont="1" applyFill="1" applyAlignment="1">
      <alignment horizontal="left" wrapText="1"/>
    </xf>
    <xf numFmtId="0" fontId="0" fillId="0" borderId="0" xfId="0" applyAlignment="1">
      <alignment horizontal="left" vertical="center"/>
    </xf>
    <xf numFmtId="0" fontId="7" fillId="0" borderId="0" xfId="0" applyFont="1"/>
    <xf numFmtId="0" fontId="5" fillId="0" borderId="1" xfId="0" applyFont="1" applyBorder="1" applyAlignment="1">
      <alignment wrapText="1"/>
    </xf>
    <xf numFmtId="164" fontId="0" fillId="0" borderId="1" xfId="0" applyNumberFormat="1" applyBorder="1"/>
    <xf numFmtId="0" fontId="0" fillId="0" borderId="1" xfId="0" applyBorder="1" applyAlignment="1">
      <alignment wrapText="1"/>
    </xf>
    <xf numFmtId="164" fontId="0" fillId="0" borderId="1" xfId="0" applyNumberFormat="1" applyBorder="1" applyAlignment="1">
      <alignment wrapText="1"/>
    </xf>
    <xf numFmtId="164" fontId="0" fillId="5" borderId="1" xfId="0" applyNumberFormat="1" applyFill="1" applyBorder="1"/>
    <xf numFmtId="0" fontId="0" fillId="5" borderId="1" xfId="0" applyFill="1" applyBorder="1"/>
    <xf numFmtId="164" fontId="7" fillId="5" borderId="0" xfId="0" applyNumberFormat="1" applyFont="1" applyFill="1"/>
    <xf numFmtId="164" fontId="7" fillId="0" borderId="0" xfId="0" applyNumberFormat="1" applyFont="1"/>
    <xf numFmtId="0" fontId="0" fillId="5" borderId="1" xfId="0" applyFill="1" applyBorder="1" applyAlignment="1">
      <alignment wrapText="1"/>
    </xf>
    <xf numFmtId="0" fontId="7" fillId="5" borderId="1" xfId="0" applyFont="1" applyFill="1" applyBorder="1" applyAlignment="1">
      <alignment wrapText="1"/>
    </xf>
    <xf numFmtId="0" fontId="0" fillId="0" borderId="13" xfId="0" applyBorder="1" applyAlignment="1">
      <alignment horizontal="left"/>
    </xf>
    <xf numFmtId="0" fontId="0" fillId="0" borderId="15" xfId="0" applyBorder="1" applyAlignment="1">
      <alignment horizontal="left"/>
    </xf>
    <xf numFmtId="164" fontId="7" fillId="5" borderId="1" xfId="0" applyNumberFormat="1" applyFont="1" applyFill="1" applyBorder="1"/>
    <xf numFmtId="0" fontId="7" fillId="5" borderId="1" xfId="0" applyFont="1" applyFill="1" applyBorder="1"/>
    <xf numFmtId="2" fontId="0" fillId="5" borderId="1" xfId="0" applyNumberFormat="1" applyFill="1" applyBorder="1" applyAlignment="1">
      <alignment wrapText="1"/>
    </xf>
    <xf numFmtId="0" fontId="5" fillId="4" borderId="1" xfId="0" applyFont="1" applyFill="1" applyBorder="1" applyAlignment="1">
      <alignment wrapText="1"/>
    </xf>
    <xf numFmtId="0" fontId="8" fillId="0" borderId="0" xfId="0" applyFont="1" applyAlignment="1">
      <alignment vertical="center"/>
    </xf>
    <xf numFmtId="0" fontId="7" fillId="0" borderId="1" xfId="0" applyFont="1" applyBorder="1"/>
    <xf numFmtId="0" fontId="7" fillId="0" borderId="0" xfId="0" applyFont="1" applyAlignment="1">
      <alignment wrapText="1"/>
    </xf>
    <xf numFmtId="0" fontId="5" fillId="0" borderId="0" xfId="0" applyFont="1" applyAlignment="1">
      <alignment wrapText="1"/>
    </xf>
    <xf numFmtId="0" fontId="0" fillId="0" borderId="0" xfId="0" applyAlignment="1">
      <alignment vertical="top"/>
    </xf>
    <xf numFmtId="0" fontId="10" fillId="0" borderId="0" xfId="0" applyFont="1" applyAlignment="1">
      <alignment wrapText="1"/>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applyAlignment="1">
      <alignment wrapText="1"/>
    </xf>
    <xf numFmtId="0" fontId="0" fillId="0" borderId="24" xfId="0" applyBorder="1"/>
    <xf numFmtId="0" fontId="0" fillId="0" borderId="25" xfId="0" applyBorder="1"/>
    <xf numFmtId="0" fontId="0" fillId="0" borderId="0" xfId="0" applyBorder="1"/>
    <xf numFmtId="0" fontId="0" fillId="0" borderId="26" xfId="0" applyBorder="1"/>
    <xf numFmtId="164" fontId="3" fillId="0" borderId="1" xfId="0" applyNumberFormat="1" applyFont="1" applyBorder="1"/>
    <xf numFmtId="164" fontId="3" fillId="0" borderId="1" xfId="0" applyNumberFormat="1" applyFont="1" applyFill="1" applyBorder="1"/>
    <xf numFmtId="164" fontId="3" fillId="5" borderId="1" xfId="0" applyNumberFormat="1" applyFont="1" applyFill="1" applyBorder="1"/>
    <xf numFmtId="164" fontId="3" fillId="0" borderId="0" xfId="0" applyNumberFormat="1" applyFont="1" applyBorder="1"/>
    <xf numFmtId="0" fontId="0" fillId="0" borderId="13" xfId="0" applyBorder="1"/>
    <xf numFmtId="0" fontId="0" fillId="0" borderId="28" xfId="0" applyBorder="1"/>
    <xf numFmtId="0" fontId="4" fillId="5" borderId="6" xfId="0" applyFont="1" applyFill="1" applyBorder="1"/>
    <xf numFmtId="0" fontId="13" fillId="0" borderId="0" xfId="0" applyFont="1"/>
    <xf numFmtId="165" fontId="0" fillId="0" borderId="0" xfId="1" applyNumberFormat="1" applyFont="1"/>
    <xf numFmtId="167" fontId="3" fillId="0" borderId="0" xfId="1" applyNumberFormat="1" applyFont="1"/>
    <xf numFmtId="167" fontId="0" fillId="0" borderId="0" xfId="1" applyNumberFormat="1" applyFont="1"/>
    <xf numFmtId="0" fontId="0" fillId="0" borderId="30" xfId="0" applyBorder="1"/>
    <xf numFmtId="0" fontId="0" fillId="0" borderId="31" xfId="0" applyBorder="1"/>
    <xf numFmtId="0" fontId="14" fillId="0" borderId="0" xfId="0" applyFont="1"/>
    <xf numFmtId="0" fontId="1" fillId="0" borderId="19" xfId="0" applyFont="1" applyBorder="1"/>
    <xf numFmtId="0" fontId="0" fillId="0" borderId="20" xfId="0" applyBorder="1" applyAlignment="1">
      <alignment wrapText="1"/>
    </xf>
    <xf numFmtId="0" fontId="0" fillId="0" borderId="0" xfId="0" applyBorder="1" applyAlignment="1">
      <alignment wrapText="1"/>
    </xf>
    <xf numFmtId="0" fontId="1" fillId="0" borderId="25" xfId="0" applyFont="1" applyBorder="1"/>
    <xf numFmtId="167" fontId="1" fillId="0" borderId="1" xfId="1" applyNumberFormat="1" applyFont="1" applyBorder="1"/>
    <xf numFmtId="167" fontId="1" fillId="0" borderId="0" xfId="1" applyNumberFormat="1" applyFont="1" applyFill="1" applyBorder="1"/>
    <xf numFmtId="166" fontId="3" fillId="0" borderId="1" xfId="1" applyNumberFormat="1" applyFont="1" applyBorder="1"/>
    <xf numFmtId="0" fontId="0" fillId="0" borderId="27" xfId="0" applyBorder="1"/>
    <xf numFmtId="0" fontId="1" fillId="0" borderId="32" xfId="0" applyFont="1" applyBorder="1"/>
    <xf numFmtId="0" fontId="1" fillId="0" borderId="33" xfId="0" applyFont="1" applyBorder="1"/>
    <xf numFmtId="0" fontId="17" fillId="7" borderId="34" xfId="0" applyFont="1" applyFill="1" applyBorder="1" applyAlignment="1" applyProtection="1">
      <alignment horizontal="center" vertical="center" wrapText="1"/>
    </xf>
    <xf numFmtId="0" fontId="1" fillId="0" borderId="28" xfId="0" applyFont="1" applyBorder="1" applyAlignment="1" applyProtection="1">
      <alignment horizontal="center"/>
    </xf>
    <xf numFmtId="0" fontId="18" fillId="5" borderId="29" xfId="0" applyFont="1" applyFill="1" applyBorder="1" applyAlignment="1" applyProtection="1">
      <alignment horizontal="center"/>
    </xf>
    <xf numFmtId="0" fontId="15" fillId="10" borderId="28" xfId="0" applyFont="1" applyFill="1" applyBorder="1"/>
    <xf numFmtId="167" fontId="3" fillId="0" borderId="0" xfId="1" applyNumberFormat="1" applyFont="1" applyFill="1" applyBorder="1" applyProtection="1"/>
    <xf numFmtId="0" fontId="0" fillId="0" borderId="0" xfId="0" applyBorder="1" applyProtection="1"/>
    <xf numFmtId="0" fontId="0" fillId="0" borderId="0" xfId="0" applyBorder="1" applyAlignment="1" applyProtection="1">
      <alignment wrapText="1"/>
    </xf>
    <xf numFmtId="165" fontId="0" fillId="0" borderId="0" xfId="1" applyNumberFormat="1" applyFont="1" applyBorder="1" applyProtection="1"/>
    <xf numFmtId="0" fontId="0" fillId="0" borderId="0" xfId="0" applyProtection="1"/>
    <xf numFmtId="0" fontId="21" fillId="0" borderId="0" xfId="0" applyFont="1"/>
    <xf numFmtId="0" fontId="3" fillId="7" borderId="1" xfId="0" applyFont="1" applyFill="1" applyBorder="1" applyAlignment="1" applyProtection="1">
      <alignment wrapText="1"/>
    </xf>
    <xf numFmtId="0" fontId="5" fillId="0" borderId="21" xfId="0" applyFont="1" applyFill="1" applyBorder="1" applyAlignment="1">
      <alignment wrapText="1"/>
    </xf>
    <xf numFmtId="0" fontId="0" fillId="0" borderId="35" xfId="0" applyBorder="1" applyAlignment="1">
      <alignment horizontal="left"/>
    </xf>
    <xf numFmtId="0" fontId="0" fillId="0" borderId="36" xfId="0" applyBorder="1" applyAlignment="1">
      <alignment horizontal="left"/>
    </xf>
    <xf numFmtId="164" fontId="3" fillId="0" borderId="8" xfId="0" applyNumberFormat="1" applyFont="1" applyBorder="1"/>
    <xf numFmtId="164" fontId="0" fillId="0" borderId="35" xfId="0" applyNumberFormat="1" applyBorder="1"/>
    <xf numFmtId="0" fontId="0" fillId="0" borderId="1" xfId="0" applyBorder="1" applyAlignment="1">
      <alignment horizontal="left"/>
    </xf>
    <xf numFmtId="0" fontId="3" fillId="0" borderId="1" xfId="0" applyFont="1" applyBorder="1" applyAlignment="1">
      <alignment wrapText="1"/>
    </xf>
    <xf numFmtId="164" fontId="3" fillId="0" borderId="27" xfId="0" applyNumberFormat="1" applyFont="1" applyBorder="1"/>
    <xf numFmtId="0" fontId="5" fillId="3" borderId="1" xfId="0" applyFont="1" applyFill="1" applyBorder="1" applyAlignment="1">
      <alignment wrapText="1"/>
    </xf>
    <xf numFmtId="0" fontId="7" fillId="0" borderId="1" xfId="0" applyFont="1" applyBorder="1" applyAlignment="1">
      <alignment wrapText="1"/>
    </xf>
    <xf numFmtId="0" fontId="0" fillId="6" borderId="1" xfId="0" applyFill="1" applyBorder="1"/>
    <xf numFmtId="0" fontId="21" fillId="0" borderId="1" xfId="0" applyFont="1" applyBorder="1"/>
    <xf numFmtId="0" fontId="21" fillId="0" borderId="19" xfId="0" applyFont="1" applyBorder="1"/>
    <xf numFmtId="0" fontId="0" fillId="0" borderId="0" xfId="0" applyFill="1" applyBorder="1"/>
    <xf numFmtId="0" fontId="1" fillId="0" borderId="37" xfId="0" applyFont="1" applyBorder="1" applyAlignment="1">
      <alignment wrapText="1"/>
    </xf>
    <xf numFmtId="0" fontId="0" fillId="0" borderId="38" xfId="0" applyBorder="1"/>
    <xf numFmtId="0" fontId="3" fillId="6" borderId="1" xfId="0" applyFont="1" applyFill="1" applyBorder="1"/>
    <xf numFmtId="0" fontId="7" fillId="0" borderId="1" xfId="0" applyFont="1" applyFill="1" applyBorder="1"/>
    <xf numFmtId="0" fontId="20" fillId="6" borderId="1" xfId="0" applyFont="1" applyFill="1" applyBorder="1"/>
    <xf numFmtId="0" fontId="22" fillId="0" borderId="0" xfId="0" applyFont="1" applyAlignment="1">
      <alignment wrapText="1"/>
    </xf>
    <xf numFmtId="1" fontId="3" fillId="0" borderId="1" xfId="0" applyNumberFormat="1" applyFont="1" applyBorder="1"/>
    <xf numFmtId="0" fontId="23" fillId="0" borderId="0" xfId="0" applyFont="1" applyFill="1" applyBorder="1" applyAlignment="1">
      <alignment wrapText="1"/>
    </xf>
    <xf numFmtId="0" fontId="3" fillId="5" borderId="28" xfId="0" applyFont="1" applyFill="1" applyBorder="1" applyAlignment="1" applyProtection="1">
      <alignment wrapText="1"/>
      <protection locked="0"/>
    </xf>
    <xf numFmtId="167" fontId="19" fillId="0" borderId="0" xfId="1" applyNumberFormat="1" applyFont="1" applyFill="1" applyBorder="1" applyAlignment="1" applyProtection="1">
      <alignment horizontal="center" wrapText="1"/>
    </xf>
    <xf numFmtId="167" fontId="0" fillId="0" borderId="0" xfId="1" applyNumberFormat="1" applyFont="1" applyFill="1" applyBorder="1" applyProtection="1"/>
    <xf numFmtId="167" fontId="11" fillId="0" borderId="0" xfId="1" applyNumberFormat="1" applyFont="1" applyFill="1" applyBorder="1" applyProtection="1"/>
    <xf numFmtId="0" fontId="0" fillId="0" borderId="40" xfId="0" applyBorder="1"/>
    <xf numFmtId="167" fontId="3" fillId="5" borderId="28" xfId="1" applyNumberFormat="1" applyFont="1" applyFill="1" applyBorder="1" applyAlignment="1" applyProtection="1">
      <alignment wrapText="1"/>
      <protection locked="0"/>
    </xf>
    <xf numFmtId="0" fontId="0" fillId="0" borderId="41" xfId="0" applyFill="1" applyBorder="1" applyAlignment="1">
      <alignment wrapText="1"/>
    </xf>
    <xf numFmtId="0" fontId="16" fillId="9" borderId="39" xfId="0" applyFont="1" applyFill="1" applyBorder="1"/>
    <xf numFmtId="0" fontId="16" fillId="9" borderId="29" xfId="0" applyFont="1" applyFill="1" applyBorder="1"/>
    <xf numFmtId="0" fontId="3" fillId="7" borderId="43" xfId="0" applyFont="1" applyFill="1" applyBorder="1" applyAlignment="1" applyProtection="1">
      <alignment wrapText="1"/>
      <protection locked="0"/>
    </xf>
    <xf numFmtId="0" fontId="3" fillId="7" borderId="31" xfId="0" applyFont="1" applyFill="1" applyBorder="1" applyAlignment="1" applyProtection="1">
      <alignment wrapText="1"/>
      <protection locked="0"/>
    </xf>
    <xf numFmtId="0" fontId="3" fillId="7" borderId="28" xfId="0" applyFont="1" applyFill="1" applyBorder="1" applyAlignment="1" applyProtection="1">
      <alignment wrapText="1"/>
      <protection locked="0"/>
    </xf>
    <xf numFmtId="0" fontId="0" fillId="0" borderId="27" xfId="0" applyBorder="1" applyAlignment="1">
      <alignment wrapText="1"/>
    </xf>
    <xf numFmtId="0" fontId="3" fillId="5" borderId="39" xfId="0" applyFont="1" applyFill="1" applyBorder="1" applyAlignment="1" applyProtection="1">
      <alignment wrapText="1"/>
      <protection locked="0"/>
    </xf>
    <xf numFmtId="0" fontId="3" fillId="5" borderId="29" xfId="0" applyFont="1" applyFill="1" applyBorder="1" applyAlignment="1" applyProtection="1">
      <alignment wrapText="1"/>
      <protection locked="0"/>
    </xf>
    <xf numFmtId="0" fontId="3" fillId="5" borderId="37" xfId="0" applyFont="1" applyFill="1" applyBorder="1" applyProtection="1">
      <protection locked="0"/>
    </xf>
    <xf numFmtId="0" fontId="0" fillId="0" borderId="28" xfId="0" applyBorder="1" applyProtection="1">
      <protection hidden="1"/>
    </xf>
    <xf numFmtId="1" fontId="0" fillId="0" borderId="28" xfId="0" applyNumberFormat="1" applyBorder="1" applyProtection="1">
      <protection hidden="1"/>
    </xf>
    <xf numFmtId="0" fontId="0" fillId="0" borderId="42" xfId="0" applyBorder="1" applyProtection="1">
      <protection hidden="1"/>
    </xf>
    <xf numFmtId="0" fontId="0" fillId="0" borderId="15" xfId="0" applyBorder="1" applyProtection="1">
      <protection hidden="1"/>
    </xf>
    <xf numFmtId="0" fontId="0" fillId="0" borderId="0" xfId="0" applyProtection="1">
      <protection hidden="1"/>
    </xf>
    <xf numFmtId="165" fontId="0" fillId="0" borderId="0" xfId="1" applyNumberFormat="1" applyFont="1" applyProtection="1">
      <protection hidden="1"/>
    </xf>
    <xf numFmtId="165" fontId="0" fillId="0" borderId="15" xfId="1" applyNumberFormat="1" applyFont="1" applyBorder="1" applyProtection="1">
      <protection hidden="1"/>
    </xf>
    <xf numFmtId="167" fontId="1" fillId="8" borderId="28" xfId="1" applyNumberFormat="1" applyFont="1" applyFill="1" applyBorder="1" applyProtection="1">
      <protection hidden="1"/>
    </xf>
    <xf numFmtId="167" fontId="0" fillId="0" borderId="28" xfId="0" applyNumberFormat="1" applyFill="1" applyBorder="1" applyAlignment="1" applyProtection="1">
      <alignment wrapText="1"/>
      <protection hidden="1"/>
    </xf>
    <xf numFmtId="167" fontId="0" fillId="0" borderId="31" xfId="0" applyNumberFormat="1" applyFill="1" applyBorder="1" applyAlignment="1" applyProtection="1">
      <alignment wrapText="1"/>
      <protection hidden="1"/>
    </xf>
    <xf numFmtId="167" fontId="14" fillId="0" borderId="28" xfId="0" applyNumberFormat="1" applyFont="1" applyBorder="1" applyAlignment="1" applyProtection="1">
      <alignment wrapText="1"/>
      <protection hidden="1"/>
    </xf>
    <xf numFmtId="0" fontId="24" fillId="0" borderId="0" xfId="0" applyFont="1" applyProtection="1">
      <protection hidden="1"/>
    </xf>
    <xf numFmtId="0" fontId="25" fillId="0" borderId="0" xfId="0" applyFont="1"/>
    <xf numFmtId="0" fontId="3" fillId="0" borderId="1" xfId="0" applyFont="1" applyFill="1" applyBorder="1"/>
    <xf numFmtId="0" fontId="3" fillId="0" borderId="0" xfId="0" applyFont="1" applyFill="1" applyBorder="1"/>
    <xf numFmtId="0" fontId="12" fillId="0" borderId="28" xfId="0" applyFont="1" applyBorder="1"/>
    <xf numFmtId="0" fontId="1" fillId="0" borderId="44" xfId="0" applyFont="1" applyBorder="1" applyAlignment="1">
      <alignment wrapText="1"/>
    </xf>
    <xf numFmtId="0" fontId="1" fillId="0" borderId="1" xfId="0" applyFont="1" applyBorder="1" applyAlignment="1">
      <alignment wrapText="1"/>
    </xf>
    <xf numFmtId="0" fontId="3" fillId="0" borderId="0" xfId="0" applyFont="1"/>
    <xf numFmtId="14" fontId="3" fillId="0" borderId="0" xfId="0" applyNumberFormat="1" applyFont="1"/>
    <xf numFmtId="0" fontId="0" fillId="0" borderId="13" xfId="0" applyBorder="1" applyAlignment="1">
      <alignment horizontal="left"/>
    </xf>
    <xf numFmtId="0" fontId="0" fillId="0" borderId="15" xfId="0" applyBorder="1" applyAlignment="1">
      <alignment horizontal="left"/>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5" fillId="4" borderId="13" xfId="0" applyFont="1" applyFill="1" applyBorder="1" applyAlignment="1">
      <alignment horizontal="left" wrapText="1"/>
    </xf>
    <xf numFmtId="0" fontId="5" fillId="4" borderId="14" xfId="0" applyFont="1" applyFill="1" applyBorder="1" applyAlignment="1">
      <alignment horizontal="left" wrapText="1"/>
    </xf>
    <xf numFmtId="0" fontId="5" fillId="4" borderId="15" xfId="0" applyFont="1" applyFill="1" applyBorder="1" applyAlignment="1">
      <alignment horizontal="left" wrapText="1"/>
    </xf>
    <xf numFmtId="0" fontId="5" fillId="4" borderId="1" xfId="0" applyFont="1" applyFill="1" applyBorder="1" applyAlignment="1">
      <alignment horizontal="left" wrapText="1"/>
    </xf>
    <xf numFmtId="0" fontId="0" fillId="0" borderId="13" xfId="0" applyBorder="1" applyAlignment="1">
      <alignment horizontal="left" wrapText="1"/>
    </xf>
    <xf numFmtId="0" fontId="0" fillId="0" borderId="15" xfId="0" applyBorder="1" applyAlignment="1">
      <alignment horizontal="left"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7" fillId="0" borderId="12" xfId="0" applyFont="1" applyBorder="1" applyAlignment="1">
      <alignment horizontal="left" wrapText="1"/>
    </xf>
    <xf numFmtId="0" fontId="1" fillId="0" borderId="45" xfId="0" applyFont="1" applyBorder="1"/>
    <xf numFmtId="165" fontId="0" fillId="0" borderId="46" xfId="1" applyNumberFormat="1" applyFont="1" applyBorder="1" applyProtection="1">
      <protection hidden="1"/>
    </xf>
    <xf numFmtId="165" fontId="0" fillId="0" borderId="13" xfId="1" applyNumberFormat="1" applyFont="1" applyBorder="1" applyProtection="1">
      <protection hidden="1"/>
    </xf>
    <xf numFmtId="168" fontId="3" fillId="5" borderId="37" xfId="1" applyNumberFormat="1" applyFont="1" applyFill="1" applyBorder="1" applyProtection="1">
      <protection locked="0"/>
    </xf>
    <xf numFmtId="165" fontId="0" fillId="0" borderId="13" xfId="1" applyNumberFormat="1" applyFont="1" applyBorder="1"/>
    <xf numFmtId="0" fontId="0" fillId="0" borderId="47" xfId="0" applyBorder="1"/>
    <xf numFmtId="0" fontId="0" fillId="0" borderId="48" xfId="0" applyBorder="1"/>
    <xf numFmtId="0" fontId="1" fillId="0" borderId="49" xfId="0" applyFont="1" applyBorder="1"/>
    <xf numFmtId="0" fontId="0" fillId="0" borderId="49" xfId="0" applyBorder="1"/>
    <xf numFmtId="167" fontId="3" fillId="5" borderId="49" xfId="1" applyNumberFormat="1" applyFont="1" applyFill="1" applyBorder="1" applyProtection="1">
      <protection locked="0"/>
    </xf>
    <xf numFmtId="167" fontId="3" fillId="0" borderId="49" xfId="1" applyNumberFormat="1" applyFont="1" applyBorder="1"/>
    <xf numFmtId="167" fontId="0" fillId="0" borderId="49" xfId="1" applyNumberFormat="1" applyFont="1" applyBorder="1" applyProtection="1">
      <protection hidden="1"/>
    </xf>
    <xf numFmtId="167" fontId="0" fillId="0" borderId="49" xfId="1" applyNumberFormat="1" applyFont="1" applyBorder="1"/>
    <xf numFmtId="0" fontId="0" fillId="0" borderId="50" xfId="0" applyBorder="1"/>
    <xf numFmtId="0" fontId="16" fillId="9" borderId="51" xfId="0" applyFont="1" applyFill="1" applyBorder="1"/>
  </cellXfs>
  <cellStyles count="2">
    <cellStyle name="Komma" xfId="1" builtinId="3"/>
    <cellStyle name="Standaard" xfId="0" builtinId="0"/>
  </cellStyles>
  <dxfs count="22">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21577</xdr:colOff>
      <xdr:row>4</xdr:row>
      <xdr:rowOff>163731</xdr:rowOff>
    </xdr:from>
    <xdr:to>
      <xdr:col>10</xdr:col>
      <xdr:colOff>885824</xdr:colOff>
      <xdr:row>12</xdr:row>
      <xdr:rowOff>47624</xdr:rowOff>
    </xdr:to>
    <xdr:pic>
      <xdr:nvPicPr>
        <xdr:cNvPr id="3" name="Afbeelding 2" descr="voorbeeld van een trekvenster in het tabblad van het rekenmodel &#10;">
          <a:extLst>
            <a:ext uri="{FF2B5EF4-FFF2-40B4-BE49-F238E27FC236}">
              <a16:creationId xmlns:a16="http://schemas.microsoft.com/office/drawing/2014/main" id="{79710753-AE1D-4762-A24E-6FB2B28F8F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3652" y="935256"/>
          <a:ext cx="2364435" cy="1331693"/>
        </a:xfrm>
        <a:prstGeom prst="rect">
          <a:avLst/>
        </a:prstGeom>
      </xdr:spPr>
    </xdr:pic>
    <xdr:clientData/>
  </xdr:twoCellAnchor>
  <xdr:twoCellAnchor editAs="oneCell">
    <xdr:from>
      <xdr:col>6</xdr:col>
      <xdr:colOff>495300</xdr:colOff>
      <xdr:row>0</xdr:row>
      <xdr:rowOff>0</xdr:rowOff>
    </xdr:from>
    <xdr:to>
      <xdr:col>6</xdr:col>
      <xdr:colOff>962025</xdr:colOff>
      <xdr:row>0</xdr:row>
      <xdr:rowOff>1333500</xdr:rowOff>
    </xdr:to>
    <xdr:pic>
      <xdr:nvPicPr>
        <xdr:cNvPr id="2" name="Afbeelding 1" descr="Rijkslogo">
          <a:extLst>
            <a:ext uri="{FF2B5EF4-FFF2-40B4-BE49-F238E27FC236}">
              <a16:creationId xmlns:a16="http://schemas.microsoft.com/office/drawing/2014/main" id="{EFD48732-8DF6-DDDD-F449-53124B6EB3C5}"/>
            </a:ext>
          </a:extLst>
        </xdr:cNvPr>
        <xdr:cNvPicPr>
          <a:picLocks noChangeAspect="1"/>
        </xdr:cNvPicPr>
      </xdr:nvPicPr>
      <xdr:blipFill>
        <a:blip xmlns:r="http://schemas.openxmlformats.org/officeDocument/2006/relationships" r:embed="rId2"/>
        <a:srcRect/>
        <a:stretch>
          <a:fillRect/>
        </a:stretch>
      </xdr:blipFill>
      <xdr:spPr bwMode="auto">
        <a:xfrm>
          <a:off x="4000500" y="0"/>
          <a:ext cx="466725" cy="1333500"/>
        </a:xfrm>
        <a:prstGeom prst="rect">
          <a:avLst/>
        </a:prstGeom>
        <a:noFill/>
        <a:ln w="9525">
          <a:noFill/>
          <a:miter lim="800000"/>
          <a:headEnd/>
          <a:tailEnd/>
        </a:ln>
      </xdr:spPr>
    </xdr:pic>
    <xdr:clientData/>
  </xdr:twoCellAnchor>
  <xdr:twoCellAnchor editAs="oneCell">
    <xdr:from>
      <xdr:col>6</xdr:col>
      <xdr:colOff>952500</xdr:colOff>
      <xdr:row>0</xdr:row>
      <xdr:rowOff>0</xdr:rowOff>
    </xdr:from>
    <xdr:to>
      <xdr:col>9</xdr:col>
      <xdr:colOff>560705</xdr:colOff>
      <xdr:row>1</xdr:row>
      <xdr:rowOff>123825</xdr:rowOff>
    </xdr:to>
    <xdr:pic>
      <xdr:nvPicPr>
        <xdr:cNvPr id="4" name="Afbeelding 3">
          <a:extLst>
            <a:ext uri="{FF2B5EF4-FFF2-40B4-BE49-F238E27FC236}">
              <a16:creationId xmlns:a16="http://schemas.microsoft.com/office/drawing/2014/main" id="{68638E4C-187B-1A55-1F8F-FBFB1D9A09F7}"/>
            </a:ext>
            <a:ext uri="{C183D7F6-B498-43B3-948B-1728B52AA6E4}">
              <adec:decorative xmlns:adec="http://schemas.microsoft.com/office/drawing/2017/decorative" val="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57700" y="0"/>
          <a:ext cx="2351405" cy="1590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9</xdr:col>
      <xdr:colOff>390533</xdr:colOff>
      <xdr:row>2</xdr:row>
      <xdr:rowOff>161925</xdr:rowOff>
    </xdr:to>
    <xdr:pic>
      <xdr:nvPicPr>
        <xdr:cNvPr id="2" name="Afbeelding 1">
          <a:extLst>
            <a:ext uri="{FF2B5EF4-FFF2-40B4-BE49-F238E27FC236}">
              <a16:creationId xmlns:a16="http://schemas.microsoft.com/office/drawing/2014/main" id="{D6EA357E-546D-47F6-B461-A1C7F97EA89B}"/>
            </a:ext>
          </a:extLst>
        </xdr:cNvPr>
        <xdr:cNvPicPr>
          <a:picLocks noChangeAspect="1"/>
        </xdr:cNvPicPr>
      </xdr:nvPicPr>
      <xdr:blipFill rotWithShape="1">
        <a:blip xmlns:r="http://schemas.openxmlformats.org/officeDocument/2006/relationships" r:embed="rId1"/>
        <a:srcRect t="6542" b="11215"/>
        <a:stretch/>
      </xdr:blipFill>
      <xdr:spPr>
        <a:xfrm>
          <a:off x="8490585" y="76200"/>
          <a:ext cx="3055628" cy="86296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B82EA-60A8-4692-8077-DF0184FA07D8}">
  <sheetPr codeName="Blad1"/>
  <dimension ref="A1:J31"/>
  <sheetViews>
    <sheetView workbookViewId="0">
      <selection activeCell="J4" sqref="J4"/>
    </sheetView>
  </sheetViews>
  <sheetFormatPr defaultRowHeight="15" x14ac:dyDescent="0.25"/>
  <cols>
    <col min="4" max="4" width="15" customWidth="1"/>
  </cols>
  <sheetData>
    <row r="1" spans="1:10" ht="26.25" x14ac:dyDescent="0.4">
      <c r="A1" s="2" t="s">
        <v>0</v>
      </c>
    </row>
    <row r="2" spans="1:10" x14ac:dyDescent="0.25">
      <c r="A2" s="3" t="s">
        <v>403</v>
      </c>
      <c r="B2" s="3"/>
      <c r="C2" s="3"/>
      <c r="D2" s="3" t="s">
        <v>2</v>
      </c>
      <c r="E2" s="3" t="s">
        <v>451</v>
      </c>
      <c r="F2" s="3"/>
      <c r="G2" s="3"/>
      <c r="H2" s="3"/>
      <c r="J2" s="4" t="s">
        <v>455</v>
      </c>
    </row>
    <row r="3" spans="1:10" x14ac:dyDescent="0.25">
      <c r="A3" s="4" t="s">
        <v>1</v>
      </c>
      <c r="B3" s="76" t="s">
        <v>400</v>
      </c>
      <c r="C3" s="4" t="s">
        <v>458</v>
      </c>
      <c r="D3" s="5">
        <v>44998</v>
      </c>
      <c r="E3" s="4" t="s">
        <v>452</v>
      </c>
      <c r="F3" s="4"/>
      <c r="G3" s="4"/>
      <c r="H3" s="4"/>
      <c r="J3" s="4" t="s">
        <v>449</v>
      </c>
    </row>
    <row r="4" spans="1:10" x14ac:dyDescent="0.25">
      <c r="A4" s="4"/>
      <c r="B4" s="76"/>
      <c r="C4" s="4"/>
      <c r="D4" s="5"/>
      <c r="E4" s="4"/>
      <c r="F4" s="4"/>
      <c r="G4" s="4"/>
      <c r="H4" s="4"/>
      <c r="J4" s="4" t="s">
        <v>450</v>
      </c>
    </row>
    <row r="5" spans="1:10" x14ac:dyDescent="0.25">
      <c r="A5" s="4"/>
      <c r="B5" s="76"/>
      <c r="C5" s="4"/>
      <c r="D5" s="5"/>
      <c r="E5" s="4"/>
      <c r="F5" s="4"/>
      <c r="G5" s="4"/>
      <c r="H5" s="4"/>
      <c r="J5" s="4"/>
    </row>
    <row r="6" spans="1:10" x14ac:dyDescent="0.25">
      <c r="A6" s="4"/>
      <c r="B6" s="76"/>
      <c r="C6" s="4"/>
      <c r="D6" s="5"/>
      <c r="E6" s="4"/>
      <c r="F6" s="4"/>
      <c r="G6" s="4"/>
      <c r="H6" s="4"/>
    </row>
    <row r="7" spans="1:10" x14ac:dyDescent="0.25">
      <c r="A7" s="4"/>
      <c r="B7" s="76"/>
      <c r="C7" s="4"/>
      <c r="D7" s="5"/>
      <c r="E7" s="4"/>
      <c r="F7" s="4"/>
      <c r="G7" s="4"/>
      <c r="H7" s="4"/>
      <c r="J7" s="143"/>
    </row>
    <row r="8" spans="1:10" x14ac:dyDescent="0.25">
      <c r="A8" s="4"/>
      <c r="B8" s="76"/>
      <c r="C8" s="4"/>
      <c r="D8" s="5"/>
      <c r="E8" s="4"/>
      <c r="F8" s="4"/>
      <c r="G8" s="4"/>
      <c r="H8" s="4"/>
    </row>
    <row r="9" spans="1:10" x14ac:dyDescent="0.25">
      <c r="A9" s="4"/>
      <c r="B9" s="76"/>
      <c r="C9" s="4"/>
      <c r="D9" s="5"/>
      <c r="E9" s="142"/>
      <c r="F9" s="4"/>
      <c r="G9" s="4"/>
      <c r="H9" s="3"/>
    </row>
    <row r="10" spans="1:10" x14ac:dyDescent="0.25">
      <c r="A10" s="4"/>
      <c r="B10" s="76"/>
      <c r="C10" s="4"/>
      <c r="D10" s="5"/>
      <c r="E10" s="4"/>
      <c r="F10" s="4"/>
      <c r="G10" s="4"/>
      <c r="H10" s="3"/>
    </row>
    <row r="11" spans="1:10" x14ac:dyDescent="0.25">
      <c r="A11" s="4"/>
      <c r="B11" s="76"/>
      <c r="C11" s="4"/>
      <c r="D11" s="5"/>
      <c r="E11" s="4"/>
      <c r="F11" s="4"/>
      <c r="G11" s="4"/>
      <c r="H11" s="4"/>
    </row>
    <row r="12" spans="1:10" x14ac:dyDescent="0.25">
      <c r="A12" s="4"/>
      <c r="B12" s="76"/>
      <c r="C12" s="4"/>
      <c r="D12" s="5"/>
      <c r="E12" s="4"/>
      <c r="F12" s="4"/>
      <c r="G12" s="4"/>
      <c r="H12" s="4"/>
    </row>
    <row r="13" spans="1:10" x14ac:dyDescent="0.25">
      <c r="A13" s="4"/>
      <c r="B13" s="76"/>
      <c r="C13" s="4"/>
      <c r="D13" s="5"/>
      <c r="E13" s="4"/>
      <c r="F13" s="4"/>
      <c r="G13" s="4"/>
      <c r="H13" s="4"/>
    </row>
    <row r="14" spans="1:10" x14ac:dyDescent="0.25">
      <c r="A14" s="4"/>
      <c r="B14" s="76"/>
      <c r="C14" s="4"/>
      <c r="D14" s="5"/>
      <c r="E14" s="4"/>
      <c r="F14" s="4"/>
      <c r="G14" s="4"/>
      <c r="H14" s="4"/>
    </row>
    <row r="15" spans="1:10" x14ac:dyDescent="0.25">
      <c r="A15" s="4"/>
      <c r="B15" s="76"/>
      <c r="C15" s="4"/>
      <c r="D15" s="5"/>
      <c r="E15" s="4"/>
      <c r="F15" s="4"/>
      <c r="G15" s="4"/>
      <c r="H15" s="4"/>
    </row>
    <row r="16" spans="1:10" x14ac:dyDescent="0.25">
      <c r="A16" s="4"/>
      <c r="B16" s="76"/>
      <c r="C16" s="4"/>
      <c r="D16" s="5"/>
      <c r="E16" s="4"/>
      <c r="F16" s="4"/>
      <c r="G16" s="4"/>
      <c r="H16" s="4"/>
    </row>
    <row r="17" spans="1:8" x14ac:dyDescent="0.25">
      <c r="A17" s="4"/>
      <c r="B17" s="76"/>
      <c r="C17" s="4"/>
      <c r="D17" s="5"/>
      <c r="E17" s="4"/>
      <c r="F17" s="4"/>
      <c r="G17" s="4"/>
      <c r="H17" s="4"/>
    </row>
    <row r="18" spans="1:8" x14ac:dyDescent="0.25">
      <c r="A18" s="4"/>
      <c r="B18" s="76"/>
      <c r="C18" s="4"/>
      <c r="D18" s="5"/>
      <c r="E18" s="4"/>
      <c r="F18" s="4"/>
      <c r="G18" s="4"/>
      <c r="H18" s="4"/>
    </row>
    <row r="19" spans="1:8" x14ac:dyDescent="0.25">
      <c r="A19" s="4"/>
      <c r="B19" s="4"/>
      <c r="C19" s="4"/>
      <c r="D19" s="5"/>
      <c r="E19" s="4"/>
      <c r="F19" s="4"/>
      <c r="G19" s="4"/>
      <c r="H19" s="4"/>
    </row>
    <row r="20" spans="1:8" x14ac:dyDescent="0.25">
      <c r="A20" s="4"/>
      <c r="B20" s="4"/>
      <c r="C20" s="4"/>
      <c r="D20" s="5"/>
      <c r="E20" s="4"/>
      <c r="F20" s="4"/>
      <c r="G20" s="4"/>
      <c r="H20" s="4"/>
    </row>
    <row r="21" spans="1:8" x14ac:dyDescent="0.25">
      <c r="A21" s="4"/>
      <c r="B21" s="4"/>
      <c r="C21" s="4"/>
      <c r="D21" s="5"/>
      <c r="E21" s="4"/>
      <c r="F21" s="4"/>
      <c r="G21" s="4"/>
      <c r="H21" s="4"/>
    </row>
    <row r="22" spans="1:8" x14ac:dyDescent="0.25">
      <c r="A22" s="4"/>
      <c r="B22" s="4"/>
      <c r="C22" s="4"/>
      <c r="D22" s="5"/>
      <c r="E22" s="4"/>
      <c r="F22" s="4"/>
      <c r="G22" s="4"/>
      <c r="H22" s="4"/>
    </row>
    <row r="23" spans="1:8" x14ac:dyDescent="0.25">
      <c r="A23" s="4"/>
      <c r="B23" s="4"/>
      <c r="C23" s="4"/>
      <c r="D23" s="5"/>
      <c r="E23" s="4"/>
      <c r="F23" s="4"/>
      <c r="G23" s="4"/>
      <c r="H23" s="4"/>
    </row>
    <row r="24" spans="1:8" x14ac:dyDescent="0.25">
      <c r="A24" s="4"/>
      <c r="B24" s="4"/>
      <c r="C24" s="4"/>
      <c r="D24" s="5"/>
      <c r="E24" s="4"/>
      <c r="F24" s="4"/>
      <c r="G24" s="4"/>
      <c r="H24" s="4"/>
    </row>
    <row r="25" spans="1:8" x14ac:dyDescent="0.25">
      <c r="A25" s="4"/>
      <c r="B25" s="4"/>
      <c r="C25" s="4"/>
      <c r="D25" s="5"/>
      <c r="E25" s="4"/>
      <c r="F25" s="4"/>
      <c r="G25" s="4"/>
      <c r="H25" s="4"/>
    </row>
    <row r="26" spans="1:8" x14ac:dyDescent="0.25">
      <c r="A26" s="4"/>
      <c r="B26" s="4"/>
      <c r="C26" s="4"/>
      <c r="D26" s="5"/>
      <c r="E26" s="4"/>
      <c r="F26" s="4"/>
      <c r="G26" s="4"/>
      <c r="H26" s="4"/>
    </row>
    <row r="27" spans="1:8" x14ac:dyDescent="0.25">
      <c r="A27" s="4"/>
      <c r="B27" s="4"/>
      <c r="C27" s="4"/>
      <c r="D27" s="5"/>
      <c r="E27" s="4"/>
      <c r="F27" s="4"/>
      <c r="G27" s="4"/>
      <c r="H27" s="4"/>
    </row>
    <row r="28" spans="1:8" x14ac:dyDescent="0.25">
      <c r="A28" s="4"/>
      <c r="B28" s="4"/>
      <c r="C28" s="4"/>
      <c r="D28" s="5"/>
      <c r="E28" s="4"/>
      <c r="F28" s="4"/>
      <c r="G28" s="4"/>
      <c r="H28" s="4"/>
    </row>
    <row r="29" spans="1:8" x14ac:dyDescent="0.25">
      <c r="A29" s="4"/>
      <c r="B29" s="4"/>
      <c r="C29" s="4"/>
      <c r="D29" s="5"/>
      <c r="E29" s="4"/>
      <c r="F29" s="4"/>
      <c r="G29" s="4"/>
      <c r="H29" s="4"/>
    </row>
    <row r="30" spans="1:8" x14ac:dyDescent="0.25">
      <c r="A30" s="147"/>
      <c r="B30" s="147"/>
      <c r="C30" s="147"/>
      <c r="D30" s="148"/>
      <c r="E30" s="147"/>
      <c r="F30" s="147"/>
      <c r="G30" s="147"/>
      <c r="H30" s="147"/>
    </row>
    <row r="31" spans="1:8" x14ac:dyDescent="0.25">
      <c r="A31" s="147"/>
      <c r="B31" s="147"/>
      <c r="C31" s="147"/>
      <c r="D31" s="147"/>
      <c r="E31" s="147"/>
      <c r="F31" s="147"/>
      <c r="G31" s="147"/>
      <c r="H31" s="147"/>
    </row>
  </sheetData>
  <sheetProtection algorithmName="SHA-512" hashValue="DmO9yHW5OvxdxrvnxDdVGwZ8rHeSNMRrcaZ2tigwYKXxL84YWODdp/mjZynrfzZMxvGGNloUlvB1qP0MqVr32g==" saltValue="gxkziM4XEv8cUqNBg7mnAw==" spinCount="100000" sheet="1" objects="1" scenarios="1"/>
  <pageMargins left="0.7" right="0.7" top="0.75" bottom="0.75" header="0.3" footer="0.3"/>
  <pageSetup paperSize="9" orientation="portrait" r:id="rId1"/>
  <headerFooter>
    <oddFooter>&amp;L_x000D_&amp;1#&amp;"Calibri"&amp;10&amp;K000000 Intern gebruik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22DB-54DB-4829-9A1C-81C43406CA21}">
  <sheetPr codeName="Blad2">
    <tabColor theme="7" tint="0.39997558519241921"/>
  </sheetPr>
  <dimension ref="A2:Q54"/>
  <sheetViews>
    <sheetView workbookViewId="0">
      <selection activeCell="C4" sqref="C4"/>
    </sheetView>
  </sheetViews>
  <sheetFormatPr defaultRowHeight="15" x14ac:dyDescent="0.25"/>
  <cols>
    <col min="1" max="1" width="24.7109375" customWidth="1"/>
    <col min="7" max="7" width="22.28515625" customWidth="1"/>
    <col min="8" max="8" width="12.42578125" customWidth="1"/>
    <col min="9" max="9" width="13.5703125" customWidth="1"/>
    <col min="11" max="11" width="22.7109375" customWidth="1"/>
    <col min="13" max="13" width="24.7109375" customWidth="1"/>
  </cols>
  <sheetData>
    <row r="2" spans="1:17" x14ac:dyDescent="0.25">
      <c r="A2" t="s">
        <v>3</v>
      </c>
      <c r="K2" s="1" t="s">
        <v>390</v>
      </c>
      <c r="O2" t="s">
        <v>6</v>
      </c>
    </row>
    <row r="3" spans="1:17" ht="15.75" thickBot="1" x14ac:dyDescent="0.3">
      <c r="K3" s="63" t="s">
        <v>388</v>
      </c>
    </row>
    <row r="4" spans="1:17" ht="60" x14ac:dyDescent="0.25">
      <c r="G4" s="27" t="s">
        <v>433</v>
      </c>
      <c r="H4" s="111">
        <v>15</v>
      </c>
      <c r="I4" s="3" t="s">
        <v>432</v>
      </c>
      <c r="K4" s="8"/>
      <c r="L4" s="9">
        <v>2005</v>
      </c>
      <c r="M4" s="9">
        <v>2015</v>
      </c>
      <c r="N4" s="9">
        <v>2020</v>
      </c>
      <c r="O4" s="9">
        <v>2021</v>
      </c>
      <c r="P4" s="9">
        <v>2025</v>
      </c>
      <c r="Q4" s="10">
        <v>2030</v>
      </c>
    </row>
    <row r="5" spans="1:17" ht="45.75" thickBot="1" x14ac:dyDescent="0.3">
      <c r="A5" s="69" t="s">
        <v>372</v>
      </c>
      <c r="G5" s="3" t="s">
        <v>434</v>
      </c>
      <c r="H5" s="4">
        <v>80</v>
      </c>
      <c r="I5" s="3" t="s">
        <v>435</v>
      </c>
      <c r="K5" s="11" t="s">
        <v>4</v>
      </c>
      <c r="L5" s="7">
        <v>0.62</v>
      </c>
      <c r="M5" s="7">
        <v>0.68</v>
      </c>
      <c r="N5" s="7">
        <v>0.42</v>
      </c>
      <c r="O5" s="7" t="s">
        <v>5</v>
      </c>
      <c r="P5" s="7">
        <v>0.56000000000000005</v>
      </c>
      <c r="Q5" s="62">
        <v>0.28999999999999998</v>
      </c>
    </row>
    <row r="6" spans="1:17" ht="35.25" x14ac:dyDescent="0.25">
      <c r="A6" s="47"/>
      <c r="B6" s="99" t="s">
        <v>8</v>
      </c>
      <c r="C6" s="99" t="s">
        <v>386</v>
      </c>
      <c r="D6" s="99" t="s">
        <v>387</v>
      </c>
      <c r="E6" s="91"/>
      <c r="G6" s="112" t="s">
        <v>436</v>
      </c>
      <c r="K6" s="12"/>
      <c r="L6" s="3"/>
      <c r="M6" s="3"/>
      <c r="N6" s="3"/>
      <c r="O6" s="3"/>
      <c r="P6" s="3"/>
      <c r="Q6" s="13"/>
    </row>
    <row r="7" spans="1:17" x14ac:dyDescent="0.25">
      <c r="A7" s="92" t="s">
        <v>383</v>
      </c>
      <c r="B7" s="77" t="s">
        <v>42</v>
      </c>
      <c r="C7" s="59"/>
      <c r="D7" s="98">
        <v>2.8250000000000002</v>
      </c>
      <c r="E7" s="55" t="s">
        <v>384</v>
      </c>
      <c r="K7" s="12"/>
      <c r="L7" s="3"/>
      <c r="M7" s="3"/>
      <c r="N7" s="3"/>
      <c r="O7" s="3"/>
      <c r="P7" s="3"/>
      <c r="Q7" s="13"/>
    </row>
    <row r="8" spans="1:17" ht="15.75" thickBot="1" x14ac:dyDescent="0.3">
      <c r="A8" s="92" t="s">
        <v>80</v>
      </c>
      <c r="B8" s="3" t="s">
        <v>42</v>
      </c>
      <c r="C8" s="56"/>
      <c r="D8" s="56">
        <v>2.88</v>
      </c>
      <c r="E8" s="55" t="s">
        <v>384</v>
      </c>
      <c r="K8" s="14"/>
      <c r="L8" s="15"/>
      <c r="M8" s="15"/>
      <c r="N8" s="15"/>
      <c r="O8" s="15"/>
      <c r="P8" s="15"/>
      <c r="Q8" s="16"/>
    </row>
    <row r="9" spans="1:17" ht="15.75" thickBot="1" x14ac:dyDescent="0.3">
      <c r="A9" s="95" t="s">
        <v>17</v>
      </c>
      <c r="B9" s="26" t="s">
        <v>18</v>
      </c>
      <c r="C9" s="3">
        <v>2.7839999999999998</v>
      </c>
      <c r="D9" s="97">
        <v>2.141</v>
      </c>
      <c r="E9" s="55" t="s">
        <v>384</v>
      </c>
      <c r="G9" s="47" t="s">
        <v>373</v>
      </c>
      <c r="H9" s="48" t="s">
        <v>376</v>
      </c>
      <c r="I9" s="49" t="s">
        <v>377</v>
      </c>
    </row>
    <row r="10" spans="1:17" ht="60.75" thickBot="1" x14ac:dyDescent="0.3">
      <c r="A10" s="95" t="s">
        <v>37</v>
      </c>
      <c r="B10" s="26" t="s">
        <v>18</v>
      </c>
      <c r="C10" s="3">
        <v>0.44900000000000001</v>
      </c>
      <c r="D10" s="97">
        <v>3.5000000000000003E-2</v>
      </c>
      <c r="E10" s="55" t="s">
        <v>384</v>
      </c>
      <c r="G10" s="50" t="s">
        <v>374</v>
      </c>
      <c r="H10" s="51" t="s">
        <v>375</v>
      </c>
      <c r="I10" s="52" t="s">
        <v>378</v>
      </c>
      <c r="K10" s="61" t="s">
        <v>396</v>
      </c>
    </row>
    <row r="11" spans="1:17" ht="15.75" thickBot="1" x14ac:dyDescent="0.3">
      <c r="A11" s="95" t="s">
        <v>34</v>
      </c>
      <c r="B11" s="26" t="s">
        <v>18</v>
      </c>
      <c r="C11" s="3">
        <v>0.314</v>
      </c>
      <c r="D11" s="97">
        <v>3.7999999999999999E-2</v>
      </c>
      <c r="E11" s="55" t="s">
        <v>384</v>
      </c>
      <c r="K11" s="67" t="s">
        <v>420</v>
      </c>
    </row>
    <row r="12" spans="1:17" ht="19.5" thickBot="1" x14ac:dyDescent="0.35">
      <c r="A12" s="95" t="s">
        <v>26</v>
      </c>
      <c r="B12" s="26" t="s">
        <v>18</v>
      </c>
      <c r="C12" s="3">
        <v>0.55800000000000005</v>
      </c>
      <c r="D12" s="97">
        <v>1.4E-2</v>
      </c>
      <c r="E12" s="55" t="s">
        <v>384</v>
      </c>
      <c r="G12" s="103" t="s">
        <v>416</v>
      </c>
      <c r="H12" s="48"/>
      <c r="I12" s="49"/>
      <c r="K12" s="68" t="s">
        <v>421</v>
      </c>
    </row>
    <row r="13" spans="1:17" x14ac:dyDescent="0.25">
      <c r="A13" s="92" t="s">
        <v>71</v>
      </c>
      <c r="B13" s="3" t="s">
        <v>42</v>
      </c>
      <c r="C13" s="56"/>
      <c r="D13" s="56">
        <v>3.3809999999999998</v>
      </c>
      <c r="E13" s="55" t="s">
        <v>384</v>
      </c>
      <c r="G13" s="53"/>
      <c r="H13" s="54" t="s">
        <v>379</v>
      </c>
      <c r="I13" s="55"/>
    </row>
    <row r="14" spans="1:17" x14ac:dyDescent="0.25">
      <c r="A14" s="92" t="s">
        <v>87</v>
      </c>
      <c r="B14" s="3" t="s">
        <v>42</v>
      </c>
      <c r="C14" s="56"/>
      <c r="D14" s="56">
        <v>0.95199999999999996</v>
      </c>
      <c r="E14" s="55" t="s">
        <v>384</v>
      </c>
      <c r="G14" s="101" t="s">
        <v>90</v>
      </c>
      <c r="H14" s="56">
        <v>1.788</v>
      </c>
      <c r="I14" s="3" t="s">
        <v>91</v>
      </c>
    </row>
    <row r="15" spans="1:17" x14ac:dyDescent="0.25">
      <c r="A15" s="92" t="s">
        <v>86</v>
      </c>
      <c r="B15" s="3" t="s">
        <v>42</v>
      </c>
      <c r="C15" s="56"/>
      <c r="D15" s="58">
        <v>2.02</v>
      </c>
      <c r="E15" s="55" t="s">
        <v>384</v>
      </c>
      <c r="G15" s="101" t="s">
        <v>43</v>
      </c>
      <c r="H15" s="56">
        <v>0.13700000000000001</v>
      </c>
      <c r="I15" s="42" t="s">
        <v>42</v>
      </c>
      <c r="K15" s="141" t="s">
        <v>453</v>
      </c>
    </row>
    <row r="16" spans="1:17" x14ac:dyDescent="0.25">
      <c r="A16" s="92" t="s">
        <v>78</v>
      </c>
      <c r="B16" s="3" t="s">
        <v>42</v>
      </c>
      <c r="C16" s="56"/>
      <c r="D16" s="57">
        <v>2.7930000000000001</v>
      </c>
      <c r="E16" s="55" t="s">
        <v>384</v>
      </c>
      <c r="G16" s="101" t="s">
        <v>47</v>
      </c>
      <c r="H16" s="4">
        <v>0.17599999999999999</v>
      </c>
      <c r="I16" s="42" t="s">
        <v>42</v>
      </c>
      <c r="K16" t="s">
        <v>454</v>
      </c>
    </row>
    <row r="17" spans="1:13" x14ac:dyDescent="0.25">
      <c r="A17" s="92" t="s">
        <v>81</v>
      </c>
      <c r="B17" s="3" t="s">
        <v>42</v>
      </c>
      <c r="C17" s="56"/>
      <c r="D17" s="56">
        <v>2.6880000000000002</v>
      </c>
      <c r="E17" s="55" t="s">
        <v>384</v>
      </c>
      <c r="G17" s="101" t="s">
        <v>102</v>
      </c>
      <c r="H17" s="56">
        <v>0</v>
      </c>
      <c r="I17" s="3" t="s">
        <v>91</v>
      </c>
    </row>
    <row r="18" spans="1:13" x14ac:dyDescent="0.25">
      <c r="A18" s="92" t="s">
        <v>83</v>
      </c>
      <c r="B18" s="3" t="s">
        <v>42</v>
      </c>
      <c r="C18" s="56"/>
      <c r="D18" s="56">
        <v>2.5680000000000001</v>
      </c>
      <c r="E18" s="55" t="s">
        <v>384</v>
      </c>
      <c r="G18" s="101" t="s">
        <v>107</v>
      </c>
      <c r="H18" s="56">
        <v>0</v>
      </c>
      <c r="I18" s="3" t="s">
        <v>91</v>
      </c>
    </row>
    <row r="19" spans="1:13" x14ac:dyDescent="0.25">
      <c r="A19" s="92" t="s">
        <v>82</v>
      </c>
      <c r="B19" s="3" t="s">
        <v>42</v>
      </c>
      <c r="C19" s="56"/>
      <c r="D19" s="56">
        <v>2.7280000000000002</v>
      </c>
      <c r="E19" s="55" t="s">
        <v>384</v>
      </c>
      <c r="G19" s="101" t="s">
        <v>105</v>
      </c>
      <c r="H19" s="56">
        <v>0</v>
      </c>
      <c r="I19" s="3" t="s">
        <v>91</v>
      </c>
    </row>
    <row r="20" spans="1:13" ht="15.75" thickBot="1" x14ac:dyDescent="0.3">
      <c r="A20" s="95" t="s">
        <v>29</v>
      </c>
      <c r="B20" s="26" t="s">
        <v>18</v>
      </c>
      <c r="C20" s="3">
        <v>3.262</v>
      </c>
      <c r="D20" s="97">
        <v>2.4740000000000002</v>
      </c>
      <c r="E20" s="55" t="s">
        <v>384</v>
      </c>
      <c r="G20" s="101" t="s">
        <v>106</v>
      </c>
      <c r="H20" s="56">
        <v>0</v>
      </c>
      <c r="I20" s="3" t="s">
        <v>91</v>
      </c>
    </row>
    <row r="21" spans="1:13" ht="45.75" thickBot="1" x14ac:dyDescent="0.3">
      <c r="A21" s="92" t="s">
        <v>69</v>
      </c>
      <c r="B21" s="3" t="s">
        <v>42</v>
      </c>
      <c r="C21" s="56"/>
      <c r="D21" s="56">
        <v>2.7839999999999998</v>
      </c>
      <c r="E21" s="55" t="s">
        <v>384</v>
      </c>
      <c r="G21" s="101" t="s">
        <v>100</v>
      </c>
      <c r="H21" s="56">
        <v>0</v>
      </c>
      <c r="I21" s="3" t="s">
        <v>91</v>
      </c>
      <c r="K21" s="105" t="str">
        <f>+M21&amp;$L$21&amp;" jaar"</f>
        <v>Totale CO2 besparing over de opgegeven periode van 0 jaar</v>
      </c>
      <c r="L21" s="144">
        <f>IF(Rekenmodel!$C$3&gt;$H$4,$H$4,Rekenmodel!C3)</f>
        <v>0</v>
      </c>
      <c r="M21" s="105" t="s">
        <v>456</v>
      </c>
    </row>
    <row r="22" spans="1:13" ht="15.75" thickBot="1" x14ac:dyDescent="0.3">
      <c r="A22" s="92" t="s">
        <v>68</v>
      </c>
      <c r="B22" s="3" t="s">
        <v>42</v>
      </c>
      <c r="C22" s="56"/>
      <c r="D22" s="56">
        <v>2.7930000000000001</v>
      </c>
      <c r="E22" s="55" t="s">
        <v>384</v>
      </c>
      <c r="G22" s="109" t="s">
        <v>426</v>
      </c>
      <c r="H22" s="4">
        <v>265</v>
      </c>
      <c r="I22" s="108" t="s">
        <v>428</v>
      </c>
      <c r="M22" s="105"/>
    </row>
    <row r="23" spans="1:13" ht="45.75" thickBot="1" x14ac:dyDescent="0.3">
      <c r="A23" s="92" t="s">
        <v>70</v>
      </c>
      <c r="B23" s="3" t="s">
        <v>42</v>
      </c>
      <c r="C23" s="56"/>
      <c r="D23" s="56">
        <v>3.2250000000000001</v>
      </c>
      <c r="E23" s="55" t="s">
        <v>384</v>
      </c>
      <c r="G23" s="101" t="s">
        <v>45</v>
      </c>
      <c r="H23" s="56">
        <v>2.9449999999999998</v>
      </c>
      <c r="I23" s="42" t="s">
        <v>42</v>
      </c>
      <c r="K23" s="105" t="str">
        <f>+M23&amp;$L$21&amp;" jaar"</f>
        <v>Totale CO2 toename over de opgegeven periode van 0 jaar</v>
      </c>
      <c r="L23" s="3"/>
      <c r="M23" s="145" t="s">
        <v>457</v>
      </c>
    </row>
    <row r="24" spans="1:13" x14ac:dyDescent="0.25">
      <c r="A24" s="92" t="s">
        <v>65</v>
      </c>
      <c r="B24" s="3" t="s">
        <v>42</v>
      </c>
      <c r="C24" s="56"/>
      <c r="D24" s="56">
        <v>2.1179999999999999</v>
      </c>
      <c r="E24" s="55" t="s">
        <v>384</v>
      </c>
      <c r="G24" s="101" t="s">
        <v>49</v>
      </c>
      <c r="H24" s="4">
        <v>1.631</v>
      </c>
      <c r="I24" s="42" t="s">
        <v>18</v>
      </c>
    </row>
    <row r="25" spans="1:13" x14ac:dyDescent="0.25">
      <c r="A25" s="92" t="s">
        <v>79</v>
      </c>
      <c r="B25" s="3" t="s">
        <v>42</v>
      </c>
      <c r="C25" s="56"/>
      <c r="D25" s="56">
        <v>2.9470000000000001</v>
      </c>
      <c r="E25" s="55" t="s">
        <v>384</v>
      </c>
      <c r="G25" s="101" t="s">
        <v>98</v>
      </c>
      <c r="H25" s="56">
        <v>1.53</v>
      </c>
      <c r="I25" s="3" t="s">
        <v>91</v>
      </c>
    </row>
    <row r="26" spans="1:13" x14ac:dyDescent="0.25">
      <c r="A26" s="92" t="s">
        <v>67</v>
      </c>
      <c r="B26" s="3" t="s">
        <v>42</v>
      </c>
      <c r="C26" s="56"/>
      <c r="D26" s="56">
        <v>3.0990000000000002</v>
      </c>
      <c r="E26" s="55" t="s">
        <v>384</v>
      </c>
      <c r="G26" s="101" t="s">
        <v>50</v>
      </c>
      <c r="H26" s="4">
        <v>0</v>
      </c>
      <c r="I26" s="42" t="s">
        <v>42</v>
      </c>
    </row>
    <row r="27" spans="1:13" x14ac:dyDescent="0.25">
      <c r="A27" s="92" t="s">
        <v>73</v>
      </c>
      <c r="B27" s="3" t="s">
        <v>42</v>
      </c>
      <c r="C27" s="56"/>
      <c r="D27" s="56">
        <v>3.4319999999999999</v>
      </c>
      <c r="E27" s="55" t="s">
        <v>384</v>
      </c>
      <c r="G27" s="101" t="s">
        <v>52</v>
      </c>
      <c r="H27" s="4">
        <v>0</v>
      </c>
      <c r="I27" s="42" t="s">
        <v>42</v>
      </c>
    </row>
    <row r="28" spans="1:13" x14ac:dyDescent="0.25">
      <c r="A28" s="92" t="s">
        <v>75</v>
      </c>
      <c r="B28" s="3" t="s">
        <v>42</v>
      </c>
      <c r="C28" s="56"/>
      <c r="D28" s="57">
        <v>2.911</v>
      </c>
      <c r="E28" s="55" t="s">
        <v>384</v>
      </c>
      <c r="G28" s="107"/>
      <c r="H28" s="4"/>
      <c r="I28" s="3"/>
    </row>
    <row r="29" spans="1:13" x14ac:dyDescent="0.25">
      <c r="A29" s="92" t="s">
        <v>74</v>
      </c>
      <c r="B29" s="3" t="s">
        <v>42</v>
      </c>
      <c r="C29" s="56"/>
      <c r="D29" s="56">
        <v>3.1520000000000001</v>
      </c>
      <c r="E29" s="55" t="s">
        <v>384</v>
      </c>
      <c r="G29" s="107"/>
      <c r="H29" s="4"/>
      <c r="I29" s="3"/>
    </row>
    <row r="30" spans="1:13" x14ac:dyDescent="0.25">
      <c r="A30" s="92" t="s">
        <v>63</v>
      </c>
      <c r="B30" s="3" t="s">
        <v>42</v>
      </c>
      <c r="C30" s="56"/>
      <c r="D30" s="56">
        <v>3.13</v>
      </c>
      <c r="E30" s="55" t="s">
        <v>384</v>
      </c>
      <c r="G30" s="107"/>
      <c r="H30" s="4"/>
      <c r="I30" s="3"/>
    </row>
    <row r="31" spans="1:13" ht="25.35" customHeight="1" thickBot="1" x14ac:dyDescent="0.3">
      <c r="A31" s="93" t="s">
        <v>72</v>
      </c>
      <c r="B31" s="15" t="s">
        <v>42</v>
      </c>
      <c r="C31" s="94"/>
      <c r="D31" s="94">
        <v>3.0350000000000001</v>
      </c>
      <c r="E31" s="52" t="s">
        <v>384</v>
      </c>
      <c r="G31" s="107"/>
      <c r="H31" s="4"/>
      <c r="I31" s="3"/>
    </row>
    <row r="32" spans="1:13" ht="15.75" thickBot="1" x14ac:dyDescent="0.3">
      <c r="A32" s="96" t="s">
        <v>84</v>
      </c>
      <c r="B32" s="3" t="s">
        <v>42</v>
      </c>
      <c r="C32" s="56"/>
      <c r="D32" s="58">
        <v>2.327</v>
      </c>
      <c r="E32" s="52" t="s">
        <v>384</v>
      </c>
    </row>
    <row r="33" spans="1:10" ht="15.75" thickBot="1" x14ac:dyDescent="0.3">
      <c r="A33" s="96" t="s">
        <v>89</v>
      </c>
      <c r="B33" s="3" t="s">
        <v>42</v>
      </c>
      <c r="C33" s="56"/>
      <c r="D33" s="56">
        <v>2.0179999999999998</v>
      </c>
      <c r="E33" s="52" t="s">
        <v>384</v>
      </c>
    </row>
    <row r="34" spans="1:10" ht="15.75" thickBot="1" x14ac:dyDescent="0.3">
      <c r="A34" s="96" t="s">
        <v>60</v>
      </c>
      <c r="B34" s="3" t="s">
        <v>18</v>
      </c>
      <c r="C34" s="3"/>
      <c r="D34" s="56">
        <v>3.1850000000000001</v>
      </c>
      <c r="E34" s="52" t="s">
        <v>385</v>
      </c>
    </row>
    <row r="35" spans="1:10" ht="15.75" thickBot="1" x14ac:dyDescent="0.3">
      <c r="A35" s="96" t="s">
        <v>85</v>
      </c>
      <c r="B35" s="3" t="s">
        <v>42</v>
      </c>
      <c r="C35" s="56"/>
      <c r="D35" s="56">
        <v>1.8160000000000001</v>
      </c>
      <c r="E35" s="52" t="s">
        <v>384</v>
      </c>
    </row>
    <row r="36" spans="1:10" ht="19.5" thickBot="1" x14ac:dyDescent="0.35">
      <c r="A36" s="96" t="s">
        <v>88</v>
      </c>
      <c r="B36" s="3" t="s">
        <v>42</v>
      </c>
      <c r="C36" s="56"/>
      <c r="D36" s="56">
        <v>1.0349999999999999</v>
      </c>
      <c r="E36" s="52" t="s">
        <v>384</v>
      </c>
      <c r="G36" s="102" t="s">
        <v>415</v>
      </c>
    </row>
    <row r="37" spans="1:10" x14ac:dyDescent="0.25">
      <c r="G37" s="42" t="s">
        <v>110</v>
      </c>
      <c r="H37" s="3" t="s">
        <v>111</v>
      </c>
      <c r="I37" s="26">
        <v>8.9999999999999993E-3</v>
      </c>
      <c r="J37" s="3" t="s">
        <v>384</v>
      </c>
    </row>
    <row r="38" spans="1:10" x14ac:dyDescent="0.25">
      <c r="G38" s="42" t="s">
        <v>414</v>
      </c>
      <c r="H38" s="3" t="s">
        <v>111</v>
      </c>
      <c r="I38" s="26">
        <v>8.9999999999999993E-3</v>
      </c>
      <c r="J38" s="3" t="s">
        <v>384</v>
      </c>
    </row>
    <row r="39" spans="1:10" ht="35.25" x14ac:dyDescent="0.25">
      <c r="G39" s="100" t="s">
        <v>117</v>
      </c>
      <c r="H39" s="3" t="s">
        <v>111</v>
      </c>
      <c r="I39" s="26">
        <v>6.0000000000000001E-3</v>
      </c>
      <c r="J39" s="3" t="s">
        <v>384</v>
      </c>
    </row>
    <row r="40" spans="1:10" x14ac:dyDescent="0.25">
      <c r="G40" s="42" t="s">
        <v>119</v>
      </c>
      <c r="H40" s="3" t="s">
        <v>111</v>
      </c>
      <c r="I40" s="26">
        <v>6.0000000000000001E-3</v>
      </c>
      <c r="J40" s="3" t="s">
        <v>384</v>
      </c>
    </row>
    <row r="41" spans="1:10" x14ac:dyDescent="0.25">
      <c r="G41" s="42" t="s">
        <v>121</v>
      </c>
      <c r="H41" s="3" t="s">
        <v>111</v>
      </c>
      <c r="I41" s="26">
        <v>8.9999999999999993E-3</v>
      </c>
      <c r="J41" s="3" t="s">
        <v>384</v>
      </c>
    </row>
    <row r="47" spans="1:10" x14ac:dyDescent="0.25">
      <c r="A47" s="96" t="s">
        <v>90</v>
      </c>
      <c r="B47" s="3" t="s">
        <v>91</v>
      </c>
      <c r="C47" s="57">
        <v>2.085</v>
      </c>
      <c r="D47" s="58">
        <v>1.788</v>
      </c>
      <c r="E47" s="3" t="s">
        <v>384</v>
      </c>
    </row>
    <row r="48" spans="1:10" x14ac:dyDescent="0.25">
      <c r="A48" s="96" t="s">
        <v>98</v>
      </c>
      <c r="B48" s="3" t="s">
        <v>18</v>
      </c>
      <c r="C48" s="56">
        <v>1.7250000000000001</v>
      </c>
      <c r="D48" s="58">
        <v>1.53</v>
      </c>
      <c r="E48" s="3" t="s">
        <v>384</v>
      </c>
    </row>
    <row r="49" spans="1:5" x14ac:dyDescent="0.25">
      <c r="A49" s="96" t="s">
        <v>100</v>
      </c>
      <c r="B49" s="3" t="s">
        <v>91</v>
      </c>
      <c r="C49" s="58">
        <v>0.39800000000000002</v>
      </c>
      <c r="D49" s="56">
        <v>0</v>
      </c>
      <c r="E49" s="3"/>
    </row>
    <row r="50" spans="1:5" x14ac:dyDescent="0.25">
      <c r="A50" s="96" t="s">
        <v>102</v>
      </c>
      <c r="B50" s="3" t="s">
        <v>91</v>
      </c>
      <c r="C50" s="58">
        <v>1.0389999999999999</v>
      </c>
      <c r="D50" s="56">
        <v>0</v>
      </c>
      <c r="E50" s="3"/>
    </row>
    <row r="51" spans="1:5" x14ac:dyDescent="0.25">
      <c r="A51" s="96" t="s">
        <v>105</v>
      </c>
      <c r="B51" s="3" t="s">
        <v>91</v>
      </c>
      <c r="C51" s="58">
        <v>0.46100000000000002</v>
      </c>
      <c r="D51" s="56">
        <v>0</v>
      </c>
      <c r="E51" s="3"/>
    </row>
    <row r="52" spans="1:5" x14ac:dyDescent="0.25">
      <c r="A52" s="96" t="s">
        <v>106</v>
      </c>
      <c r="B52" s="3" t="s">
        <v>91</v>
      </c>
      <c r="C52" s="58">
        <v>0.85899999999999999</v>
      </c>
      <c r="D52" s="56">
        <v>0</v>
      </c>
      <c r="E52" s="3"/>
    </row>
    <row r="53" spans="1:5" x14ac:dyDescent="0.25">
      <c r="A53" s="96" t="s">
        <v>107</v>
      </c>
      <c r="B53" s="3" t="s">
        <v>91</v>
      </c>
      <c r="C53" s="58">
        <v>0.72299999999999998</v>
      </c>
      <c r="D53" s="56">
        <v>0</v>
      </c>
      <c r="E53" s="3"/>
    </row>
    <row r="54" spans="1:5" x14ac:dyDescent="0.25">
      <c r="A54" s="3"/>
      <c r="B54" s="3"/>
      <c r="C54" s="3" t="s">
        <v>385</v>
      </c>
      <c r="D54" s="3"/>
      <c r="E54" s="3"/>
    </row>
  </sheetData>
  <sheetProtection algorithmName="SHA-512" hashValue="LDyjq0t+ILZk9wCg7TWYTZnb/jUWP53GuozLwu6HiY3VfhxpZHh3DRr8mdoHnOSqgS3bc4cmUcZqMUuLc3Qr8A==" saltValue="BCwuQ6PRdvx4z7g1ntsZhA==" spinCount="100000" sheet="1" objects="1" scenarios="1"/>
  <sortState xmlns:xlrd2="http://schemas.microsoft.com/office/spreadsheetml/2017/richdata2" ref="G15:I27">
    <sortCondition ref="G14:G27"/>
  </sortState>
  <pageMargins left="0.7" right="0.7" top="0.75" bottom="0.75" header="0.3" footer="0.3"/>
  <pageSetup paperSize="9" orientation="portrait" r:id="rId1"/>
  <headerFooter>
    <oddFooter>&amp;L_x000D_&amp;1#&amp;"Calibri"&amp;10&amp;K000000 Intern gebruik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8542F-225A-41E5-AD49-BD2AD408F1D1}">
  <sheetPr codeName="Blad3">
    <tabColor rgb="FF0070C0"/>
  </sheetPr>
  <dimension ref="A1:L22"/>
  <sheetViews>
    <sheetView showGridLines="0" tabSelected="1" zoomScaleNormal="100" workbookViewId="0">
      <selection activeCell="AA1" sqref="AA1"/>
    </sheetView>
  </sheetViews>
  <sheetFormatPr defaultRowHeight="15" x14ac:dyDescent="0.25"/>
  <cols>
    <col min="1" max="1" width="9" customWidth="1"/>
    <col min="6" max="6" width="7" customWidth="1"/>
    <col min="7" max="7" width="21.42578125" customWidth="1"/>
    <col min="8" max="8" width="8.28515625" customWidth="1"/>
    <col min="9" max="9" width="11.42578125" customWidth="1"/>
    <col min="10" max="10" width="9.140625" customWidth="1"/>
    <col min="11" max="11" width="19.85546875" customWidth="1"/>
  </cols>
  <sheetData>
    <row r="1" spans="1:12" ht="115.5" customHeight="1" thickBot="1" x14ac:dyDescent="0.3">
      <c r="K1" s="104"/>
      <c r="L1" s="104"/>
    </row>
    <row r="2" spans="1:12" ht="19.5" thickBot="1" x14ac:dyDescent="0.35">
      <c r="A2" s="89" t="s">
        <v>407</v>
      </c>
      <c r="K2" s="183" t="s">
        <v>459</v>
      </c>
    </row>
    <row r="4" spans="1:12" x14ac:dyDescent="0.25">
      <c r="A4" t="s">
        <v>412</v>
      </c>
    </row>
    <row r="6" spans="1:12" x14ac:dyDescent="0.25">
      <c r="A6" t="s">
        <v>408</v>
      </c>
      <c r="B6" t="s">
        <v>409</v>
      </c>
      <c r="H6" s="30"/>
    </row>
    <row r="7" spans="1:12" x14ac:dyDescent="0.25">
      <c r="B7" t="s">
        <v>410</v>
      </c>
      <c r="H7" s="90"/>
    </row>
    <row r="8" spans="1:12" x14ac:dyDescent="0.25">
      <c r="B8" t="s">
        <v>411</v>
      </c>
    </row>
    <row r="9" spans="1:12" x14ac:dyDescent="0.25">
      <c r="B9" t="s">
        <v>429</v>
      </c>
    </row>
    <row r="13" spans="1:12" x14ac:dyDescent="0.25">
      <c r="A13">
        <v>1</v>
      </c>
      <c r="B13" t="s">
        <v>442</v>
      </c>
    </row>
    <row r="14" spans="1:12" x14ac:dyDescent="0.25">
      <c r="A14">
        <v>2</v>
      </c>
      <c r="B14" t="s">
        <v>431</v>
      </c>
    </row>
    <row r="15" spans="1:12" x14ac:dyDescent="0.25">
      <c r="A15">
        <v>3</v>
      </c>
      <c r="B15" t="s">
        <v>413</v>
      </c>
    </row>
    <row r="16" spans="1:12" x14ac:dyDescent="0.25">
      <c r="A16">
        <v>4</v>
      </c>
      <c r="B16" t="s">
        <v>413</v>
      </c>
    </row>
    <row r="17" spans="1:9" x14ac:dyDescent="0.25">
      <c r="A17">
        <v>5</v>
      </c>
      <c r="B17" t="s">
        <v>439</v>
      </c>
    </row>
    <row r="18" spans="1:9" x14ac:dyDescent="0.25">
      <c r="A18">
        <v>6</v>
      </c>
      <c r="B18" t="s">
        <v>444</v>
      </c>
    </row>
    <row r="19" spans="1:9" x14ac:dyDescent="0.25">
      <c r="B19" t="s">
        <v>443</v>
      </c>
    </row>
    <row r="20" spans="1:9" ht="15.75" thickBot="1" x14ac:dyDescent="0.3"/>
    <row r="21" spans="1:9" ht="15.75" thickBot="1" x14ac:dyDescent="0.3">
      <c r="B21" t="s">
        <v>437</v>
      </c>
      <c r="H21" s="129">
        <f>+Datasheet!H5</f>
        <v>80</v>
      </c>
      <c r="I21" t="s">
        <v>425</v>
      </c>
    </row>
    <row r="22" spans="1:9" ht="15.75" thickBot="1" x14ac:dyDescent="0.3">
      <c r="B22" t="s">
        <v>438</v>
      </c>
      <c r="H22" s="130">
        <f>+Datasheet!H4</f>
        <v>15</v>
      </c>
      <c r="I22" t="s">
        <v>432</v>
      </c>
    </row>
  </sheetData>
  <sheetProtection algorithmName="SHA-512" hashValue="Mqbbyide59bxs+1ErKQ0MLEuDBfrtAA8bywePTW2XboVbc6j2DcTl7/bA2IDHRPvKPlzJxAppgcRg1WgAvG6JA==" saltValue="5Uxr5Bgj+aOezyPUCP3MHA=="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B51C-95FC-4567-95D5-B7AC080EDBCC}">
  <sheetPr codeName="Blad4">
    <tabColor rgb="FF00B050"/>
    <pageSetUpPr fitToPage="1"/>
  </sheetPr>
  <dimension ref="A1:J36"/>
  <sheetViews>
    <sheetView showGridLines="0" zoomScale="80" zoomScaleNormal="80" workbookViewId="0">
      <selection activeCell="H7" sqref="H7"/>
    </sheetView>
  </sheetViews>
  <sheetFormatPr defaultRowHeight="15" x14ac:dyDescent="0.25"/>
  <cols>
    <col min="1" max="1" width="2.42578125" customWidth="1"/>
    <col min="2" max="2" width="32.7109375" customWidth="1"/>
    <col min="3" max="3" width="16.42578125" customWidth="1"/>
    <col min="4" max="4" width="8.28515625" customWidth="1"/>
    <col min="5" max="5" width="8.140625" customWidth="1"/>
    <col min="6" max="9" width="17.7109375" customWidth="1"/>
  </cols>
  <sheetData>
    <row r="1" spans="1:10" ht="15" customHeight="1" thickBot="1" x14ac:dyDescent="0.3">
      <c r="F1" s="81" t="s">
        <v>404</v>
      </c>
    </row>
    <row r="2" spans="1:10" ht="20.25" customHeight="1" thickBot="1" x14ac:dyDescent="0.4">
      <c r="B2" s="83" t="s">
        <v>398</v>
      </c>
      <c r="C2" s="83" t="s">
        <v>430</v>
      </c>
      <c r="F2" s="80" t="s">
        <v>401</v>
      </c>
    </row>
    <row r="3" spans="1:10" ht="28.9" customHeight="1" thickBot="1" x14ac:dyDescent="0.3">
      <c r="B3" s="110" t="s">
        <v>448</v>
      </c>
      <c r="C3" s="113"/>
      <c r="F3" s="82" t="s">
        <v>402</v>
      </c>
    </row>
    <row r="4" spans="1:10" ht="15" customHeight="1" x14ac:dyDescent="0.25"/>
    <row r="5" spans="1:10" ht="16.5" thickBot="1" x14ac:dyDescent="0.3">
      <c r="B5" s="69" t="s">
        <v>392</v>
      </c>
      <c r="F5" s="176" t="s">
        <v>380</v>
      </c>
      <c r="G5" s="176" t="s">
        <v>393</v>
      </c>
      <c r="H5" s="176" t="s">
        <v>394</v>
      </c>
      <c r="I5" s="176" t="s">
        <v>395</v>
      </c>
      <c r="J5" s="182"/>
    </row>
    <row r="6" spans="1:10" ht="15.75" thickBot="1" x14ac:dyDescent="0.3">
      <c r="C6" s="78" t="s">
        <v>389</v>
      </c>
      <c r="D6" s="79" t="s">
        <v>8</v>
      </c>
      <c r="E6" s="169" t="s">
        <v>382</v>
      </c>
      <c r="F6" s="177" t="s">
        <v>397</v>
      </c>
      <c r="G6" s="177" t="s">
        <v>397</v>
      </c>
      <c r="H6" s="177" t="s">
        <v>405</v>
      </c>
      <c r="I6" s="181" t="s">
        <v>406</v>
      </c>
      <c r="J6" s="182"/>
    </row>
    <row r="7" spans="1:10" ht="15.75" thickBot="1" x14ac:dyDescent="0.3">
      <c r="A7">
        <v>1</v>
      </c>
      <c r="B7" s="174" t="s">
        <v>381</v>
      </c>
      <c r="C7" s="122"/>
      <c r="D7" s="131" t="str">
        <f>IFERROR(VLOOKUP($C7,Datasheet!$G$14:$I$26,3)," ")</f>
        <v xml:space="preserve"> </v>
      </c>
      <c r="E7" s="170">
        <f>IFERROR(VLOOKUP($C7,Datasheet!$G$14:$I$26,2),0)</f>
        <v>0</v>
      </c>
      <c r="F7" s="178"/>
      <c r="G7" s="178"/>
      <c r="H7" s="180">
        <f>+G7-F7</f>
        <v>0</v>
      </c>
      <c r="I7" s="180">
        <f>+H7*E7</f>
        <v>0</v>
      </c>
      <c r="J7" s="182"/>
    </row>
    <row r="8" spans="1:10" ht="15.75" thickBot="1" x14ac:dyDescent="0.3">
      <c r="B8" s="13" t="s">
        <v>381</v>
      </c>
      <c r="C8" s="124"/>
      <c r="D8" s="132" t="str">
        <f>IFERROR(VLOOKUP($C8,Datasheet!$G$14:$I$26,3)," ")</f>
        <v xml:space="preserve"> </v>
      </c>
      <c r="E8" s="171">
        <f>IFERROR(VLOOKUP($C8,Datasheet!$G$14:$I$26,2),0)</f>
        <v>0</v>
      </c>
      <c r="F8" s="178"/>
      <c r="G8" s="178"/>
      <c r="H8" s="180">
        <f>+G8-F8</f>
        <v>0</v>
      </c>
      <c r="I8" s="180">
        <f>+H8*E8</f>
        <v>0</v>
      </c>
      <c r="J8" s="182"/>
    </row>
    <row r="9" spans="1:10" ht="15.75" thickBot="1" x14ac:dyDescent="0.3">
      <c r="B9" s="175" t="s">
        <v>381</v>
      </c>
      <c r="C9" s="123"/>
      <c r="D9" s="132" t="str">
        <f>IFERROR(VLOOKUP($C9,Datasheet!$G$14:$I$26,3)," ")</f>
        <v xml:space="preserve"> </v>
      </c>
      <c r="E9" s="171">
        <f>IFERROR(VLOOKUP($C9,Datasheet!$G$14:$I$26,2),0)</f>
        <v>0</v>
      </c>
      <c r="F9" s="178"/>
      <c r="G9" s="178"/>
      <c r="H9" s="180">
        <f>+G9-F9</f>
        <v>0</v>
      </c>
      <c r="I9" s="180">
        <f>+H9*E9</f>
        <v>0</v>
      </c>
      <c r="J9" s="182"/>
    </row>
    <row r="10" spans="1:10" ht="15.75" thickBot="1" x14ac:dyDescent="0.3">
      <c r="C10" s="6"/>
      <c r="D10" s="133"/>
      <c r="E10" s="134"/>
      <c r="F10" s="179"/>
      <c r="G10" s="179"/>
      <c r="H10" s="180"/>
      <c r="I10" s="180"/>
      <c r="J10" s="182"/>
    </row>
    <row r="11" spans="1:10" ht="15.75" thickBot="1" x14ac:dyDescent="0.3">
      <c r="A11">
        <v>2</v>
      </c>
      <c r="B11" s="60" t="s">
        <v>445</v>
      </c>
      <c r="C11" s="124"/>
      <c r="D11" s="135" t="str">
        <f>IFERROR(VLOOKUP($C$11,Datasheet!$G$37:$J$41,2,)," ")</f>
        <v xml:space="preserve"> </v>
      </c>
      <c r="E11" s="171">
        <f>IFERROR(VLOOKUP($C$11,Datasheet!$G$37:$J$41,3,),0)</f>
        <v>0</v>
      </c>
      <c r="F11" s="178"/>
      <c r="G11" s="178"/>
      <c r="H11" s="180">
        <f>+G11-F11</f>
        <v>0</v>
      </c>
      <c r="I11" s="180">
        <f>+H11*E11</f>
        <v>0</v>
      </c>
      <c r="J11" s="182"/>
    </row>
    <row r="12" spans="1:10" ht="15.75" thickBot="1" x14ac:dyDescent="0.3">
      <c r="C12" s="6"/>
      <c r="D12" s="133"/>
      <c r="E12" s="134"/>
      <c r="F12" s="179"/>
      <c r="G12" s="179"/>
      <c r="H12" s="180"/>
      <c r="I12" s="180"/>
      <c r="J12" s="182"/>
    </row>
    <row r="13" spans="1:10" ht="15.75" thickBot="1" x14ac:dyDescent="0.3">
      <c r="A13">
        <v>3</v>
      </c>
      <c r="B13" s="60" t="s">
        <v>446</v>
      </c>
      <c r="C13" s="124"/>
      <c r="D13" s="132" t="str">
        <f>IFERROR(VLOOKUP($C13,Datasheet!$A$7:'Datasheet'!$E$36,2),"")</f>
        <v/>
      </c>
      <c r="E13" s="171">
        <f>IFERROR(VLOOKUP($C$13,Datasheet!$A$7:$E$31,4),0)</f>
        <v>0</v>
      </c>
      <c r="F13" s="178"/>
      <c r="G13" s="178"/>
      <c r="H13" s="180">
        <f>+G13-F13</f>
        <v>0</v>
      </c>
      <c r="I13" s="180">
        <f>+H13*E13</f>
        <v>0</v>
      </c>
      <c r="J13" s="182"/>
    </row>
    <row r="14" spans="1:10" ht="15.75" thickBot="1" x14ac:dyDescent="0.3">
      <c r="C14" s="6"/>
      <c r="D14" s="133"/>
      <c r="E14" s="134"/>
      <c r="F14" s="179"/>
      <c r="G14" s="179"/>
      <c r="H14" s="180"/>
      <c r="I14" s="180"/>
      <c r="J14" s="182"/>
    </row>
    <row r="15" spans="1:10" ht="15.75" thickBot="1" x14ac:dyDescent="0.3">
      <c r="A15">
        <v>4</v>
      </c>
      <c r="B15" s="60" t="s">
        <v>446</v>
      </c>
      <c r="C15" s="124"/>
      <c r="D15" s="132" t="str">
        <f>IFERROR(VLOOKUP($C$15,Datasheet!$A$7:$E$36,2),"")</f>
        <v/>
      </c>
      <c r="E15" s="171">
        <f>IFERROR(VLOOKUP($C$15,Datasheet!$A$7:$E$31,4),0)</f>
        <v>0</v>
      </c>
      <c r="F15" s="178"/>
      <c r="G15" s="178"/>
      <c r="H15" s="180">
        <f>+G15-F15</f>
        <v>0</v>
      </c>
      <c r="I15" s="180">
        <f>+H15*E15</f>
        <v>0</v>
      </c>
      <c r="J15" s="182"/>
    </row>
    <row r="16" spans="1:10" ht="15.75" thickBot="1" x14ac:dyDescent="0.3">
      <c r="C16" s="6"/>
      <c r="E16" s="64"/>
      <c r="F16" s="179"/>
      <c r="G16" s="179"/>
      <c r="H16" s="180"/>
      <c r="I16" s="180"/>
      <c r="J16" s="182"/>
    </row>
    <row r="17" spans="1:10" ht="15.75" thickBot="1" x14ac:dyDescent="0.3">
      <c r="A17">
        <v>5</v>
      </c>
      <c r="B17" s="60" t="s">
        <v>440</v>
      </c>
      <c r="C17" s="126"/>
      <c r="D17" s="128"/>
      <c r="E17" s="172"/>
      <c r="F17" s="178"/>
      <c r="G17" s="178"/>
      <c r="H17" s="180">
        <f>+G17-F17</f>
        <v>0</v>
      </c>
      <c r="I17" s="180">
        <f>+H17*E17</f>
        <v>0</v>
      </c>
      <c r="J17" s="182"/>
    </row>
    <row r="18" spans="1:10" ht="15.75" thickBot="1" x14ac:dyDescent="0.3">
      <c r="B18" s="104" t="s">
        <v>417</v>
      </c>
      <c r="C18" s="127"/>
      <c r="E18" s="64"/>
      <c r="F18" s="179"/>
      <c r="G18" s="179"/>
      <c r="H18" s="180"/>
      <c r="I18" s="180"/>
      <c r="J18" s="182"/>
    </row>
    <row r="19" spans="1:10" x14ac:dyDescent="0.25">
      <c r="A19">
        <v>6</v>
      </c>
      <c r="B19" s="3" t="s">
        <v>447</v>
      </c>
      <c r="C19" s="125" t="s">
        <v>391</v>
      </c>
      <c r="D19" s="3" t="s">
        <v>130</v>
      </c>
      <c r="E19" s="173">
        <f>Datasheet!$Q$5</f>
        <v>0.28999999999999998</v>
      </c>
      <c r="F19" s="178"/>
      <c r="G19" s="178"/>
      <c r="H19" s="180">
        <f>+G19-F19</f>
        <v>0</v>
      </c>
      <c r="I19" s="180">
        <f>+H19*E19</f>
        <v>0</v>
      </c>
      <c r="J19" s="182"/>
    </row>
    <row r="20" spans="1:10" ht="15.75" thickBot="1" x14ac:dyDescent="0.3">
      <c r="B20" s="85"/>
      <c r="C20" s="86"/>
      <c r="D20" s="85"/>
      <c r="E20" s="87"/>
      <c r="F20" s="84"/>
      <c r="G20" s="84"/>
      <c r="H20" s="115"/>
      <c r="I20" s="116"/>
      <c r="J20" s="88"/>
    </row>
    <row r="21" spans="1:10" ht="15.75" thickBot="1" x14ac:dyDescent="0.3">
      <c r="B21" s="85"/>
      <c r="C21" s="86"/>
      <c r="D21" s="85"/>
      <c r="E21" s="87"/>
      <c r="F21" s="114"/>
      <c r="G21" s="84"/>
      <c r="H21" s="74" t="s">
        <v>419</v>
      </c>
      <c r="I21" s="136">
        <f>SUM(I7:I19)</f>
        <v>0</v>
      </c>
      <c r="J21" s="88"/>
    </row>
    <row r="22" spans="1:10" x14ac:dyDescent="0.25">
      <c r="B22" s="70" t="s">
        <v>418</v>
      </c>
      <c r="C22" s="71"/>
      <c r="D22" s="49"/>
      <c r="E22" s="64"/>
      <c r="F22" s="65"/>
      <c r="G22" s="65"/>
      <c r="H22" s="66"/>
      <c r="I22" s="75"/>
    </row>
    <row r="23" spans="1:10" ht="15.75" thickBot="1" x14ac:dyDescent="0.3">
      <c r="B23" s="53"/>
      <c r="C23" s="72"/>
      <c r="D23" s="55"/>
      <c r="E23" s="64"/>
      <c r="G23" s="65"/>
      <c r="H23" s="66"/>
    </row>
    <row r="24" spans="1:10" ht="15.75" thickBot="1" x14ac:dyDescent="0.3">
      <c r="B24" s="73" t="str">
        <f>IF($I$21&lt;=0,Datasheet!$K$11,Datasheet!$K$12)</f>
        <v>Totale besparing CO2/jaar</v>
      </c>
      <c r="C24" s="137">
        <f>-I21</f>
        <v>0</v>
      </c>
      <c r="D24" s="55" t="s">
        <v>382</v>
      </c>
      <c r="E24" s="64"/>
    </row>
    <row r="25" spans="1:10" ht="15.75" thickBot="1" x14ac:dyDescent="0.3">
      <c r="B25" s="50"/>
      <c r="C25" s="138">
        <f>+C24/1000</f>
        <v>0</v>
      </c>
      <c r="D25" s="52" t="s">
        <v>422</v>
      </c>
      <c r="E25" s="64"/>
    </row>
    <row r="26" spans="1:10" ht="15.75" thickBot="1" x14ac:dyDescent="0.3">
      <c r="C26" s="6"/>
      <c r="E26" s="64"/>
    </row>
    <row r="27" spans="1:10" ht="30.75" thickBot="1" x14ac:dyDescent="0.3">
      <c r="B27" s="146" t="str">
        <f>IF($I$35&lt;=0,Datasheet!$K$21,Datasheet!$K$23)</f>
        <v>Totale CO2 besparing over de opgegeven periode van 0 jaar</v>
      </c>
      <c r="C27" s="137">
        <f>IF($C$3&gt;Datasheet!$H$4,+C25*Datasheet!$H$4,$C$25*$C$3)</f>
        <v>0</v>
      </c>
      <c r="D27" s="106" t="s">
        <v>422</v>
      </c>
    </row>
    <row r="28" spans="1:10" ht="15.75" thickBot="1" x14ac:dyDescent="0.3">
      <c r="C28" s="6"/>
    </row>
    <row r="29" spans="1:10" ht="15.75" thickBot="1" x14ac:dyDescent="0.3">
      <c r="B29" s="61" t="s">
        <v>423</v>
      </c>
      <c r="C29" s="118">
        <v>0</v>
      </c>
      <c r="D29" s="117" t="s">
        <v>424</v>
      </c>
    </row>
    <row r="30" spans="1:10" ht="30.75" thickBot="1" x14ac:dyDescent="0.3">
      <c r="B30" s="50" t="s">
        <v>441</v>
      </c>
      <c r="C30" s="139">
        <f>IFERROR(+C29/C27,0)</f>
        <v>0</v>
      </c>
      <c r="D30" s="119" t="s">
        <v>425</v>
      </c>
    </row>
    <row r="31" spans="1:10" x14ac:dyDescent="0.25">
      <c r="B31" s="140" t="str">
        <f>IF(C30&gt;Datasheet!$H$5,"Let op, kosteneffectiviteit mag maximaal "&amp;Datasheet!$H$5&amp;" euro per ton CO2 zijn !","De kosteneffectiviteit valt binnen de norm")</f>
        <v>De kosteneffectiviteit valt binnen de norm</v>
      </c>
    </row>
    <row r="32" spans="1:10" ht="15.75" thickBot="1" x14ac:dyDescent="0.3"/>
    <row r="33" spans="2:3" x14ac:dyDescent="0.25">
      <c r="B33" s="120" t="s">
        <v>399</v>
      </c>
      <c r="C33" s="6"/>
    </row>
    <row r="34" spans="2:3" ht="15.75" thickBot="1" x14ac:dyDescent="0.3">
      <c r="B34" s="121" t="str">
        <f>Toelichting!K2</f>
        <v>Versie 1.0 D 13 maart 2023</v>
      </c>
      <c r="C34" s="6"/>
    </row>
    <row r="35" spans="2:3" x14ac:dyDescent="0.25">
      <c r="C35" s="6"/>
    </row>
    <row r="36" spans="2:3" x14ac:dyDescent="0.25">
      <c r="C36" s="6"/>
    </row>
  </sheetData>
  <sheetProtection algorithmName="SHA-512" hashValue="LHGTZB61EHfy+PGZw7O7Ltcg/OR9+/uptrZ0f2/B5Vt6bVSkAYvGFN8MIf6cMm03s+uECxOOKRtk5Fne8CcI3Q==" saltValue="6pyapCTAMklqdls3xs8Z9Q==" spinCount="100000" sheet="1" objects="1" scenarios="1"/>
  <dataConsolidate/>
  <conditionalFormatting sqref="C24">
    <cfRule type="cellIs" dxfId="21" priority="27" operator="lessThan">
      <formula>0</formula>
    </cfRule>
    <cfRule type="cellIs" dxfId="20" priority="29" operator="greaterThan">
      <formula>0</formula>
    </cfRule>
  </conditionalFormatting>
  <conditionalFormatting sqref="C27">
    <cfRule type="cellIs" dxfId="19" priority="21" operator="lessThan">
      <formula>0</formula>
    </cfRule>
    <cfRule type="cellIs" dxfId="18" priority="22" operator="greaterThan">
      <formula>0</formula>
    </cfRule>
  </conditionalFormatting>
  <conditionalFormatting sqref="I7">
    <cfRule type="cellIs" dxfId="17" priority="15" operator="greaterThan">
      <formula>0</formula>
    </cfRule>
    <cfRule type="cellIs" dxfId="16" priority="18" operator="lessThan">
      <formula>0</formula>
    </cfRule>
  </conditionalFormatting>
  <conditionalFormatting sqref="I8:I9">
    <cfRule type="cellIs" dxfId="15" priority="13" operator="greaterThan">
      <formula>0</formula>
    </cfRule>
    <cfRule type="cellIs" dxfId="14" priority="14" operator="lessThan">
      <formula>0</formula>
    </cfRule>
  </conditionalFormatting>
  <conditionalFormatting sqref="I11">
    <cfRule type="cellIs" dxfId="13" priority="11" operator="greaterThan">
      <formula>0</formula>
    </cfRule>
    <cfRule type="cellIs" dxfId="12" priority="12" operator="lessThan">
      <formula>0</formula>
    </cfRule>
  </conditionalFormatting>
  <conditionalFormatting sqref="I13">
    <cfRule type="cellIs" dxfId="11" priority="9" operator="greaterThan">
      <formula>0</formula>
    </cfRule>
    <cfRule type="cellIs" dxfId="10" priority="10" operator="lessThan">
      <formula>0</formula>
    </cfRule>
  </conditionalFormatting>
  <conditionalFormatting sqref="I15">
    <cfRule type="cellIs" dxfId="9" priority="7" operator="greaterThan">
      <formula>0</formula>
    </cfRule>
    <cfRule type="cellIs" dxfId="8" priority="8" operator="lessThan">
      <formula>0</formula>
    </cfRule>
  </conditionalFormatting>
  <conditionalFormatting sqref="I17">
    <cfRule type="cellIs" dxfId="7" priority="5" operator="greaterThan">
      <formula>0</formula>
    </cfRule>
    <cfRule type="cellIs" dxfId="6" priority="6" operator="lessThan">
      <formula>0</formula>
    </cfRule>
  </conditionalFormatting>
  <conditionalFormatting sqref="I19">
    <cfRule type="cellIs" dxfId="5" priority="3" operator="greaterThan">
      <formula>0</formula>
    </cfRule>
    <cfRule type="cellIs" dxfId="4" priority="4" operator="lessThan">
      <formula>0</formula>
    </cfRule>
  </conditionalFormatting>
  <conditionalFormatting sqref="C25">
    <cfRule type="cellIs" dxfId="3" priority="1" operator="lessThan">
      <formula>0</formula>
    </cfRule>
    <cfRule type="cellIs" dxfId="2" priority="2" operator="greaterThan">
      <formula>0</formula>
    </cfRule>
  </conditionalFormatting>
  <pageMargins left="0.7" right="0.7" top="0.75" bottom="0.75" header="0.3" footer="0.3"/>
  <pageSetup paperSize="9" scale="84" orientation="landscape" r:id="rId1"/>
  <headerFooter>
    <oddFooter>&amp;L_x000D_&amp;1#&amp;"Calibri"&amp;10&amp;K000000 Intern gebruik</oddFooter>
  </headerFooter>
  <extLst>
    <ext xmlns:x14="http://schemas.microsoft.com/office/spreadsheetml/2009/9/main" uri="{78C0D931-6437-407d-A8EE-F0AAD7539E65}">
      <x14:conditionalFormattings>
        <x14:conditionalFormatting xmlns:xm="http://schemas.microsoft.com/office/excel/2006/main">
          <x14:cfRule type="cellIs" priority="30" operator="greaterThan" id="{FC80DC17-6DF6-4D52-96B3-F8AE9A489F59}">
            <xm:f>Datasheet!$H$5</xm:f>
            <x14:dxf>
              <fill>
                <patternFill>
                  <bgColor rgb="FFFF0000"/>
                </patternFill>
              </fill>
            </x14:dxf>
          </x14:cfRule>
          <x14:cfRule type="cellIs" priority="31" operator="lessThan" id="{6B3ED1FF-C98D-480F-A31B-AA3EAD3E46E9}">
            <xm:f>Datasheet!$H$5</xm:f>
            <x14:dxf>
              <fill>
                <patternFill>
                  <bgColor rgb="FF92D050"/>
                </patternFill>
              </fill>
            </x14:dxf>
          </x14:cfRule>
          <xm:sqref>C30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50DD52E-2544-4D01-AEA2-F94E50C1EC99}">
          <x14:formula1>
            <xm:f>Datasheet!$G$14:$G$27</xm:f>
          </x14:formula1>
          <xm:sqref>C7:C9</xm:sqref>
        </x14:dataValidation>
        <x14:dataValidation type="list" allowBlank="1" showInputMessage="1" showErrorMessage="1" xr:uid="{75C13D07-D136-42AA-BB9C-F20A4CF228E4}">
          <x14:formula1>
            <xm:f>Datasheet!$A$7:$A$36</xm:f>
          </x14:formula1>
          <xm:sqref>C13 C15</xm:sqref>
        </x14:dataValidation>
        <x14:dataValidation type="list" allowBlank="1" showInputMessage="1" showErrorMessage="1" xr:uid="{00216725-6C14-4B73-A37A-853D7CDEECC5}">
          <x14:formula1>
            <xm:f>Datasheet!$G$37:$G$41</xm:f>
          </x14:formula1>
          <xm:sqref>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DADD-B352-4098-A9A4-BAE01A8CADEA}">
  <sheetPr codeName="Blad5"/>
  <dimension ref="A1:T191"/>
  <sheetViews>
    <sheetView zoomScale="55" zoomScaleNormal="55" workbookViewId="0">
      <selection activeCell="F6" sqref="F6"/>
    </sheetView>
  </sheetViews>
  <sheetFormatPr defaultColWidth="10" defaultRowHeight="11.25" x14ac:dyDescent="0.15"/>
  <cols>
    <col min="1" max="1" width="24" style="46" customWidth="1"/>
    <col min="2" max="2" width="10" style="24"/>
    <col min="3" max="3" width="16.5703125" style="24" customWidth="1"/>
    <col min="4" max="4" width="10.85546875" style="24" customWidth="1"/>
    <col min="5" max="7" width="10" style="24"/>
    <col min="8" max="8" width="10" style="43"/>
    <col min="9" max="9" width="73.42578125" style="43" customWidth="1"/>
    <col min="10" max="10" width="10" style="24"/>
    <col min="11" max="11" width="1.85546875" style="24" customWidth="1"/>
    <col min="12" max="13" width="10" style="24"/>
    <col min="14" max="14" width="32" style="24" customWidth="1"/>
    <col min="15" max="16384" width="10" style="24"/>
  </cols>
  <sheetData>
    <row r="1" spans="1:19" customFormat="1" ht="15.75" customHeight="1" x14ac:dyDescent="0.25">
      <c r="A1" s="17"/>
      <c r="B1" s="18"/>
      <c r="C1" s="18"/>
      <c r="D1" s="18"/>
      <c r="E1" s="18"/>
      <c r="F1" s="18"/>
      <c r="G1" s="18"/>
      <c r="H1" s="19"/>
      <c r="I1" s="20"/>
      <c r="J1" s="18"/>
    </row>
    <row r="2" spans="1:19" customFormat="1" ht="46.5" x14ac:dyDescent="0.25">
      <c r="A2" s="21" t="s">
        <v>7</v>
      </c>
      <c r="B2" s="21"/>
      <c r="C2" s="21"/>
      <c r="D2" s="21" t="s">
        <v>8</v>
      </c>
      <c r="E2" s="21" t="s">
        <v>9</v>
      </c>
      <c r="F2" s="21" t="s">
        <v>10</v>
      </c>
      <c r="G2" s="21" t="s">
        <v>11</v>
      </c>
      <c r="H2" s="22" t="s">
        <v>12</v>
      </c>
      <c r="I2" s="21" t="s">
        <v>13</v>
      </c>
      <c r="J2" s="21" t="s">
        <v>14</v>
      </c>
    </row>
    <row r="3" spans="1:19" customFormat="1" ht="13.5" customHeight="1" x14ac:dyDescent="0.25">
      <c r="A3" s="151"/>
      <c r="B3" s="152"/>
      <c r="C3" s="152"/>
      <c r="D3" s="152"/>
      <c r="E3" s="152"/>
      <c r="F3" s="152"/>
      <c r="G3" s="152"/>
      <c r="H3" s="152"/>
      <c r="I3" s="152"/>
      <c r="J3" s="153"/>
    </row>
    <row r="4" spans="1:19" s="23" customFormat="1" ht="150" customHeight="1" x14ac:dyDescent="0.25">
      <c r="A4" s="154" t="s">
        <v>15</v>
      </c>
      <c r="B4" s="155"/>
      <c r="C4" s="155"/>
      <c r="D4" s="155"/>
      <c r="E4" s="155"/>
      <c r="F4" s="155"/>
      <c r="G4" s="155"/>
      <c r="H4" s="155"/>
      <c r="I4" s="155"/>
      <c r="J4" s="156"/>
    </row>
    <row r="5" spans="1:19" ht="22.5" customHeight="1" x14ac:dyDescent="0.15">
      <c r="A5" s="157" t="s">
        <v>16</v>
      </c>
      <c r="B5" s="158"/>
      <c r="C5" s="158"/>
      <c r="D5" s="158"/>
      <c r="E5" s="158"/>
      <c r="F5" s="158"/>
      <c r="G5" s="158"/>
      <c r="H5" s="158"/>
      <c r="I5" s="158"/>
      <c r="J5" s="159"/>
    </row>
    <row r="6" spans="1:19" ht="30" x14ac:dyDescent="0.25">
      <c r="A6" s="25"/>
      <c r="B6" s="26" t="s">
        <v>17</v>
      </c>
      <c r="C6" s="26"/>
      <c r="D6" s="26" t="s">
        <v>18</v>
      </c>
      <c r="E6" s="3">
        <v>2.7839999999999998</v>
      </c>
      <c r="F6" s="27">
        <v>2.141</v>
      </c>
      <c r="G6" s="26">
        <v>0.64300000000000002</v>
      </c>
      <c r="H6" s="26" t="s">
        <v>19</v>
      </c>
      <c r="I6" s="28" t="s">
        <v>20</v>
      </c>
      <c r="J6" s="3" t="s">
        <v>21</v>
      </c>
      <c r="M6"/>
      <c r="N6"/>
      <c r="O6" s="26" t="s">
        <v>17</v>
      </c>
      <c r="P6" s="26" t="s">
        <v>18</v>
      </c>
      <c r="Q6" s="3">
        <v>2.7839999999999998</v>
      </c>
      <c r="R6" s="27">
        <v>2.141</v>
      </c>
      <c r="S6" s="26">
        <v>0.64300000000000002</v>
      </c>
    </row>
    <row r="7" spans="1:19" ht="30" x14ac:dyDescent="0.25">
      <c r="A7" s="25"/>
      <c r="B7" s="26" t="s">
        <v>22</v>
      </c>
      <c r="C7" s="26"/>
      <c r="D7" s="26" t="s">
        <v>18</v>
      </c>
      <c r="E7" s="3">
        <v>2.8839999999999999</v>
      </c>
      <c r="F7" s="27">
        <v>2.2330000000000001</v>
      </c>
      <c r="G7" s="26">
        <v>0.65100000000000002</v>
      </c>
      <c r="H7" s="26" t="s">
        <v>19</v>
      </c>
      <c r="I7" s="28" t="s">
        <v>23</v>
      </c>
      <c r="J7" s="3" t="s">
        <v>21</v>
      </c>
      <c r="M7"/>
      <c r="N7"/>
      <c r="O7" s="26" t="s">
        <v>26</v>
      </c>
      <c r="P7" s="26" t="s">
        <v>18</v>
      </c>
      <c r="Q7" s="3">
        <v>0.55800000000000005</v>
      </c>
      <c r="R7" s="27">
        <v>1.4E-2</v>
      </c>
      <c r="S7" s="26">
        <v>0.54300000000000004</v>
      </c>
    </row>
    <row r="8" spans="1:19" ht="11.25" customHeight="1" x14ac:dyDescent="0.25">
      <c r="A8" s="25"/>
      <c r="B8" s="26" t="s">
        <v>24</v>
      </c>
      <c r="C8" s="26"/>
      <c r="D8" s="26" t="s">
        <v>18</v>
      </c>
      <c r="E8" s="3">
        <v>3.032</v>
      </c>
      <c r="F8" s="27">
        <v>2.3769999999999998</v>
      </c>
      <c r="G8" s="26">
        <v>0.65500000000000003</v>
      </c>
      <c r="H8" s="26" t="s">
        <v>19</v>
      </c>
      <c r="I8" s="28" t="s">
        <v>25</v>
      </c>
      <c r="J8" s="3" t="s">
        <v>21</v>
      </c>
      <c r="M8"/>
      <c r="N8"/>
      <c r="O8" s="26"/>
      <c r="P8" s="26"/>
      <c r="Q8" s="3"/>
      <c r="R8" s="27"/>
      <c r="S8" s="26"/>
    </row>
    <row r="9" spans="1:19" ht="102" customHeight="1" x14ac:dyDescent="0.25">
      <c r="A9" s="25"/>
      <c r="B9" s="26" t="s">
        <v>26</v>
      </c>
      <c r="C9" s="26"/>
      <c r="D9" s="26" t="s">
        <v>18</v>
      </c>
      <c r="E9" s="3">
        <v>0.55800000000000005</v>
      </c>
      <c r="F9" s="27">
        <v>1.4E-2</v>
      </c>
      <c r="G9" s="26">
        <v>0.54300000000000004</v>
      </c>
      <c r="H9" s="26" t="s">
        <v>19</v>
      </c>
      <c r="I9" s="28" t="s">
        <v>27</v>
      </c>
      <c r="J9" s="3" t="s">
        <v>21</v>
      </c>
      <c r="M9"/>
      <c r="N9"/>
      <c r="O9" s="26" t="s">
        <v>29</v>
      </c>
      <c r="P9" s="26" t="s">
        <v>18</v>
      </c>
      <c r="Q9" s="3">
        <v>3.262</v>
      </c>
      <c r="R9" s="27">
        <v>2.4740000000000002</v>
      </c>
      <c r="S9" s="26">
        <v>0.78800000000000003</v>
      </c>
    </row>
    <row r="10" spans="1:19" ht="102" customHeight="1" x14ac:dyDescent="0.25">
      <c r="A10" s="25"/>
      <c r="B10" s="26"/>
      <c r="C10" s="26"/>
      <c r="D10" s="26"/>
      <c r="E10" s="3">
        <v>0.876</v>
      </c>
      <c r="F10" s="27">
        <v>0.36899999999999999</v>
      </c>
      <c r="G10" s="26">
        <v>0.50700000000000001</v>
      </c>
      <c r="H10" s="26"/>
      <c r="I10" s="28" t="s">
        <v>28</v>
      </c>
      <c r="J10" s="3"/>
      <c r="M10"/>
      <c r="N10"/>
      <c r="O10" s="26" t="s">
        <v>34</v>
      </c>
      <c r="P10" s="26" t="s">
        <v>18</v>
      </c>
      <c r="Q10" s="3">
        <v>0.314</v>
      </c>
      <c r="R10" s="27">
        <v>3.7999999999999999E-2</v>
      </c>
      <c r="S10" s="26">
        <v>0.27600000000000002</v>
      </c>
    </row>
    <row r="11" spans="1:19" ht="30" x14ac:dyDescent="0.25">
      <c r="A11" s="25"/>
      <c r="B11" s="26" t="s">
        <v>29</v>
      </c>
      <c r="C11" s="26"/>
      <c r="D11" s="26" t="s">
        <v>18</v>
      </c>
      <c r="E11" s="3">
        <v>3.262</v>
      </c>
      <c r="F11" s="27">
        <v>2.4740000000000002</v>
      </c>
      <c r="G11" s="26">
        <v>0.78800000000000003</v>
      </c>
      <c r="H11" s="26" t="s">
        <v>19</v>
      </c>
      <c r="I11" s="28" t="s">
        <v>30</v>
      </c>
      <c r="J11" s="3" t="s">
        <v>21</v>
      </c>
      <c r="M11"/>
      <c r="N11"/>
      <c r="O11" s="26" t="s">
        <v>37</v>
      </c>
      <c r="P11" s="26" t="s">
        <v>18</v>
      </c>
      <c r="Q11" s="3">
        <v>0.44900000000000001</v>
      </c>
      <c r="R11" s="27">
        <v>3.5000000000000003E-2</v>
      </c>
      <c r="S11" s="26">
        <v>0.41399999999999998</v>
      </c>
    </row>
    <row r="12" spans="1:19" ht="30" x14ac:dyDescent="0.25">
      <c r="A12" s="25"/>
      <c r="B12" s="26" t="s">
        <v>31</v>
      </c>
      <c r="C12" s="26"/>
      <c r="D12" s="26" t="s">
        <v>18</v>
      </c>
      <c r="E12" s="3">
        <v>3.3090000000000002</v>
      </c>
      <c r="F12" s="27">
        <v>2.5139999999999998</v>
      </c>
      <c r="G12" s="26">
        <v>0.79600000000000004</v>
      </c>
      <c r="H12" s="26" t="s">
        <v>19</v>
      </c>
      <c r="I12" s="28" t="s">
        <v>23</v>
      </c>
      <c r="J12" s="3" t="s">
        <v>21</v>
      </c>
      <c r="M12"/>
      <c r="N12"/>
      <c r="O12"/>
      <c r="R12"/>
      <c r="S12"/>
    </row>
    <row r="13" spans="1:19" ht="15" x14ac:dyDescent="0.25">
      <c r="A13" s="25"/>
      <c r="B13" s="26" t="s">
        <v>32</v>
      </c>
      <c r="C13" s="26"/>
      <c r="D13" s="26" t="s">
        <v>18</v>
      </c>
      <c r="E13" s="3">
        <v>3.4729999999999999</v>
      </c>
      <c r="F13" s="27">
        <v>2.657</v>
      </c>
      <c r="G13" s="26">
        <v>0.81599999999999995</v>
      </c>
      <c r="H13" s="26" t="s">
        <v>19</v>
      </c>
      <c r="I13" s="28" t="s">
        <v>33</v>
      </c>
      <c r="J13" s="3" t="s">
        <v>21</v>
      </c>
      <c r="M13"/>
      <c r="N13"/>
      <c r="O13"/>
      <c r="R13"/>
      <c r="S13"/>
    </row>
    <row r="14" spans="1:19" ht="165" x14ac:dyDescent="0.25">
      <c r="A14" s="25"/>
      <c r="B14" s="26" t="s">
        <v>34</v>
      </c>
      <c r="C14" s="26"/>
      <c r="D14" s="26" t="s">
        <v>18</v>
      </c>
      <c r="E14" s="3">
        <v>0.314</v>
      </c>
      <c r="F14" s="27">
        <v>3.7999999999999999E-2</v>
      </c>
      <c r="G14" s="26">
        <v>0.27600000000000002</v>
      </c>
      <c r="H14" s="26" t="s">
        <v>19</v>
      </c>
      <c r="I14" s="28" t="s">
        <v>35</v>
      </c>
      <c r="J14" s="3" t="s">
        <v>36</v>
      </c>
      <c r="M14"/>
      <c r="N14"/>
      <c r="O14"/>
      <c r="R14"/>
      <c r="S14"/>
    </row>
    <row r="15" spans="1:19" ht="90" x14ac:dyDescent="0.25">
      <c r="A15" s="25"/>
      <c r="B15" s="26" t="s">
        <v>37</v>
      </c>
      <c r="C15" s="26"/>
      <c r="D15" s="26" t="s">
        <v>18</v>
      </c>
      <c r="E15" s="3">
        <v>0.44900000000000001</v>
      </c>
      <c r="F15" s="27">
        <v>3.5000000000000003E-2</v>
      </c>
      <c r="G15" s="26">
        <v>0.41399999999999998</v>
      </c>
      <c r="H15" s="26" t="s">
        <v>19</v>
      </c>
      <c r="I15" s="28" t="s">
        <v>38</v>
      </c>
      <c r="J15" s="3" t="s">
        <v>21</v>
      </c>
      <c r="M15"/>
      <c r="N15"/>
      <c r="O15"/>
      <c r="R15"/>
      <c r="S15"/>
    </row>
    <row r="16" spans="1:19" ht="30" x14ac:dyDescent="0.25">
      <c r="A16" s="25"/>
      <c r="B16" s="26" t="s">
        <v>39</v>
      </c>
      <c r="C16" s="26"/>
      <c r="D16" s="26" t="s">
        <v>18</v>
      </c>
      <c r="E16" s="3">
        <v>3.274</v>
      </c>
      <c r="F16" s="27">
        <v>2.4710000000000001</v>
      </c>
      <c r="G16" s="26">
        <v>0.80300000000000005</v>
      </c>
      <c r="H16" s="26" t="s">
        <v>19</v>
      </c>
      <c r="I16" s="28" t="s">
        <v>40</v>
      </c>
      <c r="J16" s="3" t="s">
        <v>21</v>
      </c>
      <c r="M16"/>
      <c r="N16"/>
      <c r="O16"/>
      <c r="R16"/>
      <c r="S16"/>
    </row>
    <row r="17" spans="1:19" ht="11.25" customHeight="1" x14ac:dyDescent="0.25">
      <c r="A17" s="25"/>
      <c r="B17" s="26" t="s">
        <v>41</v>
      </c>
      <c r="C17" s="26"/>
      <c r="D17" s="26" t="s">
        <v>42</v>
      </c>
      <c r="E17" s="3">
        <v>2.633</v>
      </c>
      <c r="F17" s="27">
        <v>2.2839999999999998</v>
      </c>
      <c r="G17" s="26">
        <v>0.35</v>
      </c>
      <c r="H17" s="26" t="s">
        <v>19</v>
      </c>
      <c r="I17" s="28"/>
      <c r="J17" s="3" t="s">
        <v>21</v>
      </c>
      <c r="M17"/>
      <c r="N17"/>
      <c r="O17"/>
      <c r="R17"/>
      <c r="S17"/>
    </row>
    <row r="18" spans="1:19" ht="90" x14ac:dyDescent="0.25">
      <c r="A18" s="25"/>
      <c r="B18" s="26" t="s">
        <v>43</v>
      </c>
      <c r="C18" s="26"/>
      <c r="D18" s="26" t="s">
        <v>42</v>
      </c>
      <c r="E18" s="3">
        <v>1.0489999999999999</v>
      </c>
      <c r="F18" s="27">
        <v>0.13700000000000001</v>
      </c>
      <c r="G18" s="26">
        <v>0.91200000000000003</v>
      </c>
      <c r="H18" s="26" t="s">
        <v>19</v>
      </c>
      <c r="I18" s="28" t="s">
        <v>44</v>
      </c>
      <c r="J18" s="3" t="s">
        <v>21</v>
      </c>
      <c r="M18"/>
      <c r="N18"/>
      <c r="O18"/>
      <c r="R18"/>
      <c r="S18"/>
    </row>
    <row r="19" spans="1:19" ht="60" x14ac:dyDescent="0.25">
      <c r="A19" s="25"/>
      <c r="B19" s="26" t="s">
        <v>45</v>
      </c>
      <c r="C19" s="26"/>
      <c r="D19" s="26" t="s">
        <v>42</v>
      </c>
      <c r="E19" s="3">
        <v>3.6509999999999998</v>
      </c>
      <c r="F19" s="27">
        <v>2.9449999999999998</v>
      </c>
      <c r="G19" s="26">
        <v>0.70599999999999996</v>
      </c>
      <c r="H19" s="26" t="s">
        <v>19</v>
      </c>
      <c r="I19" s="28" t="s">
        <v>46</v>
      </c>
      <c r="J19" s="3" t="s">
        <v>21</v>
      </c>
      <c r="M19"/>
      <c r="N19"/>
      <c r="O19"/>
      <c r="R19"/>
      <c r="S19"/>
    </row>
    <row r="20" spans="1:19" ht="150" x14ac:dyDescent="0.25">
      <c r="A20" s="25"/>
      <c r="B20" s="26" t="s">
        <v>47</v>
      </c>
      <c r="C20" s="26"/>
      <c r="D20" s="26" t="s">
        <v>42</v>
      </c>
      <c r="E20" s="3">
        <v>1.431</v>
      </c>
      <c r="F20" s="27">
        <v>0.17599999999999999</v>
      </c>
      <c r="G20" s="26">
        <v>1.254</v>
      </c>
      <c r="H20" s="26" t="s">
        <v>19</v>
      </c>
      <c r="I20" s="28" t="s">
        <v>48</v>
      </c>
      <c r="J20" s="3" t="s">
        <v>21</v>
      </c>
      <c r="M20"/>
      <c r="N20"/>
      <c r="O20"/>
      <c r="R20"/>
      <c r="S20"/>
    </row>
    <row r="21" spans="1:19" ht="15" x14ac:dyDescent="0.25">
      <c r="A21" s="25"/>
      <c r="B21" s="26" t="s">
        <v>49</v>
      </c>
      <c r="C21" s="26"/>
      <c r="D21" s="26" t="s">
        <v>18</v>
      </c>
      <c r="E21" s="3">
        <v>1.798</v>
      </c>
      <c r="F21" s="27">
        <v>1.631</v>
      </c>
      <c r="G21" s="26">
        <v>0.16700000000000001</v>
      </c>
      <c r="H21" s="26" t="s">
        <v>19</v>
      </c>
      <c r="I21" s="28"/>
      <c r="J21" s="3" t="s">
        <v>21</v>
      </c>
      <c r="M21"/>
      <c r="N21"/>
      <c r="O21"/>
      <c r="R21"/>
      <c r="S21"/>
    </row>
    <row r="22" spans="1:19" ht="90" x14ac:dyDescent="0.25">
      <c r="A22" s="25"/>
      <c r="B22" s="26" t="s">
        <v>50</v>
      </c>
      <c r="C22" s="26"/>
      <c r="D22" s="26" t="s">
        <v>42</v>
      </c>
      <c r="E22" s="3">
        <v>12.516</v>
      </c>
      <c r="F22" s="27">
        <v>0</v>
      </c>
      <c r="G22" s="26">
        <v>12.516</v>
      </c>
      <c r="H22" s="26" t="s">
        <v>19</v>
      </c>
      <c r="I22" s="28" t="s">
        <v>51</v>
      </c>
      <c r="J22" s="3" t="s">
        <v>21</v>
      </c>
      <c r="M22"/>
      <c r="N22" t="s">
        <v>43</v>
      </c>
      <c r="O22"/>
      <c r="P22" s="24" t="s">
        <v>42</v>
      </c>
      <c r="Q22" s="24">
        <v>1.0489999999999999</v>
      </c>
      <c r="R22">
        <v>0.13700000000000001</v>
      </c>
      <c r="S22">
        <v>0.91200000000000003</v>
      </c>
    </row>
    <row r="23" spans="1:19" ht="90" x14ac:dyDescent="0.25">
      <c r="A23" s="25"/>
      <c r="B23" s="26" t="s">
        <v>52</v>
      </c>
      <c r="C23" s="26"/>
      <c r="D23" s="26" t="s">
        <v>42</v>
      </c>
      <c r="E23" s="3">
        <v>1.0920000000000001</v>
      </c>
      <c r="F23" s="27">
        <v>0</v>
      </c>
      <c r="G23" s="26">
        <v>1.0920000000000001</v>
      </c>
      <c r="H23" s="26" t="s">
        <v>19</v>
      </c>
      <c r="I23" s="28" t="s">
        <v>51</v>
      </c>
      <c r="J23" s="3" t="s">
        <v>21</v>
      </c>
      <c r="M23"/>
      <c r="N23" t="s">
        <v>45</v>
      </c>
      <c r="O23"/>
      <c r="P23" s="24" t="s">
        <v>42</v>
      </c>
      <c r="Q23" s="24">
        <v>3.6509999999999998</v>
      </c>
      <c r="R23">
        <v>2.9449999999999998</v>
      </c>
      <c r="S23">
        <v>0.70599999999999996</v>
      </c>
    </row>
    <row r="24" spans="1:19" ht="75" x14ac:dyDescent="0.25">
      <c r="A24" s="25"/>
      <c r="B24" s="26" t="s">
        <v>53</v>
      </c>
      <c r="C24" s="26"/>
      <c r="D24" s="26" t="s">
        <v>18</v>
      </c>
      <c r="E24" s="3">
        <v>3.4359999999999999</v>
      </c>
      <c r="F24" s="27">
        <v>2.7189999999999999</v>
      </c>
      <c r="G24" s="26">
        <v>0.71699999999999997</v>
      </c>
      <c r="H24" s="26" t="s">
        <v>19</v>
      </c>
      <c r="I24" s="28" t="s">
        <v>54</v>
      </c>
      <c r="J24" s="3" t="s">
        <v>21</v>
      </c>
      <c r="M24"/>
      <c r="N24" t="s">
        <v>47</v>
      </c>
      <c r="O24"/>
      <c r="P24" s="24" t="s">
        <v>42</v>
      </c>
      <c r="Q24" s="24">
        <v>1.431</v>
      </c>
      <c r="R24">
        <v>0.17599999999999999</v>
      </c>
      <c r="S24">
        <v>1.254</v>
      </c>
    </row>
    <row r="25" spans="1:19" ht="45" x14ac:dyDescent="0.25">
      <c r="A25" s="25"/>
      <c r="B25" s="26" t="s">
        <v>55</v>
      </c>
      <c r="C25" s="26"/>
      <c r="D25" s="26" t="s">
        <v>18</v>
      </c>
      <c r="E25" s="3">
        <v>3.762</v>
      </c>
      <c r="F25" s="27">
        <v>3.11</v>
      </c>
      <c r="G25" s="26">
        <v>0.65200000000000002</v>
      </c>
      <c r="H25" s="26" t="s">
        <v>19</v>
      </c>
      <c r="I25" s="28" t="s">
        <v>56</v>
      </c>
      <c r="J25" s="3" t="s">
        <v>21</v>
      </c>
      <c r="M25"/>
      <c r="N25" t="s">
        <v>49</v>
      </c>
      <c r="O25"/>
      <c r="P25" s="24" t="s">
        <v>18</v>
      </c>
      <c r="Q25" s="24">
        <v>1.798</v>
      </c>
      <c r="R25">
        <v>1.631</v>
      </c>
      <c r="S25" s="6">
        <v>0.16700000000000001</v>
      </c>
    </row>
    <row r="26" spans="1:19" ht="11.25" customHeight="1" x14ac:dyDescent="0.25">
      <c r="A26" s="25"/>
      <c r="B26" s="26" t="s">
        <v>57</v>
      </c>
      <c r="C26" s="26"/>
      <c r="D26" s="26" t="s">
        <v>18</v>
      </c>
      <c r="E26" s="3">
        <v>3.202</v>
      </c>
      <c r="F26" s="27">
        <v>2.5059999999999998</v>
      </c>
      <c r="G26" s="26">
        <v>0.69599999999999995</v>
      </c>
      <c r="H26" s="26" t="s">
        <v>19</v>
      </c>
      <c r="I26" s="28" t="s">
        <v>58</v>
      </c>
      <c r="J26" s="3" t="s">
        <v>21</v>
      </c>
      <c r="M26"/>
      <c r="N26" t="s">
        <v>50</v>
      </c>
      <c r="O26"/>
      <c r="P26" s="24" t="s">
        <v>42</v>
      </c>
      <c r="Q26" s="24">
        <v>12.516</v>
      </c>
      <c r="R26">
        <v>0</v>
      </c>
      <c r="S26">
        <v>12.516</v>
      </c>
    </row>
    <row r="27" spans="1:19" ht="22.5" customHeight="1" x14ac:dyDescent="0.15">
      <c r="A27" s="160" t="s">
        <v>59</v>
      </c>
      <c r="B27" s="160"/>
      <c r="C27" s="160"/>
      <c r="D27" s="160"/>
      <c r="E27" s="160"/>
      <c r="F27" s="160"/>
      <c r="G27" s="160"/>
      <c r="H27" s="160"/>
      <c r="I27" s="160"/>
      <c r="J27" s="160"/>
      <c r="N27" s="24" t="s">
        <v>52</v>
      </c>
      <c r="P27" s="24" t="s">
        <v>42</v>
      </c>
      <c r="Q27" s="24">
        <v>1.0920000000000001</v>
      </c>
      <c r="R27" s="24">
        <v>0</v>
      </c>
      <c r="S27" s="24">
        <v>1.0920000000000001</v>
      </c>
    </row>
    <row r="28" spans="1:19" ht="15" x14ac:dyDescent="0.25">
      <c r="A28" s="25"/>
      <c r="B28" s="149" t="s">
        <v>60</v>
      </c>
      <c r="C28" s="150"/>
      <c r="D28" s="3" t="s">
        <v>18</v>
      </c>
      <c r="E28" s="26">
        <v>3.1850000000000001</v>
      </c>
      <c r="F28" s="26"/>
      <c r="G28" s="26"/>
      <c r="H28" s="3" t="s">
        <v>61</v>
      </c>
      <c r="I28" s="27"/>
      <c r="J28" s="3" t="s">
        <v>62</v>
      </c>
    </row>
    <row r="29" spans="1:19" ht="15" x14ac:dyDescent="0.25">
      <c r="A29" s="25"/>
      <c r="B29" s="149" t="s">
        <v>63</v>
      </c>
      <c r="C29" s="150"/>
      <c r="D29" s="3" t="s">
        <v>42</v>
      </c>
      <c r="E29" s="26"/>
      <c r="F29" s="26">
        <v>3.13</v>
      </c>
      <c r="G29" s="26"/>
      <c r="H29" s="3" t="s">
        <v>64</v>
      </c>
      <c r="I29" s="27"/>
      <c r="J29" s="3" t="s">
        <v>62</v>
      </c>
    </row>
    <row r="30" spans="1:19" ht="15" x14ac:dyDescent="0.25">
      <c r="A30" s="25"/>
      <c r="B30" s="149" t="s">
        <v>65</v>
      </c>
      <c r="C30" s="150"/>
      <c r="D30" s="3" t="s">
        <v>42</v>
      </c>
      <c r="E30" s="26"/>
      <c r="F30" s="26">
        <v>2.1179999999999999</v>
      </c>
      <c r="G30" s="26"/>
      <c r="H30" s="3" t="s">
        <v>64</v>
      </c>
      <c r="I30" s="27"/>
      <c r="J30" s="3" t="s">
        <v>62</v>
      </c>
    </row>
    <row r="31" spans="1:19" ht="15" x14ac:dyDescent="0.25">
      <c r="A31" s="25"/>
      <c r="B31" s="149" t="s">
        <v>66</v>
      </c>
      <c r="C31" s="150"/>
      <c r="D31" s="3" t="s">
        <v>42</v>
      </c>
      <c r="E31" s="26"/>
      <c r="F31" s="26">
        <v>2.8250000000000002</v>
      </c>
      <c r="G31" s="26"/>
      <c r="H31" s="3" t="s">
        <v>64</v>
      </c>
      <c r="I31" s="27"/>
      <c r="J31" s="3" t="s">
        <v>62</v>
      </c>
    </row>
    <row r="32" spans="1:19" ht="15" x14ac:dyDescent="0.25">
      <c r="A32" s="25"/>
      <c r="B32" s="149" t="s">
        <v>67</v>
      </c>
      <c r="C32" s="150"/>
      <c r="D32" s="3" t="s">
        <v>42</v>
      </c>
      <c r="E32" s="26"/>
      <c r="F32" s="26">
        <v>3.0990000000000002</v>
      </c>
      <c r="G32" s="26"/>
      <c r="H32" s="3" t="s">
        <v>64</v>
      </c>
      <c r="I32" s="27"/>
      <c r="J32" s="3" t="s">
        <v>62</v>
      </c>
    </row>
    <row r="33" spans="1:15" ht="15" x14ac:dyDescent="0.25">
      <c r="A33" s="25"/>
      <c r="B33" s="149" t="s">
        <v>68</v>
      </c>
      <c r="C33" s="150"/>
      <c r="D33" s="3" t="s">
        <v>42</v>
      </c>
      <c r="E33" s="26"/>
      <c r="F33" s="26">
        <v>2.7930000000000001</v>
      </c>
      <c r="G33" s="26"/>
      <c r="H33" s="3" t="s">
        <v>64</v>
      </c>
      <c r="I33" s="27"/>
      <c r="J33" s="3" t="s">
        <v>62</v>
      </c>
    </row>
    <row r="34" spans="1:15" ht="15" x14ac:dyDescent="0.25">
      <c r="A34" s="25"/>
      <c r="B34" s="149" t="s">
        <v>69</v>
      </c>
      <c r="C34" s="150"/>
      <c r="D34" s="3" t="s">
        <v>42</v>
      </c>
      <c r="E34" s="26"/>
      <c r="F34" s="26">
        <v>2.7839999999999998</v>
      </c>
      <c r="G34" s="26"/>
      <c r="H34" s="3" t="s">
        <v>64</v>
      </c>
      <c r="I34" s="27"/>
      <c r="J34" s="3" t="s">
        <v>62</v>
      </c>
    </row>
    <row r="35" spans="1:15" ht="15" x14ac:dyDescent="0.25">
      <c r="A35" s="25"/>
      <c r="B35" s="149" t="s">
        <v>70</v>
      </c>
      <c r="C35" s="150"/>
      <c r="D35" s="3" t="s">
        <v>42</v>
      </c>
      <c r="E35" s="26"/>
      <c r="F35" s="26">
        <v>3.2250000000000001</v>
      </c>
      <c r="G35" s="26"/>
      <c r="H35" s="3" t="s">
        <v>64</v>
      </c>
      <c r="I35" s="27"/>
      <c r="J35" s="3" t="s">
        <v>62</v>
      </c>
    </row>
    <row r="36" spans="1:15" ht="15" x14ac:dyDescent="0.25">
      <c r="A36" s="25"/>
      <c r="B36" s="149" t="s">
        <v>71</v>
      </c>
      <c r="C36" s="150"/>
      <c r="D36" s="3" t="s">
        <v>42</v>
      </c>
      <c r="E36" s="26"/>
      <c r="F36" s="26">
        <v>3.3809999999999998</v>
      </c>
      <c r="G36" s="26"/>
      <c r="H36" s="3" t="s">
        <v>64</v>
      </c>
      <c r="I36" s="27"/>
      <c r="J36" s="3" t="s">
        <v>62</v>
      </c>
    </row>
    <row r="37" spans="1:15" ht="15" x14ac:dyDescent="0.25">
      <c r="A37" s="25"/>
      <c r="B37" s="149" t="s">
        <v>72</v>
      </c>
      <c r="C37" s="150"/>
      <c r="D37" s="3" t="s">
        <v>42</v>
      </c>
      <c r="E37" s="26"/>
      <c r="F37" s="26">
        <v>3.0350000000000001</v>
      </c>
      <c r="G37" s="26"/>
      <c r="H37" s="3" t="s">
        <v>64</v>
      </c>
      <c r="I37" s="27"/>
      <c r="J37" s="3" t="s">
        <v>62</v>
      </c>
    </row>
    <row r="38" spans="1:15" ht="15" x14ac:dyDescent="0.25">
      <c r="A38" s="25"/>
      <c r="B38" s="149" t="s">
        <v>73</v>
      </c>
      <c r="C38" s="150"/>
      <c r="D38" s="3" t="s">
        <v>42</v>
      </c>
      <c r="E38" s="26"/>
      <c r="F38" s="26">
        <v>3.4319999999999999</v>
      </c>
      <c r="G38" s="26"/>
      <c r="H38" s="3" t="s">
        <v>64</v>
      </c>
      <c r="I38" s="27"/>
      <c r="J38" s="3" t="s">
        <v>62</v>
      </c>
    </row>
    <row r="39" spans="1:15" ht="11.25" customHeight="1" x14ac:dyDescent="0.25">
      <c r="A39" s="25"/>
      <c r="B39" s="149" t="s">
        <v>74</v>
      </c>
      <c r="C39" s="150"/>
      <c r="D39" s="3" t="s">
        <v>42</v>
      </c>
      <c r="E39" s="26"/>
      <c r="F39" s="26">
        <v>3.1520000000000001</v>
      </c>
      <c r="G39" s="26"/>
      <c r="H39" s="3" t="s">
        <v>64</v>
      </c>
      <c r="I39" s="27"/>
      <c r="J39" s="3" t="s">
        <v>62</v>
      </c>
    </row>
    <row r="40" spans="1:15" ht="90" x14ac:dyDescent="0.25">
      <c r="A40" s="25"/>
      <c r="B40" s="149" t="s">
        <v>75</v>
      </c>
      <c r="C40" s="150"/>
      <c r="D40" s="3" t="s">
        <v>42</v>
      </c>
      <c r="E40" s="26"/>
      <c r="F40" s="29">
        <v>2.911</v>
      </c>
      <c r="G40" s="26"/>
      <c r="H40" s="3" t="s">
        <v>64</v>
      </c>
      <c r="I40" s="27" t="s">
        <v>76</v>
      </c>
      <c r="J40" s="30" t="s">
        <v>77</v>
      </c>
      <c r="L40" s="31">
        <f>64.4*45.2/1000</f>
        <v>2.9108800000000006</v>
      </c>
    </row>
    <row r="41" spans="1:15" ht="90" x14ac:dyDescent="0.25">
      <c r="A41" s="25"/>
      <c r="B41" s="149" t="s">
        <v>78</v>
      </c>
      <c r="C41" s="150"/>
      <c r="D41" s="3" t="s">
        <v>42</v>
      </c>
      <c r="E41" s="26"/>
      <c r="F41" s="29">
        <v>2.7930000000000001</v>
      </c>
      <c r="G41" s="26"/>
      <c r="H41" s="3" t="s">
        <v>64</v>
      </c>
      <c r="I41" s="27" t="s">
        <v>76</v>
      </c>
      <c r="J41" s="30" t="s">
        <v>77</v>
      </c>
      <c r="L41" s="31">
        <f>61.8*45.2/1000</f>
        <v>2.7933600000000003</v>
      </c>
    </row>
    <row r="42" spans="1:15" ht="15" x14ac:dyDescent="0.25">
      <c r="A42" s="25"/>
      <c r="B42" s="149" t="s">
        <v>79</v>
      </c>
      <c r="C42" s="150"/>
      <c r="D42" s="3" t="s">
        <v>42</v>
      </c>
      <c r="E42" s="26"/>
      <c r="F42" s="26">
        <v>2.9470000000000001</v>
      </c>
      <c r="G42" s="26"/>
      <c r="H42" s="3" t="s">
        <v>64</v>
      </c>
      <c r="I42" s="27"/>
      <c r="J42" s="3" t="s">
        <v>62</v>
      </c>
    </row>
    <row r="43" spans="1:15" ht="15" x14ac:dyDescent="0.25">
      <c r="A43" s="25"/>
      <c r="B43" s="149" t="s">
        <v>80</v>
      </c>
      <c r="C43" s="150"/>
      <c r="D43" s="3" t="s">
        <v>42</v>
      </c>
      <c r="E43" s="26"/>
      <c r="F43" s="26">
        <v>2.88</v>
      </c>
      <c r="G43" s="26"/>
      <c r="H43" s="3" t="s">
        <v>64</v>
      </c>
      <c r="I43" s="27"/>
      <c r="J43" s="3" t="s">
        <v>62</v>
      </c>
    </row>
    <row r="44" spans="1:15" ht="15" x14ac:dyDescent="0.25">
      <c r="A44" s="25"/>
      <c r="B44" s="149" t="s">
        <v>81</v>
      </c>
      <c r="C44" s="150"/>
      <c r="D44" s="3" t="s">
        <v>42</v>
      </c>
      <c r="E44" s="26"/>
      <c r="F44" s="26">
        <v>2.6880000000000002</v>
      </c>
      <c r="G44" s="26"/>
      <c r="H44" s="3" t="s">
        <v>64</v>
      </c>
      <c r="I44" s="27"/>
      <c r="J44" s="3" t="s">
        <v>62</v>
      </c>
    </row>
    <row r="45" spans="1:15" ht="15" x14ac:dyDescent="0.25">
      <c r="A45" s="25"/>
      <c r="B45" s="149" t="s">
        <v>82</v>
      </c>
      <c r="C45" s="150"/>
      <c r="D45" s="3" t="s">
        <v>42</v>
      </c>
      <c r="E45" s="26"/>
      <c r="F45" s="26">
        <v>2.7280000000000002</v>
      </c>
      <c r="G45" s="26"/>
      <c r="H45" s="3" t="s">
        <v>64</v>
      </c>
      <c r="I45" s="27"/>
      <c r="J45" s="3" t="s">
        <v>62</v>
      </c>
    </row>
    <row r="46" spans="1:15" ht="15" x14ac:dyDescent="0.25">
      <c r="A46" s="25"/>
      <c r="B46" s="149" t="s">
        <v>83</v>
      </c>
      <c r="C46" s="150"/>
      <c r="D46" s="3" t="s">
        <v>42</v>
      </c>
      <c r="E46" s="26"/>
      <c r="F46" s="26">
        <v>2.5680000000000001</v>
      </c>
      <c r="G46" s="26"/>
      <c r="H46" s="3" t="s">
        <v>64</v>
      </c>
      <c r="I46" s="27"/>
      <c r="J46" s="3" t="s">
        <v>62</v>
      </c>
    </row>
    <row r="47" spans="1:15" ht="15" x14ac:dyDescent="0.25">
      <c r="A47" s="25"/>
      <c r="B47" s="149" t="s">
        <v>84</v>
      </c>
      <c r="C47" s="150"/>
      <c r="D47" s="3" t="s">
        <v>42</v>
      </c>
      <c r="E47" s="26"/>
      <c r="F47" s="29">
        <v>2.327</v>
      </c>
      <c r="G47" s="26"/>
      <c r="H47" s="3" t="s">
        <v>64</v>
      </c>
      <c r="I47" s="27"/>
      <c r="J47" s="30" t="s">
        <v>77</v>
      </c>
      <c r="L47" s="31">
        <f>92.7*25.1/1000</f>
        <v>2.3267699999999998</v>
      </c>
      <c r="O47" s="32"/>
    </row>
    <row r="48" spans="1:15" ht="15" x14ac:dyDescent="0.25">
      <c r="A48" s="25"/>
      <c r="B48" s="149" t="s">
        <v>85</v>
      </c>
      <c r="C48" s="150"/>
      <c r="D48" s="3" t="s">
        <v>42</v>
      </c>
      <c r="E48" s="26"/>
      <c r="F48" s="26">
        <v>1.8160000000000001</v>
      </c>
      <c r="G48" s="26"/>
      <c r="H48" s="3" t="s">
        <v>64</v>
      </c>
      <c r="I48" s="27"/>
      <c r="J48" s="3" t="s">
        <v>62</v>
      </c>
    </row>
    <row r="49" spans="1:18" ht="15" x14ac:dyDescent="0.25">
      <c r="A49" s="25"/>
      <c r="B49" s="149" t="s">
        <v>86</v>
      </c>
      <c r="C49" s="150"/>
      <c r="D49" s="3" t="s">
        <v>42</v>
      </c>
      <c r="E49" s="26"/>
      <c r="F49" s="26">
        <v>2.02</v>
      </c>
      <c r="G49" s="26"/>
      <c r="H49" s="3" t="s">
        <v>64</v>
      </c>
      <c r="I49" s="27"/>
      <c r="J49" s="3" t="s">
        <v>62</v>
      </c>
    </row>
    <row r="50" spans="1:18" ht="15" x14ac:dyDescent="0.25">
      <c r="A50" s="25"/>
      <c r="B50" s="149" t="s">
        <v>87</v>
      </c>
      <c r="C50" s="150"/>
      <c r="D50" s="3" t="s">
        <v>42</v>
      </c>
      <c r="E50" s="26"/>
      <c r="F50" s="26">
        <v>0.95199999999999996</v>
      </c>
      <c r="G50" s="26"/>
      <c r="H50" s="3" t="s">
        <v>64</v>
      </c>
      <c r="I50" s="27"/>
      <c r="J50" s="3" t="s">
        <v>62</v>
      </c>
    </row>
    <row r="51" spans="1:18" ht="15" x14ac:dyDescent="0.25">
      <c r="A51" s="25"/>
      <c r="B51" s="149" t="s">
        <v>88</v>
      </c>
      <c r="C51" s="150"/>
      <c r="D51" s="3" t="s">
        <v>42</v>
      </c>
      <c r="E51" s="26"/>
      <c r="F51" s="26">
        <v>1.0349999999999999</v>
      </c>
      <c r="G51" s="26"/>
      <c r="H51" s="3" t="s">
        <v>64</v>
      </c>
      <c r="I51" s="27"/>
      <c r="J51" s="3" t="s">
        <v>62</v>
      </c>
    </row>
    <row r="52" spans="1:18" ht="24" customHeight="1" x14ac:dyDescent="0.25">
      <c r="A52" s="25"/>
      <c r="B52" s="161" t="s">
        <v>89</v>
      </c>
      <c r="C52" s="162"/>
      <c r="D52" s="3" t="s">
        <v>42</v>
      </c>
      <c r="E52" s="26"/>
      <c r="F52" s="26">
        <v>2.0179999999999998</v>
      </c>
      <c r="G52" s="26"/>
      <c r="H52" s="3" t="s">
        <v>64</v>
      </c>
      <c r="I52" s="27"/>
      <c r="J52" s="3" t="s">
        <v>62</v>
      </c>
    </row>
    <row r="53" spans="1:18" ht="135" x14ac:dyDescent="0.25">
      <c r="A53" s="25"/>
      <c r="B53" s="149" t="s">
        <v>90</v>
      </c>
      <c r="C53" s="150"/>
      <c r="D53" s="3" t="s">
        <v>91</v>
      </c>
      <c r="E53" s="29">
        <v>2.085</v>
      </c>
      <c r="F53" s="29">
        <v>1.788</v>
      </c>
      <c r="G53" s="29">
        <v>0.29699999999999999</v>
      </c>
      <c r="H53" s="30" t="s">
        <v>92</v>
      </c>
      <c r="I53" s="33" t="s">
        <v>93</v>
      </c>
      <c r="J53" s="30" t="s">
        <v>77</v>
      </c>
      <c r="L53" s="31">
        <f>56.5*31.65/1000</f>
        <v>1.788225</v>
      </c>
    </row>
    <row r="54" spans="1:18" ht="114" x14ac:dyDescent="0.25">
      <c r="A54" s="25"/>
      <c r="B54" s="161" t="s">
        <v>90</v>
      </c>
      <c r="C54" s="162"/>
      <c r="D54" s="30" t="s">
        <v>94</v>
      </c>
      <c r="E54" s="29">
        <v>65.599999999999994</v>
      </c>
      <c r="F54" s="29">
        <v>56.5</v>
      </c>
      <c r="G54" s="29">
        <v>9.1</v>
      </c>
      <c r="H54" s="30" t="s">
        <v>95</v>
      </c>
      <c r="I54" s="34" t="s">
        <v>96</v>
      </c>
      <c r="J54" s="30" t="s">
        <v>97</v>
      </c>
      <c r="L54" s="31"/>
    </row>
    <row r="55" spans="1:18" ht="15" x14ac:dyDescent="0.25">
      <c r="A55" s="25"/>
      <c r="B55" s="149" t="s">
        <v>98</v>
      </c>
      <c r="C55" s="150"/>
      <c r="D55" s="3" t="s">
        <v>18</v>
      </c>
      <c r="E55" s="26">
        <v>1.7250000000000001</v>
      </c>
      <c r="F55" s="26">
        <v>1.53</v>
      </c>
      <c r="G55" s="26">
        <v>0.19500000000000001</v>
      </c>
      <c r="H55" s="3" t="s">
        <v>99</v>
      </c>
      <c r="I55" s="27"/>
      <c r="J55" s="3" t="s">
        <v>62</v>
      </c>
    </row>
    <row r="56" spans="1:18" ht="60" x14ac:dyDescent="0.25">
      <c r="A56" s="25"/>
      <c r="B56" s="149" t="s">
        <v>100</v>
      </c>
      <c r="C56" s="150"/>
      <c r="D56" s="3" t="s">
        <v>91</v>
      </c>
      <c r="E56" s="26">
        <v>0.39800000000000002</v>
      </c>
      <c r="F56" s="26">
        <v>0</v>
      </c>
      <c r="G56" s="26">
        <v>0.39800000000000002</v>
      </c>
      <c r="H56" s="3" t="s">
        <v>61</v>
      </c>
      <c r="I56" s="27" t="s">
        <v>101</v>
      </c>
      <c r="J56" s="3" t="s">
        <v>62</v>
      </c>
    </row>
    <row r="57" spans="1:18" ht="60" x14ac:dyDescent="0.25">
      <c r="A57" s="25"/>
      <c r="B57" s="149" t="s">
        <v>102</v>
      </c>
      <c r="C57" s="150"/>
      <c r="D57" s="3" t="s">
        <v>91</v>
      </c>
      <c r="E57" s="26">
        <v>1.0389999999999999</v>
      </c>
      <c r="F57" s="26">
        <v>0</v>
      </c>
      <c r="G57" s="26">
        <v>1.0389999999999999</v>
      </c>
      <c r="H57" s="3" t="s">
        <v>103</v>
      </c>
      <c r="I57" s="27" t="s">
        <v>101</v>
      </c>
      <c r="J57" s="3" t="s">
        <v>104</v>
      </c>
    </row>
    <row r="58" spans="1:18" ht="60" x14ac:dyDescent="0.25">
      <c r="A58" s="25"/>
      <c r="B58" s="161" t="s">
        <v>105</v>
      </c>
      <c r="C58" s="162"/>
      <c r="D58" s="3" t="s">
        <v>91</v>
      </c>
      <c r="E58" s="26">
        <v>0.46100000000000002</v>
      </c>
      <c r="F58" s="26">
        <v>0</v>
      </c>
      <c r="G58" s="26">
        <v>0.46100000000000002</v>
      </c>
      <c r="H58" s="3" t="s">
        <v>103</v>
      </c>
      <c r="I58" s="27" t="s">
        <v>101</v>
      </c>
      <c r="J58" s="3" t="s">
        <v>104</v>
      </c>
    </row>
    <row r="59" spans="1:18" ht="60" x14ac:dyDescent="0.25">
      <c r="A59" s="25"/>
      <c r="B59" s="149" t="s">
        <v>106</v>
      </c>
      <c r="C59" s="150"/>
      <c r="D59" s="3" t="s">
        <v>91</v>
      </c>
      <c r="E59" s="26">
        <v>0.85899999999999999</v>
      </c>
      <c r="F59" s="26">
        <v>0</v>
      </c>
      <c r="G59" s="26">
        <v>0.85899999999999999</v>
      </c>
      <c r="H59" s="3" t="s">
        <v>103</v>
      </c>
      <c r="I59" s="27" t="s">
        <v>101</v>
      </c>
      <c r="J59" s="3" t="s">
        <v>104</v>
      </c>
    </row>
    <row r="60" spans="1:18" ht="72.75" customHeight="1" x14ac:dyDescent="0.25">
      <c r="A60" s="25"/>
      <c r="B60" s="149" t="s">
        <v>107</v>
      </c>
      <c r="C60" s="150"/>
      <c r="D60" s="3" t="s">
        <v>91</v>
      </c>
      <c r="E60" s="26">
        <v>0.72299999999999998</v>
      </c>
      <c r="F60" s="26">
        <v>0</v>
      </c>
      <c r="G60" s="26">
        <v>0.72299999999999998</v>
      </c>
      <c r="H60" s="3" t="s">
        <v>103</v>
      </c>
      <c r="I60" s="27" t="s">
        <v>108</v>
      </c>
      <c r="J60" s="3" t="s">
        <v>104</v>
      </c>
    </row>
    <row r="61" spans="1:18" ht="180" x14ac:dyDescent="0.25">
      <c r="A61" s="25" t="s">
        <v>109</v>
      </c>
      <c r="B61" s="149" t="s">
        <v>110</v>
      </c>
      <c r="C61" s="150"/>
      <c r="D61" s="3" t="s">
        <v>111</v>
      </c>
      <c r="E61" s="26">
        <v>6.2E-2</v>
      </c>
      <c r="F61" s="26">
        <v>8.9999999999999993E-3</v>
      </c>
      <c r="G61" s="26">
        <v>5.2999999999999999E-2</v>
      </c>
      <c r="H61" s="3" t="s">
        <v>112</v>
      </c>
      <c r="I61" s="27" t="s">
        <v>113</v>
      </c>
      <c r="J61" s="3" t="s">
        <v>114</v>
      </c>
      <c r="N61" s="24" t="s">
        <v>110</v>
      </c>
      <c r="O61" s="3" t="s">
        <v>111</v>
      </c>
      <c r="P61" s="26">
        <v>6.2E-2</v>
      </c>
      <c r="Q61" s="26">
        <v>8.9999999999999993E-3</v>
      </c>
      <c r="R61" s="26">
        <v>5.2999999999999999E-2</v>
      </c>
    </row>
    <row r="62" spans="1:18" ht="120" x14ac:dyDescent="0.25">
      <c r="A62" s="25"/>
      <c r="B62" s="149" t="s">
        <v>115</v>
      </c>
      <c r="C62" s="150"/>
      <c r="D62" s="3" t="s">
        <v>111</v>
      </c>
      <c r="E62" s="26">
        <v>5.3999999999999999E-2</v>
      </c>
      <c r="F62" s="26">
        <v>8.9999999999999993E-3</v>
      </c>
      <c r="G62" s="26">
        <v>4.4999999999999998E-2</v>
      </c>
      <c r="H62" s="3" t="s">
        <v>112</v>
      </c>
      <c r="I62" s="27" t="s">
        <v>116</v>
      </c>
      <c r="J62" s="3" t="s">
        <v>114</v>
      </c>
      <c r="N62" s="24" t="s">
        <v>414</v>
      </c>
      <c r="O62" s="3" t="s">
        <v>111</v>
      </c>
      <c r="P62" s="26">
        <v>5.3999999999999999E-2</v>
      </c>
      <c r="Q62" s="26">
        <v>8.9999999999999993E-3</v>
      </c>
      <c r="R62" s="26">
        <v>4.4999999999999998E-2</v>
      </c>
    </row>
    <row r="63" spans="1:18" ht="135" x14ac:dyDescent="0.25">
      <c r="A63" s="25"/>
      <c r="B63" s="161" t="s">
        <v>117</v>
      </c>
      <c r="C63" s="162"/>
      <c r="D63" s="3" t="s">
        <v>111</v>
      </c>
      <c r="E63" s="26">
        <v>3.5000000000000003E-2</v>
      </c>
      <c r="F63" s="26">
        <v>6.0000000000000001E-3</v>
      </c>
      <c r="G63" s="26">
        <v>2.9000000000000001E-2</v>
      </c>
      <c r="H63" s="3" t="s">
        <v>112</v>
      </c>
      <c r="I63" s="27" t="s">
        <v>118</v>
      </c>
      <c r="J63" s="3" t="s">
        <v>114</v>
      </c>
      <c r="N63" s="43" t="s">
        <v>117</v>
      </c>
      <c r="O63" s="3" t="s">
        <v>111</v>
      </c>
      <c r="P63" s="26">
        <v>3.5000000000000003E-2</v>
      </c>
      <c r="Q63" s="26">
        <v>6.0000000000000001E-3</v>
      </c>
      <c r="R63" s="26">
        <v>2.9000000000000001E-2</v>
      </c>
    </row>
    <row r="64" spans="1:18" ht="150" x14ac:dyDescent="0.25">
      <c r="A64" s="25"/>
      <c r="B64" s="149" t="s">
        <v>119</v>
      </c>
      <c r="C64" s="150"/>
      <c r="D64" s="3" t="s">
        <v>111</v>
      </c>
      <c r="E64" s="26">
        <v>0.55600000000000005</v>
      </c>
      <c r="F64" s="26">
        <v>6.0000000000000001E-3</v>
      </c>
      <c r="G64" s="26">
        <v>0.55000000000000004</v>
      </c>
      <c r="H64" s="3" t="s">
        <v>112</v>
      </c>
      <c r="I64" s="27" t="s">
        <v>120</v>
      </c>
      <c r="J64" s="3" t="s">
        <v>114</v>
      </c>
      <c r="N64" s="24" t="s">
        <v>119</v>
      </c>
      <c r="O64" s="3" t="s">
        <v>111</v>
      </c>
      <c r="P64" s="26">
        <v>0.55600000000000005</v>
      </c>
      <c r="Q64" s="26">
        <v>6.0000000000000001E-3</v>
      </c>
      <c r="R64" s="26">
        <v>0.55000000000000004</v>
      </c>
    </row>
    <row r="65" spans="1:18" ht="135" x14ac:dyDescent="0.25">
      <c r="A65" s="25"/>
      <c r="B65" s="149" t="s">
        <v>121</v>
      </c>
      <c r="C65" s="150"/>
      <c r="D65" s="3" t="s">
        <v>111</v>
      </c>
      <c r="E65" s="26">
        <v>7.6999999999999999E-2</v>
      </c>
      <c r="F65" s="26">
        <v>8.9999999999999993E-3</v>
      </c>
      <c r="G65" s="26">
        <v>6.8000000000000005E-2</v>
      </c>
      <c r="H65" s="3" t="s">
        <v>112</v>
      </c>
      <c r="I65" s="27" t="s">
        <v>122</v>
      </c>
      <c r="J65" s="3" t="s">
        <v>114</v>
      </c>
      <c r="N65" s="24" t="s">
        <v>121</v>
      </c>
      <c r="O65" s="3" t="s">
        <v>111</v>
      </c>
      <c r="P65" s="26">
        <v>7.6999999999999999E-2</v>
      </c>
      <c r="Q65" s="26">
        <v>8.9999999999999993E-3</v>
      </c>
      <c r="R65" s="26">
        <v>6.8000000000000005E-2</v>
      </c>
    </row>
    <row r="66" spans="1:18" ht="22.5" customHeight="1" x14ac:dyDescent="0.15">
      <c r="A66" s="160" t="s">
        <v>123</v>
      </c>
      <c r="B66" s="160"/>
      <c r="C66" s="160"/>
      <c r="D66" s="160"/>
      <c r="E66" s="160"/>
      <c r="F66" s="160"/>
      <c r="G66" s="160"/>
      <c r="H66" s="160"/>
      <c r="I66" s="160"/>
      <c r="J66" s="160"/>
    </row>
    <row r="67" spans="1:18" ht="108" customHeight="1" x14ac:dyDescent="0.25">
      <c r="A67" s="25"/>
      <c r="B67" s="35" t="s">
        <v>124</v>
      </c>
      <c r="C67" s="36"/>
      <c r="D67" s="3"/>
      <c r="E67" s="3" t="s">
        <v>125</v>
      </c>
      <c r="F67" s="3" t="s">
        <v>126</v>
      </c>
      <c r="G67" s="37">
        <v>5.8000000000000003E-2</v>
      </c>
      <c r="H67" s="33" t="s">
        <v>127</v>
      </c>
      <c r="I67" s="33" t="s">
        <v>128</v>
      </c>
      <c r="J67" s="30" t="s">
        <v>77</v>
      </c>
    </row>
    <row r="68" spans="1:18" ht="75" x14ac:dyDescent="0.25">
      <c r="A68" s="25"/>
      <c r="B68" s="35" t="s">
        <v>129</v>
      </c>
      <c r="C68" s="36"/>
      <c r="D68" s="3" t="s">
        <v>130</v>
      </c>
      <c r="E68" s="38">
        <v>0.52300000000000002</v>
      </c>
      <c r="F68" s="38">
        <v>0.45400000000000001</v>
      </c>
      <c r="G68" s="37">
        <v>6.9000000000000006E-2</v>
      </c>
      <c r="H68" s="33" t="s">
        <v>127</v>
      </c>
      <c r="I68" s="27" t="s">
        <v>131</v>
      </c>
      <c r="J68" s="30" t="s">
        <v>77</v>
      </c>
    </row>
    <row r="69" spans="1:18" ht="90" x14ac:dyDescent="0.25">
      <c r="A69" s="25"/>
      <c r="B69" s="35" t="s">
        <v>132</v>
      </c>
      <c r="C69" s="36"/>
      <c r="D69" s="3" t="s">
        <v>130</v>
      </c>
      <c r="E69" s="38">
        <v>0.42699999999999999</v>
      </c>
      <c r="F69" s="38">
        <v>0.36899999999999999</v>
      </c>
      <c r="G69" s="37">
        <v>5.8000000000000003E-2</v>
      </c>
      <c r="H69" s="33" t="s">
        <v>127</v>
      </c>
      <c r="I69" s="27" t="s">
        <v>133</v>
      </c>
      <c r="J69" s="30" t="s">
        <v>77</v>
      </c>
    </row>
    <row r="70" spans="1:18" ht="60" x14ac:dyDescent="0.25">
      <c r="A70" s="25"/>
      <c r="B70" s="35" t="s">
        <v>134</v>
      </c>
      <c r="C70" s="36"/>
      <c r="D70" s="3" t="s">
        <v>130</v>
      </c>
      <c r="E70" s="3">
        <v>0</v>
      </c>
      <c r="F70" s="3">
        <v>0</v>
      </c>
      <c r="G70" s="3">
        <v>0</v>
      </c>
      <c r="H70" s="27" t="s">
        <v>127</v>
      </c>
      <c r="I70" s="27" t="s">
        <v>135</v>
      </c>
      <c r="J70" s="3" t="s">
        <v>104</v>
      </c>
    </row>
    <row r="71" spans="1:18" ht="60" x14ac:dyDescent="0.25">
      <c r="A71" s="25"/>
      <c r="B71" s="35" t="s">
        <v>136</v>
      </c>
      <c r="C71" s="36"/>
      <c r="D71" s="3" t="s">
        <v>130</v>
      </c>
      <c r="E71" s="3">
        <v>0</v>
      </c>
      <c r="F71" s="3">
        <v>0</v>
      </c>
      <c r="G71" s="3">
        <v>0</v>
      </c>
      <c r="H71" s="27" t="s">
        <v>127</v>
      </c>
      <c r="I71" s="27" t="s">
        <v>137</v>
      </c>
      <c r="J71" s="3" t="s">
        <v>104</v>
      </c>
    </row>
    <row r="72" spans="1:18" ht="60" x14ac:dyDescent="0.25">
      <c r="A72" s="25"/>
      <c r="B72" s="35" t="s">
        <v>138</v>
      </c>
      <c r="C72" s="36"/>
      <c r="D72" s="3" t="s">
        <v>130</v>
      </c>
      <c r="E72" s="3">
        <v>0</v>
      </c>
      <c r="F72" s="3">
        <v>0</v>
      </c>
      <c r="G72" s="3">
        <v>0</v>
      </c>
      <c r="H72" s="27" t="s">
        <v>127</v>
      </c>
      <c r="I72" s="33" t="s">
        <v>139</v>
      </c>
      <c r="J72" s="30" t="s">
        <v>77</v>
      </c>
    </row>
    <row r="73" spans="1:18" ht="135" x14ac:dyDescent="0.25">
      <c r="A73" s="25"/>
      <c r="B73" s="35" t="s">
        <v>140</v>
      </c>
      <c r="C73" s="36"/>
      <c r="D73" s="3" t="s">
        <v>130</v>
      </c>
      <c r="E73" s="30">
        <v>4.3999999999999997E-2</v>
      </c>
      <c r="F73" s="3">
        <v>0</v>
      </c>
      <c r="G73" s="30">
        <v>4.3999999999999997E-2</v>
      </c>
      <c r="H73" s="33" t="s">
        <v>127</v>
      </c>
      <c r="I73" s="33" t="s">
        <v>141</v>
      </c>
      <c r="J73" s="30" t="s">
        <v>77</v>
      </c>
    </row>
    <row r="74" spans="1:18" ht="22.5" customHeight="1" x14ac:dyDescent="0.15">
      <c r="A74" s="160" t="s">
        <v>142</v>
      </c>
      <c r="B74" s="160"/>
      <c r="C74" s="160"/>
      <c r="D74" s="160"/>
      <c r="E74" s="160"/>
      <c r="F74" s="160"/>
      <c r="G74" s="160"/>
      <c r="H74" s="160"/>
      <c r="I74" s="160"/>
      <c r="J74" s="160"/>
    </row>
    <row r="75" spans="1:18" ht="107.25" customHeight="1" x14ac:dyDescent="0.25">
      <c r="A75" s="25"/>
      <c r="B75" s="161" t="s">
        <v>143</v>
      </c>
      <c r="C75" s="162"/>
      <c r="D75" s="3" t="s">
        <v>94</v>
      </c>
      <c r="E75" s="30">
        <v>26.84</v>
      </c>
      <c r="F75" s="39">
        <v>23.4</v>
      </c>
      <c r="G75" s="3">
        <v>3.44</v>
      </c>
      <c r="H75" s="33" t="s">
        <v>144</v>
      </c>
      <c r="I75" s="34" t="s">
        <v>145</v>
      </c>
      <c r="J75" s="30" t="s">
        <v>77</v>
      </c>
    </row>
    <row r="76" spans="1:18" ht="60" x14ac:dyDescent="0.25">
      <c r="A76" s="25"/>
      <c r="B76" s="161" t="s">
        <v>146</v>
      </c>
      <c r="C76" s="162"/>
      <c r="D76" s="3" t="s">
        <v>94</v>
      </c>
      <c r="E76" s="3">
        <v>8.8000000000000007</v>
      </c>
      <c r="F76" s="3">
        <v>7.9</v>
      </c>
      <c r="G76" s="3">
        <v>0.9</v>
      </c>
      <c r="H76" s="27" t="s">
        <v>147</v>
      </c>
      <c r="I76" s="27" t="s">
        <v>148</v>
      </c>
      <c r="J76" s="3" t="s">
        <v>149</v>
      </c>
    </row>
    <row r="77" spans="1:18" ht="22.5" customHeight="1" x14ac:dyDescent="0.15">
      <c r="A77" s="40" t="s">
        <v>150</v>
      </c>
      <c r="B77" s="40"/>
      <c r="C77" s="40"/>
      <c r="D77" s="40"/>
      <c r="E77" s="40"/>
      <c r="F77" s="40"/>
      <c r="G77" s="40"/>
      <c r="H77" s="40"/>
      <c r="I77" s="40"/>
      <c r="J77" s="40"/>
    </row>
    <row r="78" spans="1:18" ht="72" customHeight="1" x14ac:dyDescent="0.25">
      <c r="A78" s="3" t="s">
        <v>151</v>
      </c>
      <c r="B78" s="27" t="s">
        <v>152</v>
      </c>
      <c r="C78" s="27" t="s">
        <v>153</v>
      </c>
      <c r="D78" s="27" t="s">
        <v>154</v>
      </c>
      <c r="E78" s="29">
        <v>0.193</v>
      </c>
      <c r="F78" s="29">
        <v>0.14499999999999999</v>
      </c>
      <c r="G78" s="29">
        <v>4.9000000000000002E-2</v>
      </c>
      <c r="H78" s="3" t="s">
        <v>155</v>
      </c>
      <c r="I78" s="33" t="s">
        <v>156</v>
      </c>
      <c r="J78" s="30" t="s">
        <v>77</v>
      </c>
    </row>
    <row r="79" spans="1:18" ht="120" x14ac:dyDescent="0.25">
      <c r="A79" s="3"/>
      <c r="B79" s="27" t="s">
        <v>157</v>
      </c>
      <c r="C79" s="27" t="s">
        <v>158</v>
      </c>
      <c r="D79" s="27" t="s">
        <v>154</v>
      </c>
      <c r="E79" s="29">
        <v>0.17399999999999999</v>
      </c>
      <c r="F79" s="29">
        <v>0.13400000000000001</v>
      </c>
      <c r="G79" s="29">
        <v>0.04</v>
      </c>
      <c r="H79" s="3" t="s">
        <v>155</v>
      </c>
      <c r="I79" s="33" t="s">
        <v>159</v>
      </c>
      <c r="J79" s="30" t="s">
        <v>77</v>
      </c>
    </row>
    <row r="80" spans="1:18" ht="120" x14ac:dyDescent="0.25">
      <c r="A80" s="3"/>
      <c r="B80" s="27" t="s">
        <v>157</v>
      </c>
      <c r="C80" s="27" t="s">
        <v>160</v>
      </c>
      <c r="D80" s="27" t="s">
        <v>154</v>
      </c>
      <c r="E80" s="29">
        <v>0.20399999999999999</v>
      </c>
      <c r="F80" s="29">
        <v>0.157</v>
      </c>
      <c r="G80" s="29">
        <v>4.7E-2</v>
      </c>
      <c r="H80" s="3" t="s">
        <v>155</v>
      </c>
      <c r="I80" s="33" t="s">
        <v>161</v>
      </c>
      <c r="J80" s="30" t="s">
        <v>77</v>
      </c>
    </row>
    <row r="81" spans="1:10" ht="78.75" customHeight="1" x14ac:dyDescent="0.25">
      <c r="A81" s="3"/>
      <c r="B81" s="27" t="s">
        <v>157</v>
      </c>
      <c r="C81" s="27" t="s">
        <v>162</v>
      </c>
      <c r="D81" s="27" t="s">
        <v>154</v>
      </c>
      <c r="E81" s="29">
        <v>0.218</v>
      </c>
      <c r="F81" s="29">
        <v>0.16700000000000001</v>
      </c>
      <c r="G81" s="29">
        <v>0.05</v>
      </c>
      <c r="H81" s="3" t="s">
        <v>155</v>
      </c>
      <c r="I81" s="33" t="s">
        <v>163</v>
      </c>
      <c r="J81" s="30" t="s">
        <v>77</v>
      </c>
    </row>
    <row r="82" spans="1:10" ht="120" x14ac:dyDescent="0.25">
      <c r="A82" s="3"/>
      <c r="B82" s="27" t="s">
        <v>157</v>
      </c>
      <c r="C82" s="27" t="s">
        <v>164</v>
      </c>
      <c r="D82" s="27" t="s">
        <v>154</v>
      </c>
      <c r="E82" s="29">
        <v>0.14399999999999999</v>
      </c>
      <c r="F82" s="29">
        <v>0.111</v>
      </c>
      <c r="G82" s="29">
        <v>3.3000000000000002E-2</v>
      </c>
      <c r="H82" s="3" t="s">
        <v>155</v>
      </c>
      <c r="I82" s="33" t="s">
        <v>165</v>
      </c>
      <c r="J82" s="30" t="s">
        <v>77</v>
      </c>
    </row>
    <row r="83" spans="1:10" ht="150" x14ac:dyDescent="0.25">
      <c r="A83" s="3"/>
      <c r="B83" s="27" t="s">
        <v>157</v>
      </c>
      <c r="C83" s="27" t="s">
        <v>166</v>
      </c>
      <c r="D83" s="27" t="s">
        <v>154</v>
      </c>
      <c r="E83" s="29">
        <v>0.128</v>
      </c>
      <c r="F83" s="29"/>
      <c r="G83" s="29"/>
      <c r="H83" s="3" t="s">
        <v>155</v>
      </c>
      <c r="I83" s="33" t="s">
        <v>167</v>
      </c>
      <c r="J83" s="30" t="s">
        <v>77</v>
      </c>
    </row>
    <row r="84" spans="1:10" ht="120" x14ac:dyDescent="0.25">
      <c r="A84" s="3"/>
      <c r="B84" s="27" t="s">
        <v>168</v>
      </c>
      <c r="C84" s="27" t="s">
        <v>158</v>
      </c>
      <c r="D84" s="27" t="s">
        <v>154</v>
      </c>
      <c r="E84" s="29">
        <v>0.16600000000000001</v>
      </c>
      <c r="F84" s="29">
        <v>0.126</v>
      </c>
      <c r="G84" s="29">
        <v>0.04</v>
      </c>
      <c r="H84" s="3" t="s">
        <v>155</v>
      </c>
      <c r="I84" s="33" t="s">
        <v>169</v>
      </c>
      <c r="J84" s="30" t="s">
        <v>77</v>
      </c>
    </row>
    <row r="85" spans="1:10" ht="120" x14ac:dyDescent="0.25">
      <c r="A85" s="3"/>
      <c r="B85" s="27" t="s">
        <v>168</v>
      </c>
      <c r="C85" s="27" t="s">
        <v>160</v>
      </c>
      <c r="D85" s="27" t="s">
        <v>154</v>
      </c>
      <c r="E85" s="29">
        <v>0.18</v>
      </c>
      <c r="F85" s="29">
        <v>0.13600000000000001</v>
      </c>
      <c r="G85" s="29">
        <v>4.2999999999999997E-2</v>
      </c>
      <c r="H85" s="3" t="s">
        <v>155</v>
      </c>
      <c r="I85" s="33" t="s">
        <v>170</v>
      </c>
      <c r="J85" s="30" t="s">
        <v>77</v>
      </c>
    </row>
    <row r="86" spans="1:10" ht="120" x14ac:dyDescent="0.25">
      <c r="A86" s="3"/>
      <c r="B86" s="27" t="s">
        <v>168</v>
      </c>
      <c r="C86" s="27" t="s">
        <v>162</v>
      </c>
      <c r="D86" s="27" t="s">
        <v>154</v>
      </c>
      <c r="E86" s="29">
        <v>0.20300000000000001</v>
      </c>
      <c r="F86" s="29">
        <v>0.154</v>
      </c>
      <c r="G86" s="29">
        <v>4.9000000000000002E-2</v>
      </c>
      <c r="H86" s="3" t="s">
        <v>155</v>
      </c>
      <c r="I86" s="33" t="s">
        <v>171</v>
      </c>
      <c r="J86" s="30" t="s">
        <v>77</v>
      </c>
    </row>
    <row r="87" spans="1:10" ht="75" x14ac:dyDescent="0.25">
      <c r="A87" s="3"/>
      <c r="B87" s="27" t="s">
        <v>168</v>
      </c>
      <c r="C87" s="27" t="s">
        <v>164</v>
      </c>
      <c r="D87" s="27" t="s">
        <v>154</v>
      </c>
      <c r="E87" s="29">
        <v>0.15</v>
      </c>
      <c r="F87" s="29">
        <v>0.115</v>
      </c>
      <c r="G87" s="29">
        <v>3.5000000000000003E-2</v>
      </c>
      <c r="H87" s="3" t="s">
        <v>155</v>
      </c>
      <c r="I87" s="33" t="s">
        <v>172</v>
      </c>
      <c r="J87" s="30" t="s">
        <v>77</v>
      </c>
    </row>
    <row r="88" spans="1:10" ht="150" x14ac:dyDescent="0.25">
      <c r="A88" s="3"/>
      <c r="B88" s="27" t="s">
        <v>49</v>
      </c>
      <c r="C88" s="27" t="s">
        <v>158</v>
      </c>
      <c r="D88" s="27" t="s">
        <v>154</v>
      </c>
      <c r="E88" s="29">
        <v>0.14499999999999999</v>
      </c>
      <c r="F88" s="29">
        <v>0.13200000000000001</v>
      </c>
      <c r="G88" s="29">
        <v>1.2999999999999999E-2</v>
      </c>
      <c r="H88" s="3" t="s">
        <v>155</v>
      </c>
      <c r="I88" s="33" t="s">
        <v>173</v>
      </c>
      <c r="J88" s="30" t="s">
        <v>77</v>
      </c>
    </row>
    <row r="89" spans="1:10" ht="120" x14ac:dyDescent="0.25">
      <c r="A89" s="3"/>
      <c r="B89" s="27" t="s">
        <v>49</v>
      </c>
      <c r="C89" s="27" t="s">
        <v>160</v>
      </c>
      <c r="D89" s="27" t="s">
        <v>154</v>
      </c>
      <c r="E89" s="29">
        <v>0.152</v>
      </c>
      <c r="F89" s="29">
        <v>0.13800000000000001</v>
      </c>
      <c r="G89" s="29">
        <v>1.4E-2</v>
      </c>
      <c r="H89" s="3" t="s">
        <v>155</v>
      </c>
      <c r="I89" s="33" t="s">
        <v>174</v>
      </c>
      <c r="J89" s="30" t="s">
        <v>77</v>
      </c>
    </row>
    <row r="90" spans="1:10" ht="120" x14ac:dyDescent="0.25">
      <c r="A90" s="3"/>
      <c r="B90" s="27" t="s">
        <v>175</v>
      </c>
      <c r="C90" s="27" t="s">
        <v>158</v>
      </c>
      <c r="D90" s="27" t="s">
        <v>154</v>
      </c>
      <c r="E90" s="29">
        <v>0.129</v>
      </c>
      <c r="F90" s="29">
        <v>0.112</v>
      </c>
      <c r="G90" s="29">
        <v>1.7000000000000001E-2</v>
      </c>
      <c r="H90" s="3" t="s">
        <v>155</v>
      </c>
      <c r="I90" s="33" t="s">
        <v>176</v>
      </c>
      <c r="J90" s="30" t="s">
        <v>77</v>
      </c>
    </row>
    <row r="91" spans="1:10" ht="90" x14ac:dyDescent="0.25">
      <c r="A91" s="3"/>
      <c r="B91" s="27" t="s">
        <v>175</v>
      </c>
      <c r="C91" s="27" t="s">
        <v>160</v>
      </c>
      <c r="D91" s="27" t="s">
        <v>154</v>
      </c>
      <c r="E91" s="29">
        <v>0.13600000000000001</v>
      </c>
      <c r="F91" s="29">
        <v>0.11799999999999999</v>
      </c>
      <c r="G91" s="29">
        <v>1.7999999999999999E-2</v>
      </c>
      <c r="H91" s="3" t="s">
        <v>155</v>
      </c>
      <c r="I91" s="33" t="s">
        <v>177</v>
      </c>
      <c r="J91" s="30" t="s">
        <v>77</v>
      </c>
    </row>
    <row r="92" spans="1:10" ht="120" x14ac:dyDescent="0.25">
      <c r="A92" s="3"/>
      <c r="B92" s="27" t="s">
        <v>175</v>
      </c>
      <c r="C92" s="27" t="s">
        <v>162</v>
      </c>
      <c r="D92" s="27" t="s">
        <v>154</v>
      </c>
      <c r="E92" s="29">
        <v>0.17</v>
      </c>
      <c r="F92" s="29">
        <v>0.14699999999999999</v>
      </c>
      <c r="G92" s="29">
        <v>2.3E-2</v>
      </c>
      <c r="H92" s="3" t="s">
        <v>155</v>
      </c>
      <c r="I92" s="33" t="s">
        <v>178</v>
      </c>
      <c r="J92" s="30" t="s">
        <v>77</v>
      </c>
    </row>
    <row r="93" spans="1:10" ht="120" x14ac:dyDescent="0.25">
      <c r="A93" s="3"/>
      <c r="B93" s="27" t="s">
        <v>179</v>
      </c>
      <c r="C93" s="27" t="s">
        <v>180</v>
      </c>
      <c r="D93" s="27" t="s">
        <v>154</v>
      </c>
      <c r="E93" s="29">
        <v>5.3999999999999999E-2</v>
      </c>
      <c r="F93" s="29">
        <v>7.0000000000000001E-3</v>
      </c>
      <c r="G93" s="29">
        <v>4.7E-2</v>
      </c>
      <c r="H93" s="3" t="s">
        <v>155</v>
      </c>
      <c r="I93" s="33" t="s">
        <v>181</v>
      </c>
      <c r="J93" s="30" t="s">
        <v>77</v>
      </c>
    </row>
    <row r="94" spans="1:10" ht="120" x14ac:dyDescent="0.25">
      <c r="A94" s="3"/>
      <c r="B94" s="27" t="s">
        <v>182</v>
      </c>
      <c r="C94" s="27" t="s">
        <v>180</v>
      </c>
      <c r="D94" s="27" t="s">
        <v>154</v>
      </c>
      <c r="E94" s="29">
        <v>9.0999999999999998E-2</v>
      </c>
      <c r="F94" s="29">
        <v>3.7999999999999999E-2</v>
      </c>
      <c r="G94" s="29">
        <v>5.2999999999999999E-2</v>
      </c>
      <c r="H94" s="3" t="s">
        <v>155</v>
      </c>
      <c r="I94" s="33" t="s">
        <v>183</v>
      </c>
      <c r="J94" s="30" t="s">
        <v>77</v>
      </c>
    </row>
    <row r="95" spans="1:10" ht="120" x14ac:dyDescent="0.25">
      <c r="A95" s="3"/>
      <c r="B95" s="27" t="s">
        <v>184</v>
      </c>
      <c r="C95" s="27" t="s">
        <v>180</v>
      </c>
      <c r="D95" s="27" t="s">
        <v>154</v>
      </c>
      <c r="E95" s="29">
        <v>2.7E-2</v>
      </c>
      <c r="F95" s="29">
        <v>2E-3</v>
      </c>
      <c r="G95" s="29">
        <v>2.5000000000000001E-2</v>
      </c>
      <c r="H95" s="3" t="s">
        <v>155</v>
      </c>
      <c r="I95" s="33" t="s">
        <v>185</v>
      </c>
      <c r="J95" s="30" t="s">
        <v>77</v>
      </c>
    </row>
    <row r="96" spans="1:10" ht="135" x14ac:dyDescent="0.25">
      <c r="A96" s="3"/>
      <c r="B96" s="27" t="s">
        <v>186</v>
      </c>
      <c r="C96" s="27" t="s">
        <v>180</v>
      </c>
      <c r="D96" s="27" t="s">
        <v>154</v>
      </c>
      <c r="E96" s="29">
        <v>1.7999999999999999E-2</v>
      </c>
      <c r="F96" s="29">
        <v>2E-3</v>
      </c>
      <c r="G96" s="29">
        <v>1.6E-2</v>
      </c>
      <c r="H96" s="3" t="s">
        <v>155</v>
      </c>
      <c r="I96" s="33" t="s">
        <v>187</v>
      </c>
      <c r="J96" s="30" t="s">
        <v>77</v>
      </c>
    </row>
    <row r="97" spans="1:10" ht="90" x14ac:dyDescent="0.25">
      <c r="A97" s="3"/>
      <c r="B97" s="27" t="s">
        <v>50</v>
      </c>
      <c r="C97" s="27" t="s">
        <v>180</v>
      </c>
      <c r="D97" s="27" t="s">
        <v>154</v>
      </c>
      <c r="E97" s="26">
        <v>0.112</v>
      </c>
      <c r="F97" s="26">
        <v>0</v>
      </c>
      <c r="G97" s="26">
        <v>0.112</v>
      </c>
      <c r="H97" s="3" t="s">
        <v>188</v>
      </c>
      <c r="I97" s="27" t="s">
        <v>189</v>
      </c>
      <c r="J97" s="3" t="s">
        <v>114</v>
      </c>
    </row>
    <row r="98" spans="1:10" ht="90" x14ac:dyDescent="0.25">
      <c r="A98" s="3"/>
      <c r="B98" s="27" t="s">
        <v>52</v>
      </c>
      <c r="C98" s="27" t="s">
        <v>180</v>
      </c>
      <c r="D98" s="27" t="s">
        <v>154</v>
      </c>
      <c r="E98" s="26">
        <v>7.0000000000000001E-3</v>
      </c>
      <c r="F98" s="26">
        <v>0</v>
      </c>
      <c r="G98" s="26">
        <v>7.0000000000000001E-3</v>
      </c>
      <c r="H98" s="3" t="s">
        <v>188</v>
      </c>
      <c r="I98" s="27" t="s">
        <v>189</v>
      </c>
      <c r="J98" s="3" t="s">
        <v>104</v>
      </c>
    </row>
    <row r="99" spans="1:10" ht="150" x14ac:dyDescent="0.25">
      <c r="A99" s="3"/>
      <c r="B99" s="27" t="s">
        <v>190</v>
      </c>
      <c r="C99" s="27" t="s">
        <v>129</v>
      </c>
      <c r="D99" s="27" t="s">
        <v>154</v>
      </c>
      <c r="E99" s="29">
        <v>0.104</v>
      </c>
      <c r="F99" s="29">
        <v>0</v>
      </c>
      <c r="G99" s="29">
        <v>0.104</v>
      </c>
      <c r="H99" s="3" t="s">
        <v>155</v>
      </c>
      <c r="I99" s="33" t="s">
        <v>191</v>
      </c>
      <c r="J99" s="30" t="s">
        <v>77</v>
      </c>
    </row>
    <row r="100" spans="1:10" ht="165" x14ac:dyDescent="0.25">
      <c r="A100" s="3"/>
      <c r="B100" s="27" t="s">
        <v>190</v>
      </c>
      <c r="C100" s="27" t="s">
        <v>192</v>
      </c>
      <c r="D100" s="27" t="s">
        <v>154</v>
      </c>
      <c r="E100" s="29">
        <v>8.5000000000000006E-2</v>
      </c>
      <c r="F100" s="29">
        <v>0</v>
      </c>
      <c r="G100" s="29">
        <v>8.5000000000000006E-2</v>
      </c>
      <c r="H100" s="3" t="s">
        <v>155</v>
      </c>
      <c r="I100" s="33" t="s">
        <v>193</v>
      </c>
      <c r="J100" s="30" t="s">
        <v>77</v>
      </c>
    </row>
    <row r="101" spans="1:10" ht="150" x14ac:dyDescent="0.25">
      <c r="A101" s="3"/>
      <c r="B101" s="27" t="s">
        <v>190</v>
      </c>
      <c r="C101" s="27" t="s">
        <v>194</v>
      </c>
      <c r="D101" s="27" t="s">
        <v>154</v>
      </c>
      <c r="E101" s="29">
        <v>3.0000000000000001E-3</v>
      </c>
      <c r="F101" s="29">
        <v>0</v>
      </c>
      <c r="G101" s="29">
        <v>3.0000000000000001E-3</v>
      </c>
      <c r="H101" s="3" t="s">
        <v>155</v>
      </c>
      <c r="I101" s="33" t="s">
        <v>195</v>
      </c>
      <c r="J101" s="30" t="s">
        <v>77</v>
      </c>
    </row>
    <row r="102" spans="1:10" ht="30" x14ac:dyDescent="0.25">
      <c r="A102" s="3" t="s">
        <v>196</v>
      </c>
      <c r="B102" s="27" t="s">
        <v>190</v>
      </c>
      <c r="C102" s="27" t="s">
        <v>129</v>
      </c>
      <c r="D102" s="27" t="s">
        <v>154</v>
      </c>
      <c r="E102" s="26">
        <v>6.0000000000000001E-3</v>
      </c>
      <c r="F102" s="26">
        <v>0</v>
      </c>
      <c r="G102" s="26">
        <v>6.0000000000000001E-3</v>
      </c>
      <c r="H102" s="3" t="s">
        <v>197</v>
      </c>
      <c r="I102" s="27" t="s">
        <v>198</v>
      </c>
      <c r="J102" s="3" t="s">
        <v>104</v>
      </c>
    </row>
    <row r="103" spans="1:10" ht="30" x14ac:dyDescent="0.25">
      <c r="A103" s="3" t="s">
        <v>199</v>
      </c>
      <c r="B103" s="27"/>
      <c r="C103" s="27" t="s">
        <v>168</v>
      </c>
      <c r="D103" s="27" t="s">
        <v>154</v>
      </c>
      <c r="E103" s="26">
        <v>0.29799999999999999</v>
      </c>
      <c r="F103" s="26">
        <v>0.24</v>
      </c>
      <c r="G103" s="26">
        <v>5.8000000000000003E-2</v>
      </c>
      <c r="H103" s="3" t="s">
        <v>197</v>
      </c>
      <c r="I103" s="27" t="s">
        <v>200</v>
      </c>
      <c r="J103" s="3" t="s">
        <v>201</v>
      </c>
    </row>
    <row r="104" spans="1:10" ht="30" x14ac:dyDescent="0.25">
      <c r="A104" s="3" t="s">
        <v>202</v>
      </c>
      <c r="B104" s="27"/>
      <c r="C104" s="27" t="s">
        <v>157</v>
      </c>
      <c r="D104" s="27" t="s">
        <v>154</v>
      </c>
      <c r="E104" s="26">
        <v>0.312</v>
      </c>
      <c r="F104" s="26">
        <v>0.252</v>
      </c>
      <c r="G104" s="26">
        <v>0.06</v>
      </c>
      <c r="H104" s="3" t="s">
        <v>197</v>
      </c>
      <c r="I104" s="27" t="s">
        <v>200</v>
      </c>
      <c r="J104" s="3" t="s">
        <v>201</v>
      </c>
    </row>
    <row r="105" spans="1:10" ht="30" x14ac:dyDescent="0.25">
      <c r="A105" s="3" t="s">
        <v>202</v>
      </c>
      <c r="B105" s="27"/>
      <c r="C105" s="27" t="s">
        <v>49</v>
      </c>
      <c r="D105" s="27" t="s">
        <v>154</v>
      </c>
      <c r="E105" s="26">
        <v>0.27400000000000002</v>
      </c>
      <c r="F105" s="26">
        <v>0.221</v>
      </c>
      <c r="G105" s="26">
        <v>5.2999999999999999E-2</v>
      </c>
      <c r="H105" s="3" t="s">
        <v>197</v>
      </c>
      <c r="I105" s="27" t="s">
        <v>200</v>
      </c>
      <c r="J105" s="3" t="s">
        <v>201</v>
      </c>
    </row>
    <row r="106" spans="1:10" ht="45" x14ac:dyDescent="0.25">
      <c r="A106" s="3" t="s">
        <v>203</v>
      </c>
      <c r="B106" s="27"/>
      <c r="C106" s="27" t="s">
        <v>168</v>
      </c>
      <c r="D106" s="27" t="s">
        <v>204</v>
      </c>
      <c r="E106" s="26">
        <v>3.3000000000000002E-2</v>
      </c>
      <c r="F106" s="26">
        <v>2.7E-2</v>
      </c>
      <c r="G106" s="26">
        <v>6.0000000000000001E-3</v>
      </c>
      <c r="H106" s="3" t="s">
        <v>197</v>
      </c>
      <c r="I106" s="27" t="s">
        <v>205</v>
      </c>
      <c r="J106" s="3" t="s">
        <v>201</v>
      </c>
    </row>
    <row r="107" spans="1:10" ht="30" x14ac:dyDescent="0.25">
      <c r="A107" s="3"/>
      <c r="B107" s="27"/>
      <c r="C107" s="27" t="s">
        <v>168</v>
      </c>
      <c r="D107" s="27" t="s">
        <v>154</v>
      </c>
      <c r="E107" s="26">
        <v>1.0429999999999999</v>
      </c>
      <c r="F107" s="26">
        <v>0.85299999999999998</v>
      </c>
      <c r="G107" s="26">
        <v>0.19</v>
      </c>
      <c r="H107" s="3" t="s">
        <v>197</v>
      </c>
      <c r="I107" s="27"/>
      <c r="J107" s="3" t="s">
        <v>201</v>
      </c>
    </row>
    <row r="108" spans="1:10" ht="33.75" customHeight="1" x14ac:dyDescent="0.25">
      <c r="A108" s="3" t="s">
        <v>206</v>
      </c>
      <c r="B108" s="161" t="s">
        <v>207</v>
      </c>
      <c r="C108" s="162"/>
      <c r="D108" s="27" t="s">
        <v>204</v>
      </c>
      <c r="E108" s="26">
        <v>1.4999999999999999E-2</v>
      </c>
      <c r="F108" s="26">
        <v>1.0999999999999999E-2</v>
      </c>
      <c r="G108" s="26">
        <v>4.0000000000000001E-3</v>
      </c>
      <c r="H108" s="3" t="s">
        <v>208</v>
      </c>
      <c r="I108" s="27" t="s">
        <v>209</v>
      </c>
      <c r="J108" s="3" t="s">
        <v>21</v>
      </c>
    </row>
    <row r="109" spans="1:10" ht="33.75" customHeight="1" x14ac:dyDescent="0.25">
      <c r="A109" s="3"/>
      <c r="B109" s="27" t="s">
        <v>210</v>
      </c>
      <c r="C109" s="3" t="s">
        <v>180</v>
      </c>
      <c r="D109" s="27" t="s">
        <v>204</v>
      </c>
      <c r="E109" s="3">
        <v>7.0999999999999994E-2</v>
      </c>
      <c r="F109" s="3">
        <v>5.1999999999999998E-2</v>
      </c>
      <c r="G109" s="3">
        <v>1.9E-2</v>
      </c>
      <c r="H109" s="3" t="s">
        <v>208</v>
      </c>
      <c r="I109" s="3" t="s">
        <v>211</v>
      </c>
      <c r="J109" s="3" t="s">
        <v>36</v>
      </c>
    </row>
    <row r="110" spans="1:10" ht="30" x14ac:dyDescent="0.25">
      <c r="A110" s="3" t="s">
        <v>212</v>
      </c>
      <c r="B110" s="161" t="s">
        <v>213</v>
      </c>
      <c r="C110" s="162"/>
      <c r="D110" s="27" t="s">
        <v>204</v>
      </c>
      <c r="E110" s="26">
        <v>2E-3</v>
      </c>
      <c r="F110" s="26">
        <v>2E-3</v>
      </c>
      <c r="G110" s="26">
        <v>1E-3</v>
      </c>
      <c r="H110" s="3" t="s">
        <v>208</v>
      </c>
      <c r="I110" s="27" t="s">
        <v>214</v>
      </c>
      <c r="J110" s="3" t="s">
        <v>21</v>
      </c>
    </row>
    <row r="111" spans="1:10" ht="30" x14ac:dyDescent="0.25">
      <c r="A111" s="3"/>
      <c r="B111" s="161" t="s">
        <v>215</v>
      </c>
      <c r="C111" s="162"/>
      <c r="D111" s="27" t="s">
        <v>204</v>
      </c>
      <c r="E111" s="26">
        <v>0.09</v>
      </c>
      <c r="F111" s="26">
        <v>6.9000000000000006E-2</v>
      </c>
      <c r="G111" s="26">
        <v>2.1999999999999999E-2</v>
      </c>
      <c r="H111" s="3" t="s">
        <v>208</v>
      </c>
      <c r="I111" s="27" t="s">
        <v>216</v>
      </c>
      <c r="J111" s="3" t="s">
        <v>21</v>
      </c>
    </row>
    <row r="112" spans="1:10" ht="45" x14ac:dyDescent="0.25">
      <c r="A112" s="3"/>
      <c r="B112" s="161" t="s">
        <v>217</v>
      </c>
      <c r="C112" s="162"/>
      <c r="D112" s="27" t="s">
        <v>204</v>
      </c>
      <c r="E112" s="26">
        <v>0</v>
      </c>
      <c r="F112" s="26">
        <v>0</v>
      </c>
      <c r="G112" s="26">
        <v>0</v>
      </c>
      <c r="H112" s="3" t="s">
        <v>208</v>
      </c>
      <c r="I112" s="27" t="s">
        <v>218</v>
      </c>
      <c r="J112" s="3" t="s">
        <v>21</v>
      </c>
    </row>
    <row r="113" spans="1:12" ht="90" x14ac:dyDescent="0.25">
      <c r="A113" s="3"/>
      <c r="B113" s="161" t="s">
        <v>219</v>
      </c>
      <c r="C113" s="162"/>
      <c r="D113" s="27" t="s">
        <v>204</v>
      </c>
      <c r="E113" s="26">
        <v>2.5999999999999999E-2</v>
      </c>
      <c r="F113" s="26">
        <v>0</v>
      </c>
      <c r="G113" s="26">
        <v>2.5999999999999999E-2</v>
      </c>
      <c r="H113" s="3" t="s">
        <v>220</v>
      </c>
      <c r="I113" s="27" t="s">
        <v>221</v>
      </c>
      <c r="J113" s="3" t="s">
        <v>222</v>
      </c>
    </row>
    <row r="114" spans="1:12" ht="30" x14ac:dyDescent="0.25">
      <c r="A114" s="3" t="s">
        <v>223</v>
      </c>
      <c r="B114" s="161" t="s">
        <v>224</v>
      </c>
      <c r="C114" s="162"/>
      <c r="D114" s="27" t="s">
        <v>204</v>
      </c>
      <c r="E114" s="26">
        <v>0.10299999999999999</v>
      </c>
      <c r="F114" s="26"/>
      <c r="G114" s="26"/>
      <c r="H114" s="3" t="s">
        <v>208</v>
      </c>
      <c r="I114" s="27" t="s">
        <v>225</v>
      </c>
      <c r="J114" s="3" t="s">
        <v>21</v>
      </c>
    </row>
    <row r="115" spans="1:12" ht="30" x14ac:dyDescent="0.25">
      <c r="A115" s="3"/>
      <c r="B115" s="161" t="s">
        <v>226</v>
      </c>
      <c r="C115" s="162"/>
      <c r="D115" s="27" t="s">
        <v>204</v>
      </c>
      <c r="E115" s="26">
        <v>0.129</v>
      </c>
      <c r="F115" s="26">
        <v>9.8000000000000004E-2</v>
      </c>
      <c r="G115" s="26">
        <v>3.1E-2</v>
      </c>
      <c r="H115" s="3" t="s">
        <v>208</v>
      </c>
      <c r="I115" s="27" t="s">
        <v>227</v>
      </c>
      <c r="J115" s="3" t="s">
        <v>21</v>
      </c>
    </row>
    <row r="116" spans="1:12" ht="45" x14ac:dyDescent="0.25">
      <c r="A116" s="3"/>
      <c r="B116" s="161" t="s">
        <v>228</v>
      </c>
      <c r="C116" s="162"/>
      <c r="D116" s="27" t="s">
        <v>204</v>
      </c>
      <c r="E116" s="26">
        <v>5.5E-2</v>
      </c>
      <c r="F116" s="26">
        <v>7.0000000000000001E-3</v>
      </c>
      <c r="G116" s="26">
        <v>4.8000000000000001E-2</v>
      </c>
      <c r="H116" s="3" t="s">
        <v>208</v>
      </c>
      <c r="I116" s="27" t="s">
        <v>229</v>
      </c>
      <c r="J116" s="3" t="s">
        <v>21</v>
      </c>
    </row>
    <row r="117" spans="1:12" ht="30" x14ac:dyDescent="0.25">
      <c r="A117" s="3"/>
      <c r="B117" s="161" t="s">
        <v>230</v>
      </c>
      <c r="C117" s="162"/>
      <c r="D117" s="27" t="s">
        <v>204</v>
      </c>
      <c r="E117" s="26">
        <v>0.11600000000000001</v>
      </c>
      <c r="F117" s="26">
        <v>0</v>
      </c>
      <c r="G117" s="26">
        <v>0.11600000000000001</v>
      </c>
      <c r="H117" s="3" t="s">
        <v>208</v>
      </c>
      <c r="I117" s="27" t="s">
        <v>231</v>
      </c>
      <c r="J117" s="3" t="s">
        <v>21</v>
      </c>
    </row>
    <row r="118" spans="1:12" ht="30" x14ac:dyDescent="0.25">
      <c r="A118" s="3"/>
      <c r="B118" s="161" t="s">
        <v>232</v>
      </c>
      <c r="C118" s="162"/>
      <c r="D118" s="27" t="s">
        <v>204</v>
      </c>
      <c r="E118" s="26">
        <v>0</v>
      </c>
      <c r="F118" s="26">
        <v>0</v>
      </c>
      <c r="G118" s="26">
        <v>0</v>
      </c>
      <c r="H118" s="3" t="s">
        <v>208</v>
      </c>
      <c r="I118" s="27" t="s">
        <v>233</v>
      </c>
      <c r="J118" s="3" t="s">
        <v>21</v>
      </c>
    </row>
    <row r="119" spans="1:12" ht="30" x14ac:dyDescent="0.25">
      <c r="A119" s="3" t="s">
        <v>234</v>
      </c>
      <c r="B119" s="161" t="s">
        <v>190</v>
      </c>
      <c r="C119" s="162"/>
      <c r="D119" s="27" t="s">
        <v>204</v>
      </c>
      <c r="E119" s="26">
        <v>0</v>
      </c>
      <c r="F119" s="26">
        <v>0</v>
      </c>
      <c r="G119" s="26">
        <v>0</v>
      </c>
      <c r="H119" s="3" t="s">
        <v>208</v>
      </c>
      <c r="I119" s="27" t="s">
        <v>233</v>
      </c>
      <c r="J119" s="3" t="s">
        <v>21</v>
      </c>
    </row>
    <row r="120" spans="1:12" ht="30" x14ac:dyDescent="0.25">
      <c r="A120" s="3" t="s">
        <v>235</v>
      </c>
      <c r="B120" s="161" t="s">
        <v>190</v>
      </c>
      <c r="C120" s="162"/>
      <c r="D120" s="27" t="s">
        <v>204</v>
      </c>
      <c r="E120" s="26">
        <v>0</v>
      </c>
      <c r="F120" s="26">
        <v>0</v>
      </c>
      <c r="G120" s="26">
        <v>0</v>
      </c>
      <c r="H120" s="3" t="s">
        <v>208</v>
      </c>
      <c r="I120" s="27" t="s">
        <v>233</v>
      </c>
      <c r="J120" s="3" t="s">
        <v>21</v>
      </c>
    </row>
    <row r="121" spans="1:12" ht="150" x14ac:dyDescent="0.25">
      <c r="A121" s="3" t="s">
        <v>236</v>
      </c>
      <c r="B121" s="27" t="s">
        <v>237</v>
      </c>
      <c r="C121" s="27" t="s">
        <v>238</v>
      </c>
      <c r="D121" s="27" t="s">
        <v>204</v>
      </c>
      <c r="E121" s="29">
        <v>0.23400000000000001</v>
      </c>
      <c r="F121" s="29">
        <v>0.20200000000000001</v>
      </c>
      <c r="G121" s="29">
        <v>3.2000000000000001E-2</v>
      </c>
      <c r="H121" s="30" t="s">
        <v>239</v>
      </c>
      <c r="I121" s="33" t="s">
        <v>240</v>
      </c>
      <c r="J121" s="30" t="s">
        <v>77</v>
      </c>
      <c r="L121" s="41"/>
    </row>
    <row r="122" spans="1:12" ht="150" x14ac:dyDescent="0.25">
      <c r="A122" s="3"/>
      <c r="B122" s="27" t="s">
        <v>241</v>
      </c>
      <c r="C122" s="27" t="s">
        <v>242</v>
      </c>
      <c r="D122" s="27" t="s">
        <v>204</v>
      </c>
      <c r="E122" s="29">
        <v>0.17199999999999999</v>
      </c>
      <c r="F122" s="29">
        <v>0.152</v>
      </c>
      <c r="G122" s="29">
        <v>2.1000000000000001E-2</v>
      </c>
      <c r="H122" s="30" t="s">
        <v>239</v>
      </c>
      <c r="I122" s="33" t="s">
        <v>240</v>
      </c>
      <c r="J122" s="30" t="s">
        <v>77</v>
      </c>
      <c r="L122" s="41"/>
    </row>
    <row r="123" spans="1:12" ht="150" x14ac:dyDescent="0.25">
      <c r="A123" s="3"/>
      <c r="B123" s="27" t="s">
        <v>243</v>
      </c>
      <c r="C123" s="27" t="s">
        <v>244</v>
      </c>
      <c r="D123" s="27" t="s">
        <v>204</v>
      </c>
      <c r="E123" s="29">
        <v>0.157</v>
      </c>
      <c r="F123" s="29">
        <v>0.14000000000000001</v>
      </c>
      <c r="G123" s="29">
        <v>1.7999999999999999E-2</v>
      </c>
      <c r="H123" s="30" t="s">
        <v>239</v>
      </c>
      <c r="I123" s="33" t="s">
        <v>240</v>
      </c>
      <c r="J123" s="30" t="s">
        <v>77</v>
      </c>
    </row>
    <row r="124" spans="1:12" ht="150" x14ac:dyDescent="0.25">
      <c r="A124" s="3"/>
      <c r="B124" s="33" t="s">
        <v>245</v>
      </c>
      <c r="C124" s="33"/>
      <c r="D124" s="33" t="s">
        <v>204</v>
      </c>
      <c r="E124" s="30">
        <v>0.182</v>
      </c>
      <c r="F124" s="30">
        <v>0.16</v>
      </c>
      <c r="G124" s="30">
        <v>2.1999999999999999E-2</v>
      </c>
      <c r="H124" s="30" t="s">
        <v>239</v>
      </c>
      <c r="I124" s="33" t="s">
        <v>240</v>
      </c>
      <c r="J124" s="30" t="s">
        <v>77</v>
      </c>
    </row>
    <row r="125" spans="1:12" ht="22.5" customHeight="1" x14ac:dyDescent="0.15">
      <c r="A125" s="160" t="s">
        <v>246</v>
      </c>
      <c r="B125" s="160"/>
      <c r="C125" s="160"/>
      <c r="D125" s="160"/>
      <c r="E125" s="160"/>
      <c r="F125" s="160"/>
      <c r="G125" s="160"/>
      <c r="H125" s="160"/>
      <c r="I125" s="160"/>
      <c r="J125" s="160"/>
    </row>
    <row r="126" spans="1:12" ht="30" x14ac:dyDescent="0.25">
      <c r="A126" s="3" t="s">
        <v>247</v>
      </c>
      <c r="B126" s="27" t="s">
        <v>248</v>
      </c>
      <c r="C126" s="27" t="s">
        <v>249</v>
      </c>
      <c r="D126" s="27" t="s">
        <v>250</v>
      </c>
      <c r="E126" s="26">
        <v>1.3260000000000001</v>
      </c>
      <c r="F126" s="26">
        <v>1.0049999999999999</v>
      </c>
      <c r="G126" s="26">
        <v>0.32100000000000001</v>
      </c>
      <c r="H126" s="3" t="s">
        <v>251</v>
      </c>
      <c r="I126" s="27" t="s">
        <v>252</v>
      </c>
      <c r="J126" s="3" t="s">
        <v>21</v>
      </c>
    </row>
    <row r="127" spans="1:12" ht="45" x14ac:dyDescent="0.25">
      <c r="A127" s="3"/>
      <c r="B127" s="27" t="s">
        <v>253</v>
      </c>
      <c r="C127" s="27" t="s">
        <v>254</v>
      </c>
      <c r="D127" s="27" t="s">
        <v>250</v>
      </c>
      <c r="E127" s="26">
        <v>0.36299999999999999</v>
      </c>
      <c r="F127" s="26">
        <v>0.27500000000000002</v>
      </c>
      <c r="G127" s="26">
        <v>8.7999999999999995E-2</v>
      </c>
      <c r="H127" s="3" t="s">
        <v>255</v>
      </c>
      <c r="I127" s="27" t="s">
        <v>256</v>
      </c>
      <c r="J127" s="3" t="s">
        <v>21</v>
      </c>
    </row>
    <row r="128" spans="1:12" ht="45" x14ac:dyDescent="0.25">
      <c r="A128" s="3"/>
      <c r="B128" s="27"/>
      <c r="C128" s="27" t="s">
        <v>257</v>
      </c>
      <c r="D128" s="27" t="s">
        <v>250</v>
      </c>
      <c r="E128" s="26">
        <v>0.25600000000000001</v>
      </c>
      <c r="F128" s="26">
        <v>0.19400000000000001</v>
      </c>
      <c r="G128" s="26">
        <v>6.2E-2</v>
      </c>
      <c r="H128" s="3" t="s">
        <v>255</v>
      </c>
      <c r="I128" s="27" t="s">
        <v>258</v>
      </c>
      <c r="J128" s="3" t="s">
        <v>21</v>
      </c>
    </row>
    <row r="129" spans="1:10" ht="45" x14ac:dyDescent="0.25">
      <c r="A129" s="3"/>
      <c r="B129" s="27"/>
      <c r="C129" s="27" t="s">
        <v>259</v>
      </c>
      <c r="D129" s="27" t="s">
        <v>250</v>
      </c>
      <c r="E129" s="26">
        <v>0.105</v>
      </c>
      <c r="F129" s="26">
        <v>0.08</v>
      </c>
      <c r="G129" s="26">
        <v>2.5000000000000001E-2</v>
      </c>
      <c r="H129" s="3" t="s">
        <v>255</v>
      </c>
      <c r="I129" s="27" t="s">
        <v>260</v>
      </c>
      <c r="J129" s="3" t="s">
        <v>21</v>
      </c>
    </row>
    <row r="130" spans="1:10" ht="30" x14ac:dyDescent="0.25">
      <c r="A130" s="3"/>
      <c r="B130" s="27"/>
      <c r="C130" s="27" t="s">
        <v>261</v>
      </c>
      <c r="D130" s="27" t="s">
        <v>250</v>
      </c>
      <c r="E130" s="26">
        <v>8.7999999999999995E-2</v>
      </c>
      <c r="F130" s="26">
        <v>6.7000000000000004E-2</v>
      </c>
      <c r="G130" s="26">
        <v>2.1000000000000001E-2</v>
      </c>
      <c r="H130" s="3" t="s">
        <v>255</v>
      </c>
      <c r="I130" s="27" t="s">
        <v>262</v>
      </c>
      <c r="J130" s="3" t="s">
        <v>21</v>
      </c>
    </row>
    <row r="131" spans="1:10" ht="30" x14ac:dyDescent="0.25">
      <c r="A131" s="3"/>
      <c r="B131" s="27"/>
      <c r="C131" s="27" t="s">
        <v>263</v>
      </c>
      <c r="D131" s="27" t="s">
        <v>250</v>
      </c>
      <c r="E131" s="26">
        <v>8.5000000000000006E-2</v>
      </c>
      <c r="F131" s="26">
        <v>6.5000000000000002E-2</v>
      </c>
      <c r="G131" s="26">
        <v>2.1000000000000001E-2</v>
      </c>
      <c r="H131" s="3" t="s">
        <v>255</v>
      </c>
      <c r="I131" s="27" t="s">
        <v>264</v>
      </c>
      <c r="J131" s="3" t="s">
        <v>21</v>
      </c>
    </row>
    <row r="132" spans="1:10" ht="30" x14ac:dyDescent="0.25">
      <c r="A132" s="3"/>
      <c r="B132" s="27" t="s">
        <v>212</v>
      </c>
      <c r="C132" s="27" t="s">
        <v>168</v>
      </c>
      <c r="D132" s="27" t="s">
        <v>250</v>
      </c>
      <c r="E132" s="26">
        <v>1.7000000000000001E-2</v>
      </c>
      <c r="F132" s="26">
        <v>1.2999999999999999E-2</v>
      </c>
      <c r="G132" s="26">
        <v>4.0000000000000001E-3</v>
      </c>
      <c r="H132" s="3" t="s">
        <v>265</v>
      </c>
      <c r="I132" s="27" t="s">
        <v>266</v>
      </c>
      <c r="J132" s="3" t="s">
        <v>21</v>
      </c>
    </row>
    <row r="133" spans="1:10" ht="30" x14ac:dyDescent="0.25">
      <c r="A133" s="3"/>
      <c r="B133" s="27"/>
      <c r="C133" s="27" t="s">
        <v>190</v>
      </c>
      <c r="D133" s="27" t="s">
        <v>250</v>
      </c>
      <c r="E133" s="26">
        <v>8.9999999999999993E-3</v>
      </c>
      <c r="F133" s="26">
        <v>0</v>
      </c>
      <c r="G133" s="26">
        <v>8.9999999999999993E-3</v>
      </c>
      <c r="H133" s="3" t="s">
        <v>265</v>
      </c>
      <c r="I133" s="27" t="s">
        <v>266</v>
      </c>
      <c r="J133" s="3" t="s">
        <v>21</v>
      </c>
    </row>
    <row r="134" spans="1:10" ht="30" x14ac:dyDescent="0.25">
      <c r="A134" s="3"/>
      <c r="B134" s="27"/>
      <c r="C134" s="27" t="s">
        <v>267</v>
      </c>
      <c r="D134" s="27" t="s">
        <v>250</v>
      </c>
      <c r="E134" s="26">
        <v>1.0999999999999999E-2</v>
      </c>
      <c r="F134" s="26">
        <v>4.0000000000000001E-3</v>
      </c>
      <c r="G134" s="26">
        <v>8.0000000000000002E-3</v>
      </c>
      <c r="H134" s="3" t="s">
        <v>19</v>
      </c>
      <c r="I134" s="27" t="s">
        <v>268</v>
      </c>
      <c r="J134" s="3" t="s">
        <v>21</v>
      </c>
    </row>
    <row r="135" spans="1:10" ht="60" x14ac:dyDescent="0.25">
      <c r="A135" s="3"/>
      <c r="B135" s="27" t="s">
        <v>269</v>
      </c>
      <c r="C135" s="27" t="s">
        <v>270</v>
      </c>
      <c r="D135" s="27" t="s">
        <v>250</v>
      </c>
      <c r="E135" s="26">
        <v>4.1000000000000002E-2</v>
      </c>
      <c r="F135" s="26">
        <v>3.1E-2</v>
      </c>
      <c r="G135" s="26">
        <v>0.01</v>
      </c>
      <c r="H135" s="3" t="s">
        <v>271</v>
      </c>
      <c r="I135" s="27" t="s">
        <v>272</v>
      </c>
      <c r="J135" s="3" t="s">
        <v>21</v>
      </c>
    </row>
    <row r="136" spans="1:10" ht="60" x14ac:dyDescent="0.25">
      <c r="A136" s="3"/>
      <c r="B136" s="27"/>
      <c r="C136" s="27" t="s">
        <v>273</v>
      </c>
      <c r="D136" s="27" t="s">
        <v>250</v>
      </c>
      <c r="E136" s="26">
        <v>3.1E-2</v>
      </c>
      <c r="F136" s="26">
        <v>2.3E-2</v>
      </c>
      <c r="G136" s="26">
        <v>7.0000000000000001E-3</v>
      </c>
      <c r="H136" s="3" t="s">
        <v>271</v>
      </c>
      <c r="I136" s="27" t="s">
        <v>274</v>
      </c>
      <c r="J136" s="3" t="s">
        <v>21</v>
      </c>
    </row>
    <row r="137" spans="1:10" ht="60" x14ac:dyDescent="0.25">
      <c r="A137" s="3"/>
      <c r="B137" s="27"/>
      <c r="C137" s="27" t="s">
        <v>275</v>
      </c>
      <c r="D137" s="27" t="s">
        <v>250</v>
      </c>
      <c r="E137" s="26">
        <v>2.1000000000000001E-2</v>
      </c>
      <c r="F137" s="26">
        <v>1.6E-2</v>
      </c>
      <c r="G137" s="26">
        <v>5.0000000000000001E-3</v>
      </c>
      <c r="H137" s="3" t="s">
        <v>271</v>
      </c>
      <c r="I137" s="27" t="s">
        <v>276</v>
      </c>
      <c r="J137" s="3" t="s">
        <v>21</v>
      </c>
    </row>
    <row r="138" spans="1:10" ht="90" x14ac:dyDescent="0.25">
      <c r="A138" s="3"/>
      <c r="B138" s="27"/>
      <c r="C138" s="27" t="s">
        <v>277</v>
      </c>
      <c r="D138" s="27" t="s">
        <v>250</v>
      </c>
      <c r="E138" s="26">
        <v>3.1E-2</v>
      </c>
      <c r="F138" s="26">
        <v>2.3E-2</v>
      </c>
      <c r="G138" s="26">
        <v>7.0000000000000001E-3</v>
      </c>
      <c r="H138" s="3" t="s">
        <v>271</v>
      </c>
      <c r="I138" s="27" t="s">
        <v>278</v>
      </c>
      <c r="J138" s="3" t="s">
        <v>21</v>
      </c>
    </row>
    <row r="139" spans="1:10" ht="45" x14ac:dyDescent="0.25">
      <c r="A139" s="3"/>
      <c r="B139" s="27" t="s">
        <v>279</v>
      </c>
      <c r="C139" s="27" t="s">
        <v>280</v>
      </c>
      <c r="D139" s="27" t="s">
        <v>250</v>
      </c>
      <c r="E139" s="26">
        <v>2.1999999999999999E-2</v>
      </c>
      <c r="F139" s="26">
        <v>1.7999999999999999E-2</v>
      </c>
      <c r="G139" s="26">
        <v>4.0000000000000001E-3</v>
      </c>
      <c r="H139" s="3" t="s">
        <v>281</v>
      </c>
      <c r="I139" s="27" t="s">
        <v>282</v>
      </c>
      <c r="J139" s="3" t="s">
        <v>21</v>
      </c>
    </row>
    <row r="140" spans="1:10" ht="45" x14ac:dyDescent="0.25">
      <c r="A140" s="3"/>
      <c r="B140" s="27"/>
      <c r="C140" s="27" t="s">
        <v>283</v>
      </c>
      <c r="D140" s="27" t="s">
        <v>250</v>
      </c>
      <c r="E140" s="26">
        <v>7.0000000000000001E-3</v>
      </c>
      <c r="F140" s="26">
        <v>5.0000000000000001E-3</v>
      </c>
      <c r="G140" s="26">
        <v>1E-3</v>
      </c>
      <c r="H140" s="3" t="s">
        <v>281</v>
      </c>
      <c r="I140" s="27" t="s">
        <v>284</v>
      </c>
      <c r="J140" s="3" t="s">
        <v>21</v>
      </c>
    </row>
    <row r="141" spans="1:10" ht="45" x14ac:dyDescent="0.25">
      <c r="A141" s="3"/>
      <c r="B141" s="27"/>
      <c r="C141" s="27" t="s">
        <v>285</v>
      </c>
      <c r="D141" s="27" t="s">
        <v>250</v>
      </c>
      <c r="E141" s="26">
        <v>7.0000000000000001E-3</v>
      </c>
      <c r="F141" s="26">
        <v>5.0000000000000001E-3</v>
      </c>
      <c r="G141" s="26">
        <v>1E-3</v>
      </c>
      <c r="H141" s="3" t="s">
        <v>281</v>
      </c>
      <c r="I141" s="27" t="s">
        <v>286</v>
      </c>
      <c r="J141" s="3" t="s">
        <v>21</v>
      </c>
    </row>
    <row r="142" spans="1:10" ht="30" x14ac:dyDescent="0.25">
      <c r="A142" s="3"/>
      <c r="B142" s="27" t="s">
        <v>287</v>
      </c>
      <c r="C142" s="27" t="s">
        <v>288</v>
      </c>
      <c r="D142" s="27" t="s">
        <v>250</v>
      </c>
      <c r="E142" s="26">
        <v>0.55000000000000004</v>
      </c>
      <c r="F142" s="26">
        <v>0.43099999999999999</v>
      </c>
      <c r="G142" s="26">
        <v>0.11899999999999999</v>
      </c>
      <c r="H142" s="3" t="s">
        <v>289</v>
      </c>
      <c r="I142" s="27" t="s">
        <v>290</v>
      </c>
      <c r="J142" s="3" t="s">
        <v>21</v>
      </c>
    </row>
    <row r="143" spans="1:10" ht="30" x14ac:dyDescent="0.25">
      <c r="A143" s="3" t="s">
        <v>291</v>
      </c>
      <c r="B143" s="27" t="s">
        <v>253</v>
      </c>
      <c r="C143" s="27" t="s">
        <v>292</v>
      </c>
      <c r="D143" s="27" t="s">
        <v>250</v>
      </c>
      <c r="E143" s="26">
        <v>0.21199999999999999</v>
      </c>
      <c r="F143" s="26">
        <v>0.161</v>
      </c>
      <c r="G143" s="26">
        <v>5.0999999999999997E-2</v>
      </c>
      <c r="H143" s="3" t="s">
        <v>293</v>
      </c>
      <c r="I143" s="27" t="s">
        <v>294</v>
      </c>
      <c r="J143" s="3" t="s">
        <v>21</v>
      </c>
    </row>
    <row r="144" spans="1:10" ht="30" x14ac:dyDescent="0.25">
      <c r="A144" s="3"/>
      <c r="B144" s="27"/>
      <c r="C144" s="27" t="s">
        <v>295</v>
      </c>
      <c r="D144" s="27" t="s">
        <v>250</v>
      </c>
      <c r="E144" s="26">
        <v>0.122</v>
      </c>
      <c r="F144" s="26">
        <v>9.2999999999999999E-2</v>
      </c>
      <c r="G144" s="26">
        <v>2.9000000000000001E-2</v>
      </c>
      <c r="H144" s="3" t="s">
        <v>293</v>
      </c>
      <c r="I144" s="27" t="s">
        <v>296</v>
      </c>
      <c r="J144" s="3" t="s">
        <v>21</v>
      </c>
    </row>
    <row r="145" spans="1:20" ht="30" x14ac:dyDescent="0.25">
      <c r="A145" s="3"/>
      <c r="B145" s="27"/>
      <c r="C145" s="27" t="s">
        <v>297</v>
      </c>
      <c r="D145" s="27" t="s">
        <v>250</v>
      </c>
      <c r="E145" s="26">
        <v>0.121</v>
      </c>
      <c r="F145" s="26">
        <v>9.1999999999999998E-2</v>
      </c>
      <c r="G145" s="26">
        <v>2.9000000000000001E-2</v>
      </c>
      <c r="H145" s="3" t="s">
        <v>293</v>
      </c>
      <c r="I145" s="27" t="s">
        <v>296</v>
      </c>
      <c r="J145" s="3" t="s">
        <v>21</v>
      </c>
    </row>
    <row r="146" spans="1:20" ht="30" x14ac:dyDescent="0.25">
      <c r="A146" s="3"/>
      <c r="B146" s="27"/>
      <c r="C146" s="27" t="s">
        <v>263</v>
      </c>
      <c r="D146" s="27" t="s">
        <v>250</v>
      </c>
      <c r="E146" s="26">
        <v>0.109</v>
      </c>
      <c r="F146" s="26">
        <v>8.3000000000000004E-2</v>
      </c>
      <c r="G146" s="26">
        <v>0.02</v>
      </c>
      <c r="H146" s="3" t="s">
        <v>293</v>
      </c>
      <c r="I146" s="27" t="s">
        <v>298</v>
      </c>
      <c r="J146" s="3" t="s">
        <v>21</v>
      </c>
    </row>
    <row r="147" spans="1:20" ht="30" x14ac:dyDescent="0.25">
      <c r="A147" s="3"/>
      <c r="B147" s="27" t="s">
        <v>212</v>
      </c>
      <c r="C147" s="27" t="s">
        <v>168</v>
      </c>
      <c r="D147" s="27" t="s">
        <v>250</v>
      </c>
      <c r="E147" s="42">
        <v>2.7E-2</v>
      </c>
      <c r="F147" s="42">
        <v>0.02</v>
      </c>
      <c r="G147" s="42">
        <v>7.0000000000000001E-3</v>
      </c>
      <c r="H147" s="3" t="s">
        <v>299</v>
      </c>
      <c r="I147" s="27" t="s">
        <v>300</v>
      </c>
      <c r="J147" s="3" t="s">
        <v>36</v>
      </c>
      <c r="M147"/>
      <c r="N147"/>
      <c r="O147"/>
      <c r="P147"/>
      <c r="Q147"/>
      <c r="R147"/>
      <c r="S147"/>
      <c r="T147"/>
    </row>
    <row r="148" spans="1:20" ht="30" x14ac:dyDescent="0.25">
      <c r="A148" s="3"/>
      <c r="B148" s="27"/>
      <c r="C148" s="27" t="s">
        <v>190</v>
      </c>
      <c r="D148" s="27" t="s">
        <v>250</v>
      </c>
      <c r="E148" s="42">
        <v>1.4999999999999999E-2</v>
      </c>
      <c r="F148" s="42">
        <v>0</v>
      </c>
      <c r="G148" s="42">
        <v>1.4999999999999999E-2</v>
      </c>
      <c r="H148" s="3" t="s">
        <v>299</v>
      </c>
      <c r="I148" s="27" t="s">
        <v>300</v>
      </c>
      <c r="J148" s="3" t="s">
        <v>36</v>
      </c>
      <c r="M148"/>
      <c r="N148"/>
      <c r="O148"/>
      <c r="P148"/>
      <c r="Q148"/>
      <c r="R148"/>
      <c r="S148"/>
      <c r="T148"/>
    </row>
    <row r="149" spans="1:20" ht="30" x14ac:dyDescent="0.25">
      <c r="A149" s="3"/>
      <c r="B149" s="27"/>
      <c r="C149" s="27" t="s">
        <v>267</v>
      </c>
      <c r="D149" s="27" t="s">
        <v>250</v>
      </c>
      <c r="E149" s="42">
        <v>1.7999999999999999E-2</v>
      </c>
      <c r="F149" s="42">
        <v>5.0000000000000001E-3</v>
      </c>
      <c r="G149" s="42">
        <v>1.2999999999999999E-2</v>
      </c>
      <c r="H149" s="3" t="s">
        <v>299</v>
      </c>
      <c r="I149" s="27" t="s">
        <v>301</v>
      </c>
      <c r="J149" s="3" t="s">
        <v>36</v>
      </c>
      <c r="M149"/>
      <c r="N149"/>
      <c r="O149"/>
      <c r="P149"/>
      <c r="Q149"/>
      <c r="R149"/>
      <c r="S149"/>
      <c r="T149"/>
    </row>
    <row r="150" spans="1:20" ht="30" x14ac:dyDescent="0.25">
      <c r="A150" s="3"/>
      <c r="B150" s="27" t="s">
        <v>269</v>
      </c>
      <c r="C150" s="27" t="s">
        <v>302</v>
      </c>
      <c r="D150" s="27" t="s">
        <v>250</v>
      </c>
      <c r="E150" s="26">
        <v>5.3999999999999999E-2</v>
      </c>
      <c r="F150" s="26">
        <v>4.1000000000000002E-2</v>
      </c>
      <c r="G150" s="26">
        <v>0.129</v>
      </c>
      <c r="H150" s="3" t="s">
        <v>303</v>
      </c>
      <c r="I150" s="27" t="s">
        <v>304</v>
      </c>
      <c r="J150" s="3" t="s">
        <v>21</v>
      </c>
    </row>
    <row r="151" spans="1:20" ht="30" x14ac:dyDescent="0.25">
      <c r="A151" s="3"/>
      <c r="B151" s="27"/>
      <c r="C151" s="27" t="s">
        <v>305</v>
      </c>
      <c r="D151" s="27" t="s">
        <v>250</v>
      </c>
      <c r="E151" s="26">
        <v>5.1999999999999998E-2</v>
      </c>
      <c r="F151" s="26">
        <v>3.9E-2</v>
      </c>
      <c r="G151" s="26">
        <v>0.125</v>
      </c>
      <c r="H151" s="3" t="s">
        <v>303</v>
      </c>
      <c r="I151" s="27" t="s">
        <v>306</v>
      </c>
      <c r="J151" s="3" t="s">
        <v>21</v>
      </c>
    </row>
    <row r="152" spans="1:20" ht="30" x14ac:dyDescent="0.25">
      <c r="A152" s="3"/>
      <c r="B152" s="27"/>
      <c r="C152" s="27" t="s">
        <v>307</v>
      </c>
      <c r="D152" s="27" t="s">
        <v>250</v>
      </c>
      <c r="E152" s="26">
        <v>3.2000000000000001E-2</v>
      </c>
      <c r="F152" s="26">
        <v>2.4E-2</v>
      </c>
      <c r="G152" s="26">
        <v>8.0000000000000002E-3</v>
      </c>
      <c r="H152" s="3" t="s">
        <v>303</v>
      </c>
      <c r="I152" s="27" t="s">
        <v>306</v>
      </c>
      <c r="J152" s="3" t="s">
        <v>21</v>
      </c>
    </row>
    <row r="153" spans="1:20" ht="30" x14ac:dyDescent="0.25">
      <c r="A153" s="3"/>
      <c r="B153" s="27"/>
      <c r="C153" s="27" t="s">
        <v>308</v>
      </c>
      <c r="D153" s="27" t="s">
        <v>250</v>
      </c>
      <c r="E153" s="26">
        <v>2.7E-2</v>
      </c>
      <c r="F153" s="26">
        <v>0.02</v>
      </c>
      <c r="G153" s="26">
        <v>7.0000000000000001E-3</v>
      </c>
      <c r="H153" s="3" t="s">
        <v>303</v>
      </c>
      <c r="I153" s="27" t="s">
        <v>306</v>
      </c>
      <c r="J153" s="3" t="s">
        <v>21</v>
      </c>
    </row>
    <row r="154" spans="1:20" ht="60" x14ac:dyDescent="0.25">
      <c r="A154" s="3"/>
      <c r="B154" s="27"/>
      <c r="C154" s="27" t="s">
        <v>309</v>
      </c>
      <c r="D154" s="27" t="s">
        <v>250</v>
      </c>
      <c r="E154" s="26">
        <v>3.2000000000000001E-2</v>
      </c>
      <c r="F154" s="26">
        <v>2.4E-2</v>
      </c>
      <c r="G154" s="26">
        <v>8.0000000000000002E-3</v>
      </c>
      <c r="H154" s="3" t="s">
        <v>303</v>
      </c>
      <c r="I154" s="27" t="s">
        <v>310</v>
      </c>
      <c r="J154" s="3" t="s">
        <v>21</v>
      </c>
    </row>
    <row r="155" spans="1:20" ht="30" x14ac:dyDescent="0.25">
      <c r="A155" s="3"/>
      <c r="B155" s="27" t="s">
        <v>279</v>
      </c>
      <c r="C155" s="27" t="s">
        <v>280</v>
      </c>
      <c r="D155" s="27" t="s">
        <v>250</v>
      </c>
      <c r="E155" s="26">
        <v>3.2000000000000001E-2</v>
      </c>
      <c r="F155" s="26">
        <v>2.5999999999999999E-2</v>
      </c>
      <c r="G155" s="26">
        <v>6.0000000000000001E-3</v>
      </c>
      <c r="H155" s="3" t="s">
        <v>311</v>
      </c>
      <c r="I155" s="27" t="s">
        <v>312</v>
      </c>
      <c r="J155" s="3" t="s">
        <v>21</v>
      </c>
    </row>
    <row r="156" spans="1:20" ht="30" x14ac:dyDescent="0.25">
      <c r="A156" s="3"/>
      <c r="B156" s="27"/>
      <c r="C156" s="27" t="s">
        <v>283</v>
      </c>
      <c r="D156" s="27" t="s">
        <v>250</v>
      </c>
      <c r="E156" s="26">
        <v>1.2E-2</v>
      </c>
      <c r="F156" s="26">
        <v>8.9999999999999993E-3</v>
      </c>
      <c r="G156" s="26">
        <v>2E-3</v>
      </c>
      <c r="H156" s="3" t="s">
        <v>311</v>
      </c>
      <c r="I156" s="27" t="s">
        <v>313</v>
      </c>
      <c r="J156" s="3" t="s">
        <v>21</v>
      </c>
    </row>
    <row r="157" spans="1:20" ht="30" x14ac:dyDescent="0.25">
      <c r="A157" s="3"/>
      <c r="B157" s="27"/>
      <c r="C157" s="27" t="s">
        <v>314</v>
      </c>
      <c r="D157" s="27" t="s">
        <v>250</v>
      </c>
      <c r="E157" s="26">
        <v>1.2E-2</v>
      </c>
      <c r="F157" s="26">
        <v>8.9999999999999993E-3</v>
      </c>
      <c r="G157" s="26">
        <v>2E-3</v>
      </c>
      <c r="H157" s="3" t="s">
        <v>311</v>
      </c>
      <c r="I157" s="27" t="s">
        <v>286</v>
      </c>
      <c r="J157" s="3" t="s">
        <v>21</v>
      </c>
    </row>
    <row r="158" spans="1:20" ht="22.5" customHeight="1" x14ac:dyDescent="0.15">
      <c r="A158" s="160" t="s">
        <v>315</v>
      </c>
      <c r="B158" s="160"/>
      <c r="C158" s="160"/>
      <c r="D158" s="160"/>
      <c r="E158" s="160"/>
      <c r="F158" s="160"/>
      <c r="G158" s="160"/>
      <c r="H158" s="160"/>
      <c r="I158" s="160"/>
      <c r="J158" s="160"/>
    </row>
    <row r="159" spans="1:20" ht="105" x14ac:dyDescent="0.25">
      <c r="A159" s="25"/>
      <c r="B159" s="3" t="s">
        <v>316</v>
      </c>
      <c r="C159" s="3"/>
      <c r="D159" s="3" t="s">
        <v>42</v>
      </c>
      <c r="E159" s="3">
        <v>1760</v>
      </c>
      <c r="F159" s="3"/>
      <c r="G159" s="3"/>
      <c r="H159" s="27" t="s">
        <v>317</v>
      </c>
      <c r="I159" s="27" t="s">
        <v>318</v>
      </c>
      <c r="J159" s="3" t="s">
        <v>21</v>
      </c>
    </row>
    <row r="160" spans="1:20" ht="105" x14ac:dyDescent="0.25">
      <c r="A160" s="25"/>
      <c r="B160" s="3" t="s">
        <v>319</v>
      </c>
      <c r="C160" s="3"/>
      <c r="D160" s="3" t="s">
        <v>42</v>
      </c>
      <c r="E160" s="3">
        <v>1300</v>
      </c>
      <c r="F160" s="3"/>
      <c r="G160" s="3"/>
      <c r="H160" s="27" t="s">
        <v>317</v>
      </c>
      <c r="I160" s="27" t="s">
        <v>318</v>
      </c>
      <c r="J160" s="3" t="s">
        <v>21</v>
      </c>
    </row>
    <row r="161" spans="1:10" ht="105" x14ac:dyDescent="0.25">
      <c r="A161" s="25"/>
      <c r="B161" s="3" t="s">
        <v>320</v>
      </c>
      <c r="C161" s="3"/>
      <c r="D161" s="3" t="s">
        <v>42</v>
      </c>
      <c r="E161" s="3">
        <v>3170</v>
      </c>
      <c r="F161" s="3"/>
      <c r="G161" s="3"/>
      <c r="H161" s="27" t="s">
        <v>317</v>
      </c>
      <c r="I161" s="27" t="s">
        <v>318</v>
      </c>
      <c r="J161" s="3" t="s">
        <v>21</v>
      </c>
    </row>
    <row r="162" spans="1:10" ht="105" x14ac:dyDescent="0.25">
      <c r="A162" s="25"/>
      <c r="B162" s="3" t="s">
        <v>321</v>
      </c>
      <c r="C162" s="3"/>
      <c r="D162" s="3" t="s">
        <v>42</v>
      </c>
      <c r="E162" s="3">
        <v>4800</v>
      </c>
      <c r="F162" s="3"/>
      <c r="G162" s="3"/>
      <c r="H162" s="27" t="s">
        <v>317</v>
      </c>
      <c r="I162" s="27" t="s">
        <v>318</v>
      </c>
      <c r="J162" s="3" t="s">
        <v>21</v>
      </c>
    </row>
    <row r="163" spans="1:10" ht="105" x14ac:dyDescent="0.25">
      <c r="A163" s="25"/>
      <c r="B163" s="3" t="s">
        <v>322</v>
      </c>
      <c r="C163" s="3"/>
      <c r="D163" s="3" t="s">
        <v>42</v>
      </c>
      <c r="E163" s="3">
        <v>677</v>
      </c>
      <c r="F163" s="3"/>
      <c r="G163" s="3"/>
      <c r="H163" s="27" t="s">
        <v>317</v>
      </c>
      <c r="I163" s="27" t="s">
        <v>318</v>
      </c>
      <c r="J163" s="3" t="s">
        <v>21</v>
      </c>
    </row>
    <row r="164" spans="1:10" ht="105" x14ac:dyDescent="0.25">
      <c r="A164" s="25"/>
      <c r="B164" s="3" t="s">
        <v>323</v>
      </c>
      <c r="C164" s="27" t="s">
        <v>324</v>
      </c>
      <c r="D164" s="3" t="s">
        <v>42</v>
      </c>
      <c r="E164" s="3">
        <v>3943</v>
      </c>
      <c r="F164" s="3"/>
      <c r="G164" s="3"/>
      <c r="H164" s="27" t="s">
        <v>317</v>
      </c>
      <c r="I164" s="27" t="s">
        <v>318</v>
      </c>
      <c r="J164" s="3" t="s">
        <v>21</v>
      </c>
    </row>
    <row r="165" spans="1:10" ht="105" x14ac:dyDescent="0.25">
      <c r="A165" s="25"/>
      <c r="B165" s="3" t="s">
        <v>325</v>
      </c>
      <c r="C165" s="27" t="s">
        <v>326</v>
      </c>
      <c r="D165" s="3" t="s">
        <v>42</v>
      </c>
      <c r="E165" s="3">
        <v>3985</v>
      </c>
      <c r="F165" s="3"/>
      <c r="G165" s="3"/>
      <c r="H165" s="27" t="s">
        <v>317</v>
      </c>
      <c r="I165" s="27" t="s">
        <v>318</v>
      </c>
      <c r="J165" s="3" t="s">
        <v>21</v>
      </c>
    </row>
    <row r="166" spans="1:10" ht="105" x14ac:dyDescent="0.25">
      <c r="A166" s="25"/>
      <c r="B166" s="3" t="s">
        <v>327</v>
      </c>
      <c r="C166" s="27" t="s">
        <v>328</v>
      </c>
      <c r="D166" s="3" t="s">
        <v>42</v>
      </c>
      <c r="E166" s="3">
        <v>1624</v>
      </c>
      <c r="F166" s="3"/>
      <c r="G166" s="3"/>
      <c r="H166" s="27" t="s">
        <v>317</v>
      </c>
      <c r="I166" s="27" t="s">
        <v>318</v>
      </c>
      <c r="J166" s="3" t="s">
        <v>21</v>
      </c>
    </row>
    <row r="167" spans="1:10" ht="105" x14ac:dyDescent="0.25">
      <c r="A167" s="25"/>
      <c r="B167" s="30" t="s">
        <v>329</v>
      </c>
      <c r="C167" s="30" t="s">
        <v>330</v>
      </c>
      <c r="D167" s="30" t="s">
        <v>42</v>
      </c>
      <c r="E167" s="30">
        <v>1674</v>
      </c>
      <c r="F167" s="30"/>
      <c r="G167" s="30"/>
      <c r="H167" s="30" t="s">
        <v>317</v>
      </c>
      <c r="I167" s="33" t="s">
        <v>318</v>
      </c>
      <c r="J167" s="30" t="s">
        <v>77</v>
      </c>
    </row>
    <row r="168" spans="1:10" ht="105" x14ac:dyDescent="0.25">
      <c r="A168" s="25"/>
      <c r="B168" s="3" t="s">
        <v>331</v>
      </c>
      <c r="C168" s="27" t="s">
        <v>332</v>
      </c>
      <c r="D168" s="3" t="s">
        <v>42</v>
      </c>
      <c r="E168" s="3">
        <v>1924</v>
      </c>
      <c r="F168" s="3"/>
      <c r="G168" s="3"/>
      <c r="H168" s="27" t="s">
        <v>317</v>
      </c>
      <c r="I168" s="27" t="s">
        <v>318</v>
      </c>
      <c r="J168" s="3" t="s">
        <v>21</v>
      </c>
    </row>
    <row r="169" spans="1:10" ht="105" x14ac:dyDescent="0.25">
      <c r="A169" s="25"/>
      <c r="B169" s="3" t="s">
        <v>333</v>
      </c>
      <c r="C169" s="27" t="s">
        <v>334</v>
      </c>
      <c r="D169" s="3" t="s">
        <v>42</v>
      </c>
      <c r="E169" s="3">
        <v>2127</v>
      </c>
      <c r="F169" s="3"/>
      <c r="G169" s="3"/>
      <c r="H169" s="27" t="s">
        <v>317</v>
      </c>
      <c r="I169" s="27" t="s">
        <v>318</v>
      </c>
      <c r="J169" s="3" t="s">
        <v>21</v>
      </c>
    </row>
    <row r="170" spans="1:10" ht="105" x14ac:dyDescent="0.25">
      <c r="A170" s="25"/>
      <c r="B170" s="3" t="s">
        <v>335</v>
      </c>
      <c r="C170" s="27" t="s">
        <v>336</v>
      </c>
      <c r="D170" s="3" t="s">
        <v>42</v>
      </c>
      <c r="E170" s="3">
        <v>2473</v>
      </c>
      <c r="F170" s="3"/>
      <c r="G170" s="3"/>
      <c r="H170" s="27" t="s">
        <v>317</v>
      </c>
      <c r="I170" s="27" t="s">
        <v>318</v>
      </c>
      <c r="J170" s="3" t="s">
        <v>21</v>
      </c>
    </row>
    <row r="171" spans="1:10" ht="105" x14ac:dyDescent="0.25">
      <c r="A171" s="25"/>
      <c r="B171" s="3" t="s">
        <v>337</v>
      </c>
      <c r="C171" s="27"/>
      <c r="D171" s="3" t="s">
        <v>42</v>
      </c>
      <c r="E171" s="3">
        <v>1</v>
      </c>
      <c r="F171" s="3"/>
      <c r="G171" s="3"/>
      <c r="H171" s="27" t="s">
        <v>317</v>
      </c>
      <c r="I171" s="27" t="s">
        <v>318</v>
      </c>
      <c r="J171" s="3" t="s">
        <v>21</v>
      </c>
    </row>
    <row r="172" spans="1:10" ht="105" x14ac:dyDescent="0.25">
      <c r="A172" s="25"/>
      <c r="B172" s="3" t="s">
        <v>338</v>
      </c>
      <c r="C172" s="27"/>
      <c r="D172" s="3" t="s">
        <v>42</v>
      </c>
      <c r="E172" s="3">
        <v>1</v>
      </c>
      <c r="F172" s="3"/>
      <c r="G172" s="3"/>
      <c r="H172" s="27" t="s">
        <v>317</v>
      </c>
      <c r="I172" s="27" t="s">
        <v>318</v>
      </c>
      <c r="J172" s="3" t="s">
        <v>21</v>
      </c>
    </row>
    <row r="173" spans="1:10" ht="105" x14ac:dyDescent="0.25">
      <c r="A173" s="25"/>
      <c r="B173" s="27" t="s">
        <v>339</v>
      </c>
      <c r="C173" s="27"/>
      <c r="D173" s="3" t="s">
        <v>42</v>
      </c>
      <c r="E173" s="3">
        <v>1</v>
      </c>
      <c r="F173" s="3"/>
      <c r="G173" s="3"/>
      <c r="H173" s="27" t="s">
        <v>317</v>
      </c>
      <c r="I173" s="27" t="s">
        <v>318</v>
      </c>
      <c r="J173" s="3" t="s">
        <v>21</v>
      </c>
    </row>
    <row r="174" spans="1:10" s="43" customFormat="1" ht="105" x14ac:dyDescent="0.25">
      <c r="A174" s="25"/>
      <c r="B174" s="33" t="s">
        <v>340</v>
      </c>
      <c r="C174" s="33" t="s">
        <v>341</v>
      </c>
      <c r="D174" s="33" t="s">
        <v>42</v>
      </c>
      <c r="E174" s="33">
        <v>2059</v>
      </c>
      <c r="F174" s="33"/>
      <c r="G174" s="33"/>
      <c r="H174" s="33" t="s">
        <v>317</v>
      </c>
      <c r="I174" s="33" t="s">
        <v>318</v>
      </c>
      <c r="J174" s="33" t="s">
        <v>77</v>
      </c>
    </row>
    <row r="175" spans="1:10" ht="131.25" customHeight="1" x14ac:dyDescent="0.25">
      <c r="A175" s="25"/>
      <c r="B175" s="3" t="s">
        <v>342</v>
      </c>
      <c r="C175" s="27" t="s">
        <v>343</v>
      </c>
      <c r="D175" s="3" t="s">
        <v>42</v>
      </c>
      <c r="E175" s="3">
        <v>1273</v>
      </c>
      <c r="F175" s="3"/>
      <c r="G175" s="3"/>
      <c r="H175" s="27" t="s">
        <v>317</v>
      </c>
      <c r="I175" s="27" t="s">
        <v>318</v>
      </c>
      <c r="J175" s="3" t="s">
        <v>21</v>
      </c>
    </row>
    <row r="176" spans="1:10" ht="117" customHeight="1" x14ac:dyDescent="0.25">
      <c r="A176" s="25"/>
      <c r="B176" s="3" t="s">
        <v>344</v>
      </c>
      <c r="C176" s="27" t="s">
        <v>345</v>
      </c>
      <c r="D176" s="3" t="s">
        <v>42</v>
      </c>
      <c r="E176" s="3">
        <v>1282</v>
      </c>
      <c r="F176" s="3"/>
      <c r="G176" s="3"/>
      <c r="H176" s="27" t="s">
        <v>317</v>
      </c>
      <c r="I176" s="27" t="s">
        <v>318</v>
      </c>
      <c r="J176" s="3" t="s">
        <v>21</v>
      </c>
    </row>
    <row r="177" spans="1:19" ht="105" x14ac:dyDescent="0.25">
      <c r="A177" s="25"/>
      <c r="B177" s="3" t="s">
        <v>346</v>
      </c>
      <c r="C177" s="27" t="s">
        <v>347</v>
      </c>
      <c r="D177" s="3" t="s">
        <v>42</v>
      </c>
      <c r="E177" s="3">
        <v>547</v>
      </c>
      <c r="F177" s="3"/>
      <c r="G177" s="3"/>
      <c r="H177" s="27" t="s">
        <v>317</v>
      </c>
      <c r="I177" s="27" t="s">
        <v>318</v>
      </c>
      <c r="J177" s="3" t="s">
        <v>21</v>
      </c>
    </row>
    <row r="178" spans="1:19" s="43" customFormat="1" ht="105" x14ac:dyDescent="0.25">
      <c r="A178" s="25"/>
      <c r="B178" s="33" t="s">
        <v>348</v>
      </c>
      <c r="C178" s="33" t="s">
        <v>349</v>
      </c>
      <c r="D178" s="33" t="s">
        <v>42</v>
      </c>
      <c r="E178" s="33">
        <v>1945</v>
      </c>
      <c r="F178" s="33"/>
      <c r="G178" s="33"/>
      <c r="H178" s="33" t="s">
        <v>317</v>
      </c>
      <c r="I178" s="33" t="s">
        <v>318</v>
      </c>
      <c r="J178" s="33" t="s">
        <v>77</v>
      </c>
    </row>
    <row r="179" spans="1:19" ht="105" x14ac:dyDescent="0.25">
      <c r="A179" s="25"/>
      <c r="B179" s="3" t="s">
        <v>350</v>
      </c>
      <c r="C179" s="27" t="s">
        <v>351</v>
      </c>
      <c r="D179" s="3" t="s">
        <v>42</v>
      </c>
      <c r="E179" s="3">
        <v>676</v>
      </c>
      <c r="F179" s="3"/>
      <c r="G179" s="3"/>
      <c r="H179" s="27" t="s">
        <v>317</v>
      </c>
      <c r="I179" s="27" t="s">
        <v>318</v>
      </c>
      <c r="J179" s="3" t="s">
        <v>21</v>
      </c>
    </row>
    <row r="180" spans="1:19" ht="105" x14ac:dyDescent="0.25">
      <c r="A180" s="25"/>
      <c r="B180" s="3" t="s">
        <v>352</v>
      </c>
      <c r="C180" s="27" t="s">
        <v>353</v>
      </c>
      <c r="D180" s="3" t="s">
        <v>42</v>
      </c>
      <c r="E180" s="3">
        <v>573</v>
      </c>
      <c r="F180" s="3"/>
      <c r="G180" s="3"/>
      <c r="H180" s="27" t="s">
        <v>317</v>
      </c>
      <c r="I180" s="27" t="s">
        <v>318</v>
      </c>
      <c r="J180" s="3" t="s">
        <v>21</v>
      </c>
    </row>
    <row r="181" spans="1:19" ht="105" x14ac:dyDescent="0.25">
      <c r="A181" s="25"/>
      <c r="B181" s="27" t="s">
        <v>354</v>
      </c>
      <c r="C181" s="27" t="s">
        <v>355</v>
      </c>
      <c r="D181" s="27" t="s">
        <v>42</v>
      </c>
      <c r="E181" s="27">
        <v>3</v>
      </c>
      <c r="F181" s="27"/>
      <c r="G181" s="27"/>
      <c r="H181" s="27" t="s">
        <v>317</v>
      </c>
      <c r="I181" s="27" t="s">
        <v>318</v>
      </c>
      <c r="J181" s="3" t="s">
        <v>77</v>
      </c>
    </row>
    <row r="182" spans="1:19" ht="105" x14ac:dyDescent="0.25">
      <c r="A182" s="25"/>
      <c r="B182" s="3" t="s">
        <v>356</v>
      </c>
      <c r="C182" s="3" t="s">
        <v>357</v>
      </c>
      <c r="D182" s="3" t="s">
        <v>42</v>
      </c>
      <c r="E182" s="3">
        <v>3</v>
      </c>
      <c r="F182" s="3"/>
      <c r="G182" s="3"/>
      <c r="H182" s="27" t="s">
        <v>317</v>
      </c>
      <c r="I182" s="27" t="s">
        <v>318</v>
      </c>
      <c r="J182" s="3" t="s">
        <v>21</v>
      </c>
    </row>
    <row r="183" spans="1:19" ht="105" x14ac:dyDescent="0.25">
      <c r="A183" s="25"/>
      <c r="B183" s="3" t="s">
        <v>358</v>
      </c>
      <c r="C183" s="3" t="s">
        <v>359</v>
      </c>
      <c r="D183" s="3" t="s">
        <v>42</v>
      </c>
      <c r="E183" s="3">
        <v>3</v>
      </c>
      <c r="F183" s="3"/>
      <c r="G183" s="3"/>
      <c r="H183" s="27" t="s">
        <v>317</v>
      </c>
      <c r="I183" s="27" t="s">
        <v>318</v>
      </c>
      <c r="J183" s="3" t="s">
        <v>21</v>
      </c>
    </row>
    <row r="184" spans="1:19" ht="105" x14ac:dyDescent="0.25">
      <c r="A184" s="25"/>
      <c r="B184" s="33" t="s">
        <v>360</v>
      </c>
      <c r="C184" s="33" t="s">
        <v>361</v>
      </c>
      <c r="D184" s="33" t="s">
        <v>42</v>
      </c>
      <c r="E184" s="33">
        <v>5</v>
      </c>
      <c r="F184" s="33"/>
      <c r="G184" s="33"/>
      <c r="H184" s="33" t="s">
        <v>317</v>
      </c>
      <c r="I184" s="33" t="s">
        <v>318</v>
      </c>
      <c r="J184" s="30" t="s">
        <v>77</v>
      </c>
    </row>
    <row r="185" spans="1:19" ht="105" x14ac:dyDescent="0.25">
      <c r="A185" s="25"/>
      <c r="B185" s="33" t="s">
        <v>362</v>
      </c>
      <c r="C185" s="33" t="s">
        <v>363</v>
      </c>
      <c r="D185" s="33" t="s">
        <v>42</v>
      </c>
      <c r="E185" s="33">
        <v>5</v>
      </c>
      <c r="F185" s="33"/>
      <c r="G185" s="33"/>
      <c r="H185" s="33" t="s">
        <v>317</v>
      </c>
      <c r="I185" s="33" t="s">
        <v>318</v>
      </c>
      <c r="J185" s="30" t="s">
        <v>77</v>
      </c>
      <c r="P185" s="24" t="s">
        <v>427</v>
      </c>
    </row>
    <row r="186" spans="1:19" ht="90" x14ac:dyDescent="0.25">
      <c r="A186" s="25"/>
      <c r="B186" s="3" t="s">
        <v>364</v>
      </c>
      <c r="C186" s="3" t="s">
        <v>365</v>
      </c>
      <c r="D186" s="3" t="s">
        <v>42</v>
      </c>
      <c r="E186" s="3">
        <v>28</v>
      </c>
      <c r="F186" s="42"/>
      <c r="G186" s="42"/>
      <c r="H186" s="27" t="s">
        <v>317</v>
      </c>
      <c r="I186" s="27" t="s">
        <v>366</v>
      </c>
      <c r="J186" s="3" t="s">
        <v>21</v>
      </c>
      <c r="N186" s="3" t="s">
        <v>426</v>
      </c>
      <c r="O186" s="3" t="s">
        <v>42</v>
      </c>
      <c r="P186" s="3">
        <v>265</v>
      </c>
      <c r="Q186" s="3"/>
      <c r="R186" s="3"/>
      <c r="S186" s="27" t="s">
        <v>317</v>
      </c>
    </row>
    <row r="187" spans="1:19" ht="90" x14ac:dyDescent="0.25">
      <c r="A187" s="25"/>
      <c r="B187" s="3" t="s">
        <v>367</v>
      </c>
      <c r="C187" s="3" t="s">
        <v>368</v>
      </c>
      <c r="D187" s="3" t="s">
        <v>42</v>
      </c>
      <c r="E187" s="3">
        <v>265</v>
      </c>
      <c r="F187" s="3"/>
      <c r="G187" s="3"/>
      <c r="H187" s="27" t="s">
        <v>317</v>
      </c>
      <c r="I187" s="27" t="s">
        <v>366</v>
      </c>
      <c r="J187" s="3" t="s">
        <v>21</v>
      </c>
    </row>
    <row r="188" spans="1:19" ht="15" x14ac:dyDescent="0.25">
      <c r="A188" s="44"/>
      <c r="B188"/>
      <c r="C188"/>
      <c r="D188"/>
      <c r="E188"/>
      <c r="F188"/>
      <c r="G188"/>
      <c r="H188" s="6"/>
      <c r="I188" s="6"/>
      <c r="J188"/>
    </row>
    <row r="189" spans="1:19" customFormat="1" ht="15" x14ac:dyDescent="0.25">
      <c r="A189" t="s">
        <v>369</v>
      </c>
      <c r="B189" s="6"/>
      <c r="C189" s="6"/>
      <c r="D189" s="6"/>
      <c r="H189" s="6"/>
      <c r="I189" s="6"/>
    </row>
    <row r="190" spans="1:19" s="45" customFormat="1" ht="349.5" customHeight="1" x14ac:dyDescent="0.25">
      <c r="A190" s="163" t="s">
        <v>370</v>
      </c>
      <c r="B190" s="164"/>
      <c r="C190" s="164"/>
      <c r="D190" s="164"/>
      <c r="E190" s="164"/>
      <c r="F190" s="164"/>
      <c r="G190" s="164"/>
      <c r="H190" s="164"/>
      <c r="I190" s="164"/>
      <c r="J190" s="165"/>
    </row>
    <row r="191" spans="1:19" ht="124.5" customHeight="1" x14ac:dyDescent="0.15">
      <c r="A191" s="166" t="s">
        <v>371</v>
      </c>
      <c r="B191" s="167"/>
      <c r="C191" s="167"/>
      <c r="D191" s="167"/>
      <c r="E191" s="167"/>
      <c r="F191" s="167"/>
      <c r="G191" s="167"/>
      <c r="H191" s="167"/>
      <c r="I191" s="167"/>
      <c r="J191" s="168"/>
    </row>
  </sheetData>
  <sheetProtection algorithmName="SHA-512" hashValue="dfM/KU3HuPyZBbcwZjyqirn5vz+B2Sjk2PjtDRdSYU/u1XPflPjCXxOM4PsMhp1WD0Z4FGTGyxUnYN9y8fVXfQ==" saltValue="POJj5+LKgkGl7iRtqTXeow==" spinCount="100000" sheet="1" objects="1" scenarios="1"/>
  <mergeCells count="62">
    <mergeCell ref="A190:J190"/>
    <mergeCell ref="A191:J191"/>
    <mergeCell ref="B117:C117"/>
    <mergeCell ref="B118:C118"/>
    <mergeCell ref="B119:C119"/>
    <mergeCell ref="B120:C120"/>
    <mergeCell ref="A125:J125"/>
    <mergeCell ref="A158:J158"/>
    <mergeCell ref="B116:C116"/>
    <mergeCell ref="A66:J66"/>
    <mergeCell ref="A74:J74"/>
    <mergeCell ref="B75:C75"/>
    <mergeCell ref="B76:C76"/>
    <mergeCell ref="B108:C108"/>
    <mergeCell ref="B110:C110"/>
    <mergeCell ref="B111:C111"/>
    <mergeCell ref="B112:C112"/>
    <mergeCell ref="B113:C113"/>
    <mergeCell ref="B114:C114"/>
    <mergeCell ref="B115:C115"/>
    <mergeCell ref="B65:C65"/>
    <mergeCell ref="B54:C54"/>
    <mergeCell ref="B55:C55"/>
    <mergeCell ref="B56:C56"/>
    <mergeCell ref="B57:C57"/>
    <mergeCell ref="B58:C58"/>
    <mergeCell ref="B59:C59"/>
    <mergeCell ref="B60:C60"/>
    <mergeCell ref="B61:C61"/>
    <mergeCell ref="B62:C62"/>
    <mergeCell ref="B63:C63"/>
    <mergeCell ref="B64:C64"/>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A3:J3"/>
    <mergeCell ref="A4:J4"/>
    <mergeCell ref="A5:J5"/>
    <mergeCell ref="A27:J27"/>
    <mergeCell ref="B28:C28"/>
  </mergeCells>
  <pageMargins left="0.7" right="0.7" top="0.75" bottom="0.75" header="0.3" footer="0.3"/>
  <headerFooter>
    <oddFooter>&amp;L_x000D_&amp;1#&amp;"Calibri"&amp;10&amp;K000000 Intern gebruik</oddFooter>
  </headerFooter>
  <drawing r:id="rId1"/>
</worksheet>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Versie</vt:lpstr>
      <vt:lpstr>Datasheet</vt:lpstr>
      <vt:lpstr>Toelichting</vt:lpstr>
      <vt:lpstr>Rekenmodel</vt:lpstr>
      <vt:lpstr>CO2 emissiefactoren 2022</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CO2 berekening 2023</dc:title>
  <dc:creator>Rijksdienst voor Ondernemend Nederland</dc:creator>
  <cp:lastModifiedBy>Rijksdienst voor Ondernemend Nederland</cp:lastModifiedBy>
  <cp:lastPrinted>2023-02-21T14:16:37Z</cp:lastPrinted>
  <dcterms:created xsi:type="dcterms:W3CDTF">2022-11-24T10:25:07Z</dcterms:created>
  <dcterms:modified xsi:type="dcterms:W3CDTF">2023-03-15T10:53:13Z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d88dc2-102c-473d-aa45-6161565a3617_Enabled">
    <vt:lpwstr>true</vt:lpwstr>
  </property>
  <property fmtid="{D5CDD505-2E9C-101B-9397-08002B2CF9AE}" pid="3" name="MSIP_Label_acd88dc2-102c-473d-aa45-6161565a3617_SetDate">
    <vt:lpwstr>2022-11-24T10:25:07Z</vt:lpwstr>
  </property>
  <property fmtid="{D5CDD505-2E9C-101B-9397-08002B2CF9AE}" pid="4" name="MSIP_Label_acd88dc2-102c-473d-aa45-6161565a3617_Method">
    <vt:lpwstr>Standard</vt:lpwstr>
  </property>
  <property fmtid="{D5CDD505-2E9C-101B-9397-08002B2CF9AE}" pid="5" name="MSIP_Label_acd88dc2-102c-473d-aa45-6161565a3617_Name">
    <vt:lpwstr>Sublabel-Interngebruik-onversleuteld</vt:lpwstr>
  </property>
  <property fmtid="{D5CDD505-2E9C-101B-9397-08002B2CF9AE}" pid="6" name="MSIP_Label_acd88dc2-102c-473d-aa45-6161565a3617_SiteId">
    <vt:lpwstr>1321633e-f6b9-44e2-a44f-59b9d264ecb7</vt:lpwstr>
  </property>
  <property fmtid="{D5CDD505-2E9C-101B-9397-08002B2CF9AE}" pid="7" name="MSIP_Label_acd88dc2-102c-473d-aa45-6161565a3617_ActionId">
    <vt:lpwstr>1df79240-fbb5-4cf3-ba04-a2d84a086e1c</vt:lpwstr>
  </property>
  <property fmtid="{D5CDD505-2E9C-101B-9397-08002B2CF9AE}" pid="8" name="MSIP_Label_acd88dc2-102c-473d-aa45-6161565a3617_ContentBits">
    <vt:lpwstr>2</vt:lpwstr>
  </property>
</Properties>
</file>