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nv.intern\grp\DR\Contentmanagement\Opdrachten 2023\Opmaak pdf\VEKI (Sander Keesom)\"/>
    </mc:Choice>
  </mc:AlternateContent>
  <xr:revisionPtr revIDLastSave="0" documentId="8_{C762206D-AF47-4837-98F7-D83D221B4B01}" xr6:coauthVersionLast="47" xr6:coauthVersionMax="47" xr10:uidLastSave="{00000000-0000-0000-0000-000000000000}"/>
  <workbookProtection workbookPassword="C43D" lockStructure="1"/>
  <bookViews>
    <workbookView xWindow="-120" yWindow="-120" windowWidth="29040" windowHeight="15840" tabRatio="730" activeTab="2" xr2:uid="{64C04E68-1A5A-448E-98A5-086EC4E584BC}"/>
  </bookViews>
  <sheets>
    <sheet name="Voor u begint" sheetId="3" r:id="rId1"/>
    <sheet name="standaardwaarden" sheetId="4" r:id="rId2"/>
    <sheet name="rekenblad TVT-toets" sheetId="2" r:id="rId3"/>
  </sheets>
  <definedNames>
    <definedName name="_Hlk127966169" localSheetId="0">'Voor u begint'!$H$45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1" i="2" l="1"/>
  <c r="D1" i="2"/>
  <c r="H1" i="4"/>
  <c r="F22" i="2" l="1"/>
  <c r="L8" i="2"/>
  <c r="D30" i="4"/>
  <c r="D20" i="4"/>
  <c r="D12" i="4"/>
  <c r="W21" i="2"/>
  <c r="W20" i="2"/>
  <c r="W19" i="2"/>
  <c r="W18" i="2"/>
  <c r="W12" i="2"/>
  <c r="W11" i="2"/>
  <c r="W10" i="2"/>
  <c r="W9" i="2"/>
  <c r="V16" i="2"/>
  <c r="V7" i="2"/>
  <c r="B3" i="2"/>
  <c r="D22" i="4"/>
  <c r="E22" i="4"/>
  <c r="D23" i="4"/>
  <c r="E23" i="4"/>
  <c r="D24" i="4"/>
  <c r="E24" i="4"/>
  <c r="D25" i="4"/>
  <c r="E25" i="4"/>
  <c r="D26" i="4"/>
  <c r="E26" i="4"/>
  <c r="D27" i="4"/>
  <c r="E27" i="4"/>
  <c r="D28" i="4"/>
  <c r="E28" i="4"/>
  <c r="D29" i="4"/>
  <c r="E29" i="4"/>
  <c r="D8" i="2"/>
  <c r="J10" i="2"/>
  <c r="K10" i="2" l="1"/>
  <c r="D31" i="2"/>
  <c r="L10" i="2"/>
  <c r="P10" i="2"/>
  <c r="R8" i="2"/>
  <c r="S10" i="2" s="1"/>
  <c r="M10" i="2"/>
  <c r="R17" i="2"/>
  <c r="S19" i="2" s="1"/>
  <c r="Q17" i="2"/>
  <c r="P17" i="2"/>
  <c r="P19" i="2" s="1"/>
  <c r="L17" i="2"/>
  <c r="M19" i="2" s="1"/>
  <c r="K17" i="2"/>
  <c r="J17" i="2"/>
  <c r="J19" i="2" s="1"/>
  <c r="J12" i="2" l="1"/>
  <c r="D12" i="2"/>
  <c r="Q10" i="2"/>
  <c r="Q19" i="2"/>
  <c r="R19" i="2" s="1"/>
  <c r="K19" i="2"/>
  <c r="F25" i="2"/>
  <c r="F24" i="2"/>
  <c r="F21" i="2"/>
  <c r="F20" i="2"/>
  <c r="F14" i="2"/>
  <c r="L19" i="2" l="1"/>
  <c r="J21" i="2"/>
  <c r="R10" i="2"/>
  <c r="P12" i="2"/>
  <c r="E12" i="2"/>
  <c r="F19" i="2"/>
  <c r="F26" i="2" s="1"/>
  <c r="D13" i="2"/>
  <c r="E13" i="2"/>
  <c r="F13" i="2" l="1"/>
  <c r="E15" i="2"/>
  <c r="F12" i="2"/>
  <c r="D15" i="2" l="1"/>
  <c r="F15" i="2" s="1"/>
  <c r="D28" i="2" l="1"/>
  <c r="D32" i="2"/>
  <c r="D36" i="2" s="1"/>
</calcChain>
</file>

<file path=xl/sharedStrings.xml><?xml version="1.0" encoding="utf-8"?>
<sst xmlns="http://schemas.openxmlformats.org/spreadsheetml/2006/main" count="180" uniqueCount="130">
  <si>
    <t>TVT</t>
  </si>
  <si>
    <t>Kfin</t>
  </si>
  <si>
    <t>F</t>
  </si>
  <si>
    <t>referentie</t>
  </si>
  <si>
    <t>jr.</t>
  </si>
  <si>
    <t>verschil</t>
  </si>
  <si>
    <t>Investering referentie</t>
  </si>
  <si>
    <t>Meerinvestering</t>
  </si>
  <si>
    <t>besparing</t>
  </si>
  <si>
    <t>gas</t>
  </si>
  <si>
    <t>elektriciteit</t>
  </si>
  <si>
    <t>totaal</t>
  </si>
  <si>
    <t>beheer en onderhoudskosten</t>
  </si>
  <si>
    <t>afvalkosten</t>
  </si>
  <si>
    <t>kosten voor waterverbruik</t>
  </si>
  <si>
    <t>saldo</t>
  </si>
  <si>
    <t>Bov</t>
  </si>
  <si>
    <t>Ben</t>
  </si>
  <si>
    <t>I</t>
  </si>
  <si>
    <t>Terugverdientijd</t>
  </si>
  <si>
    <t>Financieringskosten</t>
  </si>
  <si>
    <t>standaardwaarden marginale energieprijs</t>
  </si>
  <si>
    <t>jaarlijks afgenomen hoeveelheid aardgas</t>
  </si>
  <si>
    <t>€/m3</t>
  </si>
  <si>
    <t>&lt;=170.000 m3</t>
  </si>
  <si>
    <t>170.000-1.000.000 m3</t>
  </si>
  <si>
    <t>1.000.000-10.000.000 m3</t>
  </si>
  <si>
    <t>&gt; 10.000.000 m3</t>
  </si>
  <si>
    <t>jaarlijks afgenomen netto hoeveelheid elektriciteit</t>
  </si>
  <si>
    <t>€/kwh</t>
  </si>
  <si>
    <t>&lt;=10.000 kwh</t>
  </si>
  <si>
    <t>10.000-50.000 kwh</t>
  </si>
  <si>
    <t>50.000-10.000.000 kwh</t>
  </si>
  <si>
    <t>&gt; 10.000.000 kwh</t>
  </si>
  <si>
    <t>conversietabel energiedragers</t>
  </si>
  <si>
    <t>Nm3-eq</t>
  </si>
  <si>
    <t>1 ltr. Huisbrandolie</t>
  </si>
  <si>
    <t>1 ton stookolie</t>
  </si>
  <si>
    <t>1 ton steenkool</t>
  </si>
  <si>
    <t>1 ltr. vloeibaar propaan</t>
  </si>
  <si>
    <t>1 GJ warmte</t>
  </si>
  <si>
    <t>1 ltr. diesel</t>
  </si>
  <si>
    <t>1 ltr. benzine</t>
  </si>
  <si>
    <t>cum.</t>
  </si>
  <si>
    <t>&gt; 10 GWh</t>
  </si>
  <si>
    <t>kWh</t>
  </si>
  <si>
    <t>m3</t>
  </si>
  <si>
    <t>&gt; 10 mln.</t>
  </si>
  <si>
    <t>cum. kosten €</t>
  </si>
  <si>
    <t>maatregel</t>
  </si>
  <si>
    <t>Investering van maatregel</t>
  </si>
  <si>
    <t>B</t>
  </si>
  <si>
    <t>Hulpmiddel ter bepaling van de terugverdientijd</t>
  </si>
  <si>
    <t>Meer informatie</t>
  </si>
  <si>
    <t>Voor u begint</t>
  </si>
  <si>
    <t>RVO.nl:</t>
  </si>
  <si>
    <t>Algemene Groepsvrijstellingsverordering:</t>
  </si>
  <si>
    <t>TVT: terugverdientijd</t>
  </si>
  <si>
    <t>Bij verschillen tussen de hierboven genoemde regeling en dit Excelmodel is de regeling steeds maatgevend.</t>
  </si>
  <si>
    <t>Ben: de jaarlijkse besparing op de energiekosten in euro’s</t>
  </si>
  <si>
    <t>Bov: het saldo van overige jaarlijks terugkerende baten en kosten in euro’s</t>
  </si>
  <si>
    <t>B: de jaarlijkse kostenbesparing in euro’s</t>
  </si>
  <si>
    <t>Kfin: de gemiddelde jaarlijkse kosten voor de financiering van de (meer)investering in euro’s</t>
  </si>
  <si>
    <t>F: de kosten voor de financiering van de (meer)investering in euro’s</t>
  </si>
  <si>
    <t>I: de (meer)investering in euro’s</t>
  </si>
  <si>
    <t>Praktische informatie over de subsidieregeling vindt u op:</t>
  </si>
  <si>
    <t>Referentiesituatie</t>
  </si>
  <si>
    <t>Aardgasverbruik</t>
  </si>
  <si>
    <t>Elektriciteitsverbruik</t>
  </si>
  <si>
    <t>grond- en hulpstofkosten</t>
  </si>
  <si>
    <t>Eigen invoer</t>
  </si>
  <si>
    <t>Bedrijfsnaam:</t>
  </si>
  <si>
    <t>Input energietarieven?</t>
  </si>
  <si>
    <t>Ja</t>
  </si>
  <si>
    <t>Nee</t>
  </si>
  <si>
    <t>Vul alle geel gemarkeerde cellen in!</t>
  </si>
  <si>
    <t>Zelf opgegeven energietarieven</t>
  </si>
  <si>
    <t>Standaardwaarden marginale energieprijs</t>
  </si>
  <si>
    <t xml:space="preserve">Dit hulpmiddel maakt gebruik van rekenregels uit de Staatscourant van 9 juli 2019 (nr. 38941); wijziging van de Activiteitenregeling milieubeheer met betrekking tot de wijze waarop de </t>
  </si>
  <si>
    <t>Verbruik na invoering maatregel</t>
  </si>
  <si>
    <r>
      <t>Vul het</t>
    </r>
    <r>
      <rPr>
        <b/>
        <sz val="11"/>
        <color theme="1"/>
        <rFont val="Calibri"/>
        <family val="2"/>
        <scheme val="minor"/>
      </rPr>
      <t xml:space="preserve"> totale</t>
    </r>
    <r>
      <rPr>
        <sz val="11"/>
        <color theme="1"/>
        <rFont val="Calibri"/>
        <family val="2"/>
        <scheme val="minor"/>
      </rPr>
      <t xml:space="preserve"> gasverbruik van uw bedrijf in, Voor en Na invoering van de maatregel.</t>
    </r>
  </si>
  <si>
    <t>In deze vindt u ook een toelichting op de gehanteerde rekenregels en welke type kosten en opbrengsten in de berekeningen opgevoerd en meegenomen kunnen worden.</t>
  </si>
  <si>
    <t xml:space="preserve">Berekening terugverdientijd </t>
  </si>
  <si>
    <r>
      <t xml:space="preserve">Selecteer </t>
    </r>
    <r>
      <rPr>
        <b/>
        <sz val="11"/>
        <color rgb="FFFF0000"/>
        <rFont val="Calibri"/>
        <family val="2"/>
        <scheme val="minor"/>
      </rPr>
      <t>Ja</t>
    </r>
    <r>
      <rPr>
        <sz val="11"/>
        <color theme="1"/>
        <rFont val="Calibri"/>
        <family val="2"/>
        <scheme val="minor"/>
      </rPr>
      <t xml:space="preserve"> of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Nee</t>
    </r>
  </si>
  <si>
    <t xml:space="preserve">Let op: Andere brandstoffen deling door onderste verbrandingswaarde van de brandstof met 31,65 MJ/Nm3 </t>
  </si>
  <si>
    <t>Jaarlijkse besparing op energiekosten [€/jr.]</t>
  </si>
  <si>
    <t>saldo van overige jaarlijkse kosten en baten   [€/jr.]</t>
  </si>
  <si>
    <t>jaarlijkse kostenbesparing  [€/jr.]</t>
  </si>
  <si>
    <t>U maakt gebruik van de standaard energietarieven (ecxl BTW)</t>
  </si>
  <si>
    <t>U maakt gebruik van de bedrijfsspecifieke energietarieven (excl. BTW)</t>
  </si>
  <si>
    <t>Let op, alle bedragen zijn excl.BTW</t>
  </si>
  <si>
    <r>
      <t>Vul het</t>
    </r>
    <r>
      <rPr>
        <b/>
        <sz val="11"/>
        <color theme="1"/>
        <rFont val="Calibri"/>
        <family val="2"/>
        <scheme val="minor"/>
      </rPr>
      <t xml:space="preserve"> totale </t>
    </r>
    <r>
      <rPr>
        <sz val="11"/>
        <color theme="1"/>
        <rFont val="Calibri"/>
        <family val="2"/>
        <scheme val="minor"/>
      </rPr>
      <t>elektriciteitsverbruik van uw bedrijf in: Voor en Na invoering van de maatregel.</t>
    </r>
  </si>
  <si>
    <t xml:space="preserve">Berekening meerinvestering [€] </t>
  </si>
  <si>
    <t>gemiddeld jaarlijkse kosten voor de financiering van de meerinvestering  [€/jr.]</t>
  </si>
  <si>
    <t>kosten voor de financiering van de meerinvestering [€]</t>
  </si>
  <si>
    <t>Erkende maatrelenlijsten per sector</t>
  </si>
  <si>
    <t>Versnelde klimaatinvesteringen industrie (VEKI) (rvo.nl)</t>
  </si>
  <si>
    <t>AGVV (Algemene Groepsvrijstellingsverordening).pdf (rvo.nl)</t>
  </si>
  <si>
    <t>Bijlage 10a van de Activiteitenregeling milieubeheer berekening TVT :</t>
  </si>
  <si>
    <r>
      <t>Wilt u gebruik maken van uw bedrijfsspecifieke energietarieven? Selecteer eerst</t>
    </r>
    <r>
      <rPr>
        <sz val="11"/>
        <color rgb="FFFF0000"/>
        <rFont val="Calibri"/>
        <family val="2"/>
        <scheme val="minor"/>
      </rPr>
      <t xml:space="preserve"> Ja </t>
    </r>
    <r>
      <rPr>
        <sz val="11"/>
        <color theme="1"/>
        <rFont val="Calibri"/>
        <family val="2"/>
        <scheme val="minor"/>
      </rPr>
      <t>of</t>
    </r>
    <r>
      <rPr>
        <sz val="11"/>
        <color rgb="FFFF0000"/>
        <rFont val="Calibri"/>
        <family val="2"/>
        <scheme val="minor"/>
      </rPr>
      <t xml:space="preserve"> Nee</t>
    </r>
    <r>
      <rPr>
        <sz val="11"/>
        <color theme="1"/>
        <rFont val="Calibri"/>
        <family val="2"/>
        <scheme val="minor"/>
      </rPr>
      <t xml:space="preserve"> in het gele veld. Als u Ja selecteert, vul dan ook de overige geel gemarkeerde velden in.
</t>
    </r>
  </si>
  <si>
    <r>
      <rPr>
        <b/>
        <sz val="11"/>
        <color rgb="FFFF0000"/>
        <rFont val="Calibri"/>
        <family val="2"/>
        <scheme val="minor"/>
      </rPr>
      <t xml:space="preserve">Let op ! </t>
    </r>
    <r>
      <rPr>
        <sz val="11"/>
        <color theme="1"/>
        <rFont val="Calibri"/>
        <family val="2"/>
        <scheme val="minor"/>
      </rPr>
      <t>Onderstaande prijzen worden in de loop van 2023 aangepast. U dient dan met deze nieuwe prijzen te werken.</t>
    </r>
  </si>
  <si>
    <t>Versnelde klimaatinvesteringen in de industrie 2023</t>
  </si>
  <si>
    <t>alternatieve energiedrager(s) Vul in welke!</t>
  </si>
  <si>
    <t>terugverdientijd van energiebesparende maatregelen wordt berekend. Met update stcrt-2023-6239.</t>
  </si>
  <si>
    <t xml:space="preserve">productopbrengsten </t>
  </si>
  <si>
    <r>
      <t>Vermeden CO</t>
    </r>
    <r>
      <rPr>
        <b/>
        <vertAlign val="subscript"/>
        <sz val="12"/>
        <color theme="1"/>
        <rFont val="Verdana"/>
        <family val="2"/>
      </rPr>
      <t>2</t>
    </r>
    <r>
      <rPr>
        <b/>
        <sz val="12"/>
        <color theme="1"/>
        <rFont val="Verdana"/>
        <family val="2"/>
      </rPr>
      <t>-kosten</t>
    </r>
    <r>
      <rPr>
        <sz val="12"/>
        <color theme="1"/>
        <rFont val="Verdana"/>
        <family val="2"/>
      </rPr>
      <t xml:space="preserve">: </t>
    </r>
  </si>
  <si>
    <t>U geeft in het projectplan duidelijk aan welke aannames u gehanteerd heeft en onderbouwt die waar mogelijk.</t>
  </si>
  <si>
    <t>Marginale energieprijs</t>
  </si>
  <si>
    <t>Een nieuwe rekenversie van dit TVT rekenmodel kunt u dan via de RVO website Downloaden.</t>
  </si>
  <si>
    <t>De Marginale energieprijzen worden in de loop van 2023 aangepast. Na publicatie dient u dan met de nieuwe prijzen te rekenen.</t>
  </si>
  <si>
    <t>Datum:</t>
  </si>
  <si>
    <r>
      <t xml:space="preserve">Op het </t>
    </r>
    <r>
      <rPr>
        <b/>
        <sz val="11"/>
        <color theme="4"/>
        <rFont val="Calibri"/>
        <family val="2"/>
        <scheme val="minor"/>
      </rPr>
      <t xml:space="preserve">Blauwe tabblad </t>
    </r>
    <r>
      <rPr>
        <sz val="11"/>
        <rFont val="Calibri"/>
        <family val="2"/>
        <scheme val="minor"/>
      </rPr>
      <t>"standaardwaarden"</t>
    </r>
    <r>
      <rPr>
        <sz val="11"/>
        <color rgb="FF000000"/>
        <rFont val="Calibri"/>
        <family val="2"/>
        <scheme val="minor"/>
      </rPr>
      <t xml:space="preserve"> en </t>
    </r>
    <r>
      <rPr>
        <b/>
        <sz val="11"/>
        <color rgb="FFFFFF00"/>
        <rFont val="Calibri"/>
        <family val="2"/>
        <scheme val="minor"/>
      </rPr>
      <t>Gele</t>
    </r>
    <r>
      <rPr>
        <b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FFFF00"/>
        <rFont val="Calibri"/>
        <family val="2"/>
        <scheme val="minor"/>
      </rPr>
      <t>tabblad</t>
    </r>
    <r>
      <rPr>
        <sz val="11"/>
        <color rgb="FF000000"/>
        <rFont val="Calibri"/>
        <family val="2"/>
        <scheme val="minor"/>
      </rPr>
      <t xml:space="preserve"> "rekenblad TVT-toets" zijn de velden die u zelf kunt invullen geel gemarkeerd.</t>
    </r>
  </si>
  <si>
    <t>https://wetten.overheid.nl/BWBR0035474</t>
  </si>
  <si>
    <t>Klik----&gt;</t>
  </si>
  <si>
    <t>hier</t>
  </si>
  <si>
    <t xml:space="preserve"> </t>
  </si>
  <si>
    <t>Voor gebruik van de huidige lijsten</t>
  </si>
  <si>
    <t xml:space="preserve">(klik door naar “Gebruik de EML”, naar verwachting beschikbaar vanaf medio maart 2023) </t>
  </si>
  <si>
    <r>
      <t xml:space="preserve">Let op, voor een </t>
    </r>
    <r>
      <rPr>
        <sz val="11"/>
        <color rgb="FFFF0000"/>
        <rFont val="Calibri"/>
        <family val="2"/>
        <scheme val="minor"/>
      </rPr>
      <t>Erkende</t>
    </r>
    <r>
      <rPr>
        <sz val="11"/>
        <color theme="1"/>
        <rFont val="Calibri"/>
        <family val="2"/>
        <scheme val="minor"/>
      </rPr>
      <t xml:space="preserve"> maatregel, kunt u </t>
    </r>
    <r>
      <rPr>
        <sz val="11"/>
        <color rgb="FFFF0000"/>
        <rFont val="Calibri"/>
        <family val="2"/>
        <scheme val="minor"/>
      </rPr>
      <t>geen</t>
    </r>
    <r>
      <rPr>
        <sz val="11"/>
        <color theme="1"/>
        <rFont val="Calibri"/>
        <family val="2"/>
        <scheme val="minor"/>
      </rPr>
      <t xml:space="preserve"> subsidie aanvragen!</t>
    </r>
  </si>
  <si>
    <t xml:space="preserve">Regeling Nationale EZK-en LNV-subsidies: </t>
  </si>
  <si>
    <t>Titel 4.6</t>
  </si>
  <si>
    <t xml:space="preserve">https://wetten.overheid.nl/BWBR0022830/ </t>
  </si>
  <si>
    <t>Versie 1.0 D</t>
  </si>
  <si>
    <r>
      <t>Bedrijven die vallen onder de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-heffing industrie moeten de jaarlijks vermeden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-kosten meenemen in de berekening. Vooralsnog hanteert u daarbij de ETS-prijs    </t>
    </r>
  </si>
  <si>
    <t xml:space="preserve">en niet de prijs voor de CO2-heffing (de CO2-heffing komt de aankomende vijf jaar gemiddeld hoger uit dan de huidige ETS-prijs). Voor de ETS-prijs is de termijnkoers </t>
  </si>
  <si>
    <t>voor het actuele kalenderjaar het uitgangspunt. Deze prijs is voor 2023 vastgesteld op € 73,27 per ton CO2-eq (Stcrt. 2022, nr 33857).   </t>
  </si>
  <si>
    <t xml:space="preserve">Let op, de Activiteitenregeling milieubeheer waarin de methodiek voor de terugverdientijdberekening beschreven wordt, wordt binnenkort aangepast.  </t>
  </si>
  <si>
    <t xml:space="preserve">Als dit wijzigingen geeft in de omgang met de jaarlijks vermeden CO2-kosten, zal deze rekentool daarop aangepast worden. </t>
  </si>
  <si>
    <t xml:space="preserve">CO2-kosten voor bedrijven die vallen onder Hoofdstuk VIB. </t>
  </si>
  <si>
    <t>CO2-heffing industrie van de Wet Belastingen op milieugrondslag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</si>
</sst>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[$-413]d\ mmmm\ yyyy;@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3"/>
      <color indexed="9"/>
      <name val="Verdana"/>
      <family val="2"/>
    </font>
    <font>
      <sz val="10"/>
      <name val="Verdana"/>
      <family val="2"/>
    </font>
    <font>
      <sz val="10"/>
      <color indexed="9"/>
      <name val="Verdana"/>
      <family val="2"/>
    </font>
    <font>
      <sz val="9"/>
      <color indexed="9"/>
      <name val="Verdana"/>
      <family val="2"/>
    </font>
    <font>
      <b/>
      <sz val="9"/>
      <color indexed="9"/>
      <name val="Verdana"/>
      <family val="2"/>
    </font>
    <font>
      <b/>
      <sz val="14"/>
      <name val="Verdan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2"/>
      <name val="Verdana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Verdana"/>
      <family val="2"/>
    </font>
    <font>
      <b/>
      <vertAlign val="subscript"/>
      <sz val="12"/>
      <color theme="1"/>
      <name val="Verdana"/>
      <family val="2"/>
    </font>
    <font>
      <sz val="12"/>
      <color theme="1"/>
      <name val="Verdana"/>
      <family val="2"/>
    </font>
    <font>
      <vertAlign val="subscript"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9"/>
      <color theme="1"/>
      <name val="Verdana"/>
      <family val="2"/>
    </font>
    <font>
      <u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D52B1E"/>
      <name val="Verdana"/>
      <family val="2"/>
    </font>
    <font>
      <sz val="10"/>
      <color rgb="FFD52B1E"/>
      <name val="Verdana"/>
      <family val="2"/>
    </font>
    <font>
      <b/>
      <sz val="11"/>
      <color rgb="FFD52B1E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9F9F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4" borderId="28" applyNumberFormat="0" applyAlignment="0" applyProtection="0"/>
    <xf numFmtId="0" fontId="12" fillId="0" borderId="0" applyNumberFormat="0" applyFill="0" applyBorder="0" applyAlignment="0" applyProtection="0"/>
  </cellStyleXfs>
  <cellXfs count="181">
    <xf numFmtId="0" fontId="0" fillId="0" borderId="0" xfId="0"/>
    <xf numFmtId="0" fontId="0" fillId="0" borderId="0" xfId="0" applyBorder="1"/>
    <xf numFmtId="0" fontId="0" fillId="3" borderId="5" xfId="0" applyFill="1" applyBorder="1"/>
    <xf numFmtId="0" fontId="0" fillId="3" borderId="6" xfId="0" applyFill="1" applyBorder="1"/>
    <xf numFmtId="0" fontId="0" fillId="0" borderId="7" xfId="0" applyBorder="1"/>
    <xf numFmtId="0" fontId="1" fillId="0" borderId="9" xfId="0" applyFont="1" applyBorder="1"/>
    <xf numFmtId="0" fontId="0" fillId="3" borderId="11" xfId="0" applyFill="1" applyBorder="1"/>
    <xf numFmtId="0" fontId="0" fillId="3" borderId="12" xfId="0" applyFill="1" applyBorder="1"/>
    <xf numFmtId="0" fontId="0" fillId="0" borderId="13" xfId="0" applyBorder="1"/>
    <xf numFmtId="0" fontId="0" fillId="3" borderId="19" xfId="0" applyFill="1" applyBorder="1"/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6" xfId="0" applyBorder="1"/>
    <xf numFmtId="0" fontId="0" fillId="3" borderId="23" xfId="0" applyFill="1" applyBorder="1"/>
    <xf numFmtId="0" fontId="0" fillId="0" borderId="24" xfId="0" applyBorder="1"/>
    <xf numFmtId="0" fontId="0" fillId="0" borderId="25" xfId="0" applyBorder="1"/>
    <xf numFmtId="0" fontId="0" fillId="3" borderId="26" xfId="0" applyFill="1" applyBorder="1" applyAlignment="1">
      <alignment horizontal="center"/>
    </xf>
    <xf numFmtId="0" fontId="0" fillId="0" borderId="9" xfId="0" applyBorder="1"/>
    <xf numFmtId="0" fontId="0" fillId="3" borderId="26" xfId="0" applyFill="1" applyBorder="1"/>
    <xf numFmtId="0" fontId="0" fillId="0" borderId="27" xfId="0" applyBorder="1"/>
    <xf numFmtId="0" fontId="0" fillId="0" borderId="0" xfId="0" applyFill="1" applyBorder="1"/>
    <xf numFmtId="0" fontId="0" fillId="6" borderId="4" xfId="0" applyFill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14" xfId="0" applyBorder="1"/>
    <xf numFmtId="0" fontId="0" fillId="0" borderId="33" xfId="0" applyBorder="1"/>
    <xf numFmtId="0" fontId="0" fillId="0" borderId="34" xfId="0" applyBorder="1"/>
    <xf numFmtId="0" fontId="4" fillId="6" borderId="29" xfId="0" applyFont="1" applyFill="1" applyBorder="1" applyAlignment="1" applyProtection="1">
      <alignment horizontal="center"/>
      <protection hidden="1"/>
    </xf>
    <xf numFmtId="0" fontId="4" fillId="5" borderId="32" xfId="0" applyFont="1" applyFill="1" applyBorder="1" applyAlignment="1" applyProtection="1">
      <alignment horizontal="center"/>
      <protection hidden="1"/>
    </xf>
    <xf numFmtId="0" fontId="4" fillId="5" borderId="29" xfId="0" applyFont="1" applyFill="1" applyBorder="1" applyAlignment="1" applyProtection="1">
      <alignment horizontal="center"/>
      <protection hidden="1"/>
    </xf>
    <xf numFmtId="0" fontId="5" fillId="5" borderId="24" xfId="0" applyFont="1" applyFill="1" applyBorder="1" applyAlignment="1" applyProtection="1">
      <alignment horizontal="center"/>
      <protection hidden="1"/>
    </xf>
    <xf numFmtId="0" fontId="5" fillId="5" borderId="13" xfId="0" applyFont="1" applyFill="1" applyBorder="1" applyAlignment="1" applyProtection="1">
      <alignment horizontal="center"/>
      <protection hidden="1"/>
    </xf>
    <xf numFmtId="0" fontId="5" fillId="5" borderId="0" xfId="0" applyFont="1" applyFill="1" applyBorder="1" applyAlignment="1" applyProtection="1">
      <alignment horizontal="center"/>
      <protection hidden="1"/>
    </xf>
    <xf numFmtId="0" fontId="5" fillId="5" borderId="14" xfId="0" applyFont="1" applyFill="1" applyBorder="1" applyAlignment="1" applyProtection="1">
      <alignment horizontal="center"/>
      <protection hidden="1"/>
    </xf>
    <xf numFmtId="165" fontId="0" fillId="0" borderId="4" xfId="1" applyNumberFormat="1" applyFont="1" applyBorder="1"/>
    <xf numFmtId="0" fontId="4" fillId="8" borderId="29" xfId="0" applyFont="1" applyFill="1" applyBorder="1" applyAlignment="1" applyProtection="1">
      <alignment horizontal="center"/>
      <protection hidden="1"/>
    </xf>
    <xf numFmtId="0" fontId="4" fillId="8" borderId="32" xfId="0" applyFont="1" applyFill="1" applyBorder="1" applyAlignment="1" applyProtection="1">
      <alignment horizontal="center"/>
      <protection hidden="1"/>
    </xf>
    <xf numFmtId="0" fontId="5" fillId="8" borderId="24" xfId="0" applyFont="1" applyFill="1" applyBorder="1" applyAlignment="1" applyProtection="1">
      <alignment horizontal="center"/>
      <protection hidden="1"/>
    </xf>
    <xf numFmtId="0" fontId="5" fillId="8" borderId="13" xfId="0" applyFont="1" applyFill="1" applyBorder="1" applyAlignment="1" applyProtection="1">
      <alignment horizontal="center"/>
      <protection hidden="1"/>
    </xf>
    <xf numFmtId="0" fontId="5" fillId="8" borderId="0" xfId="0" applyFont="1" applyFill="1" applyBorder="1" applyAlignment="1" applyProtection="1">
      <alignment horizontal="center"/>
      <protection hidden="1"/>
    </xf>
    <xf numFmtId="0" fontId="5" fillId="8" borderId="14" xfId="0" applyFont="1" applyFill="1" applyBorder="1" applyAlignment="1" applyProtection="1">
      <alignment horizontal="center"/>
      <protection hidden="1"/>
    </xf>
    <xf numFmtId="0" fontId="0" fillId="8" borderId="4" xfId="0" applyFill="1" applyBorder="1"/>
    <xf numFmtId="0" fontId="0" fillId="0" borderId="23" xfId="0" applyBorder="1"/>
    <xf numFmtId="0" fontId="4" fillId="9" borderId="29" xfId="0" applyFont="1" applyFill="1" applyBorder="1" applyAlignment="1" applyProtection="1">
      <alignment horizontal="center"/>
      <protection hidden="1"/>
    </xf>
    <xf numFmtId="0" fontId="1" fillId="9" borderId="4" xfId="0" applyFont="1" applyFill="1" applyBorder="1"/>
    <xf numFmtId="0" fontId="1" fillId="6" borderId="4" xfId="0" applyFont="1" applyFill="1" applyBorder="1"/>
    <xf numFmtId="3" fontId="1" fillId="0" borderId="17" xfId="0" applyNumberFormat="1" applyFont="1" applyBorder="1"/>
    <xf numFmtId="3" fontId="1" fillId="0" borderId="21" xfId="0" applyNumberFormat="1" applyFont="1" applyBorder="1"/>
    <xf numFmtId="3" fontId="0" fillId="0" borderId="0" xfId="0" applyNumberFormat="1"/>
    <xf numFmtId="0" fontId="1" fillId="0" borderId="0" xfId="0" applyFont="1" applyBorder="1"/>
    <xf numFmtId="3" fontId="1" fillId="0" borderId="0" xfId="0" applyNumberFormat="1" applyFont="1" applyBorder="1"/>
    <xf numFmtId="0" fontId="0" fillId="10" borderId="5" xfId="0" applyFill="1" applyBorder="1"/>
    <xf numFmtId="0" fontId="7" fillId="0" borderId="0" xfId="0" applyFont="1" applyFill="1" applyProtection="1"/>
    <xf numFmtId="0" fontId="8" fillId="0" borderId="0" xfId="0" applyFont="1" applyFill="1" applyBorder="1" applyProtection="1"/>
    <xf numFmtId="0" fontId="14" fillId="0" borderId="0" xfId="0" applyFont="1" applyAlignment="1">
      <alignment horizontal="right"/>
    </xf>
    <xf numFmtId="3" fontId="0" fillId="7" borderId="2" xfId="0" applyNumberFormat="1" applyFill="1" applyBorder="1" applyProtection="1">
      <protection locked="0"/>
    </xf>
    <xf numFmtId="3" fontId="0" fillId="7" borderId="0" xfId="0" applyNumberFormat="1" applyFill="1" applyBorder="1" applyProtection="1">
      <protection locked="0"/>
    </xf>
    <xf numFmtId="3" fontId="0" fillId="7" borderId="1" xfId="0" applyNumberFormat="1" applyFill="1" applyBorder="1" applyProtection="1">
      <protection locked="0"/>
    </xf>
    <xf numFmtId="3" fontId="0" fillId="7" borderId="3" xfId="0" applyNumberFormat="1" applyFill="1" applyBorder="1" applyProtection="1">
      <protection locked="0"/>
    </xf>
    <xf numFmtId="3" fontId="0" fillId="7" borderId="8" xfId="0" applyNumberFormat="1" applyFill="1" applyBorder="1" applyProtection="1">
      <protection locked="0"/>
    </xf>
    <xf numFmtId="3" fontId="3" fillId="7" borderId="35" xfId="2" applyNumberFormat="1" applyFill="1" applyBorder="1" applyProtection="1">
      <protection locked="0"/>
    </xf>
    <xf numFmtId="0" fontId="0" fillId="0" borderId="1" xfId="0" applyBorder="1"/>
    <xf numFmtId="0" fontId="0" fillId="11" borderId="1" xfId="0" applyFill="1" applyBorder="1"/>
    <xf numFmtId="0" fontId="0" fillId="12" borderId="1" xfId="0" applyFill="1" applyBorder="1"/>
    <xf numFmtId="43" fontId="0" fillId="0" borderId="25" xfId="1" applyFont="1" applyBorder="1"/>
    <xf numFmtId="0" fontId="0" fillId="11" borderId="40" xfId="0" applyFill="1" applyBorder="1"/>
    <xf numFmtId="0" fontId="0" fillId="0" borderId="39" xfId="0" applyBorder="1" applyAlignment="1">
      <alignment wrapText="1"/>
    </xf>
    <xf numFmtId="0" fontId="0" fillId="11" borderId="1" xfId="0" applyFill="1" applyBorder="1" applyAlignment="1">
      <alignment wrapText="1"/>
    </xf>
    <xf numFmtId="0" fontId="17" fillId="0" borderId="0" xfId="0" applyFont="1"/>
    <xf numFmtId="43" fontId="17" fillId="0" borderId="1" xfId="1" applyFont="1" applyBorder="1"/>
    <xf numFmtId="0" fontId="0" fillId="0" borderId="29" xfId="0" applyBorder="1"/>
    <xf numFmtId="0" fontId="0" fillId="3" borderId="41" xfId="0" applyFill="1" applyBorder="1" applyAlignment="1">
      <alignment horizontal="center"/>
    </xf>
    <xf numFmtId="43" fontId="17" fillId="0" borderId="1" xfId="1" applyFont="1" applyBorder="1" applyProtection="1"/>
    <xf numFmtId="0" fontId="0" fillId="7" borderId="1" xfId="0" applyFill="1" applyBorder="1" applyAlignment="1" applyProtection="1">
      <alignment wrapText="1"/>
      <protection locked="0"/>
    </xf>
    <xf numFmtId="0" fontId="1" fillId="0" borderId="21" xfId="0" applyFont="1" applyBorder="1"/>
    <xf numFmtId="0" fontId="0" fillId="10" borderId="38" xfId="0" applyFont="1" applyFill="1" applyBorder="1"/>
    <xf numFmtId="0" fontId="15" fillId="0" borderId="0" xfId="0" applyFont="1" applyAlignment="1">
      <alignment horizontal="right"/>
    </xf>
    <xf numFmtId="43" fontId="0" fillId="13" borderId="1" xfId="1" applyNumberFormat="1" applyFont="1" applyFill="1" applyBorder="1" applyProtection="1">
      <protection locked="0"/>
    </xf>
    <xf numFmtId="0" fontId="0" fillId="0" borderId="0" xfId="0" applyFill="1" applyBorder="1" applyAlignment="1">
      <alignment wrapText="1"/>
    </xf>
    <xf numFmtId="165" fontId="4" fillId="8" borderId="30" xfId="1" applyNumberFormat="1" applyFont="1" applyFill="1" applyBorder="1" applyAlignment="1" applyProtection="1">
      <alignment horizontal="center"/>
      <protection hidden="1"/>
    </xf>
    <xf numFmtId="165" fontId="4" fillId="8" borderId="31" xfId="1" applyNumberFormat="1" applyFont="1" applyFill="1" applyBorder="1" applyAlignment="1" applyProtection="1">
      <alignment horizontal="center"/>
      <protection hidden="1"/>
    </xf>
    <xf numFmtId="165" fontId="4" fillId="8" borderId="31" xfId="1" quotePrefix="1" applyNumberFormat="1" applyFont="1" applyFill="1" applyBorder="1" applyAlignment="1" applyProtection="1">
      <alignment horizontal="center"/>
      <protection hidden="1"/>
    </xf>
    <xf numFmtId="165" fontId="4" fillId="5" borderId="30" xfId="1" applyNumberFormat="1" applyFont="1" applyFill="1" applyBorder="1" applyAlignment="1" applyProtection="1">
      <alignment horizontal="center"/>
      <protection hidden="1"/>
    </xf>
    <xf numFmtId="165" fontId="4" fillId="5" borderId="31" xfId="1" applyNumberFormat="1" applyFont="1" applyFill="1" applyBorder="1" applyAlignment="1" applyProtection="1">
      <alignment horizontal="center"/>
      <protection hidden="1"/>
    </xf>
    <xf numFmtId="165" fontId="4" fillId="5" borderId="31" xfId="1" quotePrefix="1" applyNumberFormat="1" applyFont="1" applyFill="1" applyBorder="1" applyAlignment="1" applyProtection="1">
      <alignment horizontal="center"/>
      <protection hidden="1"/>
    </xf>
    <xf numFmtId="0" fontId="0" fillId="0" borderId="0" xfId="0" applyFill="1"/>
    <xf numFmtId="0" fontId="11" fillId="0" borderId="0" xfId="0" applyFont="1" applyFill="1" applyProtection="1"/>
    <xf numFmtId="0" fontId="9" fillId="0" borderId="0" xfId="0" applyFont="1" applyFill="1" applyProtection="1"/>
    <xf numFmtId="0" fontId="10" fillId="0" borderId="0" xfId="0" applyFont="1" applyFill="1" applyProtection="1"/>
    <xf numFmtId="0" fontId="9" fillId="0" borderId="0" xfId="0" applyFont="1" applyFill="1" applyBorder="1" applyProtection="1"/>
    <xf numFmtId="0" fontId="13" fillId="0" borderId="0" xfId="0" applyFont="1" applyFill="1"/>
    <xf numFmtId="0" fontId="6" fillId="0" borderId="0" xfId="0" applyFont="1" applyFill="1" applyProtection="1"/>
    <xf numFmtId="165" fontId="0" fillId="0" borderId="0" xfId="1" applyNumberFormat="1" applyFont="1" applyBorder="1"/>
    <xf numFmtId="43" fontId="0" fillId="0" borderId="0" xfId="1" applyFont="1" applyBorder="1"/>
    <xf numFmtId="3" fontId="0" fillId="7" borderId="39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43" fontId="0" fillId="0" borderId="0" xfId="1" applyNumberFormat="1" applyFont="1" applyFill="1" applyBorder="1" applyProtection="1">
      <protection locked="0"/>
    </xf>
    <xf numFmtId="0" fontId="0" fillId="0" borderId="0" xfId="0" applyProtection="1">
      <protection hidden="1"/>
    </xf>
    <xf numFmtId="3" fontId="0" fillId="0" borderId="2" xfId="0" applyNumberFormat="1" applyFill="1" applyBorder="1" applyProtection="1">
      <protection hidden="1"/>
    </xf>
    <xf numFmtId="3" fontId="0" fillId="0" borderId="14" xfId="0" applyNumberFormat="1" applyBorder="1" applyProtection="1">
      <protection hidden="1"/>
    </xf>
    <xf numFmtId="3" fontId="0" fillId="0" borderId="1" xfId="0" applyNumberFormat="1" applyFill="1" applyBorder="1" applyProtection="1">
      <protection hidden="1"/>
    </xf>
    <xf numFmtId="3" fontId="0" fillId="0" borderId="15" xfId="0" applyNumberFormat="1" applyBorder="1" applyProtection="1">
      <protection hidden="1"/>
    </xf>
    <xf numFmtId="3" fontId="1" fillId="0" borderId="17" xfId="0" applyNumberFormat="1" applyFont="1" applyBorder="1" applyProtection="1">
      <protection hidden="1"/>
    </xf>
    <xf numFmtId="3" fontId="1" fillId="0" borderId="18" xfId="0" applyNumberFormat="1" applyFont="1" applyBorder="1" applyProtection="1">
      <protection hidden="1"/>
    </xf>
    <xf numFmtId="3" fontId="0" fillId="0" borderId="20" xfId="0" applyNumberFormat="1" applyBorder="1" applyProtection="1">
      <protection hidden="1"/>
    </xf>
    <xf numFmtId="3" fontId="0" fillId="0" borderId="8" xfId="0" applyNumberFormat="1" applyBorder="1" applyProtection="1">
      <protection hidden="1"/>
    </xf>
    <xf numFmtId="3" fontId="1" fillId="0" borderId="22" xfId="0" applyNumberFormat="1" applyFont="1" applyBorder="1" applyProtection="1">
      <protection hidden="1"/>
    </xf>
    <xf numFmtId="3" fontId="1" fillId="0" borderId="38" xfId="0" applyNumberFormat="1" applyFont="1" applyBorder="1" applyProtection="1">
      <protection hidden="1"/>
    </xf>
    <xf numFmtId="3" fontId="1" fillId="0" borderId="20" xfId="0" applyNumberFormat="1" applyFont="1" applyBorder="1" applyProtection="1">
      <protection hidden="1"/>
    </xf>
    <xf numFmtId="164" fontId="1" fillId="0" borderId="10" xfId="0" applyNumberFormat="1" applyFont="1" applyBorder="1" applyProtection="1">
      <protection hidden="1"/>
    </xf>
    <xf numFmtId="3" fontId="1" fillId="0" borderId="10" xfId="0" applyNumberFormat="1" applyFont="1" applyBorder="1" applyProtection="1">
      <protection hidden="1"/>
    </xf>
    <xf numFmtId="0" fontId="0" fillId="0" borderId="3" xfId="0" applyBorder="1"/>
    <xf numFmtId="0" fontId="1" fillId="0" borderId="33" xfId="0" applyFont="1" applyBorder="1"/>
    <xf numFmtId="0" fontId="0" fillId="10" borderId="19" xfId="0" applyFill="1" applyBorder="1"/>
    <xf numFmtId="0" fontId="0" fillId="2" borderId="19" xfId="0" applyFill="1" applyBorder="1"/>
    <xf numFmtId="0" fontId="0" fillId="0" borderId="1" xfId="0" applyBorder="1" applyProtection="1">
      <protection hidden="1"/>
    </xf>
    <xf numFmtId="0" fontId="6" fillId="0" borderId="31" xfId="0" applyFont="1" applyFill="1" applyBorder="1" applyProtection="1"/>
    <xf numFmtId="0" fontId="0" fillId="0" borderId="31" xfId="0" applyFill="1" applyBorder="1"/>
    <xf numFmtId="0" fontId="0" fillId="0" borderId="32" xfId="0" applyFill="1" applyBorder="1"/>
    <xf numFmtId="0" fontId="0" fillId="0" borderId="13" xfId="0" applyFill="1" applyBorder="1"/>
    <xf numFmtId="0" fontId="0" fillId="0" borderId="14" xfId="0" applyFill="1" applyBorder="1"/>
    <xf numFmtId="0" fontId="12" fillId="0" borderId="0" xfId="3" applyBorder="1"/>
    <xf numFmtId="0" fontId="7" fillId="0" borderId="0" xfId="0" applyFont="1" applyFill="1" applyBorder="1" applyProtection="1"/>
    <xf numFmtId="0" fontId="12" fillId="0" borderId="0" xfId="3" applyFill="1" applyBorder="1" applyAlignment="1" applyProtection="1">
      <alignment horizontal="left"/>
    </xf>
    <xf numFmtId="0" fontId="0" fillId="0" borderId="9" xfId="0" applyFill="1" applyBorder="1"/>
    <xf numFmtId="0" fontId="0" fillId="0" borderId="33" xfId="0" applyFill="1" applyBorder="1"/>
    <xf numFmtId="0" fontId="0" fillId="0" borderId="34" xfId="0" applyFill="1" applyBorder="1"/>
    <xf numFmtId="0" fontId="0" fillId="14" borderId="0" xfId="0" applyFill="1"/>
    <xf numFmtId="0" fontId="16" fillId="12" borderId="4" xfId="0" applyFont="1" applyFill="1" applyBorder="1" applyAlignment="1" applyProtection="1">
      <alignment horizontal="center"/>
      <protection locked="0"/>
    </xf>
    <xf numFmtId="0" fontId="27" fillId="0" borderId="0" xfId="0" applyFont="1"/>
    <xf numFmtId="166" fontId="0" fillId="7" borderId="1" xfId="0" applyNumberFormat="1" applyFill="1" applyBorder="1" applyAlignment="1" applyProtection="1">
      <alignment horizontal="left" wrapText="1"/>
      <protection locked="0"/>
    </xf>
    <xf numFmtId="0" fontId="0" fillId="7" borderId="1" xfId="0" applyFill="1" applyBorder="1" applyProtection="1">
      <protection locked="0"/>
    </xf>
    <xf numFmtId="0" fontId="13" fillId="0" borderId="0" xfId="0" applyFont="1" applyFill="1" applyAlignment="1"/>
    <xf numFmtId="0" fontId="0" fillId="0" borderId="0" xfId="0" applyFill="1" applyAlignment="1"/>
    <xf numFmtId="0" fontId="22" fillId="0" borderId="30" xfId="0" applyFont="1" applyBorder="1" applyAlignment="1">
      <alignment vertical="center"/>
    </xf>
    <xf numFmtId="0" fontId="0" fillId="0" borderId="13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14" xfId="0" applyFont="1" applyFill="1" applyBorder="1" applyAlignment="1">
      <alignment wrapText="1"/>
    </xf>
    <xf numFmtId="0" fontId="0" fillId="0" borderId="33" xfId="0" applyFill="1" applyBorder="1" applyAlignment="1">
      <alignment wrapText="1"/>
    </xf>
    <xf numFmtId="0" fontId="0" fillId="0" borderId="34" xfId="0" applyFill="1" applyBorder="1" applyAlignment="1">
      <alignment wrapText="1"/>
    </xf>
    <xf numFmtId="0" fontId="26" fillId="0" borderId="30" xfId="0" applyFont="1" applyFill="1" applyBorder="1"/>
    <xf numFmtId="0" fontId="13" fillId="0" borderId="13" xfId="0" applyFont="1" applyFill="1" applyBorder="1"/>
    <xf numFmtId="0" fontId="13" fillId="0" borderId="9" xfId="0" applyFont="1" applyFill="1" applyBorder="1"/>
    <xf numFmtId="0" fontId="20" fillId="0" borderId="30" xfId="0" applyFont="1" applyFill="1" applyBorder="1" applyProtection="1"/>
    <xf numFmtId="0" fontId="29" fillId="0" borderId="0" xfId="0" applyFont="1" applyFill="1" applyProtection="1"/>
    <xf numFmtId="0" fontId="12" fillId="0" borderId="0" xfId="3"/>
    <xf numFmtId="0" fontId="12" fillId="0" borderId="0" xfId="3" applyAlignment="1">
      <alignment vertical="top"/>
    </xf>
    <xf numFmtId="0" fontId="30" fillId="0" borderId="0" xfId="0" applyFont="1" applyAlignment="1">
      <alignment vertical="top"/>
    </xf>
    <xf numFmtId="0" fontId="12" fillId="0" borderId="33" xfId="3" applyBorder="1"/>
    <xf numFmtId="0" fontId="32" fillId="0" borderId="33" xfId="0" applyFont="1" applyFill="1" applyBorder="1"/>
    <xf numFmtId="0" fontId="14" fillId="0" borderId="39" xfId="0" applyFont="1" applyBorder="1" applyAlignment="1">
      <alignment horizontal="right"/>
    </xf>
    <xf numFmtId="0" fontId="1" fillId="0" borderId="16" xfId="0" applyFont="1" applyBorder="1"/>
    <xf numFmtId="0" fontId="0" fillId="10" borderId="4" xfId="0" applyFont="1" applyFill="1" applyBorder="1"/>
    <xf numFmtId="0" fontId="1" fillId="0" borderId="13" xfId="0" applyFont="1" applyBorder="1"/>
    <xf numFmtId="0" fontId="12" fillId="0" borderId="0" xfId="3" applyAlignment="1">
      <alignment vertical="center"/>
    </xf>
    <xf numFmtId="0" fontId="0" fillId="0" borderId="0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0" fillId="0" borderId="13" xfId="0" applyFont="1" applyBorder="1" applyAlignment="1">
      <alignment horizontal="left" vertical="center"/>
    </xf>
    <xf numFmtId="0" fontId="0" fillId="0" borderId="0" xfId="0" applyFont="1" applyBorder="1" applyAlignment="1"/>
    <xf numFmtId="0" fontId="0" fillId="0" borderId="14" xfId="0" applyFont="1" applyBorder="1" applyAlignment="1"/>
    <xf numFmtId="0" fontId="31" fillId="0" borderId="0" xfId="3" applyFont="1" applyAlignment="1">
      <alignment horizontal="left" vertical="center"/>
    </xf>
    <xf numFmtId="0" fontId="31" fillId="0" borderId="14" xfId="3" applyFont="1" applyBorder="1" applyAlignment="1">
      <alignment horizontal="left" vertical="center"/>
    </xf>
    <xf numFmtId="0" fontId="0" fillId="0" borderId="42" xfId="0" applyBorder="1" applyAlignment="1"/>
    <xf numFmtId="0" fontId="0" fillId="0" borderId="43" xfId="0" applyBorder="1" applyAlignment="1"/>
    <xf numFmtId="3" fontId="0" fillId="7" borderId="45" xfId="0" applyNumberFormat="1" applyFill="1" applyBorder="1" applyProtection="1">
      <protection locked="0"/>
    </xf>
    <xf numFmtId="0" fontId="0" fillId="0" borderId="46" xfId="0" applyBorder="1"/>
    <xf numFmtId="0" fontId="0" fillId="0" borderId="47" xfId="0" applyBorder="1"/>
    <xf numFmtId="0" fontId="0" fillId="0" borderId="42" xfId="0" applyBorder="1"/>
    <xf numFmtId="0" fontId="0" fillId="0" borderId="44" xfId="0" applyBorder="1"/>
    <xf numFmtId="0" fontId="0" fillId="0" borderId="47" xfId="0" applyBorder="1" applyAlignment="1"/>
    <xf numFmtId="0" fontId="0" fillId="0" borderId="46" xfId="0" applyBorder="1" applyAlignment="1"/>
    <xf numFmtId="0" fontId="33" fillId="0" borderId="0" xfId="0" applyFont="1" applyFill="1" applyProtection="1"/>
    <xf numFmtId="0" fontId="34" fillId="0" borderId="13" xfId="0" applyFont="1" applyFill="1" applyBorder="1" applyProtection="1"/>
    <xf numFmtId="0" fontId="34" fillId="0" borderId="13" xfId="0" applyFont="1" applyFill="1" applyBorder="1" applyAlignment="1" applyProtection="1">
      <alignment vertical="top"/>
    </xf>
    <xf numFmtId="3" fontId="35" fillId="7" borderId="35" xfId="2" applyNumberFormat="1" applyFont="1" applyFill="1" applyBorder="1" applyProtection="1">
      <protection locked="0"/>
    </xf>
    <xf numFmtId="0" fontId="0" fillId="15" borderId="0" xfId="0" applyFill="1"/>
    <xf numFmtId="3" fontId="35" fillId="16" borderId="35" xfId="2" applyNumberFormat="1" applyFont="1" applyFill="1" applyBorder="1" applyProtection="1">
      <protection hidden="1"/>
    </xf>
    <xf numFmtId="3" fontId="35" fillId="16" borderId="36" xfId="2" applyNumberFormat="1" applyFont="1" applyFill="1" applyBorder="1" applyProtection="1">
      <protection hidden="1"/>
    </xf>
    <xf numFmtId="3" fontId="35" fillId="16" borderId="37" xfId="2" applyNumberFormat="1" applyFont="1" applyFill="1" applyBorder="1" applyProtection="1">
      <protection hidden="1"/>
    </xf>
  </cellXfs>
  <cellStyles count="4">
    <cellStyle name="Berekening" xfId="2" builtinId="22"/>
    <cellStyle name="Hyperlink" xfId="3" builtinId="8"/>
    <cellStyle name="Komma" xfId="1" builtinId="3"/>
    <cellStyle name="Standaard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9F9F9"/>
      <color rgb="FFD0CECE"/>
      <color rgb="FFD52B1E"/>
      <color rgb="FF0000FF"/>
      <color rgb="FFD9E1F2"/>
      <color rgb="FFED7D31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297516</xdr:colOff>
      <xdr:row>0</xdr:row>
      <xdr:rowOff>0</xdr:rowOff>
    </xdr:from>
    <xdr:to>
      <xdr:col>13</xdr:col>
      <xdr:colOff>38101</xdr:colOff>
      <xdr:row>8</xdr:row>
      <xdr:rowOff>58943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FBF8635-BE3B-406A-A122-DC626FF5898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516" y="0"/>
          <a:ext cx="5365938" cy="1594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rvo.nl/sites/default/files/2015/12/AGVV%20%28Algemene%20Groepsvrijstellingsverordening%29.pdf" TargetMode="External"/><Relationship Id="rId7" Type="http://schemas.openxmlformats.org/officeDocument/2006/relationships/hyperlink" Target="https://wetten.overheid.nl/BWBR0022830/" TargetMode="External"/><Relationship Id="rId2" Type="http://schemas.openxmlformats.org/officeDocument/2006/relationships/hyperlink" Target="https://www.rvo.nl/subsidies-financiering/veki" TargetMode="External"/><Relationship Id="rId1" Type="http://schemas.openxmlformats.org/officeDocument/2006/relationships/hyperlink" Target="https://www.rvo.nl/subsidies-regelingen/klimaatinvesteringen-industrie" TargetMode="External"/><Relationship Id="rId6" Type="http://schemas.openxmlformats.org/officeDocument/2006/relationships/hyperlink" Target="https://www.rvo.nl/onderwerpen/informatieplicht-energiebesparing/bedrijven-en-instellingen/eml" TargetMode="External"/><Relationship Id="rId5" Type="http://schemas.openxmlformats.org/officeDocument/2006/relationships/hyperlink" Target="https://www.rvo.nl/onderwerpen/energiebesparingsplicht-0" TargetMode="External"/><Relationship Id="rId4" Type="http://schemas.openxmlformats.org/officeDocument/2006/relationships/hyperlink" Target="https://wetten.overheid.nl/BWBR0035474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B1144-9623-44DC-B36B-87A8E77E1947}">
  <sheetPr codeName="Blad1">
    <tabColor rgb="FF00B0F0"/>
  </sheetPr>
  <dimension ref="A1:AN49"/>
  <sheetViews>
    <sheetView showGridLines="0" zoomScale="85" zoomScaleNormal="85" workbookViewId="0">
      <selection activeCell="AB2" sqref="AB2"/>
    </sheetView>
  </sheetViews>
  <sheetFormatPr defaultColWidth="9.140625" defaultRowHeight="15" x14ac:dyDescent="0.25"/>
  <cols>
    <col min="1" max="1" width="4" style="87" customWidth="1"/>
    <col min="2" max="2" width="23.5703125" style="87" customWidth="1"/>
    <col min="3" max="4" width="9.140625" style="87"/>
    <col min="5" max="5" width="11" style="87" customWidth="1"/>
    <col min="6" max="6" width="11.85546875" style="87" customWidth="1"/>
    <col min="7" max="8" width="9.140625" style="87"/>
    <col min="9" max="9" width="4.42578125" style="87" customWidth="1"/>
    <col min="10" max="12" width="9.140625" style="87"/>
    <col min="13" max="13" width="11.7109375" style="87" customWidth="1"/>
    <col min="14" max="14" width="9.140625" style="87"/>
    <col min="15" max="15" width="12.42578125" style="87" customWidth="1"/>
    <col min="16" max="16" width="14.28515625" style="87" customWidth="1"/>
    <col min="17" max="16384" width="9.140625" style="87"/>
  </cols>
  <sheetData>
    <row r="1" spans="1:40" ht="9.6" customHeight="1" x14ac:dyDescent="0.25"/>
    <row r="2" spans="1:40" ht="7.9" customHeight="1" x14ac:dyDescent="0.25"/>
    <row r="3" spans="1:40" ht="20.25" customHeight="1" x14ac:dyDescent="0.25">
      <c r="B3" s="88" t="s">
        <v>82</v>
      </c>
      <c r="P3" s="87" t="s">
        <v>122</v>
      </c>
    </row>
    <row r="4" spans="1:40" ht="18" x14ac:dyDescent="0.25">
      <c r="B4" s="173" t="s">
        <v>101</v>
      </c>
    </row>
    <row r="8" spans="1:40" s="54" customFormat="1" ht="21" x14ac:dyDescent="0.35">
      <c r="A8" s="89"/>
      <c r="B8" s="146" t="s">
        <v>54</v>
      </c>
      <c r="C8" s="89"/>
      <c r="D8" s="90"/>
      <c r="E8" s="90"/>
      <c r="F8" s="89"/>
      <c r="G8" s="91"/>
      <c r="H8" s="89"/>
      <c r="I8" s="89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</row>
    <row r="10" spans="1:40" x14ac:dyDescent="0.25">
      <c r="B10" s="87" t="s">
        <v>78</v>
      </c>
    </row>
    <row r="11" spans="1:40" x14ac:dyDescent="0.25">
      <c r="B11" s="87" t="s">
        <v>103</v>
      </c>
    </row>
    <row r="12" spans="1:40" x14ac:dyDescent="0.25">
      <c r="B12" s="87" t="s">
        <v>81</v>
      </c>
    </row>
    <row r="13" spans="1:40" x14ac:dyDescent="0.25">
      <c r="B13" s="87" t="s">
        <v>58</v>
      </c>
    </row>
    <row r="15" spans="1:40" x14ac:dyDescent="0.25">
      <c r="B15" s="129" t="s">
        <v>111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77"/>
    </row>
    <row r="16" spans="1:40" x14ac:dyDescent="0.25">
      <c r="B16" s="92" t="s">
        <v>57</v>
      </c>
    </row>
    <row r="17" spans="2:24" x14ac:dyDescent="0.25">
      <c r="B17" s="92" t="s">
        <v>59</v>
      </c>
    </row>
    <row r="18" spans="2:24" x14ac:dyDescent="0.25">
      <c r="B18" s="92" t="s">
        <v>60</v>
      </c>
    </row>
    <row r="19" spans="2:24" x14ac:dyDescent="0.25">
      <c r="B19" s="92" t="s">
        <v>61</v>
      </c>
      <c r="X19" s="87" t="s">
        <v>115</v>
      </c>
    </row>
    <row r="20" spans="2:24" x14ac:dyDescent="0.25">
      <c r="B20" s="92" t="s">
        <v>62</v>
      </c>
    </row>
    <row r="21" spans="2:24" x14ac:dyDescent="0.25">
      <c r="B21" s="92" t="s">
        <v>63</v>
      </c>
    </row>
    <row r="22" spans="2:24" x14ac:dyDescent="0.25">
      <c r="B22" s="92" t="s">
        <v>64</v>
      </c>
    </row>
    <row r="23" spans="2:24" ht="15.75" thickBot="1" x14ac:dyDescent="0.3">
      <c r="B23" s="92"/>
    </row>
    <row r="24" spans="2:24" ht="21" x14ac:dyDescent="0.35">
      <c r="B24" s="142" t="s">
        <v>107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20"/>
    </row>
    <row r="25" spans="2:24" x14ac:dyDescent="0.25">
      <c r="B25" s="143" t="s">
        <v>109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22"/>
    </row>
    <row r="26" spans="2:24" x14ac:dyDescent="0.25">
      <c r="B26" s="143" t="s">
        <v>108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122"/>
    </row>
    <row r="27" spans="2:24" ht="15.75" thickBot="1" x14ac:dyDescent="0.3">
      <c r="B27" s="144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8"/>
    </row>
    <row r="28" spans="2:24" ht="15.75" thickBot="1" x14ac:dyDescent="0.3">
      <c r="B28" s="92"/>
    </row>
    <row r="29" spans="2:24" ht="18" x14ac:dyDescent="0.25">
      <c r="B29" s="136" t="s">
        <v>105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20"/>
    </row>
    <row r="30" spans="2:24" ht="18" x14ac:dyDescent="0.25">
      <c r="B30" s="159" t="s">
        <v>123</v>
      </c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1"/>
    </row>
    <row r="31" spans="2:24" x14ac:dyDescent="0.25">
      <c r="B31" s="159" t="s">
        <v>124</v>
      </c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1"/>
    </row>
    <row r="32" spans="2:24" x14ac:dyDescent="0.25">
      <c r="B32" s="159" t="s">
        <v>125</v>
      </c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1"/>
    </row>
    <row r="33" spans="1:27" x14ac:dyDescent="0.25">
      <c r="B33" s="159" t="s">
        <v>126</v>
      </c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8"/>
    </row>
    <row r="34" spans="1:27" x14ac:dyDescent="0.25">
      <c r="B34" s="159" t="s">
        <v>127</v>
      </c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8"/>
    </row>
    <row r="35" spans="1:27" x14ac:dyDescent="0.25">
      <c r="B35" s="137" t="s">
        <v>106</v>
      </c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9"/>
    </row>
    <row r="36" spans="1:27" ht="17.25" customHeight="1" thickBot="1" x14ac:dyDescent="0.3">
      <c r="B36" s="126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1"/>
    </row>
    <row r="37" spans="1:27" ht="15.75" thickBot="1" x14ac:dyDescent="0.3">
      <c r="B37" s="134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</row>
    <row r="38" spans="1:27" s="54" customFormat="1" ht="16.5" x14ac:dyDescent="0.25">
      <c r="A38" s="93"/>
      <c r="B38" s="145" t="s">
        <v>53</v>
      </c>
      <c r="C38" s="118"/>
      <c r="D38" s="118"/>
      <c r="E38" s="118"/>
      <c r="F38" s="118"/>
      <c r="G38" s="118"/>
      <c r="H38" s="118"/>
      <c r="I38" s="118"/>
      <c r="J38" s="119"/>
      <c r="K38" s="119"/>
      <c r="L38" s="119"/>
      <c r="M38" s="119"/>
      <c r="N38" s="119"/>
      <c r="O38" s="119"/>
      <c r="P38" s="120"/>
      <c r="Q38" s="21"/>
      <c r="R38" s="21"/>
      <c r="S38" s="87"/>
      <c r="T38" s="87"/>
      <c r="X38" s="55"/>
      <c r="Y38" s="55"/>
      <c r="Z38" s="55"/>
      <c r="AA38" s="55"/>
    </row>
    <row r="39" spans="1:27" x14ac:dyDescent="0.25">
      <c r="B39" s="1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122"/>
      <c r="Q39" s="21"/>
      <c r="R39" s="21"/>
    </row>
    <row r="40" spans="1:27" x14ac:dyDescent="0.25">
      <c r="B40" s="174" t="s">
        <v>98</v>
      </c>
      <c r="C40" s="21"/>
      <c r="D40" s="21"/>
      <c r="E40" s="21"/>
      <c r="F40" s="21"/>
      <c r="G40" s="21"/>
      <c r="H40" s="156" t="s">
        <v>121</v>
      </c>
      <c r="I40" s="21"/>
      <c r="J40" s="21"/>
      <c r="K40" s="21"/>
      <c r="L40" s="21"/>
      <c r="M40" s="21"/>
      <c r="N40" s="21"/>
      <c r="O40" s="21"/>
      <c r="P40" s="122"/>
      <c r="Q40" s="21"/>
      <c r="R40" s="21"/>
    </row>
    <row r="41" spans="1:27" x14ac:dyDescent="0.25">
      <c r="B41" s="174" t="s">
        <v>65</v>
      </c>
      <c r="C41" s="124"/>
      <c r="D41" s="124"/>
      <c r="E41" s="124"/>
      <c r="F41" s="124"/>
      <c r="G41" s="124"/>
      <c r="H41" s="21"/>
      <c r="I41" s="21"/>
      <c r="J41" s="21"/>
      <c r="K41" s="21"/>
      <c r="L41" s="21"/>
      <c r="M41" s="21"/>
      <c r="N41" s="21"/>
      <c r="O41" s="21"/>
      <c r="P41" s="122"/>
      <c r="Q41" s="21"/>
      <c r="R41" s="21"/>
    </row>
    <row r="42" spans="1:27" x14ac:dyDescent="0.25">
      <c r="B42" s="174" t="s">
        <v>55</v>
      </c>
      <c r="C42" s="124"/>
      <c r="D42" s="124"/>
      <c r="E42" s="124"/>
      <c r="F42" s="124"/>
      <c r="G42" s="124"/>
      <c r="H42" s="123" t="s">
        <v>96</v>
      </c>
      <c r="I42" s="124"/>
      <c r="J42" s="21"/>
      <c r="K42" s="21"/>
      <c r="L42" s="21"/>
      <c r="M42" s="21"/>
      <c r="N42" s="21"/>
      <c r="O42" s="21"/>
      <c r="P42" s="122"/>
      <c r="Q42" s="21"/>
      <c r="R42" s="21"/>
    </row>
    <row r="43" spans="1:27" x14ac:dyDescent="0.25">
      <c r="B43" s="174" t="s">
        <v>56</v>
      </c>
      <c r="C43" s="124"/>
      <c r="D43" s="124"/>
      <c r="E43" s="124"/>
      <c r="F43" s="124"/>
      <c r="G43" s="124"/>
      <c r="H43" s="123" t="s">
        <v>97</v>
      </c>
      <c r="I43" s="125"/>
      <c r="J43" s="21"/>
      <c r="K43" s="21"/>
      <c r="L43" s="21"/>
      <c r="M43" s="21"/>
      <c r="N43" s="21"/>
      <c r="O43" s="21"/>
      <c r="P43" s="122"/>
      <c r="Q43" s="21"/>
      <c r="R43" s="21"/>
    </row>
    <row r="44" spans="1:27" x14ac:dyDescent="0.25">
      <c r="B44" s="174" t="s">
        <v>119</v>
      </c>
      <c r="C44" s="124"/>
      <c r="D44" s="124"/>
      <c r="E44" s="124"/>
      <c r="F44" s="124"/>
      <c r="G44" s="124"/>
      <c r="H44" s="147" t="s">
        <v>112</v>
      </c>
      <c r="I44" s="125"/>
      <c r="J44" s="21"/>
      <c r="K44" s="21"/>
      <c r="L44" s="21"/>
      <c r="M44" s="21" t="s">
        <v>120</v>
      </c>
      <c r="N44" s="21"/>
      <c r="O44" s="21"/>
      <c r="P44" s="122"/>
      <c r="Q44" s="21"/>
      <c r="R44" s="21"/>
    </row>
    <row r="45" spans="1:27" x14ac:dyDescent="0.25">
      <c r="B45" s="175" t="s">
        <v>95</v>
      </c>
      <c r="C45" s="124"/>
      <c r="D45" s="124"/>
      <c r="E45" s="124"/>
      <c r="F45" s="124"/>
      <c r="G45" s="124"/>
      <c r="H45" s="149" t="s">
        <v>113</v>
      </c>
      <c r="I45" s="148" t="s">
        <v>114</v>
      </c>
      <c r="J45" s="162" t="s">
        <v>117</v>
      </c>
      <c r="K45" s="162"/>
      <c r="L45" s="162"/>
      <c r="M45" s="162"/>
      <c r="N45" s="162"/>
      <c r="O45" s="162"/>
      <c r="P45" s="163"/>
      <c r="Q45" s="21"/>
      <c r="R45" s="21"/>
    </row>
    <row r="46" spans="1:27" ht="13.5" customHeight="1" thickBot="1" x14ac:dyDescent="0.3">
      <c r="B46" s="126"/>
      <c r="C46" s="127"/>
      <c r="D46" s="127"/>
      <c r="E46" s="127"/>
      <c r="F46" s="127"/>
      <c r="G46" s="127"/>
      <c r="H46" s="127" t="s">
        <v>113</v>
      </c>
      <c r="I46" s="150" t="s">
        <v>114</v>
      </c>
      <c r="J46" s="151" t="s">
        <v>116</v>
      </c>
      <c r="K46" s="127"/>
      <c r="L46" s="127"/>
      <c r="M46" s="127"/>
      <c r="N46" s="127"/>
      <c r="O46" s="127"/>
      <c r="P46" s="128"/>
      <c r="Q46" s="21"/>
      <c r="R46" s="21"/>
    </row>
    <row r="49" spans="13:13" x14ac:dyDescent="0.25">
      <c r="M49" s="87" t="s">
        <v>115</v>
      </c>
    </row>
  </sheetData>
  <sheetProtection algorithmName="SHA-512" hashValue="OHKEqCmjYKNH3jsaLtT87HuB+qDj2V8OEAJq9oJDYyThPZAsLiPV5rVlc++CHJxcezMH8PCCk7HZUMQBwMY33g==" saltValue="A8gcC6AjAMQgx7zD7D8Rlg==" spinCount="100000" sheet="1" objects="1" scenarios="1"/>
  <hyperlinks>
    <hyperlink ref="H43:I43" r:id="rId1" display="https://www.rvo.nl/subsidies-regelingen/klimaatinvesteringen-industrie" xr:uid="{3D6AA670-BDC0-4C96-81DF-6346DC9B98FE}"/>
    <hyperlink ref="H42" r:id="rId2" display="https://www.rvo.nl/subsidies-financiering/veki" xr:uid="{7276E5D3-38D5-4297-A231-E6B226771991}"/>
    <hyperlink ref="H43" r:id="rId3" display="https://www.rvo.nl/sites/default/files/2015/12/AGVV %28Algemene Groepsvrijstellingsverordening%29.pdf" xr:uid="{C4870387-EAB2-448B-B2F2-FFDB3B33DA39}"/>
    <hyperlink ref="H44" r:id="rId4" xr:uid="{7CF794A7-9FC8-4A50-B46C-00D43D971F34}"/>
    <hyperlink ref="I45" r:id="rId5" display="https://www.rvo.nl/onderwerpen/energiebesparingsplicht-0" xr:uid="{E0586937-D6AA-4169-A217-50B0D2427085}"/>
    <hyperlink ref="I46" r:id="rId6" location="actuele-lijsten" display="https://www.rvo.nl/onderwerpen/informatieplicht-energiebesparing/bedrijven-en-instellingen/eml - actuele-lijsten" xr:uid="{75EBC771-0592-4283-9E50-194653B14A97}"/>
    <hyperlink ref="H40" r:id="rId7" display="https://wetten.overheid.nl/BWBR0022830/" xr:uid="{867B7210-8D82-4E9C-9AAC-FB078DD44432}"/>
  </hyperlinks>
  <pageMargins left="0.7" right="0.7" top="0.75" bottom="0.75" header="0.3" footer="0.3"/>
  <pageSetup paperSize="9" orientation="portrait" r:id="rId8"/>
  <headerFooter>
    <oddFooter>&amp;L_x000D_&amp;1#&amp;"Calibri"&amp;10&amp;K000000 Intern gebruik</oddFooter>
  </headerFooter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43722-CFDA-4D05-A8C8-38F83047B03E}">
  <sheetPr codeName="Blad2">
    <tabColor rgb="FF00B0F0"/>
  </sheetPr>
  <dimension ref="C1:AJ30"/>
  <sheetViews>
    <sheetView showGridLines="0" zoomScale="80" zoomScaleNormal="80" workbookViewId="0">
      <selection activeCell="D12" sqref="D12"/>
    </sheetView>
  </sheetViews>
  <sheetFormatPr defaultRowHeight="15" x14ac:dyDescent="0.25"/>
  <cols>
    <col min="1" max="1" width="2.85546875" customWidth="1"/>
    <col min="2" max="2" width="0" hidden="1" customWidth="1"/>
    <col min="3" max="3" width="15" bestFit="1" customWidth="1"/>
    <col min="4" max="4" width="55.42578125" customWidth="1"/>
    <col min="5" max="5" width="16.5703125" customWidth="1"/>
    <col min="6" max="6" width="3.28515625" customWidth="1"/>
    <col min="8" max="8" width="22.140625" customWidth="1"/>
    <col min="10" max="10" width="16.5703125" customWidth="1"/>
    <col min="19" max="19" width="14.85546875" customWidth="1"/>
    <col min="34" max="36" width="8.85546875" hidden="1" customWidth="1"/>
    <col min="37" max="41" width="0" hidden="1" customWidth="1"/>
  </cols>
  <sheetData>
    <row r="1" spans="3:35" x14ac:dyDescent="0.25">
      <c r="D1" t="s">
        <v>118</v>
      </c>
      <c r="H1" t="str">
        <f>'Voor u begint'!P3</f>
        <v>Versie 1.0 D</v>
      </c>
    </row>
    <row r="3" spans="3:35" x14ac:dyDescent="0.25">
      <c r="C3" t="s">
        <v>71</v>
      </c>
      <c r="D3" s="75"/>
    </row>
    <row r="4" spans="3:35" ht="15.75" thickBot="1" x14ac:dyDescent="0.3">
      <c r="C4" t="s">
        <v>110</v>
      </c>
      <c r="D4" s="132"/>
      <c r="E4" t="s">
        <v>83</v>
      </c>
    </row>
    <row r="5" spans="3:35" ht="91.5" thickBot="1" x14ac:dyDescent="0.35">
      <c r="D5" s="68" t="s">
        <v>99</v>
      </c>
      <c r="E5" s="130"/>
      <c r="H5" s="97" t="s">
        <v>100</v>
      </c>
      <c r="AI5" t="s">
        <v>72</v>
      </c>
    </row>
    <row r="6" spans="3:35" ht="30" x14ac:dyDescent="0.25">
      <c r="D6" s="64"/>
      <c r="E6" s="67" t="s">
        <v>70</v>
      </c>
      <c r="H6" s="69" t="s">
        <v>21</v>
      </c>
      <c r="AI6" s="70" t="s">
        <v>73</v>
      </c>
    </row>
    <row r="7" spans="3:35" x14ac:dyDescent="0.25">
      <c r="D7" s="65" t="s">
        <v>22</v>
      </c>
      <c r="E7" s="65" t="s">
        <v>23</v>
      </c>
      <c r="H7" s="65" t="s">
        <v>23</v>
      </c>
      <c r="AI7" s="70" t="s">
        <v>74</v>
      </c>
    </row>
    <row r="8" spans="3:35" x14ac:dyDescent="0.25">
      <c r="D8" s="63" t="s">
        <v>24</v>
      </c>
      <c r="E8" s="79"/>
      <c r="H8" s="74">
        <v>0.57999999999999996</v>
      </c>
    </row>
    <row r="9" spans="3:35" x14ac:dyDescent="0.25">
      <c r="D9" s="63" t="s">
        <v>25</v>
      </c>
      <c r="E9" s="79"/>
      <c r="H9" s="74">
        <v>0.3</v>
      </c>
      <c r="AI9" s="70" t="s">
        <v>88</v>
      </c>
    </row>
    <row r="10" spans="3:35" x14ac:dyDescent="0.25">
      <c r="D10" s="63" t="s">
        <v>26</v>
      </c>
      <c r="E10" s="79"/>
      <c r="H10" s="74">
        <v>0.24</v>
      </c>
      <c r="AI10" s="70" t="s">
        <v>89</v>
      </c>
    </row>
    <row r="11" spans="3:35" x14ac:dyDescent="0.25">
      <c r="D11" s="63" t="s">
        <v>27</v>
      </c>
      <c r="E11" s="79"/>
      <c r="H11" s="74">
        <v>0.23</v>
      </c>
    </row>
    <row r="12" spans="3:35" x14ac:dyDescent="0.25">
      <c r="D12" s="78" t="str">
        <f>IF($E$5=$AI$6,$AI$15,"")</f>
        <v/>
      </c>
      <c r="E12" s="98"/>
      <c r="AI12" s="70" t="s">
        <v>76</v>
      </c>
    </row>
    <row r="13" spans="3:35" x14ac:dyDescent="0.25">
      <c r="AI13" s="70" t="s">
        <v>77</v>
      </c>
    </row>
    <row r="14" spans="3:35" ht="30" x14ac:dyDescent="0.25">
      <c r="D14" s="64"/>
      <c r="E14" s="64" t="s">
        <v>70</v>
      </c>
      <c r="H14" s="69" t="s">
        <v>21</v>
      </c>
    </row>
    <row r="15" spans="3:35" x14ac:dyDescent="0.25">
      <c r="D15" s="65" t="s">
        <v>28</v>
      </c>
      <c r="E15" s="65" t="s">
        <v>29</v>
      </c>
      <c r="H15" s="65" t="s">
        <v>29</v>
      </c>
      <c r="AI15" t="s">
        <v>75</v>
      </c>
    </row>
    <row r="16" spans="3:35" x14ac:dyDescent="0.25">
      <c r="D16" s="63" t="s">
        <v>30</v>
      </c>
      <c r="E16" s="79"/>
      <c r="H16" s="71">
        <v>0.2</v>
      </c>
    </row>
    <row r="17" spans="4:8" x14ac:dyDescent="0.25">
      <c r="D17" s="63" t="s">
        <v>31</v>
      </c>
      <c r="E17" s="79"/>
      <c r="H17" s="71">
        <v>0.16</v>
      </c>
    </row>
    <row r="18" spans="4:8" x14ac:dyDescent="0.25">
      <c r="D18" s="63" t="s">
        <v>32</v>
      </c>
      <c r="E18" s="79"/>
      <c r="H18" s="71">
        <v>0.1</v>
      </c>
    </row>
    <row r="19" spans="4:8" x14ac:dyDescent="0.25">
      <c r="D19" s="63" t="s">
        <v>33</v>
      </c>
      <c r="E19" s="79"/>
      <c r="H19" s="71">
        <v>0.05</v>
      </c>
    </row>
    <row r="20" spans="4:8" x14ac:dyDescent="0.25">
      <c r="D20" s="78" t="str">
        <f>IF($E$5=$AI$6,$AI$15,"")</f>
        <v/>
      </c>
      <c r="E20" s="21"/>
    </row>
    <row r="22" spans="4:8" x14ac:dyDescent="0.25">
      <c r="D22" s="64" t="str">
        <f>'rekenblad TVT-toets'!V30</f>
        <v>conversietabel energiedragers</v>
      </c>
      <c r="E22" s="64" t="str">
        <f>'rekenblad TVT-toets'!W30</f>
        <v>Nm3-eq</v>
      </c>
    </row>
    <row r="23" spans="4:8" x14ac:dyDescent="0.25">
      <c r="D23" s="63" t="str">
        <f>'rekenblad TVT-toets'!V31</f>
        <v>1 ltr. Huisbrandolie</v>
      </c>
      <c r="E23" s="117">
        <f>'rekenblad TVT-toets'!W31</f>
        <v>1.2</v>
      </c>
    </row>
    <row r="24" spans="4:8" x14ac:dyDescent="0.25">
      <c r="D24" s="63" t="str">
        <f>'rekenblad TVT-toets'!V32</f>
        <v>1 ton stookolie</v>
      </c>
      <c r="E24" s="117">
        <f>'rekenblad TVT-toets'!W32</f>
        <v>1300</v>
      </c>
    </row>
    <row r="25" spans="4:8" x14ac:dyDescent="0.25">
      <c r="D25" s="63" t="str">
        <f>'rekenblad TVT-toets'!V33</f>
        <v>1 ton steenkool</v>
      </c>
      <c r="E25" s="117">
        <f>'rekenblad TVT-toets'!W33</f>
        <v>925</v>
      </c>
    </row>
    <row r="26" spans="4:8" x14ac:dyDescent="0.25">
      <c r="D26" s="63" t="str">
        <f>'rekenblad TVT-toets'!V34</f>
        <v>1 ltr. vloeibaar propaan</v>
      </c>
      <c r="E26" s="117">
        <f>'rekenblad TVT-toets'!W34</f>
        <v>0.73</v>
      </c>
    </row>
    <row r="27" spans="4:8" x14ac:dyDescent="0.25">
      <c r="D27" s="63" t="str">
        <f>'rekenblad TVT-toets'!V35</f>
        <v>1 GJ warmte</v>
      </c>
      <c r="E27" s="117">
        <f>'rekenblad TVT-toets'!W35</f>
        <v>31.6</v>
      </c>
    </row>
    <row r="28" spans="4:8" x14ac:dyDescent="0.25">
      <c r="D28" s="63" t="str">
        <f>'rekenblad TVT-toets'!V36</f>
        <v>1 ltr. diesel</v>
      </c>
      <c r="E28" s="117">
        <f>'rekenblad TVT-toets'!W36</f>
        <v>1.1299999999999999</v>
      </c>
    </row>
    <row r="29" spans="4:8" x14ac:dyDescent="0.25">
      <c r="D29" s="63" t="str">
        <f>'rekenblad TVT-toets'!V37</f>
        <v>1 ltr. benzine</v>
      </c>
      <c r="E29" s="117">
        <f>'rekenblad TVT-toets'!W37</f>
        <v>1.04</v>
      </c>
    </row>
    <row r="30" spans="4:8" x14ac:dyDescent="0.25">
      <c r="D30" t="str">
        <f>'rekenblad TVT-toets'!V38</f>
        <v xml:space="preserve">Let op: Andere brandstoffen deling door onderste verbrandingswaarde van de brandstof met 31,65 MJ/Nm3 </v>
      </c>
    </row>
  </sheetData>
  <sheetProtection algorithmName="SHA-512" hashValue="HyCw1FBSGRcB0MmFGtgaCimkJ1EWDAgE9HeMeDb5bh1sNS7uGD9Jf4cmOPn/xtIORnsvAkU6YlX5vF6qUO4FXQ==" saltValue="5delHbKdY9q0oTyEfLA6hQ==" spinCount="100000" sheet="1" objects="1" scenarios="1"/>
  <conditionalFormatting sqref="S6">
    <cfRule type="expression" dxfId="3" priority="7">
      <formula>"als+$E$4=$AI$5"</formula>
    </cfRule>
  </conditionalFormatting>
  <conditionalFormatting sqref="S13">
    <cfRule type="expression" dxfId="2" priority="5">
      <formula>"als($E$4=$AI$5)"</formula>
    </cfRule>
  </conditionalFormatting>
  <conditionalFormatting sqref="E8:E11">
    <cfRule type="expression" dxfId="1" priority="2">
      <formula>$E$5="ja"</formula>
    </cfRule>
  </conditionalFormatting>
  <conditionalFormatting sqref="E16:E19">
    <cfRule type="expression" dxfId="0" priority="1">
      <formula>$E$5="ja"</formula>
    </cfRule>
  </conditionalFormatting>
  <dataValidations disablePrompts="1" count="1">
    <dataValidation type="list" allowBlank="1" showInputMessage="1" showErrorMessage="1" sqref="E5" xr:uid="{1377FDE9-5F85-437F-AB62-B421BD27AB33}">
      <formula1>$AI$6:$AI$7</formula1>
    </dataValidation>
  </dataValidations>
  <pageMargins left="0.7" right="0.7" top="0.75" bottom="0.75" header="0.3" footer="0.3"/>
  <pageSetup paperSize="9" orientation="portrait" r:id="rId1"/>
  <headerFooter>
    <oddFooter>&amp;L_x000D_&amp;1#&amp;"Calibri"&amp;10&amp;K000000 Intern gebruik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8E4B8-861A-4802-A645-7F0D303453B0}">
  <sheetPr codeName="Blad3">
    <tabColor rgb="FFFFFF00"/>
  </sheetPr>
  <dimension ref="A1:W39"/>
  <sheetViews>
    <sheetView showGridLines="0" tabSelected="1" zoomScale="70" zoomScaleNormal="70" workbookViewId="0">
      <selection activeCell="D6" sqref="D6"/>
    </sheetView>
  </sheetViews>
  <sheetFormatPr defaultRowHeight="15" x14ac:dyDescent="0.25"/>
  <cols>
    <col min="1" max="1" width="5.28515625" bestFit="1" customWidth="1"/>
    <col min="2" max="2" width="42" customWidth="1"/>
    <col min="3" max="3" width="25.5703125" customWidth="1"/>
    <col min="4" max="4" width="25" bestFit="1" customWidth="1"/>
    <col min="5" max="5" width="11.7109375" bestFit="1" customWidth="1"/>
    <col min="6" max="6" width="10.85546875" bestFit="1" customWidth="1"/>
    <col min="8" max="8" width="3.28515625" customWidth="1"/>
    <col min="9" max="9" width="17.5703125" customWidth="1"/>
    <col min="10" max="13" width="15.5703125" customWidth="1"/>
    <col min="15" max="15" width="17.5703125" customWidth="1"/>
    <col min="16" max="19" width="15.5703125" customWidth="1"/>
    <col min="21" max="21" width="1.28515625" customWidth="1"/>
    <col min="22" max="22" width="41.7109375" customWidth="1"/>
    <col min="23" max="23" width="8.85546875" customWidth="1"/>
    <col min="25" max="25" width="11.28515625" bestFit="1" customWidth="1"/>
    <col min="26" max="26" width="12.5703125" bestFit="1" customWidth="1"/>
    <col min="27" max="27" width="10" bestFit="1" customWidth="1"/>
    <col min="32" max="32" width="12.85546875" bestFit="1" customWidth="1"/>
    <col min="33" max="33" width="10" bestFit="1" customWidth="1"/>
  </cols>
  <sheetData>
    <row r="1" spans="1:23" ht="21" x14ac:dyDescent="0.35">
      <c r="B1" s="131" t="s">
        <v>52</v>
      </c>
      <c r="D1" t="str">
        <f>'Voor u begint'!P3</f>
        <v>Versie 1.0 D</v>
      </c>
    </row>
    <row r="2" spans="1:23" x14ac:dyDescent="0.25">
      <c r="B2" t="s">
        <v>90</v>
      </c>
    </row>
    <row r="3" spans="1:23" x14ac:dyDescent="0.25">
      <c r="B3" s="99" t="str">
        <f>IF(standaardwaarden!E5=standaardwaarden!AI6,standaardwaarden!AI10,standaardwaarden!AI9)</f>
        <v>U maakt gebruik van de standaard energietarieven (ecxl BTW)</v>
      </c>
      <c r="C3" s="99"/>
    </row>
    <row r="4" spans="1:23" ht="15.75" thickBot="1" x14ac:dyDescent="0.3"/>
    <row r="5" spans="1:23" ht="15.75" thickBot="1" x14ac:dyDescent="0.3">
      <c r="A5" s="12"/>
      <c r="B5" s="2" t="s">
        <v>92</v>
      </c>
      <c r="C5" s="9"/>
      <c r="D5" s="3"/>
      <c r="I5" s="46" t="s">
        <v>67</v>
      </c>
      <c r="J5" t="s">
        <v>80</v>
      </c>
    </row>
    <row r="6" spans="1:23" ht="15.75" thickBot="1" x14ac:dyDescent="0.3">
      <c r="A6" s="12"/>
      <c r="B6" s="4" t="s">
        <v>50</v>
      </c>
      <c r="C6" s="113"/>
      <c r="D6" s="61"/>
    </row>
    <row r="7" spans="1:23" ht="15.75" thickBot="1" x14ac:dyDescent="0.3">
      <c r="A7" s="12"/>
      <c r="B7" s="4" t="s">
        <v>6</v>
      </c>
      <c r="C7" s="113"/>
      <c r="D7" s="61"/>
      <c r="I7" s="23" t="s">
        <v>66</v>
      </c>
      <c r="J7" s="24"/>
      <c r="K7" s="24"/>
      <c r="L7" s="24"/>
      <c r="M7" s="25"/>
      <c r="O7" s="23" t="s">
        <v>79</v>
      </c>
      <c r="P7" s="24"/>
      <c r="Q7" s="24"/>
      <c r="R7" s="24"/>
      <c r="S7" s="25"/>
      <c r="V7" s="44" t="str">
        <f>IF(standaardwaarden!$E$5=standaardwaarden!$AI$6,standaardwaarden!$AI$12,standaardwaarden!$AI$13)</f>
        <v>Standaardwaarden marginale energieprijs</v>
      </c>
      <c r="W7" s="72"/>
    </row>
    <row r="8" spans="1:23" ht="15.75" thickBot="1" x14ac:dyDescent="0.3">
      <c r="A8" s="56" t="s">
        <v>18</v>
      </c>
      <c r="B8" s="5" t="s">
        <v>7</v>
      </c>
      <c r="C8" s="114"/>
      <c r="D8" s="112" t="str">
        <f>IF(D6-D7&lt;=0,"Geen subsidiabele kosten.",D6-D7)</f>
        <v>Geen subsidiabele kosten.</v>
      </c>
      <c r="I8" s="45" t="s">
        <v>43</v>
      </c>
      <c r="J8" s="81">
        <v>170000</v>
      </c>
      <c r="K8" s="82">
        <v>1000000</v>
      </c>
      <c r="L8" s="83">
        <f>10000000</f>
        <v>10000000</v>
      </c>
      <c r="M8" s="38" t="s">
        <v>47</v>
      </c>
      <c r="O8" s="37" t="s">
        <v>43</v>
      </c>
      <c r="P8" s="81">
        <v>170000</v>
      </c>
      <c r="Q8" s="82">
        <v>1000000</v>
      </c>
      <c r="R8" s="83">
        <f>10000000</f>
        <v>10000000</v>
      </c>
      <c r="S8" s="38" t="s">
        <v>47</v>
      </c>
      <c r="V8" s="14" t="s">
        <v>22</v>
      </c>
      <c r="W8" s="73" t="s">
        <v>23</v>
      </c>
    </row>
    <row r="9" spans="1:23" x14ac:dyDescent="0.25">
      <c r="A9" s="12"/>
      <c r="I9" s="39" t="s">
        <v>46</v>
      </c>
      <c r="J9" s="40" t="s">
        <v>46</v>
      </c>
      <c r="K9" s="41" t="s">
        <v>46</v>
      </c>
      <c r="L9" s="41" t="s">
        <v>46</v>
      </c>
      <c r="M9" s="42" t="s">
        <v>46</v>
      </c>
      <c r="O9" s="39" t="s">
        <v>46</v>
      </c>
      <c r="P9" s="40" t="s">
        <v>46</v>
      </c>
      <c r="Q9" s="41" t="s">
        <v>46</v>
      </c>
      <c r="R9" s="41" t="s">
        <v>46</v>
      </c>
      <c r="S9" s="42" t="s">
        <v>46</v>
      </c>
      <c r="V9" s="8" t="s">
        <v>24</v>
      </c>
      <c r="W9" s="66">
        <f>IF(standaardwaarden!$E$5=standaardwaarden!$AI$6,standaardwaarden!E8,standaardwaarden!H8)</f>
        <v>0.57999999999999996</v>
      </c>
    </row>
    <row r="10" spans="1:23" ht="15.75" thickBot="1" x14ac:dyDescent="0.3">
      <c r="A10" s="12"/>
      <c r="I10" s="176">
        <v>0</v>
      </c>
      <c r="J10" s="178">
        <f>MIN(J$8,$I10)</f>
        <v>0</v>
      </c>
      <c r="K10" s="179">
        <f>MIN(K$8,$I10)-J10</f>
        <v>0</v>
      </c>
      <c r="L10" s="179">
        <f>MIN(L$8,$I10)-K10-J10</f>
        <v>0</v>
      </c>
      <c r="M10" s="180">
        <f>IF(I10&lt;L8,0,I10-L8)</f>
        <v>0</v>
      </c>
      <c r="O10" s="176">
        <v>0</v>
      </c>
      <c r="P10" s="178">
        <f>MIN(P$8,$O10)</f>
        <v>0</v>
      </c>
      <c r="Q10" s="179">
        <f>MIN(Q$8,$O10)-P10</f>
        <v>0</v>
      </c>
      <c r="R10" s="179">
        <f>MIN(R$8,$O10)-Q10-P10</f>
        <v>0</v>
      </c>
      <c r="S10" s="180">
        <f>IF(O10&lt;R8,0,O10-R8)</f>
        <v>0</v>
      </c>
      <c r="V10" s="4" t="s">
        <v>25</v>
      </c>
      <c r="W10" s="66">
        <f>IF(standaardwaarden!$E$5=standaardwaarden!$AI$6,standaardwaarden!E9,standaardwaarden!H9)</f>
        <v>0.3</v>
      </c>
    </row>
    <row r="11" spans="1:23" ht="15.75" thickBot="1" x14ac:dyDescent="0.3">
      <c r="A11" s="12"/>
      <c r="B11" s="2" t="s">
        <v>85</v>
      </c>
      <c r="C11" s="9"/>
      <c r="D11" s="6" t="s">
        <v>3</v>
      </c>
      <c r="E11" s="6" t="s">
        <v>49</v>
      </c>
      <c r="F11" s="7" t="s">
        <v>8</v>
      </c>
      <c r="I11" s="8"/>
      <c r="J11" s="1"/>
      <c r="K11" s="1"/>
      <c r="L11" s="1"/>
      <c r="M11" s="26"/>
      <c r="O11" s="8"/>
      <c r="P11" s="1"/>
      <c r="Q11" s="1"/>
      <c r="R11" s="1"/>
      <c r="S11" s="26"/>
      <c r="V11" s="8" t="s">
        <v>26</v>
      </c>
      <c r="W11" s="66">
        <f>IF(standaardwaarden!$E$5=standaardwaarden!$AI$6,standaardwaarden!E10,standaardwaarden!H10)</f>
        <v>0.24</v>
      </c>
    </row>
    <row r="12" spans="1:23" ht="15.75" thickBot="1" x14ac:dyDescent="0.3">
      <c r="A12" s="12"/>
      <c r="B12" s="8" t="s">
        <v>9</v>
      </c>
      <c r="C12" s="1"/>
      <c r="D12" s="100">
        <f>J12</f>
        <v>0</v>
      </c>
      <c r="E12" s="100">
        <f>P12</f>
        <v>0</v>
      </c>
      <c r="F12" s="101">
        <f>D12-E12</f>
        <v>0</v>
      </c>
      <c r="I12" s="43" t="s">
        <v>48</v>
      </c>
      <c r="J12" s="36">
        <f>IF($I$10=0,0,J10*W9+K10*W10+L10*W11+M10*W12)</f>
        <v>0</v>
      </c>
      <c r="K12" s="27"/>
      <c r="L12" s="27"/>
      <c r="M12" s="28"/>
      <c r="O12" s="43" t="s">
        <v>48</v>
      </c>
      <c r="P12" s="36">
        <f>IF($O$10=0,0,P10*W9+Q10*W10+R10*W11+S10*W12)</f>
        <v>0</v>
      </c>
      <c r="Q12" s="27"/>
      <c r="R12" s="27"/>
      <c r="S12" s="28"/>
      <c r="V12" s="13" t="s">
        <v>27</v>
      </c>
      <c r="W12" s="66">
        <f>IF(standaardwaarden!$E$5=standaardwaarden!$AI$6,standaardwaarden!E11,standaardwaarden!H11)</f>
        <v>0.23</v>
      </c>
    </row>
    <row r="13" spans="1:23" ht="15.75" thickBot="1" x14ac:dyDescent="0.3">
      <c r="A13" s="12"/>
      <c r="B13" s="4" t="s">
        <v>10</v>
      </c>
      <c r="C13" s="113"/>
      <c r="D13" s="102">
        <f>J21</f>
        <v>0</v>
      </c>
      <c r="E13" s="102">
        <f>P21</f>
        <v>0</v>
      </c>
      <c r="F13" s="103">
        <f>D13-E13</f>
        <v>0</v>
      </c>
    </row>
    <row r="14" spans="1:23" ht="15.75" thickBot="1" x14ac:dyDescent="0.3">
      <c r="A14" s="12"/>
      <c r="B14" s="8" t="s">
        <v>102</v>
      </c>
      <c r="C14" s="133"/>
      <c r="D14" s="57">
        <v>0</v>
      </c>
      <c r="E14" s="57">
        <v>0</v>
      </c>
      <c r="F14" s="101">
        <f>D14-E14</f>
        <v>0</v>
      </c>
      <c r="I14" s="47" t="s">
        <v>68</v>
      </c>
      <c r="J14" t="s">
        <v>91</v>
      </c>
    </row>
    <row r="15" spans="1:23" ht="15.75" thickBot="1" x14ac:dyDescent="0.3">
      <c r="A15" s="152" t="s">
        <v>17</v>
      </c>
      <c r="B15" s="153" t="s">
        <v>11</v>
      </c>
      <c r="C15" s="76"/>
      <c r="D15" s="104">
        <f>SUM(D12:D14)</f>
        <v>0</v>
      </c>
      <c r="E15" s="104">
        <f>SUM(E12:E14)</f>
        <v>0</v>
      </c>
      <c r="F15" s="105">
        <f>D15-E15</f>
        <v>0</v>
      </c>
    </row>
    <row r="16" spans="1:23" ht="15.75" thickBot="1" x14ac:dyDescent="0.3">
      <c r="A16" s="12"/>
      <c r="I16" s="23" t="s">
        <v>66</v>
      </c>
      <c r="J16" s="24"/>
      <c r="K16" s="24"/>
      <c r="L16" s="24"/>
      <c r="M16" s="25"/>
      <c r="O16" s="23" t="s">
        <v>79</v>
      </c>
      <c r="P16" s="24"/>
      <c r="Q16" s="24"/>
      <c r="R16" s="24"/>
      <c r="S16" s="25"/>
      <c r="V16" s="44" t="str">
        <f>IF(standaardwaarden!$E$5=standaardwaarden!$AI$6,standaardwaarden!$AI$12,standaardwaarden!$AI$13)</f>
        <v>Standaardwaarden marginale energieprijs</v>
      </c>
      <c r="W16" s="72"/>
    </row>
    <row r="17" spans="1:23" ht="15.75" thickBot="1" x14ac:dyDescent="0.3">
      <c r="A17" s="12"/>
      <c r="I17" s="29" t="s">
        <v>43</v>
      </c>
      <c r="J17" s="84">
        <f>10000</f>
        <v>10000</v>
      </c>
      <c r="K17" s="85">
        <f>50000</f>
        <v>50000</v>
      </c>
      <c r="L17" s="86">
        <f>10000000</f>
        <v>10000000</v>
      </c>
      <c r="M17" s="30" t="s">
        <v>44</v>
      </c>
      <c r="O17" s="31" t="s">
        <v>43</v>
      </c>
      <c r="P17" s="84">
        <f>10000</f>
        <v>10000</v>
      </c>
      <c r="Q17" s="85">
        <f>50000</f>
        <v>50000</v>
      </c>
      <c r="R17" s="86">
        <f>10000000</f>
        <v>10000000</v>
      </c>
      <c r="S17" s="30" t="s">
        <v>44</v>
      </c>
      <c r="V17" s="2" t="s">
        <v>28</v>
      </c>
      <c r="W17" s="17" t="s">
        <v>29</v>
      </c>
    </row>
    <row r="18" spans="1:23" x14ac:dyDescent="0.25">
      <c r="A18" s="12"/>
      <c r="B18" s="2" t="s">
        <v>86</v>
      </c>
      <c r="C18" s="9"/>
      <c r="D18" s="6" t="s">
        <v>3</v>
      </c>
      <c r="E18" s="9" t="s">
        <v>49</v>
      </c>
      <c r="F18" s="3" t="s">
        <v>5</v>
      </c>
      <c r="I18" s="32" t="s">
        <v>45</v>
      </c>
      <c r="J18" s="33" t="s">
        <v>45</v>
      </c>
      <c r="K18" s="34" t="s">
        <v>45</v>
      </c>
      <c r="L18" s="34" t="s">
        <v>45</v>
      </c>
      <c r="M18" s="35" t="s">
        <v>45</v>
      </c>
      <c r="O18" s="32" t="s">
        <v>45</v>
      </c>
      <c r="P18" s="33" t="s">
        <v>45</v>
      </c>
      <c r="Q18" s="34" t="s">
        <v>45</v>
      </c>
      <c r="R18" s="34" t="s">
        <v>45</v>
      </c>
      <c r="S18" s="35" t="s">
        <v>45</v>
      </c>
      <c r="V18" s="8" t="s">
        <v>30</v>
      </c>
      <c r="W18" s="66">
        <f>IF(standaardwaarden!$E$5=standaardwaarden!$AI$6,standaardwaarden!E16,standaardwaarden!H16)</f>
        <v>0.2</v>
      </c>
    </row>
    <row r="19" spans="1:23" x14ac:dyDescent="0.25">
      <c r="A19" s="12"/>
      <c r="B19" s="8" t="s">
        <v>12</v>
      </c>
      <c r="C19" s="1"/>
      <c r="D19" s="57"/>
      <c r="E19" s="58"/>
      <c r="F19" s="106">
        <f t="shared" ref="F19:F25" si="0">E19-D19</f>
        <v>0</v>
      </c>
      <c r="I19" s="62"/>
      <c r="J19" s="178">
        <f>MIN(J$17,$I19)</f>
        <v>10000</v>
      </c>
      <c r="K19" s="179">
        <f>MIN(K$17,$I19)-J19</f>
        <v>40000</v>
      </c>
      <c r="L19" s="179">
        <f>MIN(L$17,$I19)-K19-J19</f>
        <v>9950000</v>
      </c>
      <c r="M19" s="180">
        <f>IF(I19&lt;L17,0,I19-L17)</f>
        <v>0</v>
      </c>
      <c r="O19" s="176">
        <v>0</v>
      </c>
      <c r="P19" s="178">
        <f>MIN(P$17,$O19)</f>
        <v>0</v>
      </c>
      <c r="Q19" s="179">
        <f>MIN(Q$17,$O19)-P19</f>
        <v>0</v>
      </c>
      <c r="R19" s="179">
        <f>MIN(R$17,$O19)-Q19-P19</f>
        <v>0</v>
      </c>
      <c r="S19" s="180">
        <f>IF(O19&lt;R17,0,O19-R17)</f>
        <v>0</v>
      </c>
      <c r="V19" s="4" t="s">
        <v>31</v>
      </c>
      <c r="W19" s="66">
        <f>IF(standaardwaarden!$E$5=standaardwaarden!$AI$6,standaardwaarden!E17,standaardwaarden!H17)</f>
        <v>0.16</v>
      </c>
    </row>
    <row r="20" spans="1:23" ht="15.75" thickBot="1" x14ac:dyDescent="0.3">
      <c r="A20" s="12"/>
      <c r="B20" s="4" t="s">
        <v>13</v>
      </c>
      <c r="C20" s="113"/>
      <c r="D20" s="59"/>
      <c r="E20" s="60"/>
      <c r="F20" s="107">
        <f t="shared" si="0"/>
        <v>0</v>
      </c>
      <c r="I20" s="8"/>
      <c r="J20" s="1"/>
      <c r="K20" s="1"/>
      <c r="L20" s="1"/>
      <c r="M20" s="26"/>
      <c r="O20" s="8"/>
      <c r="P20" s="1"/>
      <c r="Q20" s="1"/>
      <c r="R20" s="1"/>
      <c r="S20" s="26"/>
      <c r="V20" s="8" t="s">
        <v>32</v>
      </c>
      <c r="W20" s="66">
        <f>IF(standaardwaarden!$E$5=standaardwaarden!$AI$6,standaardwaarden!E18,standaardwaarden!H18)</f>
        <v>0.1</v>
      </c>
    </row>
    <row r="21" spans="1:23" ht="15.75" thickBot="1" x14ac:dyDescent="0.3">
      <c r="A21" s="12"/>
      <c r="B21" s="167" t="s">
        <v>69</v>
      </c>
      <c r="C21" s="168"/>
      <c r="D21" s="59"/>
      <c r="E21" s="96"/>
      <c r="F21" s="107">
        <f t="shared" si="0"/>
        <v>0</v>
      </c>
      <c r="I21" s="22" t="s">
        <v>48</v>
      </c>
      <c r="J21" s="36">
        <f>IF($I$19=0,0,J19*W18+K19*W19+L19*W20+M19*W21)</f>
        <v>0</v>
      </c>
      <c r="K21" s="27"/>
      <c r="L21" s="27"/>
      <c r="M21" s="28"/>
      <c r="O21" s="22" t="s">
        <v>48</v>
      </c>
      <c r="P21" s="36">
        <f>IF($O$19=0,0,P19*W18+Q19*W19+R19*W20+S19*W21)</f>
        <v>0</v>
      </c>
      <c r="Q21" s="27"/>
      <c r="R21" s="27"/>
      <c r="S21" s="28"/>
      <c r="V21" s="13" t="s">
        <v>33</v>
      </c>
      <c r="W21" s="66">
        <f>IF(standaardwaarden!$E$5=standaardwaarden!$AI$6,standaardwaarden!E19,standaardwaarden!H19)</f>
        <v>0.05</v>
      </c>
    </row>
    <row r="22" spans="1:23" x14ac:dyDescent="0.25">
      <c r="A22" s="12"/>
      <c r="B22" s="172" t="s">
        <v>128</v>
      </c>
      <c r="C22" s="171"/>
      <c r="D22" s="166"/>
      <c r="E22" s="58"/>
      <c r="F22" s="106">
        <f t="shared" si="0"/>
        <v>0</v>
      </c>
      <c r="I22" s="21"/>
      <c r="J22" s="94"/>
      <c r="K22" s="1"/>
      <c r="L22" s="1"/>
      <c r="M22" s="1"/>
      <c r="O22" s="21"/>
      <c r="P22" s="94"/>
      <c r="Q22" s="1"/>
      <c r="R22" s="1"/>
      <c r="S22" s="1"/>
      <c r="V22" s="1"/>
      <c r="W22" s="95"/>
    </row>
    <row r="23" spans="1:23" x14ac:dyDescent="0.25">
      <c r="A23" s="12"/>
      <c r="B23" s="164" t="s">
        <v>129</v>
      </c>
      <c r="C23" s="165"/>
      <c r="D23" s="166"/>
      <c r="E23" s="58"/>
      <c r="F23" s="106"/>
      <c r="I23" s="21"/>
      <c r="J23" s="94"/>
      <c r="K23" s="1"/>
      <c r="L23" s="1"/>
      <c r="M23" s="1"/>
      <c r="O23" s="21"/>
      <c r="P23" s="94"/>
      <c r="Q23" s="1"/>
      <c r="R23" s="1"/>
      <c r="S23" s="1"/>
      <c r="V23" s="1"/>
      <c r="W23" s="95"/>
    </row>
    <row r="24" spans="1:23" x14ac:dyDescent="0.25">
      <c r="A24" s="12"/>
      <c r="B24" s="169" t="s">
        <v>14</v>
      </c>
      <c r="C24" s="170"/>
      <c r="D24" s="59"/>
      <c r="E24" s="60"/>
      <c r="F24" s="107">
        <f t="shared" si="0"/>
        <v>0</v>
      </c>
    </row>
    <row r="25" spans="1:23" x14ac:dyDescent="0.25">
      <c r="A25" s="12"/>
      <c r="B25" s="8" t="s">
        <v>104</v>
      </c>
      <c r="C25" s="1"/>
      <c r="D25" s="57"/>
      <c r="E25" s="58"/>
      <c r="F25" s="106">
        <f t="shared" si="0"/>
        <v>0</v>
      </c>
    </row>
    <row r="26" spans="1:23" ht="15.75" thickBot="1" x14ac:dyDescent="0.3">
      <c r="A26" s="152" t="s">
        <v>16</v>
      </c>
      <c r="B26" s="153" t="s">
        <v>15</v>
      </c>
      <c r="C26" s="76"/>
      <c r="D26" s="48"/>
      <c r="E26" s="49"/>
      <c r="F26" s="108">
        <f>F25-SUM(F19:F24)</f>
        <v>0</v>
      </c>
    </row>
    <row r="27" spans="1:23" ht="15.75" thickBot="1" x14ac:dyDescent="0.3">
      <c r="A27" s="12"/>
      <c r="B27" s="51"/>
      <c r="C27" s="51"/>
      <c r="D27" s="52"/>
      <c r="E27" s="52"/>
      <c r="F27" s="52"/>
    </row>
    <row r="28" spans="1:23" ht="15.75" thickBot="1" x14ac:dyDescent="0.3">
      <c r="A28" s="152" t="s">
        <v>51</v>
      </c>
      <c r="B28" s="154" t="s">
        <v>87</v>
      </c>
      <c r="C28" s="77"/>
      <c r="D28" s="109">
        <f>F15+F26</f>
        <v>0</v>
      </c>
      <c r="E28" s="52"/>
      <c r="F28" s="52"/>
    </row>
    <row r="29" spans="1:23" ht="15.75" thickBot="1" x14ac:dyDescent="0.3">
      <c r="A29" s="12"/>
      <c r="I29" s="50"/>
    </row>
    <row r="30" spans="1:23" x14ac:dyDescent="0.25">
      <c r="A30" s="12"/>
      <c r="B30" s="53" t="s">
        <v>20</v>
      </c>
      <c r="C30" s="115"/>
      <c r="D30" s="3"/>
      <c r="I30" s="50"/>
      <c r="V30" s="2" t="s">
        <v>34</v>
      </c>
      <c r="W30" s="19" t="s">
        <v>35</v>
      </c>
    </row>
    <row r="31" spans="1:23" x14ac:dyDescent="0.25">
      <c r="A31" s="152" t="s">
        <v>1</v>
      </c>
      <c r="B31" s="155" t="s">
        <v>93</v>
      </c>
      <c r="C31" s="51"/>
      <c r="D31" s="110">
        <f>IFERROR(0.0434*0.5*D8,0)</f>
        <v>0</v>
      </c>
      <c r="V31" s="8" t="s">
        <v>36</v>
      </c>
      <c r="W31" s="15">
        <v>1.2</v>
      </c>
    </row>
    <row r="32" spans="1:23" ht="15.75" thickBot="1" x14ac:dyDescent="0.3">
      <c r="A32" s="152" t="s">
        <v>2</v>
      </c>
      <c r="B32" s="153" t="s">
        <v>94</v>
      </c>
      <c r="C32" s="76"/>
      <c r="D32" s="108">
        <f>IFERROR(D31*D8/(F15+F26),0)</f>
        <v>0</v>
      </c>
      <c r="V32" s="4" t="s">
        <v>37</v>
      </c>
      <c r="W32" s="16">
        <v>1300</v>
      </c>
    </row>
    <row r="33" spans="1:23" x14ac:dyDescent="0.25">
      <c r="A33" s="12"/>
      <c r="V33" s="8" t="s">
        <v>38</v>
      </c>
      <c r="W33" s="15">
        <v>925</v>
      </c>
    </row>
    <row r="34" spans="1:23" ht="15.75" thickBot="1" x14ac:dyDescent="0.3">
      <c r="A34" s="12"/>
      <c r="V34" s="4" t="s">
        <v>39</v>
      </c>
      <c r="W34" s="16">
        <v>0.73</v>
      </c>
    </row>
    <row r="35" spans="1:23" x14ac:dyDescent="0.25">
      <c r="A35" s="12"/>
      <c r="B35" s="10" t="s">
        <v>19</v>
      </c>
      <c r="C35" s="116"/>
      <c r="D35" s="11" t="s">
        <v>4</v>
      </c>
      <c r="V35" s="8" t="s">
        <v>40</v>
      </c>
      <c r="W35" s="15">
        <v>31.6</v>
      </c>
    </row>
    <row r="36" spans="1:23" ht="15.75" thickBot="1" x14ac:dyDescent="0.3">
      <c r="A36" s="56" t="s">
        <v>0</v>
      </c>
      <c r="B36" s="5" t="s">
        <v>0</v>
      </c>
      <c r="C36" s="114"/>
      <c r="D36" s="111">
        <f>IFERROR(IF(D28&lt;0,"niet terug te verdienen",(D8+D32)/(F15+F26)),0)</f>
        <v>0</v>
      </c>
      <c r="V36" s="4" t="s">
        <v>41</v>
      </c>
      <c r="W36" s="16">
        <v>1.1299999999999999</v>
      </c>
    </row>
    <row r="37" spans="1:23" ht="15.75" thickBot="1" x14ac:dyDescent="0.3">
      <c r="V37" s="18" t="s">
        <v>42</v>
      </c>
      <c r="W37" s="20">
        <v>1.04</v>
      </c>
    </row>
    <row r="38" spans="1:23" ht="28.15" customHeight="1" x14ac:dyDescent="0.25">
      <c r="V38" s="80" t="s">
        <v>84</v>
      </c>
    </row>
    <row r="39" spans="1:23" x14ac:dyDescent="0.25">
      <c r="V39" s="21"/>
    </row>
  </sheetData>
  <sheetProtection algorithmName="SHA-512" hashValue="4Tq2JZPBNizCcBJjlDdhg74Lc5YyaWcF82rlJszXHSglRU8zmzCAqGwqBM+x1+yqYHCTvEDXCrOos6zSBgbspQ==" saltValue="md57CfISqqSSK6x2wZaXQg==" spinCount="100000" sheet="1" selectLockedCells="1"/>
  <protectedRanges>
    <protectedRange sqref="D19:E25 D6:D7 I10 O10 O19 I19" name="Bereik1"/>
  </protectedRanges>
  <pageMargins left="0.7" right="0.7" top="0.75" bottom="0.75" header="0.3" footer="0.3"/>
  <pageSetup paperSize="9" orientation="portrait" r:id="rId1"/>
  <headerFooter>
    <oddFooter>&amp;L_x000D_&amp;1#&amp;"Calibri"&amp;10&amp;K000000 Intern gebruik</oddFooter>
  </headerFooter>
</worksheet>
</file>

<file path=docMetadata/LabelInfo.xml><?xml version="1.0" encoding="utf-8"?>
<clbl:labelList xmlns:clbl="http://schemas.microsoft.com/office/2020/mipLabelMetadata">
  <clbl:label id="{acd88dc2-102c-473d-aa45-6161565a3617}" enabled="1" method="Privileged" siteId="{1321633e-f6b9-44e2-a44f-59b9d264ecb7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Voor u begint</vt:lpstr>
      <vt:lpstr>standaardwaarden</vt:lpstr>
      <vt:lpstr>rekenblad TVT-toets</vt:lpstr>
      <vt:lpstr>'Voor u begint'!_Hlk127966169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Rekenblad VEKI terugverdientijd 2023</dc:title>
  <dc:creator>Rijksdienst voor Ondernemend Nederland</dc:creator>
  <cp:lastModifiedBy>Rijksdienst voor Ondernemend Nederland</cp:lastModifiedBy>
  <cp:lastPrinted>2019-07-08T08:46:05Z</cp:lastPrinted>
  <dcterms:created xsi:type="dcterms:W3CDTF">2019-07-08T08:05:46Z</dcterms:created>
  <dcterms:modified xsi:type="dcterms:W3CDTF">2023-03-15T12:44:33Z</dcterms:modified>
</cp:coreProperties>
</file>