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rvo\Energiemaatregelen\Energieplafond\6. Inregeling UPNL en formats\"/>
    </mc:Choice>
  </mc:AlternateContent>
  <xr:revisionPtr revIDLastSave="0" documentId="8_{D16D6D0E-EEB7-41DD-B0E1-A9FAF204292A}" xr6:coauthVersionLast="47" xr6:coauthVersionMax="47" xr10:uidLastSave="{00000000-0000-0000-0000-000000000000}"/>
  <bookViews>
    <workbookView xWindow="26415" yWindow="2250" windowWidth="33885" windowHeight="9735" activeTab="2" xr2:uid="{261AA7EC-C843-4ED2-812D-A68DD49F202A}"/>
  </bookViews>
  <sheets>
    <sheet name="Voorblad" sheetId="1" r:id="rId1"/>
    <sheet name="Totaal" sheetId="12" r:id="rId2"/>
    <sheet name="Elektriciteit" sheetId="13" r:id="rId3"/>
    <sheet name="Ga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G28" i="13"/>
  <c r="D29" i="13"/>
  <c r="D28" i="13"/>
  <c r="D27" i="6" l="1"/>
  <c r="H27" i="6" s="1"/>
  <c r="H28" i="6" s="1"/>
  <c r="H17" i="6"/>
  <c r="H18" i="6"/>
  <c r="H21" i="6"/>
  <c r="F17" i="6"/>
  <c r="F18" i="6"/>
  <c r="F19" i="6"/>
  <c r="H19" i="6" s="1"/>
  <c r="F20" i="6"/>
  <c r="H20" i="6" s="1"/>
  <c r="F21" i="6"/>
  <c r="F22" i="6"/>
  <c r="H22" i="6" s="1"/>
  <c r="F23" i="6"/>
  <c r="H23" i="6" s="1"/>
  <c r="F24" i="6"/>
  <c r="H24" i="6" s="1"/>
  <c r="F16" i="6"/>
  <c r="H16" i="6" s="1"/>
  <c r="F20" i="13"/>
  <c r="H20" i="13" s="1"/>
  <c r="F21" i="13"/>
  <c r="H21" i="13" s="1"/>
  <c r="F22" i="13"/>
  <c r="H22" i="13" s="1"/>
  <c r="F23" i="13"/>
  <c r="H23" i="13" s="1"/>
  <c r="F24" i="13"/>
  <c r="H24" i="13" s="1"/>
  <c r="F25" i="13"/>
  <c r="H25" i="13" s="1"/>
  <c r="F19" i="13"/>
  <c r="H19" i="13" s="1"/>
  <c r="E13" i="13"/>
  <c r="D28" i="6"/>
  <c r="D7" i="12"/>
  <c r="D8" i="12"/>
  <c r="D9" i="12"/>
  <c r="D10" i="12"/>
  <c r="E10" i="13"/>
  <c r="E9" i="13"/>
  <c r="E8" i="13"/>
  <c r="E7" i="13"/>
  <c r="E10" i="6"/>
  <c r="E9" i="6"/>
  <c r="E8" i="6"/>
  <c r="E7" i="6"/>
  <c r="H28" i="13" l="1"/>
  <c r="H29" i="13" s="1"/>
  <c r="B14" i="12" s="1"/>
  <c r="C14" i="12"/>
  <c r="D14" i="12" l="1"/>
  <c r="D17" i="12" s="1"/>
</calcChain>
</file>

<file path=xl/sharedStrings.xml><?xml version="1.0" encoding="utf-8"?>
<sst xmlns="http://schemas.openxmlformats.org/spreadsheetml/2006/main" count="95" uniqueCount="67">
  <si>
    <t>Datum van invoer</t>
  </si>
  <si>
    <t>Betrekking op de maand</t>
  </si>
  <si>
    <t>Accordering door (naam en functie)</t>
  </si>
  <si>
    <t>Ingevuld door (naam en functie)</t>
  </si>
  <si>
    <t>Totalen (in Euro)</t>
  </si>
  <si>
    <t>Totaal bedrag aanvraag (Euro)</t>
  </si>
  <si>
    <t>Gas</t>
  </si>
  <si>
    <t>#</t>
  </si>
  <si>
    <t xml:space="preserve">Subsidievoorschot binnen het cohort </t>
  </si>
  <si>
    <t>Dynamisch G</t>
  </si>
  <si>
    <r>
      <t xml:space="preserve">1 </t>
    </r>
    <r>
      <rPr>
        <b/>
        <i/>
        <sz val="11"/>
        <color theme="5"/>
        <rFont val="Calibri"/>
        <family val="2"/>
        <scheme val="minor"/>
      </rPr>
      <t>Oranje</t>
    </r>
    <r>
      <rPr>
        <i/>
        <sz val="11"/>
        <color theme="1"/>
        <rFont val="Calibri"/>
        <family val="2"/>
        <scheme val="minor"/>
      </rPr>
      <t xml:space="preserve"> data is een voorbeeld en moet worden ingevuld door de energieleverancier.</t>
    </r>
  </si>
  <si>
    <t>Jan Janssen, Manager FP&amp;A</t>
  </si>
  <si>
    <t>Piet Pietersen, FP&amp;A Analist</t>
  </si>
  <si>
    <t>Voorschotberekening gas</t>
  </si>
  <si>
    <t>Dit overzicht is een onderbouwing voor de voorschotaanvraag in het kader van de Tijdelijke regeling subsidie bekostiging plafond energietarieven kleinverbruikers.</t>
  </si>
  <si>
    <t xml:space="preserve">Totaal subsidievoorschot prijsplafond </t>
  </si>
  <si>
    <t>2 Dit bestand is een onderbouwing voor de voorschotaanvraag in het kader van de Tijdelijke regeling subsidie bekostiging plafond energietarieven kleinverbruikers.</t>
  </si>
  <si>
    <t>Subsidievoorschot</t>
  </si>
  <si>
    <t xml:space="preserve">Kleinverbruikaansluitingen in CAR (PAP in bedrijf)
</t>
  </si>
  <si>
    <t xml:space="preserve">Kleinverbruikaansluitingen in CAR (in bedrijf)
</t>
  </si>
  <si>
    <t xml:space="preserve">-/- PAP in bedrijf zonder verblijfsfunctie
</t>
  </si>
  <si>
    <t xml:space="preserve">Kleinverbruikaansluitingen in de zin van de regeling
</t>
  </si>
  <si>
    <t>Datum CAR-extract waarop de berekening is gebaseerd</t>
  </si>
  <si>
    <t>Voorschotberekening elektriciteit</t>
  </si>
  <si>
    <t>Aantal kleinverbruiks-aansluitingen</t>
  </si>
  <si>
    <t>0,0000 - 0,85734</t>
  </si>
  <si>
    <t>0,85735 - 1,14312</t>
  </si>
  <si>
    <t>1,14313 - 1,42890</t>
  </si>
  <si>
    <t>1,42891 - 1,71468</t>
  </si>
  <si>
    <t>1,71469 - 2,00046</t>
  </si>
  <si>
    <t>2,00047 - 2,28624</t>
  </si>
  <si>
    <t>2,28625 - 2,57202</t>
  </si>
  <si>
    <t>0,00000 - 0,24755</t>
  </si>
  <si>
    <t>0,24756 - 0,37132</t>
  </si>
  <si>
    <t>0,37133 - 0,49510</t>
  </si>
  <si>
    <t>0,61889 - 0,74265</t>
  </si>
  <si>
    <t>0,74266 - &gt;</t>
  </si>
  <si>
    <t>Kleinverbruikaansluiting, overeenkomstig artikel 1 van de regelingstekst</t>
  </si>
  <si>
    <r>
      <t>Verwachte hoeveelheid elektriciteit (VHE</t>
    </r>
    <r>
      <rPr>
        <i/>
        <vertAlign val="subscript"/>
        <sz val="8"/>
        <rFont val="Verdana"/>
        <family val="2"/>
      </rPr>
      <t>tc,kva</t>
    </r>
    <r>
      <rPr>
        <i/>
        <sz val="8"/>
        <rFont val="Verdana"/>
        <family val="2"/>
      </rPr>
      <t>) in kWh overeenkomstig artikel 6.1.3. van de regelingstekst</t>
    </r>
  </si>
  <si>
    <r>
      <t>Verwachte gemiddelde contractuele leveringstarief (VLE</t>
    </r>
    <r>
      <rPr>
        <i/>
        <vertAlign val="subscript"/>
        <sz val="8"/>
        <rFont val="Verdana"/>
        <family val="2"/>
      </rPr>
      <t>tc</t>
    </r>
    <r>
      <rPr>
        <i/>
        <sz val="8"/>
        <rFont val="Verdana"/>
        <family val="2"/>
      </rPr>
      <t>) voor elektriciteit in € overeenkomstig artikel 6.1.3 van de regelingstekst</t>
    </r>
  </si>
  <si>
    <t>Elektriciteit</t>
  </si>
  <si>
    <t xml:space="preserve">Tariefcohort </t>
  </si>
  <si>
    <t>Volumegewogen 
leveringstarief</t>
  </si>
  <si>
    <r>
      <t>Verwachte hoeveelheid gas (VHG</t>
    </r>
    <r>
      <rPr>
        <i/>
        <vertAlign val="subscript"/>
        <sz val="8"/>
        <rFont val="Verdana"/>
        <family val="2"/>
      </rPr>
      <t>tc,kva</t>
    </r>
    <r>
      <rPr>
        <i/>
        <sz val="8"/>
        <rFont val="Verdana"/>
        <family val="2"/>
      </rPr>
      <t>) in m3(n) per kleinverbruiker overeenkomstig artikel 6.1.4 van de regelingstekst</t>
    </r>
  </si>
  <si>
    <r>
      <t>Vewrachte gemiddelde contractuele leveringstarief voor gas (VLG</t>
    </r>
    <r>
      <rPr>
        <i/>
        <vertAlign val="subscript"/>
        <sz val="8"/>
        <rFont val="Verdana"/>
        <family val="2"/>
      </rPr>
      <t>tc</t>
    </r>
    <r>
      <rPr>
        <i/>
        <sz val="8"/>
        <rFont val="Verdana"/>
        <family val="2"/>
      </rPr>
      <t>) in € per m3n per kleinverbruikaansluiting overeenkomstig artikel 6.1.4 van de regelingstekst</t>
    </r>
  </si>
  <si>
    <t>Totaal</t>
  </si>
  <si>
    <t>Plafondtarief per kWh</t>
  </si>
  <si>
    <t>Plafondtarief per M3</t>
  </si>
  <si>
    <t>Gemiddelde (SJA-SJI) per kleinverbruikaansluiting onder het plafond in kWh per jaar</t>
  </si>
  <si>
    <t>Gemiddelde (SJA-SJI) per kleinverbruikaansluiting onder het plafond in kWh per maand</t>
  </si>
  <si>
    <r>
      <t>Verwacht volume 
per kleinverbruik-aansluiting 
onder plafond
(in M</t>
    </r>
    <r>
      <rPr>
        <b/>
        <vertAlign val="superscript"/>
        <sz val="11"/>
        <color theme="0"/>
        <rFont val="Verdana"/>
        <family val="2"/>
      </rPr>
      <t>3</t>
    </r>
    <r>
      <rPr>
        <b/>
        <sz val="11"/>
        <color theme="0"/>
        <rFont val="Verdana"/>
        <family val="2"/>
      </rPr>
      <t>) per jaar</t>
    </r>
  </si>
  <si>
    <r>
      <t>Verwacht volume 
per kleinverbruik-aansluiting 
onder plafond
(in M</t>
    </r>
    <r>
      <rPr>
        <b/>
        <vertAlign val="superscript"/>
        <sz val="11"/>
        <color theme="0"/>
        <rFont val="Verdana"/>
        <family val="2"/>
      </rPr>
      <t>3</t>
    </r>
    <r>
      <rPr>
        <b/>
        <sz val="11"/>
        <color theme="0"/>
        <rFont val="Verdana"/>
        <family val="2"/>
      </rPr>
      <t>) per maand</t>
    </r>
  </si>
  <si>
    <t xml:space="preserve">Plafondtarief overeenkomstig artikel 2.2 - Het plafondtarief is exclusief energiebelasting en ode en inclusief 21% btw. </t>
  </si>
  <si>
    <r>
      <t>(VHG</t>
    </r>
    <r>
      <rPr>
        <i/>
        <vertAlign val="subscript"/>
        <sz val="8"/>
        <rFont val="Verdana"/>
        <family val="2"/>
      </rPr>
      <t>tc,kva)</t>
    </r>
    <r>
      <rPr>
        <i/>
        <sz val="8"/>
        <rFont val="Verdana"/>
        <family val="2"/>
      </rPr>
      <t>/12 - De waarde uit kolom E gedeeld door 12</t>
    </r>
  </si>
  <si>
    <r>
      <t xml:space="preserve"> (VHE</t>
    </r>
    <r>
      <rPr>
        <i/>
        <vertAlign val="subscript"/>
        <sz val="8"/>
        <rFont val="Verdana"/>
        <family val="2"/>
      </rPr>
      <t>tc,kva</t>
    </r>
    <r>
      <rPr>
        <i/>
        <sz val="8"/>
        <rFont val="Verdana"/>
        <family val="2"/>
      </rPr>
      <t>)/12 - De waarde uit kolom E gedeeld door 12</t>
    </r>
  </si>
  <si>
    <t>Tegemoetkoming uitvoeringskosten</t>
  </si>
  <si>
    <t>Tegemoetkoming Uitvoeringskosten</t>
  </si>
  <si>
    <t>Voorschot tegemoetkoming uitvoeringskosten</t>
  </si>
  <si>
    <t>Totaal gevraagd voorschotbedrag</t>
  </si>
  <si>
    <r>
      <t xml:space="preserve">Indien van toepassing: aantal kleinverbruiksaansluitingen met een negatief SJA-SJI
</t>
    </r>
    <r>
      <rPr>
        <i/>
        <sz val="9"/>
        <color theme="1"/>
        <rFont val="Verdana"/>
        <family val="2"/>
      </rPr>
      <t xml:space="preserve">(let op! </t>
    </r>
    <r>
      <rPr>
        <i/>
        <u/>
        <sz val="9"/>
        <color theme="1"/>
        <rFont val="Verdana"/>
        <family val="2"/>
      </rPr>
      <t>alleen</t>
    </r>
    <r>
      <rPr>
        <i/>
        <sz val="9"/>
        <color theme="1"/>
        <rFont val="Verdana"/>
        <family val="2"/>
      </rPr>
      <t xml:space="preserve"> invullen als u deze aansluitingen NIET heeft meegewogen)</t>
    </r>
  </si>
  <si>
    <t>0,49511 - 0,61888</t>
  </si>
  <si>
    <t>2,57203 - &gt;</t>
  </si>
  <si>
    <t>Eindnotaverrekening</t>
  </si>
  <si>
    <t>Aanpassingsverzoek eerdere maand(en)</t>
  </si>
  <si>
    <t>Juni 2023</t>
  </si>
  <si>
    <t>Voorschot op het bedrag als tegemoetkoming voor de uitvoeringskosten voor de toepassing van het prijsplafond, o.b.v. € 4,31 per kleinverbruikaansluiting per jaar, vermeerderd met 21% btw</t>
  </si>
  <si>
    <t>Voorschot op het bedrag als tegemoetkoming voor de uitvoeringskosten voor de toepassing van het prijsplafond, o.b.v. € 4,31 per kleinverbruikaansluiting per jaar vermeerderd met 21%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</si>
</sst>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&quot;€&quot;\ * #,##0.00_);_(&quot;€&quot;\ * \(#,##0.00\);_(&quot;€&quot;\ * &quot;-&quot;??_);_(@_)"/>
    <numFmt numFmtId="166" formatCode="_(* #,##0_);_(* \(#,##0\);_(* &quot;-&quot;??_);_(@_)"/>
    <numFmt numFmtId="167" formatCode="&quot;€&quot;\ #,##0.00"/>
    <numFmt numFmtId="168" formatCode="_ [$€-413]\ * #,##0.00_ ;_ [$€-413]\ * \-#,##0.00_ ;_ [$€-413]\ * &quot;-&quot;??_ ;_ @_ "/>
    <numFmt numFmtId="169" formatCode="_(&quot;€&quot;\ * #,##0.00000_);_(&quot;€&quot;\ * \(#,##0.00000\);_(&quot;€&quot;\ * &quot;-&quot;??_);_(@_)"/>
    <numFmt numFmtId="170" formatCode="_-* #,##0.00000_-;\-* #,##0.00000_-;_-* &quot;-&quot;?????_-;_-@_-"/>
    <numFmt numFmtId="171" formatCode="_ [$€-413]\ * #,##0.00000_ ;_ [$€-413]\ * \-#,##0.00000_ ;_ [$€-413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5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vertAlign val="superscript"/>
      <sz val="11"/>
      <color theme="0"/>
      <name val="Verdana"/>
      <family val="2"/>
    </font>
    <font>
      <i/>
      <sz val="8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1"/>
      <color theme="5"/>
      <name val="Verdana"/>
      <family val="2"/>
    </font>
    <font>
      <b/>
      <sz val="11"/>
      <name val="Verdana"/>
      <family val="2"/>
    </font>
    <font>
      <i/>
      <sz val="11"/>
      <color theme="1"/>
      <name val="Verdana"/>
      <family val="2"/>
    </font>
    <font>
      <i/>
      <sz val="11"/>
      <color theme="5"/>
      <name val="Verdana"/>
      <family val="2"/>
    </font>
    <font>
      <i/>
      <vertAlign val="subscript"/>
      <sz val="8"/>
      <name val="Verdana"/>
      <family val="2"/>
    </font>
    <font>
      <i/>
      <sz val="9"/>
      <color theme="1"/>
      <name val="Verdana"/>
      <family val="2"/>
    </font>
    <font>
      <i/>
      <u/>
      <sz val="9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54273"/>
        <bgColor indexed="64"/>
      </patternFill>
    </fill>
    <fill>
      <patternFill patternType="solid">
        <fgColor rgb="FF005694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ck">
        <color rgb="FF005694"/>
      </left>
      <right/>
      <top style="thick">
        <color rgb="FF005694"/>
      </top>
      <bottom/>
      <diagonal/>
    </border>
    <border>
      <left/>
      <right/>
      <top style="thick">
        <color rgb="FF005694"/>
      </top>
      <bottom/>
      <diagonal/>
    </border>
    <border>
      <left/>
      <right style="thick">
        <color rgb="FF005694"/>
      </right>
      <top style="thick">
        <color rgb="FF005694"/>
      </top>
      <bottom/>
      <diagonal/>
    </border>
    <border>
      <left style="thick">
        <color rgb="FF005694"/>
      </left>
      <right/>
      <top/>
      <bottom/>
      <diagonal/>
    </border>
    <border>
      <left/>
      <right style="thick">
        <color rgb="FF005694"/>
      </right>
      <top/>
      <bottom/>
      <diagonal/>
    </border>
    <border>
      <left style="thick">
        <color rgb="FF005694"/>
      </left>
      <right/>
      <top/>
      <bottom style="thick">
        <color rgb="FF005694"/>
      </bottom>
      <diagonal/>
    </border>
    <border>
      <left/>
      <right/>
      <top/>
      <bottom style="thick">
        <color rgb="FF005694"/>
      </bottom>
      <diagonal/>
    </border>
    <border>
      <left/>
      <right style="thick">
        <color rgb="FF005694"/>
      </right>
      <top/>
      <bottom style="thick">
        <color rgb="FF005694"/>
      </bottom>
      <diagonal/>
    </border>
    <border>
      <left style="thick">
        <color rgb="FF005694"/>
      </left>
      <right style="thin">
        <color theme="0" tint="-0.14999847407452621"/>
      </right>
      <top style="thick">
        <color rgb="FF00569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ck">
        <color rgb="FF00569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ck">
        <color rgb="FF005694"/>
      </right>
      <top style="thick">
        <color rgb="FF005694"/>
      </top>
      <bottom style="thin">
        <color theme="0" tint="-0.14999847407452621"/>
      </bottom>
      <diagonal/>
    </border>
    <border>
      <left style="thick">
        <color rgb="FF00569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ck">
        <color rgb="FF00569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rgb="FF005694"/>
      </left>
      <right/>
      <top style="thick">
        <color rgb="FF005694"/>
      </top>
      <bottom style="thin">
        <color theme="0" tint="-0.14999847407452621"/>
      </bottom>
      <diagonal/>
    </border>
    <border>
      <left/>
      <right/>
      <top style="thick">
        <color rgb="FF005694"/>
      </top>
      <bottom style="thin">
        <color theme="0" tint="-0.14999847407452621"/>
      </bottom>
      <diagonal/>
    </border>
    <border>
      <left/>
      <right style="thick">
        <color rgb="FF005694"/>
      </right>
      <top style="thick">
        <color rgb="FF005694"/>
      </top>
      <bottom style="thin">
        <color theme="0" tint="-0.14999847407452621"/>
      </bottom>
      <diagonal/>
    </border>
    <border>
      <left style="thick">
        <color rgb="FF005694"/>
      </left>
      <right/>
      <top style="thin">
        <color theme="0" tint="-0.14999847407452621"/>
      </top>
      <bottom style="thick">
        <color rgb="FF005694"/>
      </bottom>
      <diagonal/>
    </border>
    <border>
      <left/>
      <right/>
      <top style="thin">
        <color theme="0" tint="-0.14999847407452621"/>
      </top>
      <bottom style="thick">
        <color rgb="FF005694"/>
      </bottom>
      <diagonal/>
    </border>
    <border>
      <left/>
      <right style="thick">
        <color rgb="FF005694"/>
      </right>
      <top style="thin">
        <color theme="0" tint="-0.14999847407452621"/>
      </top>
      <bottom style="thick">
        <color rgb="FF005694"/>
      </bottom>
      <diagonal/>
    </border>
    <border>
      <left style="thick">
        <color rgb="FF00569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ck">
        <color rgb="FF005694"/>
      </right>
      <top style="thin">
        <color theme="0" tint="-0.1499984740745262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5" fillId="5" borderId="7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8" fontId="2" fillId="6" borderId="18" xfId="1" applyNumberFormat="1" applyFont="1" applyFill="1" applyBorder="1" applyAlignment="1">
      <alignment horizontal="right"/>
    </xf>
    <xf numFmtId="168" fontId="2" fillId="6" borderId="50" xfId="1" applyNumberFormat="1" applyFont="1" applyFill="1" applyBorder="1" applyAlignment="1">
      <alignment horizontal="right"/>
    </xf>
    <xf numFmtId="0" fontId="8" fillId="3" borderId="46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166" fontId="3" fillId="6" borderId="48" xfId="1" applyNumberFormat="1" applyFont="1" applyFill="1" applyBorder="1" applyAlignment="1" applyProtection="1">
      <alignment horizontal="right"/>
      <protection locked="0"/>
    </xf>
    <xf numFmtId="166" fontId="3" fillId="6" borderId="49" xfId="1" applyNumberFormat="1" applyFont="1" applyFill="1" applyBorder="1" applyAlignment="1" applyProtection="1">
      <alignment horizontal="right"/>
      <protection locked="0"/>
    </xf>
    <xf numFmtId="169" fontId="3" fillId="6" borderId="49" xfId="0" applyNumberFormat="1" applyFont="1" applyFill="1" applyBorder="1" applyAlignment="1" applyProtection="1">
      <alignment horizontal="right"/>
      <protection locked="0"/>
    </xf>
    <xf numFmtId="166" fontId="3" fillId="6" borderId="19" xfId="1" applyNumberFormat="1" applyFont="1" applyFill="1" applyBorder="1" applyAlignment="1" applyProtection="1">
      <alignment horizontal="right"/>
      <protection locked="0"/>
    </xf>
    <xf numFmtId="166" fontId="3" fillId="6" borderId="16" xfId="1" applyNumberFormat="1" applyFont="1" applyFill="1" applyBorder="1" applyAlignment="1" applyProtection="1">
      <alignment horizontal="right"/>
      <protection locked="0"/>
    </xf>
    <xf numFmtId="169" fontId="3" fillId="6" borderId="16" xfId="0" applyNumberFormat="1" applyFont="1" applyFill="1" applyBorder="1" applyAlignment="1" applyProtection="1">
      <alignment horizontal="right"/>
      <protection locked="0"/>
    </xf>
    <xf numFmtId="166" fontId="3" fillId="6" borderId="20" xfId="1" applyNumberFormat="1" applyFont="1" applyFill="1" applyBorder="1" applyAlignment="1" applyProtection="1">
      <alignment horizontal="right"/>
      <protection locked="0"/>
    </xf>
    <xf numFmtId="166" fontId="3" fillId="6" borderId="17" xfId="1" applyNumberFormat="1" applyFont="1" applyFill="1" applyBorder="1" applyAlignment="1" applyProtection="1">
      <alignment horizontal="right"/>
      <protection locked="0"/>
    </xf>
    <xf numFmtId="169" fontId="3" fillId="6" borderId="17" xfId="0" applyNumberFormat="1" applyFont="1" applyFill="1" applyBorder="1" applyAlignment="1" applyProtection="1">
      <alignment horizontal="right"/>
      <protection locked="0"/>
    </xf>
    <xf numFmtId="166" fontId="6" fillId="6" borderId="49" xfId="1" applyNumberFormat="1" applyFont="1" applyFill="1" applyBorder="1" applyAlignment="1" applyProtection="1">
      <alignment horizontal="right"/>
    </xf>
    <xf numFmtId="166" fontId="6" fillId="6" borderId="17" xfId="1" applyNumberFormat="1" applyFont="1" applyFill="1" applyBorder="1" applyAlignment="1" applyProtection="1">
      <alignment horizontal="right"/>
    </xf>
    <xf numFmtId="170" fontId="0" fillId="0" borderId="0" xfId="0" applyNumberFormat="1"/>
    <xf numFmtId="164" fontId="0" fillId="0" borderId="0" xfId="1" applyFont="1"/>
    <xf numFmtId="166" fontId="6" fillId="6" borderId="8" xfId="1" applyNumberFormat="1" applyFont="1" applyFill="1" applyBorder="1" applyAlignment="1" applyProtection="1">
      <alignment horizontal="right"/>
    </xf>
    <xf numFmtId="0" fontId="6" fillId="6" borderId="8" xfId="1" applyNumberFormat="1" applyFont="1" applyFill="1" applyBorder="1" applyAlignment="1" applyProtection="1">
      <alignment horizontal="right"/>
    </xf>
    <xf numFmtId="171" fontId="6" fillId="6" borderId="8" xfId="1" applyNumberFormat="1" applyFont="1" applyFill="1" applyBorder="1" applyAlignment="1" applyProtection="1">
      <alignment horizontal="right"/>
    </xf>
    <xf numFmtId="166" fontId="3" fillId="6" borderId="64" xfId="1" applyNumberFormat="1" applyFont="1" applyFill="1" applyBorder="1" applyAlignment="1" applyProtection="1">
      <alignment horizontal="right"/>
      <protection locked="0"/>
    </xf>
    <xf numFmtId="166" fontId="3" fillId="6" borderId="65" xfId="1" applyNumberFormat="1" applyFont="1" applyFill="1" applyBorder="1" applyAlignment="1" applyProtection="1">
      <alignment horizontal="right"/>
      <protection locked="0"/>
    </xf>
    <xf numFmtId="166" fontId="6" fillId="6" borderId="65" xfId="1" applyNumberFormat="1" applyFont="1" applyFill="1" applyBorder="1" applyAlignment="1" applyProtection="1">
      <alignment horizontal="right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63" xfId="0" applyFont="1" applyFill="1" applyBorder="1" applyAlignment="1" applyProtection="1">
      <alignment horizontal="center" vertical="center" wrapText="1"/>
    </xf>
    <xf numFmtId="0" fontId="5" fillId="5" borderId="47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center"/>
    </xf>
    <xf numFmtId="166" fontId="3" fillId="6" borderId="8" xfId="1" applyNumberFormat="1" applyFont="1" applyFill="1" applyBorder="1" applyAlignment="1" applyProtection="1">
      <alignment horizontal="right"/>
    </xf>
    <xf numFmtId="168" fontId="2" fillId="6" borderId="15" xfId="1" applyNumberFormat="1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vertical="center"/>
    </xf>
    <xf numFmtId="0" fontId="5" fillId="4" borderId="8" xfId="0" applyFont="1" applyFill="1" applyBorder="1" applyAlignment="1" applyProtection="1">
      <alignment vertical="center"/>
    </xf>
    <xf numFmtId="166" fontId="5" fillId="4" borderId="8" xfId="0" applyNumberFormat="1" applyFont="1" applyFill="1" applyBorder="1" applyAlignment="1" applyProtection="1">
      <alignment vertical="center"/>
    </xf>
    <xf numFmtId="165" fontId="5" fillId="4" borderId="15" xfId="0" applyNumberFormat="1" applyFont="1" applyFill="1" applyBorder="1" applyAlignment="1" applyProtection="1">
      <alignment horizontal="left" vertical="center"/>
    </xf>
    <xf numFmtId="0" fontId="4" fillId="0" borderId="37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left" vertical="center" indent="1"/>
    </xf>
    <xf numFmtId="14" fontId="3" fillId="0" borderId="29" xfId="0" applyNumberFormat="1" applyFont="1" applyBorder="1" applyAlignment="1" applyProtection="1">
      <alignment horizontal="left" vertical="center" indent="1"/>
      <protection locked="0"/>
    </xf>
    <xf numFmtId="14" fontId="3" fillId="0" borderId="30" xfId="0" applyNumberFormat="1" applyFont="1" applyBorder="1" applyAlignment="1" applyProtection="1">
      <alignment horizontal="left" vertical="center" indent="1"/>
      <protection locked="0"/>
    </xf>
    <xf numFmtId="14" fontId="3" fillId="0" borderId="31" xfId="0" applyNumberFormat="1" applyFont="1" applyBorder="1" applyAlignment="1" applyProtection="1">
      <alignment horizontal="left" vertical="center" indent="1"/>
      <protection locked="0"/>
    </xf>
    <xf numFmtId="0" fontId="11" fillId="0" borderId="32" xfId="0" quotePrefix="1" applyFont="1" applyBorder="1" applyAlignment="1" applyProtection="1">
      <alignment horizontal="left" vertical="center" indent="1"/>
      <protection locked="0"/>
    </xf>
    <xf numFmtId="0" fontId="11" fillId="0" borderId="16" xfId="0" applyFont="1" applyBorder="1" applyAlignment="1" applyProtection="1">
      <alignment horizontal="left" vertical="center" indent="1"/>
      <protection locked="0"/>
    </xf>
    <xf numFmtId="0" fontId="11" fillId="0" borderId="33" xfId="0" applyFont="1" applyBorder="1" applyAlignment="1" applyProtection="1">
      <alignment horizontal="left" vertical="center" indent="1"/>
      <protection locked="0"/>
    </xf>
    <xf numFmtId="0" fontId="3" fillId="0" borderId="32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33" xfId="0" applyFont="1" applyBorder="1" applyAlignment="1" applyProtection="1">
      <alignment horizontal="left" vertical="center" indent="1"/>
      <protection locked="0"/>
    </xf>
    <xf numFmtId="0" fontId="3" fillId="0" borderId="37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/>
    </xf>
    <xf numFmtId="0" fontId="4" fillId="0" borderId="34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2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4" fillId="0" borderId="51" xfId="0" applyFont="1" applyBorder="1" applyAlignment="1">
      <alignment horizontal="left" wrapText="1"/>
    </xf>
    <xf numFmtId="0" fontId="4" fillId="0" borderId="57" xfId="0" applyFont="1" applyBorder="1" applyAlignment="1">
      <alignment horizontal="left" wrapText="1"/>
    </xf>
    <xf numFmtId="0" fontId="4" fillId="0" borderId="58" xfId="0" applyFont="1" applyBorder="1" applyAlignment="1">
      <alignment horizontal="left" wrapText="1"/>
    </xf>
    <xf numFmtId="0" fontId="6" fillId="0" borderId="58" xfId="0" applyFont="1" applyBorder="1" applyAlignment="1" applyProtection="1">
      <alignment horizontal="left" wrapText="1"/>
    </xf>
    <xf numFmtId="0" fontId="6" fillId="0" borderId="59" xfId="0" applyFont="1" applyBorder="1" applyAlignment="1" applyProtection="1">
      <alignment horizontal="left" wrapText="1"/>
    </xf>
    <xf numFmtId="0" fontId="6" fillId="0" borderId="51" xfId="0" applyFont="1" applyBorder="1" applyAlignment="1" applyProtection="1">
      <alignment horizontal="left" wrapText="1"/>
    </xf>
    <xf numFmtId="0" fontId="6" fillId="0" borderId="56" xfId="0" applyFont="1" applyBorder="1" applyAlignment="1" applyProtection="1">
      <alignment horizontal="left" wrapText="1"/>
    </xf>
    <xf numFmtId="0" fontId="12" fillId="0" borderId="51" xfId="0" applyFont="1" applyBorder="1" applyAlignment="1" applyProtection="1">
      <alignment horizontal="left" wrapText="1"/>
    </xf>
    <xf numFmtId="0" fontId="12" fillId="0" borderId="56" xfId="0" applyFont="1" applyBorder="1" applyAlignment="1" applyProtection="1">
      <alignment horizontal="left" wrapText="1"/>
    </xf>
    <xf numFmtId="14" fontId="6" fillId="0" borderId="53" xfId="0" applyNumberFormat="1" applyFont="1" applyBorder="1" applyAlignment="1" applyProtection="1">
      <alignment horizontal="left" wrapText="1"/>
    </xf>
    <xf numFmtId="14" fontId="6" fillId="0" borderId="54" xfId="0" applyNumberFormat="1" applyFont="1" applyBorder="1" applyAlignment="1" applyProtection="1">
      <alignment horizontal="left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167" fontId="2" fillId="2" borderId="15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left" vertical="center" indent="1"/>
    </xf>
    <xf numFmtId="0" fontId="9" fillId="2" borderId="43" xfId="0" applyFont="1" applyFill="1" applyBorder="1" applyAlignment="1">
      <alignment horizontal="left" vertical="center" indent="1"/>
    </xf>
    <xf numFmtId="0" fontId="9" fillId="2" borderId="47" xfId="0" applyFont="1" applyFill="1" applyBorder="1" applyAlignment="1">
      <alignment horizontal="left" vertical="center" indent="1"/>
    </xf>
    <xf numFmtId="167" fontId="4" fillId="2" borderId="46" xfId="0" applyNumberFormat="1" applyFont="1" applyFill="1" applyBorder="1" applyAlignment="1">
      <alignment horizontal="left" vertical="center"/>
    </xf>
    <xf numFmtId="167" fontId="2" fillId="2" borderId="47" xfId="0" applyNumberFormat="1" applyFont="1" applyFill="1" applyBorder="1" applyAlignment="1">
      <alignment horizontal="left" vertical="center"/>
    </xf>
    <xf numFmtId="167" fontId="3" fillId="6" borderId="14" xfId="0" applyNumberFormat="1" applyFont="1" applyFill="1" applyBorder="1" applyAlignment="1" applyProtection="1">
      <alignment horizontal="center" vertical="center"/>
      <protection locked="0"/>
    </xf>
    <xf numFmtId="167" fontId="3" fillId="6" borderId="8" xfId="0" applyNumberFormat="1" applyFont="1" applyFill="1" applyBorder="1" applyAlignment="1" applyProtection="1">
      <alignment horizontal="center" vertical="center"/>
      <protection locked="0"/>
    </xf>
    <xf numFmtId="167" fontId="3" fillId="6" borderId="15" xfId="0" applyNumberFormat="1" applyFont="1" applyFill="1" applyBorder="1" applyAlignment="1" applyProtection="1">
      <alignment horizontal="center" vertical="center"/>
      <protection locked="0"/>
    </xf>
    <xf numFmtId="167" fontId="2" fillId="2" borderId="46" xfId="0" applyNumberFormat="1" applyFont="1" applyFill="1" applyBorder="1" applyAlignment="1">
      <alignment horizontal="left" vertical="center"/>
    </xf>
    <xf numFmtId="167" fontId="4" fillId="2" borderId="47" xfId="0" applyNumberFormat="1" applyFont="1" applyFill="1" applyBorder="1" applyAlignment="1">
      <alignment horizontal="left" vertical="center"/>
    </xf>
    <xf numFmtId="167" fontId="4" fillId="2" borderId="14" xfId="0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167" fontId="4" fillId="2" borderId="1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4" fontId="6" fillId="0" borderId="53" xfId="0" applyNumberFormat="1" applyFont="1" applyBorder="1" applyAlignment="1">
      <alignment horizontal="left" wrapText="1"/>
    </xf>
    <xf numFmtId="14" fontId="6" fillId="0" borderId="60" xfId="0" applyNumberFormat="1" applyFont="1" applyBorder="1" applyAlignment="1">
      <alignment horizontal="left" wrapText="1"/>
    </xf>
    <xf numFmtId="14" fontId="6" fillId="0" borderId="54" xfId="0" applyNumberFormat="1" applyFont="1" applyBorder="1" applyAlignment="1">
      <alignment horizontal="left" wrapText="1"/>
    </xf>
    <xf numFmtId="0" fontId="12" fillId="0" borderId="51" xfId="0" applyFont="1" applyBorder="1" applyAlignment="1">
      <alignment horizontal="left" wrapText="1"/>
    </xf>
    <xf numFmtId="0" fontId="12" fillId="0" borderId="61" xfId="0" applyFont="1" applyBorder="1" applyAlignment="1">
      <alignment horizontal="left" wrapText="1"/>
    </xf>
    <xf numFmtId="0" fontId="12" fillId="0" borderId="56" xfId="0" applyFont="1" applyBorder="1" applyAlignment="1">
      <alignment horizontal="left" wrapText="1"/>
    </xf>
    <xf numFmtId="169" fontId="6" fillId="2" borderId="7" xfId="0" applyNumberFormat="1" applyFont="1" applyFill="1" applyBorder="1" applyAlignment="1">
      <alignment horizontal="center" vertical="center"/>
    </xf>
    <xf numFmtId="169" fontId="6" fillId="2" borderId="44" xfId="0" applyNumberFormat="1" applyFont="1" applyFill="1" applyBorder="1" applyAlignment="1">
      <alignment horizontal="center" vertical="center"/>
    </xf>
    <xf numFmtId="169" fontId="6" fillId="2" borderId="45" xfId="0" applyNumberFormat="1" applyFont="1" applyFill="1" applyBorder="1" applyAlignment="1">
      <alignment horizontal="center" vertical="center"/>
    </xf>
    <xf numFmtId="0" fontId="6" fillId="0" borderId="51" xfId="0" applyFont="1" applyBorder="1" applyAlignment="1">
      <alignment horizontal="left" wrapText="1"/>
    </xf>
    <xf numFmtId="0" fontId="6" fillId="0" borderId="61" xfId="0" applyFont="1" applyBorder="1" applyAlignment="1">
      <alignment horizontal="left" wrapText="1"/>
    </xf>
    <xf numFmtId="0" fontId="6" fillId="0" borderId="56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6" fillId="0" borderId="62" xfId="0" applyFont="1" applyBorder="1" applyAlignment="1">
      <alignment horizontal="left" wrapText="1"/>
    </xf>
    <xf numFmtId="0" fontId="6" fillId="0" borderId="59" xfId="0" applyFont="1" applyBorder="1" applyAlignment="1">
      <alignment horizontal="left" wrapText="1"/>
    </xf>
    <xf numFmtId="14" fontId="3" fillId="0" borderId="58" xfId="1" applyNumberFormat="1" applyFont="1" applyBorder="1" applyAlignment="1" applyProtection="1">
      <alignment horizontal="right" wrapText="1"/>
      <protection locked="0"/>
    </xf>
    <xf numFmtId="14" fontId="3" fillId="0" borderId="62" xfId="1" applyNumberFormat="1" applyFont="1" applyBorder="1" applyAlignment="1" applyProtection="1">
      <alignment horizontal="right" wrapText="1"/>
      <protection locked="0"/>
    </xf>
    <xf numFmtId="14" fontId="3" fillId="0" borderId="59" xfId="1" applyNumberFormat="1" applyFont="1" applyBorder="1" applyAlignment="1" applyProtection="1">
      <alignment horizontal="right" wrapText="1"/>
      <protection locked="0"/>
    </xf>
    <xf numFmtId="165" fontId="8" fillId="2" borderId="7" xfId="0" applyNumberFormat="1" applyFont="1" applyFill="1" applyBorder="1" applyAlignment="1">
      <alignment horizontal="center" vertical="center" wrapText="1"/>
    </xf>
    <xf numFmtId="165" fontId="8" fillId="2" borderId="44" xfId="0" applyNumberFormat="1" applyFont="1" applyFill="1" applyBorder="1" applyAlignment="1">
      <alignment horizontal="center" vertical="center" wrapText="1"/>
    </xf>
    <xf numFmtId="165" fontId="8" fillId="2" borderId="45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9" fillId="2" borderId="11" xfId="0" applyFont="1" applyFill="1" applyBorder="1" applyAlignment="1">
      <alignment horizontal="left" vertical="center" indent="1"/>
    </xf>
    <xf numFmtId="0" fontId="9" fillId="2" borderId="14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left" vertical="center" indent="1"/>
    </xf>
    <xf numFmtId="0" fontId="2" fillId="0" borderId="52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166" fontId="3" fillId="0" borderId="53" xfId="1" applyNumberFormat="1" applyFont="1" applyBorder="1" applyAlignment="1" applyProtection="1">
      <alignment horizontal="center" wrapText="1"/>
      <protection locked="0"/>
    </xf>
    <xf numFmtId="166" fontId="3" fillId="0" borderId="60" xfId="1" applyNumberFormat="1" applyFont="1" applyBorder="1" applyAlignment="1" applyProtection="1">
      <alignment horizontal="center" wrapText="1"/>
      <protection locked="0"/>
    </xf>
    <xf numFmtId="166" fontId="3" fillId="0" borderId="54" xfId="1" applyNumberFormat="1" applyFont="1" applyBorder="1" applyAlignment="1" applyProtection="1">
      <alignment horizontal="center" wrapText="1"/>
      <protection locked="0"/>
    </xf>
    <xf numFmtId="0" fontId="2" fillId="0" borderId="5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13" fillId="0" borderId="55" xfId="0" quotePrefix="1" applyFont="1" applyBorder="1" applyAlignment="1">
      <alignment horizontal="left" vertical="top" wrapText="1"/>
    </xf>
    <xf numFmtId="0" fontId="13" fillId="0" borderId="51" xfId="0" applyFont="1" applyBorder="1" applyAlignment="1">
      <alignment horizontal="left" vertical="top" wrapText="1"/>
    </xf>
    <xf numFmtId="166" fontId="14" fillId="0" borderId="51" xfId="1" applyNumberFormat="1" applyFont="1" applyBorder="1" applyAlignment="1" applyProtection="1">
      <alignment horizontal="center" wrapText="1"/>
      <protection locked="0"/>
    </xf>
    <xf numFmtId="166" fontId="14" fillId="0" borderId="61" xfId="1" applyNumberFormat="1" applyFont="1" applyBorder="1" applyAlignment="1" applyProtection="1">
      <alignment horizontal="center" wrapText="1"/>
      <protection locked="0"/>
    </xf>
    <xf numFmtId="166" fontId="14" fillId="0" borderId="56" xfId="1" applyNumberFormat="1" applyFont="1" applyBorder="1" applyAlignment="1" applyProtection="1">
      <alignment horizontal="center" wrapText="1"/>
      <protection locked="0"/>
    </xf>
    <xf numFmtId="166" fontId="12" fillId="0" borderId="51" xfId="1" applyNumberFormat="1" applyFont="1" applyBorder="1" applyAlignment="1">
      <alignment horizontal="center" wrapText="1"/>
    </xf>
    <xf numFmtId="166" fontId="12" fillId="0" borderId="61" xfId="1" applyNumberFormat="1" applyFont="1" applyBorder="1" applyAlignment="1">
      <alignment horizontal="center" wrapText="1"/>
    </xf>
    <xf numFmtId="166" fontId="12" fillId="0" borderId="56" xfId="1" applyNumberFormat="1" applyFont="1" applyBorder="1" applyAlignment="1">
      <alignment horizontal="center" wrapText="1"/>
    </xf>
    <xf numFmtId="0" fontId="2" fillId="0" borderId="55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>
      <alignment horizontal="left" vertical="top" wrapText="1"/>
    </xf>
    <xf numFmtId="0" fontId="2" fillId="0" borderId="67" xfId="0" applyFont="1" applyBorder="1" applyAlignment="1">
      <alignment horizontal="left" vertical="top" wrapText="1"/>
    </xf>
    <xf numFmtId="0" fontId="2" fillId="0" borderId="68" xfId="0" applyFont="1" applyBorder="1" applyAlignment="1">
      <alignment horizontal="left" vertical="top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ABC7DC"/>
      <color rgb="FF154273"/>
      <color rgb="FF005694"/>
      <color rgb="FF017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9525</xdr:colOff>
      <xdr:row>9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57043B4-58E1-4351-ACF7-C7AACD3E7AE7}"/>
            </a:ext>
          </a:extLst>
        </xdr:cNvPr>
        <xdr:cNvSpPr/>
      </xdr:nvSpPr>
      <xdr:spPr>
        <a:xfrm>
          <a:off x="381000" y="190500"/>
          <a:ext cx="6262895" cy="1590675"/>
        </a:xfrm>
        <a:prstGeom prst="rect">
          <a:avLst/>
        </a:prstGeom>
        <a:solidFill>
          <a:schemeClr val="bg1"/>
        </a:solidFill>
        <a:ln w="28575">
          <a:solidFill>
            <a:srgbClr val="00569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10</xdr:row>
      <xdr:rowOff>38100</xdr:rowOff>
    </xdr:from>
    <xdr:to>
      <xdr:col>9</xdr:col>
      <xdr:colOff>0</xdr:colOff>
      <xdr:row>24</xdr:row>
      <xdr:rowOff>0</xdr:rowOff>
    </xdr:to>
    <xdr:sp macro="" textlink="">
      <xdr:nvSpPr>
        <xdr:cNvPr id="47" name="Rectangle 1">
          <a:extLst>
            <a:ext uri="{FF2B5EF4-FFF2-40B4-BE49-F238E27FC236}">
              <a16:creationId xmlns:a16="http://schemas.microsoft.com/office/drawing/2014/main" id="{EA960AD5-5D24-4689-8C5D-9492F60A9237}"/>
            </a:ext>
            <a:ext uri="{147F2762-F138-4A5C-976F-8EAC2B608ADB}">
              <a16:predDERef xmlns:a16="http://schemas.microsoft.com/office/drawing/2014/main" pred="{457043B4-58E1-4351-ACF7-C7AACD3E7AE7}"/>
            </a:ext>
          </a:extLst>
        </xdr:cNvPr>
        <xdr:cNvSpPr/>
      </xdr:nvSpPr>
      <xdr:spPr>
        <a:xfrm>
          <a:off x="381000" y="1943100"/>
          <a:ext cx="6229350" cy="2628900"/>
        </a:xfrm>
        <a:prstGeom prst="rect">
          <a:avLst/>
        </a:prstGeom>
        <a:solidFill>
          <a:schemeClr val="bg1"/>
        </a:solidFill>
        <a:ln w="28575">
          <a:solidFill>
            <a:srgbClr val="00569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400" b="1" u="sng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Introductie bestand </a:t>
          </a:r>
          <a:r>
            <a:rPr lang="nl-N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(versie 1.4: 25 april 2023)</a:t>
          </a:r>
          <a:endParaRPr lang="nl-NL" sz="11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Dit</a:t>
          </a:r>
          <a:r>
            <a:rPr lang="nl-NL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is het verplichte format ten behoeve van voorschotaanvragen in het kader van de Tijdelijke regeling subsidie bekostiging plafond energietarieven kleinverbruikers.</a:t>
          </a:r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Deze versie is verplicht vanaf de voorschotaanvragen</a:t>
          </a:r>
          <a:r>
            <a:rPr lang="nl-NL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inzake de maand juni 2023. Nieuw is de uitbetaling van 21% btw over de TUK.</a:t>
          </a:r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 b="1" u="none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Leeswijzer</a:t>
          </a:r>
        </a:p>
        <a:p>
          <a:pPr algn="l"/>
          <a:r>
            <a:rPr lang="nl-NL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In</a:t>
          </a:r>
          <a:r>
            <a:rPr lang="nl-NL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dit bestand vindt u een tabblad "Totaal" dat het subtotaal van de berekening van de subsidieaanvraag voor elektriciteit en gas en de totale som van de voorschotberekening weergeeft. Hier vult u tevens eventuele correcties op het voorschotbedrag in. Op de tabbladen genaamd "Elektriciteit" en "Gas" vindt u de berekening die ingevuld dient te worden per onderdeel.</a:t>
          </a:r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76200</xdr:rowOff>
    </xdr:from>
    <xdr:to>
      <xdr:col>6</xdr:col>
      <xdr:colOff>340576</xdr:colOff>
      <xdr:row>9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169EF0-8EC3-4AD1-A6B3-2F9EC50F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76225"/>
          <a:ext cx="3902926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550273</xdr:colOff>
      <xdr:row>4</xdr:row>
      <xdr:rowOff>209549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E08AC1-847A-457B-8DE0-89EB9B83D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2455273</xdr:colOff>
      <xdr:row>4</xdr:row>
      <xdr:rowOff>209549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80F3427-B40D-48CC-992E-53E12AD36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2455273</xdr:colOff>
      <xdr:row>4</xdr:row>
      <xdr:rowOff>209549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BB349-8A79-4951-8CC8-5217A6B6F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A363-8A65-4A2D-9B8E-3DBA41240737}">
  <sheetPr>
    <tabColor theme="4"/>
    <pageSetUpPr fitToPage="1"/>
  </sheetPr>
  <dimension ref="A1:N31"/>
  <sheetViews>
    <sheetView showGridLines="0" zoomScale="115" zoomScaleNormal="115" workbookViewId="0">
      <selection activeCell="F26" sqref="F26:I26"/>
    </sheetView>
  </sheetViews>
  <sheetFormatPr defaultColWidth="0" defaultRowHeight="15" zeroHeight="1" x14ac:dyDescent="0.25"/>
  <cols>
    <col min="1" max="1" width="5.7109375" customWidth="1"/>
    <col min="2" max="4" width="9.140625" customWidth="1"/>
    <col min="5" max="5" width="18" customWidth="1"/>
    <col min="6" max="8" width="9.140625" customWidth="1"/>
    <col min="9" max="9" width="20.5703125" customWidth="1"/>
    <col min="10" max="10" width="9.140625" customWidth="1"/>
    <col min="11" max="12" width="9.140625" hidden="1" customWidth="1"/>
    <col min="13" max="13" width="13.28515625" hidden="1" customWidth="1"/>
    <col min="14" max="14" width="43.28515625" hidden="1" customWidth="1"/>
    <col min="15" max="16384" width="9.140625" hidden="1"/>
  </cols>
  <sheetData>
    <row r="1" spans="2:7" x14ac:dyDescent="0.25"/>
    <row r="2" spans="2:7" x14ac:dyDescent="0.25">
      <c r="B2" s="81"/>
      <c r="C2" s="81"/>
      <c r="D2" s="81"/>
      <c r="E2" s="81"/>
      <c r="F2" s="81"/>
      <c r="G2" s="81"/>
    </row>
    <row r="3" spans="2:7" x14ac:dyDescent="0.25">
      <c r="B3" s="81"/>
      <c r="C3" s="81"/>
      <c r="D3" s="81"/>
      <c r="E3" s="81"/>
      <c r="F3" s="81"/>
      <c r="G3" s="81"/>
    </row>
    <row r="4" spans="2:7" x14ac:dyDescent="0.25">
      <c r="B4" s="81"/>
      <c r="C4" s="81"/>
      <c r="D4" s="81"/>
      <c r="E4" s="81"/>
      <c r="F4" s="81"/>
      <c r="G4" s="81"/>
    </row>
    <row r="5" spans="2:7" x14ac:dyDescent="0.25">
      <c r="B5" s="81"/>
      <c r="C5" s="81"/>
      <c r="D5" s="81"/>
      <c r="E5" s="81"/>
      <c r="F5" s="81"/>
      <c r="G5" s="81"/>
    </row>
    <row r="6" spans="2:7" x14ac:dyDescent="0.25">
      <c r="B6" s="81"/>
      <c r="C6" s="81"/>
      <c r="D6" s="81"/>
      <c r="E6" s="81"/>
      <c r="F6" s="81"/>
      <c r="G6" s="81"/>
    </row>
    <row r="7" spans="2:7" x14ac:dyDescent="0.25">
      <c r="B7" s="81"/>
      <c r="C7" s="81"/>
      <c r="D7" s="81"/>
      <c r="E7" s="81"/>
      <c r="F7" s="81"/>
      <c r="G7" s="81"/>
    </row>
    <row r="8" spans="2:7" x14ac:dyDescent="0.25"/>
    <row r="9" spans="2:7" x14ac:dyDescent="0.25">
      <c r="B9" s="81"/>
      <c r="C9" s="81"/>
      <c r="D9" s="81"/>
      <c r="E9" s="81"/>
      <c r="F9" s="81"/>
      <c r="G9" s="81"/>
    </row>
    <row r="10" spans="2:7" x14ac:dyDescent="0.25">
      <c r="B10" s="81"/>
      <c r="C10" s="81"/>
      <c r="D10" s="81"/>
      <c r="E10" s="81"/>
      <c r="F10" s="81"/>
      <c r="G10" s="81"/>
    </row>
    <row r="11" spans="2:7" x14ac:dyDescent="0.25">
      <c r="B11" s="81"/>
      <c r="C11" s="81"/>
      <c r="D11" s="81"/>
      <c r="E11" s="81"/>
      <c r="F11" s="81"/>
      <c r="G11" s="81"/>
    </row>
    <row r="12" spans="2:7" x14ac:dyDescent="0.25">
      <c r="B12" s="81"/>
      <c r="C12" s="81"/>
      <c r="D12" s="81"/>
      <c r="E12" s="81"/>
      <c r="F12" s="81"/>
      <c r="G12" s="81"/>
    </row>
    <row r="13" spans="2:7" x14ac:dyDescent="0.25">
      <c r="B13" s="81"/>
      <c r="C13" s="81"/>
      <c r="D13" s="81"/>
      <c r="E13" s="81"/>
      <c r="F13" s="81"/>
      <c r="G13" s="81"/>
    </row>
    <row r="14" spans="2:7" x14ac:dyDescent="0.25">
      <c r="B14" s="81"/>
      <c r="C14" s="81"/>
      <c r="D14" s="81"/>
      <c r="E14" s="81"/>
      <c r="F14" s="81"/>
      <c r="G14" s="81"/>
    </row>
    <row r="15" spans="2:7" x14ac:dyDescent="0.25">
      <c r="B15" s="81"/>
      <c r="C15" s="81"/>
      <c r="D15" s="81"/>
      <c r="E15" s="81"/>
      <c r="F15" s="81"/>
      <c r="G15" s="81"/>
    </row>
    <row r="16" spans="2:7" x14ac:dyDescent="0.25">
      <c r="B16" s="81"/>
      <c r="C16" s="81"/>
      <c r="D16" s="81"/>
      <c r="E16" s="81"/>
      <c r="F16" s="81"/>
      <c r="G16" s="81"/>
    </row>
    <row r="17" spans="2:9" x14ac:dyDescent="0.25">
      <c r="B17" s="81"/>
      <c r="C17" s="81"/>
      <c r="D17" s="81"/>
      <c r="E17" s="81"/>
      <c r="F17" s="81"/>
      <c r="G17" s="81"/>
    </row>
    <row r="18" spans="2:9" x14ac:dyDescent="0.25">
      <c r="B18" s="81"/>
      <c r="C18" s="81"/>
      <c r="D18" s="81"/>
      <c r="E18" s="81"/>
      <c r="F18" s="81"/>
      <c r="G18" s="81"/>
    </row>
    <row r="19" spans="2:9" x14ac:dyDescent="0.25">
      <c r="B19" s="81"/>
      <c r="C19" s="81"/>
      <c r="D19" s="81"/>
      <c r="E19" s="81"/>
      <c r="F19" s="81"/>
      <c r="G19" s="81"/>
    </row>
    <row r="20" spans="2:9" x14ac:dyDescent="0.25">
      <c r="B20" s="81"/>
      <c r="C20" s="81"/>
      <c r="D20" s="81"/>
      <c r="E20" s="81"/>
      <c r="F20" s="81"/>
      <c r="G20" s="81"/>
    </row>
    <row r="21" spans="2:9" x14ac:dyDescent="0.25">
      <c r="B21" s="81"/>
      <c r="C21" s="81"/>
      <c r="D21" s="81"/>
      <c r="E21" s="81"/>
      <c r="F21" s="81"/>
      <c r="G21" s="81"/>
    </row>
    <row r="22" spans="2:9" x14ac:dyDescent="0.25">
      <c r="B22" s="81"/>
      <c r="C22" s="81"/>
      <c r="D22" s="81"/>
      <c r="E22" s="81"/>
      <c r="F22" s="81"/>
      <c r="G22" s="81"/>
    </row>
    <row r="23" spans="2:9" x14ac:dyDescent="0.25">
      <c r="B23" s="81"/>
      <c r="C23" s="81"/>
      <c r="D23" s="81"/>
      <c r="E23" s="81"/>
      <c r="F23" s="81"/>
      <c r="G23" s="81"/>
    </row>
    <row r="24" spans="2:9" x14ac:dyDescent="0.25">
      <c r="B24" s="81"/>
      <c r="C24" s="81"/>
      <c r="D24" s="81"/>
      <c r="E24" s="81"/>
      <c r="F24" s="81"/>
      <c r="G24" s="81"/>
    </row>
    <row r="25" spans="2:9" ht="15.75" thickBot="1" x14ac:dyDescent="0.3"/>
    <row r="26" spans="2:9" s="10" customFormat="1" ht="24.95" customHeight="1" thickTop="1" x14ac:dyDescent="0.25">
      <c r="B26" s="82" t="s">
        <v>0</v>
      </c>
      <c r="C26" s="83"/>
      <c r="D26" s="83"/>
      <c r="E26" s="84"/>
      <c r="F26" s="69">
        <v>45041</v>
      </c>
      <c r="G26" s="70"/>
      <c r="H26" s="70"/>
      <c r="I26" s="71"/>
    </row>
    <row r="27" spans="2:9" s="10" customFormat="1" ht="24.95" customHeight="1" x14ac:dyDescent="0.25">
      <c r="B27" s="85" t="s">
        <v>1</v>
      </c>
      <c r="C27" s="86"/>
      <c r="D27" s="86"/>
      <c r="E27" s="86"/>
      <c r="F27" s="72" t="s">
        <v>64</v>
      </c>
      <c r="G27" s="73"/>
      <c r="H27" s="73"/>
      <c r="I27" s="74"/>
    </row>
    <row r="28" spans="2:9" s="10" customFormat="1" ht="24.95" customHeight="1" x14ac:dyDescent="0.25">
      <c r="B28" s="87" t="s">
        <v>2</v>
      </c>
      <c r="C28" s="88"/>
      <c r="D28" s="88"/>
      <c r="E28" s="89"/>
      <c r="F28" s="75" t="s">
        <v>11</v>
      </c>
      <c r="G28" s="76"/>
      <c r="H28" s="76"/>
      <c r="I28" s="77"/>
    </row>
    <row r="29" spans="2:9" s="10" customFormat="1" ht="24.95" customHeight="1" thickBot="1" x14ac:dyDescent="0.3">
      <c r="B29" s="66" t="s">
        <v>3</v>
      </c>
      <c r="C29" s="67"/>
      <c r="D29" s="67"/>
      <c r="E29" s="68"/>
      <c r="F29" s="78" t="s">
        <v>12</v>
      </c>
      <c r="G29" s="79"/>
      <c r="H29" s="79"/>
      <c r="I29" s="80"/>
    </row>
    <row r="30" spans="2:9" ht="15.75" thickTop="1" x14ac:dyDescent="0.25">
      <c r="G30" s="11"/>
    </row>
    <row r="31" spans="2:9" x14ac:dyDescent="0.25"/>
  </sheetData>
  <sheetProtection algorithmName="SHA-512" hashValue="hJYjX4uBJdOKr5aFCUdNd0bbpe5r5r4ThhaHN45FeNCLYO8ZUAvXcg2+V9B6+JlX8y2JpTnCopKgdPCDXwnH6w==" saltValue="PqSUfg0e28+hKG8iP53OYg==" spinCount="100000" sheet="1" objects="1" scenarios="1" selectLockedCells="1"/>
  <mergeCells count="10">
    <mergeCell ref="B2:G7"/>
    <mergeCell ref="B9:G24"/>
    <mergeCell ref="B26:E26"/>
    <mergeCell ref="B27:E27"/>
    <mergeCell ref="B28:E28"/>
    <mergeCell ref="B29:E29"/>
    <mergeCell ref="F26:I26"/>
    <mergeCell ref="F27:I27"/>
    <mergeCell ref="F28:I28"/>
    <mergeCell ref="F29:I2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73ED-1A84-406D-8F50-92DE126034B8}">
  <sheetPr>
    <tabColor rgb="FFABC7DC"/>
    <pageSetUpPr fitToPage="1"/>
  </sheetPr>
  <dimension ref="A1:J29"/>
  <sheetViews>
    <sheetView showGridLines="0" zoomScaleNormal="100" workbookViewId="0">
      <selection activeCell="D15" sqref="D15:F15"/>
    </sheetView>
  </sheetViews>
  <sheetFormatPr defaultColWidth="0" defaultRowHeight="15" zeroHeight="1" x14ac:dyDescent="0.25"/>
  <cols>
    <col min="1" max="1" width="4.140625" customWidth="1"/>
    <col min="2" max="3" width="28.5703125" customWidth="1"/>
    <col min="4" max="5" width="30.7109375" customWidth="1"/>
    <col min="6" max="6" width="29.7109375" customWidth="1"/>
    <col min="7" max="7" width="9.140625" customWidth="1"/>
    <col min="8" max="8" width="45" hidden="1" customWidth="1"/>
    <col min="9" max="10" width="49.140625" hidden="1" customWidth="1"/>
    <col min="11" max="16384" width="9.140625" hidden="1"/>
  </cols>
  <sheetData>
    <row r="1" spans="2:6" ht="15.75" thickBot="1" x14ac:dyDescent="0.3"/>
    <row r="2" spans="2:6" ht="20.100000000000001" customHeight="1" thickTop="1" x14ac:dyDescent="0.25">
      <c r="B2" s="90" t="s">
        <v>15</v>
      </c>
      <c r="C2" s="91"/>
      <c r="D2" s="91"/>
      <c r="E2" s="91"/>
      <c r="F2" s="92"/>
    </row>
    <row r="3" spans="2:6" ht="20.100000000000001" customHeight="1" x14ac:dyDescent="0.25">
      <c r="B3" s="93"/>
      <c r="C3" s="94"/>
      <c r="D3" s="94"/>
      <c r="E3" s="94"/>
      <c r="F3" s="95"/>
    </row>
    <row r="4" spans="2:6" ht="20.100000000000001" customHeight="1" x14ac:dyDescent="0.25">
      <c r="B4" s="93"/>
      <c r="C4" s="94"/>
      <c r="D4" s="94"/>
      <c r="E4" s="94"/>
      <c r="F4" s="95"/>
    </row>
    <row r="5" spans="2:6" ht="20.100000000000001" customHeight="1" thickBot="1" x14ac:dyDescent="0.3">
      <c r="B5" s="96"/>
      <c r="C5" s="97"/>
      <c r="D5" s="97"/>
      <c r="E5" s="97"/>
      <c r="F5" s="98"/>
    </row>
    <row r="6" spans="2:6" ht="16.5" thickTop="1" thickBot="1" x14ac:dyDescent="0.3"/>
    <row r="7" spans="2:6" ht="24.75" customHeight="1" x14ac:dyDescent="0.25">
      <c r="B7" s="99" t="s">
        <v>0</v>
      </c>
      <c r="C7" s="100"/>
      <c r="D7" s="111">
        <f>Voorblad!F26</f>
        <v>45041</v>
      </c>
      <c r="E7" s="111"/>
      <c r="F7" s="112"/>
    </row>
    <row r="8" spans="2:6" ht="21" customHeight="1" x14ac:dyDescent="0.25">
      <c r="B8" s="101" t="s">
        <v>1</v>
      </c>
      <c r="C8" s="102"/>
      <c r="D8" s="109" t="str">
        <f>Voorblad!F27</f>
        <v>Juni 2023</v>
      </c>
      <c r="E8" s="109"/>
      <c r="F8" s="110"/>
    </row>
    <row r="9" spans="2:6" ht="30" customHeight="1" x14ac:dyDescent="0.25">
      <c r="B9" s="101" t="s">
        <v>2</v>
      </c>
      <c r="C9" s="102"/>
      <c r="D9" s="107" t="str">
        <f>Voorblad!F28</f>
        <v>Jan Janssen, Manager FP&amp;A</v>
      </c>
      <c r="E9" s="107"/>
      <c r="F9" s="108"/>
    </row>
    <row r="10" spans="2:6" ht="20.100000000000001" customHeight="1" thickBot="1" x14ac:dyDescent="0.3">
      <c r="B10" s="103" t="s">
        <v>3</v>
      </c>
      <c r="C10" s="104"/>
      <c r="D10" s="105" t="str">
        <f>Voorblad!F29</f>
        <v>Piet Pietersen, FP&amp;A Analist</v>
      </c>
      <c r="E10" s="105"/>
      <c r="F10" s="106"/>
    </row>
    <row r="11" spans="2:6" ht="20.100000000000001" customHeight="1" thickBot="1" x14ac:dyDescent="0.3"/>
    <row r="12" spans="2:6" ht="20.100000000000001" customHeight="1" x14ac:dyDescent="0.25">
      <c r="B12" s="122" t="s">
        <v>4</v>
      </c>
      <c r="C12" s="123"/>
      <c r="D12" s="113" t="s">
        <v>5</v>
      </c>
      <c r="E12" s="114"/>
      <c r="F12" s="115"/>
    </row>
    <row r="13" spans="2:6" ht="20.100000000000001" customHeight="1" x14ac:dyDescent="0.25">
      <c r="B13" s="25" t="s">
        <v>40</v>
      </c>
      <c r="C13" s="26" t="s">
        <v>6</v>
      </c>
      <c r="D13" s="116"/>
      <c r="E13" s="117"/>
      <c r="F13" s="118"/>
    </row>
    <row r="14" spans="2:6" ht="20.100000000000001" customHeight="1" thickBot="1" x14ac:dyDescent="0.3">
      <c r="B14" s="27">
        <f>Elektriciteit!H29</f>
        <v>46141095.245416671</v>
      </c>
      <c r="C14" s="28">
        <f>Gas!H28</f>
        <v>38193390.78958334</v>
      </c>
      <c r="D14" s="119">
        <f>SUM(B14:C14)</f>
        <v>84334486.035000011</v>
      </c>
      <c r="E14" s="120"/>
      <c r="F14" s="121"/>
    </row>
    <row r="15" spans="2:6" ht="20.100000000000001" customHeight="1" thickBot="1" x14ac:dyDescent="0.3">
      <c r="B15" s="127" t="s">
        <v>62</v>
      </c>
      <c r="C15" s="128"/>
      <c r="D15" s="129">
        <v>0</v>
      </c>
      <c r="E15" s="130"/>
      <c r="F15" s="131"/>
    </row>
    <row r="16" spans="2:6" ht="20.100000000000001" customHeight="1" thickBot="1" x14ac:dyDescent="0.3">
      <c r="B16" s="127" t="s">
        <v>63</v>
      </c>
      <c r="C16" s="133"/>
      <c r="D16" s="129">
        <v>0</v>
      </c>
      <c r="E16" s="130"/>
      <c r="F16" s="131"/>
    </row>
    <row r="17" spans="2:6" ht="20.100000000000001" customHeight="1" thickBot="1" x14ac:dyDescent="0.3">
      <c r="B17" s="132" t="s">
        <v>58</v>
      </c>
      <c r="C17" s="128"/>
      <c r="D17" s="134">
        <f>SUM(D14:F16)</f>
        <v>84334486.035000011</v>
      </c>
      <c r="E17" s="135"/>
      <c r="F17" s="136"/>
    </row>
    <row r="18" spans="2:6" ht="20.100000000000001" customHeight="1" thickBot="1" x14ac:dyDescent="0.3"/>
    <row r="19" spans="2:6" ht="20.100000000000001" customHeight="1" thickBot="1" x14ac:dyDescent="0.3">
      <c r="B19" s="124" t="s">
        <v>14</v>
      </c>
      <c r="C19" s="125"/>
      <c r="D19" s="125"/>
      <c r="E19" s="125"/>
      <c r="F19" s="126"/>
    </row>
    <row r="20" spans="2:6" ht="20.100000000000001" customHeight="1" x14ac:dyDescent="0.25"/>
    <row r="21" spans="2:6" ht="29.25" hidden="1" customHeight="1" x14ac:dyDescent="0.25"/>
    <row r="29" spans="2:6" hidden="1" x14ac:dyDescent="0.25">
      <c r="B29" s="1"/>
    </row>
  </sheetData>
  <sheetProtection algorithmName="SHA-512" hashValue="fDjbEFVdmKF76+2v+gmCHfJBr7q6Xdng3M1tgCfFxhIUPlHFfOXokFLF4xu9Hwe3om6tZHZy3/1OyubadHUWzw==" saltValue="Ckre9++Q+oVT8uq+YJejeA==" spinCount="100000" sheet="1" objects="1" scenarios="1" selectLockedCells="1"/>
  <mergeCells count="20">
    <mergeCell ref="D12:F12"/>
    <mergeCell ref="D13:F13"/>
    <mergeCell ref="D14:F14"/>
    <mergeCell ref="B12:C12"/>
    <mergeCell ref="B19:F19"/>
    <mergeCell ref="B15:C15"/>
    <mergeCell ref="D15:F15"/>
    <mergeCell ref="B17:C17"/>
    <mergeCell ref="D16:F16"/>
    <mergeCell ref="B16:C16"/>
    <mergeCell ref="D17:F17"/>
    <mergeCell ref="B2:F5"/>
    <mergeCell ref="B7:C7"/>
    <mergeCell ref="B8:C8"/>
    <mergeCell ref="B9:C9"/>
    <mergeCell ref="B10:C10"/>
    <mergeCell ref="D10:F10"/>
    <mergeCell ref="D9:F9"/>
    <mergeCell ref="D8:F8"/>
    <mergeCell ref="D7:F7"/>
  </mergeCells>
  <pageMargins left="0.7" right="0.7" top="0.75" bottom="0.75" header="0.3" footer="0.3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2721-8B15-441E-AE38-7A14EF64089C}">
  <sheetPr>
    <tabColor theme="4" tint="0.79998168889431442"/>
    <pageSetUpPr fitToPage="1"/>
  </sheetPr>
  <dimension ref="A1:K34"/>
  <sheetViews>
    <sheetView showGridLines="0" tabSelected="1" topLeftCell="A4" zoomScaleNormal="100" workbookViewId="0">
      <selection activeCell="G25" sqref="G25"/>
    </sheetView>
  </sheetViews>
  <sheetFormatPr defaultColWidth="0" defaultRowHeight="15" zeroHeight="1" x14ac:dyDescent="0.25"/>
  <cols>
    <col min="1" max="1" width="4.140625" customWidth="1"/>
    <col min="2" max="2" width="41.28515625" bestFit="1" customWidth="1"/>
    <col min="3" max="3" width="5.7109375" customWidth="1"/>
    <col min="4" max="7" width="30.7109375" customWidth="1"/>
    <col min="8" max="8" width="29.7109375" customWidth="1"/>
    <col min="9" max="9" width="9.140625" customWidth="1"/>
    <col min="10" max="10" width="44.140625" hidden="1" customWidth="1"/>
    <col min="11" max="11" width="49.140625" hidden="1" customWidth="1"/>
    <col min="12" max="16384" width="9.140625" hidden="1"/>
  </cols>
  <sheetData>
    <row r="1" spans="2:8" ht="15.75" thickBot="1" x14ac:dyDescent="0.3"/>
    <row r="2" spans="2:8" ht="20.100000000000001" customHeight="1" thickTop="1" x14ac:dyDescent="0.25">
      <c r="B2" s="137" t="s">
        <v>23</v>
      </c>
      <c r="C2" s="91"/>
      <c r="D2" s="91"/>
      <c r="E2" s="91"/>
      <c r="F2" s="91"/>
      <c r="G2" s="91"/>
      <c r="H2" s="92"/>
    </row>
    <row r="3" spans="2:8" ht="20.100000000000001" customHeight="1" x14ac:dyDescent="0.25">
      <c r="B3" s="93"/>
      <c r="C3" s="94"/>
      <c r="D3" s="94"/>
      <c r="E3" s="94"/>
      <c r="F3" s="94"/>
      <c r="G3" s="94"/>
      <c r="H3" s="95"/>
    </row>
    <row r="4" spans="2:8" ht="20.100000000000001" customHeight="1" x14ac:dyDescent="0.25">
      <c r="B4" s="93"/>
      <c r="C4" s="94"/>
      <c r="D4" s="94"/>
      <c r="E4" s="94"/>
      <c r="F4" s="94"/>
      <c r="G4" s="94"/>
      <c r="H4" s="95"/>
    </row>
    <row r="5" spans="2:8" ht="20.100000000000001" customHeight="1" thickBot="1" x14ac:dyDescent="0.3">
      <c r="B5" s="96"/>
      <c r="C5" s="97"/>
      <c r="D5" s="97"/>
      <c r="E5" s="97"/>
      <c r="F5" s="97"/>
      <c r="G5" s="97"/>
      <c r="H5" s="98"/>
    </row>
    <row r="6" spans="2:8" ht="16.5" thickTop="1" thickBot="1" x14ac:dyDescent="0.3"/>
    <row r="7" spans="2:8" ht="15.75" thickBot="1" x14ac:dyDescent="0.3">
      <c r="B7" s="99" t="s">
        <v>0</v>
      </c>
      <c r="C7" s="100"/>
      <c r="D7" s="100"/>
      <c r="E7" s="138">
        <f>Voorblad!F26</f>
        <v>45041</v>
      </c>
      <c r="F7" s="139"/>
      <c r="G7" s="140"/>
      <c r="H7" s="3" t="s">
        <v>46</v>
      </c>
    </row>
    <row r="8" spans="2:8" x14ac:dyDescent="0.25">
      <c r="B8" s="101" t="s">
        <v>1</v>
      </c>
      <c r="C8" s="102"/>
      <c r="D8" s="102"/>
      <c r="E8" s="141" t="str">
        <f>Voorblad!F27</f>
        <v>Juni 2023</v>
      </c>
      <c r="F8" s="142"/>
      <c r="G8" s="143"/>
      <c r="H8" s="144">
        <v>0.24754999999999999</v>
      </c>
    </row>
    <row r="9" spans="2:8" ht="20.100000000000001" customHeight="1" x14ac:dyDescent="0.25">
      <c r="B9" s="101" t="s">
        <v>2</v>
      </c>
      <c r="C9" s="102"/>
      <c r="D9" s="102"/>
      <c r="E9" s="147" t="str">
        <f>Voorblad!F28</f>
        <v>Jan Janssen, Manager FP&amp;A</v>
      </c>
      <c r="F9" s="148"/>
      <c r="G9" s="149"/>
      <c r="H9" s="145"/>
    </row>
    <row r="10" spans="2:8" ht="20.100000000000001" customHeight="1" thickBot="1" x14ac:dyDescent="0.3">
      <c r="B10" s="103" t="s">
        <v>3</v>
      </c>
      <c r="C10" s="104"/>
      <c r="D10" s="104"/>
      <c r="E10" s="150" t="str">
        <f>Voorblad!F29</f>
        <v>Piet Pietersen, FP&amp;A Analist</v>
      </c>
      <c r="F10" s="151"/>
      <c r="G10" s="152"/>
      <c r="H10" s="146"/>
    </row>
    <row r="11" spans="2:8" ht="20.100000000000001" customHeight="1" x14ac:dyDescent="0.25">
      <c r="B11" s="165" t="s">
        <v>18</v>
      </c>
      <c r="C11" s="166"/>
      <c r="D11" s="166"/>
      <c r="E11" s="167">
        <v>850000</v>
      </c>
      <c r="F11" s="168"/>
      <c r="G11" s="169"/>
      <c r="H11" s="156" t="s">
        <v>52</v>
      </c>
    </row>
    <row r="12" spans="2:8" ht="20.100000000000001" customHeight="1" x14ac:dyDescent="0.25">
      <c r="B12" s="172" t="s">
        <v>20</v>
      </c>
      <c r="C12" s="173"/>
      <c r="D12" s="173"/>
      <c r="E12" s="174">
        <v>143050</v>
      </c>
      <c r="F12" s="175"/>
      <c r="G12" s="176"/>
      <c r="H12" s="157"/>
    </row>
    <row r="13" spans="2:8" ht="20.100000000000001" customHeight="1" x14ac:dyDescent="0.25">
      <c r="B13" s="180" t="s">
        <v>21</v>
      </c>
      <c r="C13" s="181"/>
      <c r="D13" s="181"/>
      <c r="E13" s="177">
        <f>E11-E12</f>
        <v>706950</v>
      </c>
      <c r="F13" s="178"/>
      <c r="G13" s="179"/>
      <c r="H13" s="157"/>
    </row>
    <row r="14" spans="2:8" ht="44.25" customHeight="1" x14ac:dyDescent="0.25">
      <c r="B14" s="186" t="s">
        <v>59</v>
      </c>
      <c r="C14" s="187"/>
      <c r="D14" s="188"/>
      <c r="E14" s="174">
        <v>50</v>
      </c>
      <c r="F14" s="175"/>
      <c r="G14" s="176"/>
      <c r="H14" s="157"/>
    </row>
    <row r="15" spans="2:8" ht="20.100000000000001" customHeight="1" thickBot="1" x14ac:dyDescent="0.3">
      <c r="B15" s="170" t="s">
        <v>22</v>
      </c>
      <c r="C15" s="171"/>
      <c r="D15" s="171"/>
      <c r="E15" s="153">
        <v>45041</v>
      </c>
      <c r="F15" s="154"/>
      <c r="G15" s="155"/>
      <c r="H15" s="158"/>
    </row>
    <row r="16" spans="2:8" ht="20.100000000000001" customHeight="1" thickBot="1" x14ac:dyDescent="0.3"/>
    <row r="17" spans="2:8" ht="82.5" customHeight="1" x14ac:dyDescent="0.25">
      <c r="B17" s="24" t="s">
        <v>41</v>
      </c>
      <c r="C17" s="14" t="s">
        <v>7</v>
      </c>
      <c r="D17" s="29" t="s">
        <v>24</v>
      </c>
      <c r="E17" s="4" t="s">
        <v>48</v>
      </c>
      <c r="F17" s="4" t="s">
        <v>49</v>
      </c>
      <c r="G17" s="4" t="s">
        <v>42</v>
      </c>
      <c r="H17" s="14" t="s">
        <v>17</v>
      </c>
    </row>
    <row r="18" spans="2:8" ht="62.25" customHeight="1" thickBot="1" x14ac:dyDescent="0.3">
      <c r="B18" s="13"/>
      <c r="C18" s="15"/>
      <c r="D18" s="21" t="s">
        <v>37</v>
      </c>
      <c r="E18" s="22" t="s">
        <v>38</v>
      </c>
      <c r="F18" s="22" t="s">
        <v>54</v>
      </c>
      <c r="G18" s="22" t="s">
        <v>39</v>
      </c>
      <c r="H18" s="23" t="s">
        <v>8</v>
      </c>
    </row>
    <row r="19" spans="2:8" ht="21.75" customHeight="1" x14ac:dyDescent="0.25">
      <c r="B19" s="5" t="s">
        <v>32</v>
      </c>
      <c r="C19" s="6">
        <v>1</v>
      </c>
      <c r="D19" s="30">
        <v>60000</v>
      </c>
      <c r="E19" s="31">
        <v>2800</v>
      </c>
      <c r="F19" s="39">
        <f>E19/12</f>
        <v>233.33333333333334</v>
      </c>
      <c r="G19" s="32">
        <v>0.22</v>
      </c>
      <c r="H19" s="17">
        <f>IFERROR(IF((D19*F19)*((G19-$H$8))&lt;0,0,(D19*F19)*((G19-$H$8))),0)</f>
        <v>0</v>
      </c>
    </row>
    <row r="20" spans="2:8" ht="21.75" customHeight="1" x14ac:dyDescent="0.25">
      <c r="B20" s="2" t="s">
        <v>33</v>
      </c>
      <c r="C20" s="7">
        <v>2</v>
      </c>
      <c r="D20" s="33">
        <v>100000</v>
      </c>
      <c r="E20" s="34">
        <v>2500</v>
      </c>
      <c r="F20" s="39">
        <f t="shared" ref="F20:F25" si="0">E20/12</f>
        <v>208.33333333333334</v>
      </c>
      <c r="G20" s="35">
        <v>0.34</v>
      </c>
      <c r="H20" s="17">
        <f t="shared" ref="H20:H25" si="1">IFERROR(IF((D20*F20)*((G20-$H$8))&lt;0,0,(D20*F20)*((G20-$H$8))),0)</f>
        <v>1926041.6666666677</v>
      </c>
    </row>
    <row r="21" spans="2:8" ht="21.75" customHeight="1" x14ac:dyDescent="0.25">
      <c r="B21" s="2" t="s">
        <v>34</v>
      </c>
      <c r="C21" s="7">
        <v>3</v>
      </c>
      <c r="D21" s="33">
        <v>145950</v>
      </c>
      <c r="E21" s="34">
        <v>2700</v>
      </c>
      <c r="F21" s="39">
        <f t="shared" si="0"/>
        <v>225</v>
      </c>
      <c r="G21" s="35">
        <v>0.45</v>
      </c>
      <c r="H21" s="17">
        <f t="shared" si="1"/>
        <v>6648204.9375000009</v>
      </c>
    </row>
    <row r="22" spans="2:8" ht="21.75" customHeight="1" x14ac:dyDescent="0.25">
      <c r="B22" s="2" t="s">
        <v>60</v>
      </c>
      <c r="C22" s="7">
        <v>4</v>
      </c>
      <c r="D22" s="33">
        <v>230000</v>
      </c>
      <c r="E22" s="34">
        <v>2400</v>
      </c>
      <c r="F22" s="39">
        <f t="shared" si="0"/>
        <v>200</v>
      </c>
      <c r="G22" s="35">
        <v>0.61</v>
      </c>
      <c r="H22" s="17">
        <f t="shared" si="1"/>
        <v>16672700</v>
      </c>
    </row>
    <row r="23" spans="2:8" ht="21.75" customHeight="1" x14ac:dyDescent="0.25">
      <c r="B23" s="2" t="s">
        <v>35</v>
      </c>
      <c r="C23" s="7">
        <v>5</v>
      </c>
      <c r="D23" s="33">
        <v>120000</v>
      </c>
      <c r="E23" s="34">
        <v>2600</v>
      </c>
      <c r="F23" s="39">
        <f t="shared" si="0"/>
        <v>216.66666666666666</v>
      </c>
      <c r="G23" s="35">
        <v>0.74</v>
      </c>
      <c r="H23" s="17">
        <f t="shared" si="1"/>
        <v>12803700</v>
      </c>
    </row>
    <row r="24" spans="2:8" ht="21.75" customHeight="1" x14ac:dyDescent="0.25">
      <c r="B24" s="2" t="s">
        <v>36</v>
      </c>
      <c r="C24" s="7">
        <v>6</v>
      </c>
      <c r="D24" s="33">
        <v>50000</v>
      </c>
      <c r="E24" s="34">
        <v>2900</v>
      </c>
      <c r="F24" s="39">
        <f t="shared" si="0"/>
        <v>241.66666666666666</v>
      </c>
      <c r="G24" s="35">
        <v>0.89</v>
      </c>
      <c r="H24" s="17">
        <f t="shared" si="1"/>
        <v>7762937.4999999991</v>
      </c>
    </row>
    <row r="25" spans="2:8" ht="21.75" customHeight="1" thickBot="1" x14ac:dyDescent="0.3">
      <c r="B25" s="8" t="s">
        <v>9</v>
      </c>
      <c r="C25" s="9">
        <v>7</v>
      </c>
      <c r="D25" s="46">
        <v>950</v>
      </c>
      <c r="E25" s="47">
        <v>2500</v>
      </c>
      <c r="F25" s="48">
        <f t="shared" si="0"/>
        <v>208.33333333333334</v>
      </c>
      <c r="G25" s="38">
        <v>0.35</v>
      </c>
      <c r="H25" s="16">
        <f t="shared" si="1"/>
        <v>20276.5625</v>
      </c>
    </row>
    <row r="26" spans="2:8" ht="60" customHeight="1" thickBot="1" x14ac:dyDescent="0.3">
      <c r="B26" s="182" t="s">
        <v>55</v>
      </c>
      <c r="C26" s="183"/>
      <c r="D26" s="49"/>
      <c r="E26" s="50"/>
      <c r="F26" s="51"/>
      <c r="G26" s="52" t="s">
        <v>57</v>
      </c>
      <c r="H26" s="53"/>
    </row>
    <row r="27" spans="2:8" ht="87" customHeight="1" thickBot="1" x14ac:dyDescent="0.3">
      <c r="B27" s="184"/>
      <c r="C27" s="185"/>
      <c r="D27" s="54"/>
      <c r="E27" s="55"/>
      <c r="F27" s="56"/>
      <c r="G27" s="57" t="s">
        <v>66</v>
      </c>
      <c r="H27" s="56"/>
    </row>
    <row r="28" spans="2:8" ht="21.75" customHeight="1" thickBot="1" x14ac:dyDescent="0.3">
      <c r="B28" s="58" t="s">
        <v>56</v>
      </c>
      <c r="C28" s="59"/>
      <c r="D28" s="43">
        <f>SUM(D19:D25)+E14</f>
        <v>706950</v>
      </c>
      <c r="E28" s="60"/>
      <c r="F28" s="44"/>
      <c r="G28" s="45">
        <f>4.31*1.21/12</f>
        <v>0.43459166666666665</v>
      </c>
      <c r="H28" s="61">
        <f>G28*D28</f>
        <v>307234.57874999999</v>
      </c>
    </row>
    <row r="29" spans="2:8" ht="15.75" thickBot="1" x14ac:dyDescent="0.3">
      <c r="B29" s="62" t="s">
        <v>45</v>
      </c>
      <c r="C29" s="63"/>
      <c r="D29" s="64">
        <f>D28</f>
        <v>706950</v>
      </c>
      <c r="E29" s="63"/>
      <c r="F29" s="63"/>
      <c r="G29" s="63"/>
      <c r="H29" s="65">
        <f>(SUM(H19:H25))+H28</f>
        <v>46141095.245416671</v>
      </c>
    </row>
    <row r="30" spans="2:8" ht="15.75" thickBot="1" x14ac:dyDescent="0.3"/>
    <row r="31" spans="2:8" x14ac:dyDescent="0.25">
      <c r="B31" s="159" t="s">
        <v>10</v>
      </c>
      <c r="C31" s="160"/>
      <c r="D31" s="160"/>
      <c r="E31" s="160"/>
      <c r="F31" s="160"/>
      <c r="G31" s="160"/>
      <c r="H31" s="161"/>
    </row>
    <row r="32" spans="2:8" ht="15.75" thickBot="1" x14ac:dyDescent="0.3">
      <c r="B32" s="162" t="s">
        <v>16</v>
      </c>
      <c r="C32" s="163"/>
      <c r="D32" s="163"/>
      <c r="E32" s="163"/>
      <c r="F32" s="163"/>
      <c r="G32" s="163"/>
      <c r="H32" s="164"/>
    </row>
    <row r="33" spans="6:7" x14ac:dyDescent="0.25"/>
    <row r="34" spans="6:7" x14ac:dyDescent="0.25">
      <c r="F34" s="41"/>
      <c r="G34" s="42"/>
    </row>
  </sheetData>
  <sheetProtection algorithmName="SHA-512" hashValue="ycCeybax9bsgBQ8ZidoPhOaaHobjv761ykyXlLFth3v2Io/GtO2yd9wl/IAWLLZpvbnOixhJfIQJNxiZ95gisg==" saltValue="v5PcuBOTBQ0XOWXZbJGKdg==" spinCount="100000" sheet="1" objects="1" scenarios="1" selectLockedCells="1"/>
  <mergeCells count="24">
    <mergeCell ref="E15:G15"/>
    <mergeCell ref="H11:H15"/>
    <mergeCell ref="B31:H31"/>
    <mergeCell ref="B32:H32"/>
    <mergeCell ref="B11:D11"/>
    <mergeCell ref="E11:G11"/>
    <mergeCell ref="B15:D15"/>
    <mergeCell ref="B12:D12"/>
    <mergeCell ref="E12:G12"/>
    <mergeCell ref="E13:G13"/>
    <mergeCell ref="B13:D13"/>
    <mergeCell ref="B26:C27"/>
    <mergeCell ref="B14:D14"/>
    <mergeCell ref="E14:G14"/>
    <mergeCell ref="B2:H5"/>
    <mergeCell ref="B7:D7"/>
    <mergeCell ref="E7:G7"/>
    <mergeCell ref="B8:D8"/>
    <mergeCell ref="E8:G8"/>
    <mergeCell ref="H8:H10"/>
    <mergeCell ref="B9:D9"/>
    <mergeCell ref="E9:G9"/>
    <mergeCell ref="B10:D10"/>
    <mergeCell ref="E10:G10"/>
  </mergeCells>
  <pageMargins left="0.7" right="0.7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846A-6954-4698-94B8-0423FDA78389}">
  <sheetPr>
    <tabColor theme="4" tint="0.79998168889431442"/>
    <pageSetUpPr fitToPage="1"/>
  </sheetPr>
  <dimension ref="A1:K32"/>
  <sheetViews>
    <sheetView showGridLines="0" topLeftCell="A10" zoomScaleNormal="100" workbookViewId="0">
      <selection activeCell="G21" sqref="G21"/>
    </sheetView>
  </sheetViews>
  <sheetFormatPr defaultColWidth="0" defaultRowHeight="15" zeroHeight="1" x14ac:dyDescent="0.25"/>
  <cols>
    <col min="1" max="1" width="4.140625" customWidth="1"/>
    <col min="2" max="2" width="39.7109375" customWidth="1"/>
    <col min="3" max="3" width="5.7109375" customWidth="1"/>
    <col min="4" max="7" width="30.7109375" customWidth="1"/>
    <col min="8" max="8" width="29.7109375" customWidth="1"/>
    <col min="9" max="9" width="9.140625" customWidth="1"/>
    <col min="10" max="10" width="44.140625" hidden="1" customWidth="1"/>
    <col min="11" max="11" width="49.140625" hidden="1" customWidth="1"/>
    <col min="12" max="16384" width="9.140625" hidden="1"/>
  </cols>
  <sheetData>
    <row r="1" spans="2:8" ht="15.75" thickBot="1" x14ac:dyDescent="0.3"/>
    <row r="2" spans="2:8" ht="20.100000000000001" customHeight="1" thickTop="1" x14ac:dyDescent="0.25">
      <c r="B2" s="137" t="s">
        <v>13</v>
      </c>
      <c r="C2" s="91"/>
      <c r="D2" s="91"/>
      <c r="E2" s="91"/>
      <c r="F2" s="91"/>
      <c r="G2" s="91"/>
      <c r="H2" s="92"/>
    </row>
    <row r="3" spans="2:8" ht="20.100000000000001" customHeight="1" x14ac:dyDescent="0.25">
      <c r="B3" s="93"/>
      <c r="C3" s="94"/>
      <c r="D3" s="94"/>
      <c r="E3" s="94"/>
      <c r="F3" s="94"/>
      <c r="G3" s="94"/>
      <c r="H3" s="95"/>
    </row>
    <row r="4" spans="2:8" ht="20.100000000000001" customHeight="1" x14ac:dyDescent="0.25">
      <c r="B4" s="93"/>
      <c r="C4" s="94"/>
      <c r="D4" s="94"/>
      <c r="E4" s="94"/>
      <c r="F4" s="94"/>
      <c r="G4" s="94"/>
      <c r="H4" s="95"/>
    </row>
    <row r="5" spans="2:8" ht="20.100000000000001" customHeight="1" thickBot="1" x14ac:dyDescent="0.3">
      <c r="B5" s="96"/>
      <c r="C5" s="97"/>
      <c r="D5" s="97"/>
      <c r="E5" s="97"/>
      <c r="F5" s="97"/>
      <c r="G5" s="97"/>
      <c r="H5" s="98"/>
    </row>
    <row r="6" spans="2:8" ht="16.5" thickTop="1" thickBot="1" x14ac:dyDescent="0.3"/>
    <row r="7" spans="2:8" ht="15.75" thickBot="1" x14ac:dyDescent="0.3">
      <c r="B7" s="99" t="s">
        <v>0</v>
      </c>
      <c r="C7" s="100"/>
      <c r="D7" s="100"/>
      <c r="E7" s="138">
        <f>Voorblad!F26</f>
        <v>45041</v>
      </c>
      <c r="F7" s="139"/>
      <c r="G7" s="140"/>
      <c r="H7" s="3" t="s">
        <v>47</v>
      </c>
    </row>
    <row r="8" spans="2:8" x14ac:dyDescent="0.25">
      <c r="B8" s="101" t="s">
        <v>1</v>
      </c>
      <c r="C8" s="102"/>
      <c r="D8" s="102"/>
      <c r="E8" s="141" t="str">
        <f>Voorblad!F27</f>
        <v>Juni 2023</v>
      </c>
      <c r="F8" s="142"/>
      <c r="G8" s="143"/>
      <c r="H8" s="144">
        <v>0.85733999999999999</v>
      </c>
    </row>
    <row r="9" spans="2:8" ht="20.100000000000001" customHeight="1" x14ac:dyDescent="0.25">
      <c r="B9" s="101" t="s">
        <v>2</v>
      </c>
      <c r="C9" s="102"/>
      <c r="D9" s="102"/>
      <c r="E9" s="147" t="str">
        <f>Voorblad!F28</f>
        <v>Jan Janssen, Manager FP&amp;A</v>
      </c>
      <c r="F9" s="148"/>
      <c r="G9" s="149"/>
      <c r="H9" s="145"/>
    </row>
    <row r="10" spans="2:8" ht="20.100000000000001" customHeight="1" thickBot="1" x14ac:dyDescent="0.3">
      <c r="B10" s="103" t="s">
        <v>3</v>
      </c>
      <c r="C10" s="104"/>
      <c r="D10" s="104"/>
      <c r="E10" s="150" t="str">
        <f>Voorblad!F29</f>
        <v>Piet Pietersen, FP&amp;A Analist</v>
      </c>
      <c r="F10" s="151"/>
      <c r="G10" s="152"/>
      <c r="H10" s="146"/>
    </row>
    <row r="11" spans="2:8" ht="30" customHeight="1" x14ac:dyDescent="0.25">
      <c r="B11" s="165" t="s">
        <v>19</v>
      </c>
      <c r="C11" s="166"/>
      <c r="D11" s="166"/>
      <c r="E11" s="167">
        <v>710250</v>
      </c>
      <c r="F11" s="168"/>
      <c r="G11" s="169"/>
      <c r="H11" s="156" t="s">
        <v>52</v>
      </c>
    </row>
    <row r="12" spans="2:8" ht="30" customHeight="1" thickBot="1" x14ac:dyDescent="0.3">
      <c r="B12" s="170" t="s">
        <v>22</v>
      </c>
      <c r="C12" s="171"/>
      <c r="D12" s="171"/>
      <c r="E12" s="153">
        <v>45041</v>
      </c>
      <c r="F12" s="154"/>
      <c r="G12" s="155"/>
      <c r="H12" s="158"/>
    </row>
    <row r="13" spans="2:8" ht="20.100000000000001" customHeight="1" thickBot="1" x14ac:dyDescent="0.3"/>
    <row r="14" spans="2:8" ht="87" customHeight="1" thickBot="1" x14ac:dyDescent="0.3">
      <c r="B14" s="12" t="s">
        <v>41</v>
      </c>
      <c r="C14" s="14" t="s">
        <v>7</v>
      </c>
      <c r="D14" s="29" t="s">
        <v>24</v>
      </c>
      <c r="E14" s="4" t="s">
        <v>50</v>
      </c>
      <c r="F14" s="4" t="s">
        <v>51</v>
      </c>
      <c r="G14" s="4" t="s">
        <v>42</v>
      </c>
      <c r="H14" s="14" t="s">
        <v>17</v>
      </c>
    </row>
    <row r="15" spans="2:8" ht="84" customHeight="1" thickBot="1" x14ac:dyDescent="0.3">
      <c r="B15" s="13"/>
      <c r="C15" s="15"/>
      <c r="D15" s="18" t="s">
        <v>37</v>
      </c>
      <c r="E15" s="19" t="s">
        <v>43</v>
      </c>
      <c r="F15" s="19" t="s">
        <v>53</v>
      </c>
      <c r="G15" s="19" t="s">
        <v>44</v>
      </c>
      <c r="H15" s="20" t="s">
        <v>8</v>
      </c>
    </row>
    <row r="16" spans="2:8" ht="21.75" customHeight="1" x14ac:dyDescent="0.25">
      <c r="B16" s="5" t="s">
        <v>25</v>
      </c>
      <c r="C16" s="6">
        <v>1</v>
      </c>
      <c r="D16" s="30">
        <v>60000</v>
      </c>
      <c r="E16" s="31">
        <v>1000</v>
      </c>
      <c r="F16" s="39">
        <f>E16/12</f>
        <v>83.333333333333329</v>
      </c>
      <c r="G16" s="32">
        <v>0.42509999999999998</v>
      </c>
      <c r="H16" s="17">
        <f>IFERROR(IF(((F16*D16)*(G16-$H$8))&lt;0,0,((F16*D16)*(G16-$H$8))),0)</f>
        <v>0</v>
      </c>
    </row>
    <row r="17" spans="2:8" ht="21.75" customHeight="1" x14ac:dyDescent="0.25">
      <c r="B17" s="2" t="s">
        <v>26</v>
      </c>
      <c r="C17" s="7">
        <v>2</v>
      </c>
      <c r="D17" s="33">
        <v>100000</v>
      </c>
      <c r="E17" s="34">
        <v>1200</v>
      </c>
      <c r="F17" s="39">
        <f t="shared" ref="F17:F24" si="0">E17/12</f>
        <v>100</v>
      </c>
      <c r="G17" s="35">
        <v>0.98560000000000003</v>
      </c>
      <c r="H17" s="17">
        <f t="shared" ref="H17:H24" si="1">IFERROR(IF(((F17*D17)*(G17-$H$8))&lt;0,0,((F17*D17)*(G17-$H$8))),0)</f>
        <v>1282600.0000000005</v>
      </c>
    </row>
    <row r="18" spans="2:8" ht="21.75" customHeight="1" x14ac:dyDescent="0.25">
      <c r="B18" s="2" t="s">
        <v>27</v>
      </c>
      <c r="C18" s="7">
        <v>3</v>
      </c>
      <c r="D18" s="33">
        <v>145950</v>
      </c>
      <c r="E18" s="34">
        <v>1100</v>
      </c>
      <c r="F18" s="39">
        <f t="shared" si="0"/>
        <v>91.666666666666671</v>
      </c>
      <c r="G18" s="35">
        <v>1.2452000000000001</v>
      </c>
      <c r="H18" s="17">
        <f t="shared" si="1"/>
        <v>5189081.9750000015</v>
      </c>
    </row>
    <row r="19" spans="2:8" ht="21.75" customHeight="1" x14ac:dyDescent="0.25">
      <c r="B19" s="2" t="s">
        <v>28</v>
      </c>
      <c r="C19" s="7">
        <v>4</v>
      </c>
      <c r="D19" s="33">
        <v>230000</v>
      </c>
      <c r="E19" s="34">
        <v>1000</v>
      </c>
      <c r="F19" s="39">
        <f t="shared" si="0"/>
        <v>83.333333333333329</v>
      </c>
      <c r="G19" s="35">
        <v>1.5578000000000001</v>
      </c>
      <c r="H19" s="17">
        <f t="shared" si="1"/>
        <v>13425483.333333334</v>
      </c>
    </row>
    <row r="20" spans="2:8" ht="21.75" customHeight="1" x14ac:dyDescent="0.25">
      <c r="B20" s="2" t="s">
        <v>29</v>
      </c>
      <c r="C20" s="7">
        <v>5</v>
      </c>
      <c r="D20" s="33">
        <v>120000</v>
      </c>
      <c r="E20" s="34">
        <v>1050</v>
      </c>
      <c r="F20" s="39">
        <f t="shared" si="0"/>
        <v>87.5</v>
      </c>
      <c r="G20" s="35">
        <v>1.8472999999999999</v>
      </c>
      <c r="H20" s="17">
        <f t="shared" si="1"/>
        <v>10394580</v>
      </c>
    </row>
    <row r="21" spans="2:8" ht="21.75" customHeight="1" x14ac:dyDescent="0.25">
      <c r="B21" s="2" t="s">
        <v>30</v>
      </c>
      <c r="C21" s="7">
        <v>6</v>
      </c>
      <c r="D21" s="33">
        <v>50000</v>
      </c>
      <c r="E21" s="34">
        <v>1200</v>
      </c>
      <c r="F21" s="39">
        <f t="shared" si="0"/>
        <v>100</v>
      </c>
      <c r="G21" s="35">
        <v>2.2513999999999998</v>
      </c>
      <c r="H21" s="17">
        <f t="shared" si="1"/>
        <v>6970299.9999999991</v>
      </c>
    </row>
    <row r="22" spans="2:8" ht="21.75" customHeight="1" x14ac:dyDescent="0.25">
      <c r="B22" s="2" t="s">
        <v>31</v>
      </c>
      <c r="C22" s="7">
        <v>7</v>
      </c>
      <c r="D22" s="33">
        <v>4200</v>
      </c>
      <c r="E22" s="34">
        <v>1150</v>
      </c>
      <c r="F22" s="39">
        <f t="shared" si="0"/>
        <v>95.833333333333329</v>
      </c>
      <c r="G22" s="35">
        <v>2.3597999999999999</v>
      </c>
      <c r="H22" s="17">
        <f t="shared" si="1"/>
        <v>604740.14999999991</v>
      </c>
    </row>
    <row r="23" spans="2:8" ht="21.75" customHeight="1" x14ac:dyDescent="0.25">
      <c r="B23" s="2" t="s">
        <v>61</v>
      </c>
      <c r="C23" s="7">
        <v>8</v>
      </c>
      <c r="D23" s="33">
        <v>100</v>
      </c>
      <c r="E23" s="34">
        <v>1200</v>
      </c>
      <c r="F23" s="39">
        <f t="shared" si="0"/>
        <v>100</v>
      </c>
      <c r="G23" s="35">
        <v>2.6509999999999998</v>
      </c>
      <c r="H23" s="17">
        <f t="shared" si="1"/>
        <v>17936.599999999999</v>
      </c>
    </row>
    <row r="24" spans="2:8" ht="21.75" customHeight="1" thickBot="1" x14ac:dyDescent="0.3">
      <c r="B24" s="8" t="s">
        <v>9</v>
      </c>
      <c r="C24" s="9">
        <v>9</v>
      </c>
      <c r="D24" s="36">
        <v>0</v>
      </c>
      <c r="E24" s="37">
        <v>0</v>
      </c>
      <c r="F24" s="40">
        <f t="shared" si="0"/>
        <v>0</v>
      </c>
      <c r="G24" s="38">
        <v>0</v>
      </c>
      <c r="H24" s="16">
        <f t="shared" si="1"/>
        <v>0</v>
      </c>
    </row>
    <row r="25" spans="2:8" ht="60" customHeight="1" thickBot="1" x14ac:dyDescent="0.3">
      <c r="B25" s="182" t="s">
        <v>55</v>
      </c>
      <c r="C25" s="183"/>
      <c r="D25" s="49"/>
      <c r="E25" s="50"/>
      <c r="F25" s="51"/>
      <c r="G25" s="52" t="s">
        <v>57</v>
      </c>
      <c r="H25" s="53"/>
    </row>
    <row r="26" spans="2:8" ht="87" customHeight="1" thickBot="1" x14ac:dyDescent="0.3">
      <c r="B26" s="184"/>
      <c r="C26" s="185"/>
      <c r="D26" s="54"/>
      <c r="E26" s="55"/>
      <c r="F26" s="56"/>
      <c r="G26" s="57" t="s">
        <v>65</v>
      </c>
      <c r="H26" s="52"/>
    </row>
    <row r="27" spans="2:8" ht="21.75" customHeight="1" thickBot="1" x14ac:dyDescent="0.3">
      <c r="B27" s="58" t="s">
        <v>56</v>
      </c>
      <c r="C27" s="59"/>
      <c r="D27" s="43">
        <f>SUM(D16:D24)</f>
        <v>710250</v>
      </c>
      <c r="E27" s="60"/>
      <c r="F27" s="44"/>
      <c r="G27" s="45">
        <f>4.31*1.21/12</f>
        <v>0.43459166666666665</v>
      </c>
      <c r="H27" s="61">
        <f>G27*D27</f>
        <v>308668.73125000001</v>
      </c>
    </row>
    <row r="28" spans="2:8" ht="15.75" thickBot="1" x14ac:dyDescent="0.3">
      <c r="B28" s="62" t="s">
        <v>45</v>
      </c>
      <c r="C28" s="63"/>
      <c r="D28" s="64">
        <f>SUM(D16:D24)</f>
        <v>710250</v>
      </c>
      <c r="E28" s="63"/>
      <c r="F28" s="63"/>
      <c r="G28" s="63"/>
      <c r="H28" s="65">
        <f>(SUM(H16:H24))+H27</f>
        <v>38193390.78958334</v>
      </c>
    </row>
    <row r="29" spans="2:8" ht="15.75" thickBot="1" x14ac:dyDescent="0.3"/>
    <row r="30" spans="2:8" x14ac:dyDescent="0.25">
      <c r="B30" s="159" t="s">
        <v>10</v>
      </c>
      <c r="C30" s="160"/>
      <c r="D30" s="160"/>
      <c r="E30" s="160"/>
      <c r="F30" s="160"/>
      <c r="G30" s="160"/>
      <c r="H30" s="161"/>
    </row>
    <row r="31" spans="2:8" ht="15.75" thickBot="1" x14ac:dyDescent="0.3">
      <c r="B31" s="162" t="s">
        <v>16</v>
      </c>
      <c r="C31" s="163"/>
      <c r="D31" s="163"/>
      <c r="E31" s="163"/>
      <c r="F31" s="163"/>
      <c r="G31" s="163"/>
      <c r="H31" s="164"/>
    </row>
    <row r="32" spans="2:8" x14ac:dyDescent="0.25"/>
  </sheetData>
  <sheetProtection algorithmName="SHA-512" hashValue="jjhP8vYUE1O9gnzgfZavnHCrGqN31do/ulkhzFB+DRZXseQEiMT94EWyYLp/Of0nTswMI8jyA93AwVg7z86a8g==" saltValue="mw441iHRceK4+2lXY24sZg==" spinCount="100000" sheet="1" objects="1" scenarios="1" selectLockedCells="1"/>
  <mergeCells count="18">
    <mergeCell ref="E12:G12"/>
    <mergeCell ref="B12:D12"/>
    <mergeCell ref="H11:H12"/>
    <mergeCell ref="B2:H5"/>
    <mergeCell ref="B31:H31"/>
    <mergeCell ref="B30:H30"/>
    <mergeCell ref="E7:G7"/>
    <mergeCell ref="E8:G8"/>
    <mergeCell ref="E9:G9"/>
    <mergeCell ref="E10:G10"/>
    <mergeCell ref="H8:H10"/>
    <mergeCell ref="B7:D7"/>
    <mergeCell ref="B8:D8"/>
    <mergeCell ref="B9:D9"/>
    <mergeCell ref="B10:D10"/>
    <mergeCell ref="B11:D11"/>
    <mergeCell ref="E11:G11"/>
    <mergeCell ref="B25:C26"/>
  </mergeCells>
  <pageMargins left="0.7" right="0.7" top="0.75" bottom="0.75" header="0.3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77C56-F0D5-4074-B158-000AAF99D8F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Totaal</vt:lpstr>
      <vt:lpstr>Elektriciteit</vt:lpstr>
      <vt:lpstr>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Harten, Koen</dc:creator>
  <cp:keywords/>
  <dc:description/>
  <cp:lastModifiedBy>Oosterwijk, J.J.H. (Jaap)</cp:lastModifiedBy>
  <cp:revision/>
  <cp:lastPrinted>2022-11-18T09:10:09Z</cp:lastPrinted>
  <dcterms:created xsi:type="dcterms:W3CDTF">2022-11-16T12:36:25Z</dcterms:created>
  <dcterms:modified xsi:type="dcterms:W3CDTF">2023-04-25T14:59:10Z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2022-11-16T12:36:26Z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49143ef2-d0d1-42f1-810b-faef3d0b1b4a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0x01010007D0E49066C220438D93E5B8C2F59277</vt:lpwstr>
  </property>
  <property fmtid="{D5CDD505-2E9C-101B-9397-08002B2CF9AE}" pid="10" name="MSIP_Label_4bde8109-f994-4a60-a1d3-5c95e2ff3620_Enabled">
    <vt:lpwstr>true</vt:lpwstr>
  </property>
  <property fmtid="{D5CDD505-2E9C-101B-9397-08002B2CF9AE}" pid="11" name="MSIP_Label_4bde8109-f994-4a60-a1d3-5c95e2ff3620_SetDate">
    <vt:lpwstr>2023-01-23T14:57:46Z</vt:lpwstr>
  </property>
  <property fmtid="{D5CDD505-2E9C-101B-9397-08002B2CF9AE}" pid="12" name="MSIP_Label_4bde8109-f994-4a60-a1d3-5c95e2ff3620_Method">
    <vt:lpwstr>Privileged</vt:lpwstr>
  </property>
  <property fmtid="{D5CDD505-2E9C-101B-9397-08002B2CF9AE}" pid="13" name="MSIP_Label_4bde8109-f994-4a60-a1d3-5c95e2ff3620_Name">
    <vt:lpwstr>FLPubliek</vt:lpwstr>
  </property>
  <property fmtid="{D5CDD505-2E9C-101B-9397-08002B2CF9AE}" pid="14" name="MSIP_Label_4bde8109-f994-4a60-a1d3-5c95e2ff3620_SiteId">
    <vt:lpwstr>1321633e-f6b9-44e2-a44f-59b9d264ecb7</vt:lpwstr>
  </property>
  <property fmtid="{D5CDD505-2E9C-101B-9397-08002B2CF9AE}" pid="15" name="MSIP_Label_4bde8109-f994-4a60-a1d3-5c95e2ff3620_ActionId">
    <vt:lpwstr>c8a7427c-b5b2-4c31-8341-36c9cbca4aae</vt:lpwstr>
  </property>
  <property fmtid="{D5CDD505-2E9C-101B-9397-08002B2CF9AE}" pid="16" name="MSIP_Label_4bde8109-f994-4a60-a1d3-5c95e2ff3620_ContentBits">
    <vt:lpwstr>0</vt:lpwstr>
  </property>
</Properties>
</file>