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T:\DR\Contentmanagement\Opdrachten 2023\Opmaak pdf\GLB\Demonstratiebedrijf\"/>
    </mc:Choice>
  </mc:AlternateContent>
  <xr:revisionPtr revIDLastSave="0" documentId="13_ncr:1_{6CB8122B-DD43-48AF-9E2D-68BCB3EC3189}" xr6:coauthVersionLast="47" xr6:coauthVersionMax="47" xr10:uidLastSave="{00000000-0000-0000-0000-000000000000}"/>
  <bookViews>
    <workbookView xWindow="-120" yWindow="-120" windowWidth="29040" windowHeight="15840" tabRatio="674" activeTab="5" xr2:uid="{00000000-000D-0000-FFFF-FFFF00000000}"/>
  </bookViews>
  <sheets>
    <sheet name="Toelichting" sheetId="20" r:id="rId1"/>
    <sheet name="Begrotingsoverzicht" sheetId="13" r:id="rId2"/>
    <sheet name="Projectdeelnemers" sheetId="6" r:id="rId3"/>
    <sheet name="Deelprestaties" sheetId="21" r:id="rId4"/>
    <sheet name="Demonstratiebedrijven" sheetId="17" r:id="rId5"/>
    <sheet name="Rekenhulp uurtarief loonkosten" sheetId="16" r:id="rId6"/>
    <sheet name="Subsidie en activiteiten" sheetId="2" state="hidden" r:id="rId7"/>
    <sheet name="Kostentypen" sheetId="11" state="hidden" r:id="rId8"/>
    <sheet name="Vast tarief" sheetId="12" state="hidden" r:id="rId9"/>
    <sheet name="Berekeningsmethode" sheetId="22" state="hidden" r:id="rId10"/>
  </sheets>
  <definedNames>
    <definedName name="_xlnm._FilterDatabase" localSheetId="4" hidden="1">Demonstratiebedrijven!$B$5:$G$105</definedName>
    <definedName name="_xlnm.Print_Area" localSheetId="3">Deelprestaties!$A$1:$H$41</definedName>
    <definedName name="_xlnm.Print_Area" localSheetId="4">Demonstratiebedrijven!$A$2:$O$105</definedName>
    <definedName name="_xlnm.Print_Area" localSheetId="2">Projectdeelnemers!$A$2:$H$40</definedName>
    <definedName name="_xlnm.Print_Area" localSheetId="5">'Rekenhulp uurtarief loonkosten'!$B$2:$P$55</definedName>
    <definedName name="_xlnm.Print_Titles" localSheetId="3">Deelprestaties!$A:$A,Deelprestaties!$2:$4</definedName>
    <definedName name="_xlnm.Print_Titles" localSheetId="4">Demonstratiebedrijven!$A:$A,Demonstratiebedrijven!$2:$5</definedName>
    <definedName name="_xlnm.Print_Titles" localSheetId="2">Projectdeelnemers!$A:$A,Projectdeelnemers!$2:$4</definedName>
    <definedName name="_xlnm.Print_Titles" localSheetId="5">'Rekenhulp uurtarief loonkosten'!$B:$B,'Rekenhulp uurtarief loonkosten'!$2:$4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6" l="1"/>
  <c r="I6" i="16"/>
  <c r="I7" i="16"/>
  <c r="C2" i="17" l="1"/>
  <c r="D11" i="13"/>
  <c r="G7" i="17"/>
  <c r="H7" i="17"/>
  <c r="G8" i="17"/>
  <c r="H8" i="17"/>
  <c r="G9" i="17"/>
  <c r="H9" i="17"/>
  <c r="G10" i="17"/>
  <c r="H10" i="17"/>
  <c r="G11" i="17"/>
  <c r="H11" i="17"/>
  <c r="G12" i="17"/>
  <c r="H12" i="17"/>
  <c r="G13" i="17"/>
  <c r="H13" i="17"/>
  <c r="G14" i="17"/>
  <c r="H14" i="17"/>
  <c r="G15" i="17"/>
  <c r="H15" i="17"/>
  <c r="G16" i="17"/>
  <c r="H16" i="17"/>
  <c r="G17" i="17"/>
  <c r="H17" i="17"/>
  <c r="G18" i="17"/>
  <c r="H18" i="17"/>
  <c r="G19" i="17"/>
  <c r="H19" i="17"/>
  <c r="G20" i="17"/>
  <c r="H20" i="17"/>
  <c r="G21" i="17"/>
  <c r="H21" i="17"/>
  <c r="G22" i="17"/>
  <c r="H22" i="17"/>
  <c r="G23" i="17"/>
  <c r="H23" i="17"/>
  <c r="G24" i="17"/>
  <c r="H24" i="17"/>
  <c r="G25" i="17"/>
  <c r="H25" i="17"/>
  <c r="G26" i="17"/>
  <c r="H26" i="17"/>
  <c r="G27" i="17"/>
  <c r="H27" i="17"/>
  <c r="G28" i="17"/>
  <c r="H28" i="17"/>
  <c r="G29" i="17"/>
  <c r="H29" i="17"/>
  <c r="G30" i="17"/>
  <c r="H30" i="17"/>
  <c r="G31" i="17"/>
  <c r="H31" i="17"/>
  <c r="G32" i="17"/>
  <c r="H32" i="17"/>
  <c r="G33" i="17"/>
  <c r="H33" i="17"/>
  <c r="G34" i="17"/>
  <c r="H34" i="17"/>
  <c r="G35" i="17"/>
  <c r="H35" i="17"/>
  <c r="G36" i="17"/>
  <c r="H36" i="17"/>
  <c r="G37" i="17"/>
  <c r="H37" i="17"/>
  <c r="G38" i="17"/>
  <c r="H38" i="17"/>
  <c r="G39" i="17"/>
  <c r="H39" i="17"/>
  <c r="G40" i="17"/>
  <c r="H40" i="17"/>
  <c r="G41" i="17"/>
  <c r="H41" i="17"/>
  <c r="G42" i="17"/>
  <c r="H42" i="17"/>
  <c r="G43" i="17"/>
  <c r="H43" i="17"/>
  <c r="G44" i="17"/>
  <c r="H44" i="17"/>
  <c r="G45" i="17"/>
  <c r="H45" i="17"/>
  <c r="G46" i="17"/>
  <c r="H46" i="17"/>
  <c r="G47" i="17"/>
  <c r="H47" i="17"/>
  <c r="G48" i="17"/>
  <c r="H48" i="17"/>
  <c r="G49" i="17"/>
  <c r="H49" i="17"/>
  <c r="G50" i="17"/>
  <c r="H50" i="17"/>
  <c r="G51" i="17"/>
  <c r="H51" i="17"/>
  <c r="G52" i="17"/>
  <c r="H52" i="17"/>
  <c r="G53" i="17"/>
  <c r="H53" i="17"/>
  <c r="G54" i="17"/>
  <c r="H54" i="17"/>
  <c r="G55" i="17"/>
  <c r="H55" i="17"/>
  <c r="G56" i="17"/>
  <c r="H56" i="17"/>
  <c r="G57" i="17"/>
  <c r="H57" i="17"/>
  <c r="G58" i="17"/>
  <c r="H58" i="17"/>
  <c r="G59" i="17"/>
  <c r="H59" i="17"/>
  <c r="G60" i="17"/>
  <c r="H60" i="17"/>
  <c r="G61" i="17"/>
  <c r="H61" i="17"/>
  <c r="G62" i="17"/>
  <c r="H62" i="17"/>
  <c r="G63" i="17"/>
  <c r="H63" i="17"/>
  <c r="G64" i="17"/>
  <c r="H64" i="17"/>
  <c r="G65" i="17"/>
  <c r="H65" i="17"/>
  <c r="G66" i="17"/>
  <c r="H66" i="17"/>
  <c r="G67" i="17"/>
  <c r="H67" i="17"/>
  <c r="G68" i="17"/>
  <c r="H68" i="17"/>
  <c r="G69" i="17"/>
  <c r="H69" i="17"/>
  <c r="G70" i="17"/>
  <c r="H70" i="17"/>
  <c r="G71" i="17"/>
  <c r="H71" i="17"/>
  <c r="G72" i="17"/>
  <c r="H72" i="17"/>
  <c r="G73" i="17"/>
  <c r="H73" i="17"/>
  <c r="G74" i="17"/>
  <c r="H74" i="17"/>
  <c r="G75" i="17"/>
  <c r="H75" i="17"/>
  <c r="G76" i="17"/>
  <c r="H76" i="17"/>
  <c r="G77" i="17"/>
  <c r="H77" i="17"/>
  <c r="G78" i="17"/>
  <c r="H78" i="17"/>
  <c r="G79" i="17"/>
  <c r="H79" i="17"/>
  <c r="G80" i="17"/>
  <c r="H80" i="17"/>
  <c r="G81" i="17"/>
  <c r="H81" i="17"/>
  <c r="G82" i="17"/>
  <c r="H82" i="17"/>
  <c r="G83" i="17"/>
  <c r="H83" i="17"/>
  <c r="G84" i="17"/>
  <c r="H84" i="17"/>
  <c r="G85" i="17"/>
  <c r="H85" i="17"/>
  <c r="G86" i="17"/>
  <c r="H86" i="17"/>
  <c r="G87" i="17"/>
  <c r="H87" i="17"/>
  <c r="G88" i="17"/>
  <c r="H88" i="17"/>
  <c r="G89" i="17"/>
  <c r="H89" i="17"/>
  <c r="G90" i="17"/>
  <c r="H90" i="17"/>
  <c r="G91" i="17"/>
  <c r="H91" i="17"/>
  <c r="G92" i="17"/>
  <c r="H92" i="17"/>
  <c r="G93" i="17"/>
  <c r="H93" i="17"/>
  <c r="G94" i="17"/>
  <c r="H94" i="17"/>
  <c r="G95" i="17"/>
  <c r="H95" i="17"/>
  <c r="G96" i="17"/>
  <c r="H96" i="17"/>
  <c r="G97" i="17"/>
  <c r="H97" i="17"/>
  <c r="G98" i="17"/>
  <c r="H98" i="17"/>
  <c r="G99" i="17"/>
  <c r="H99" i="17"/>
  <c r="G100" i="17"/>
  <c r="H100" i="17"/>
  <c r="G101" i="17"/>
  <c r="H101" i="17"/>
  <c r="G102" i="17"/>
  <c r="H102" i="17"/>
  <c r="G103" i="17"/>
  <c r="H103" i="17"/>
  <c r="G104" i="17"/>
  <c r="H104" i="17"/>
  <c r="G105" i="17"/>
  <c r="H105" i="17"/>
  <c r="E6" i="6"/>
  <c r="F6" i="6"/>
  <c r="H6" i="6"/>
  <c r="E7" i="6"/>
  <c r="F7" i="6"/>
  <c r="H7" i="6"/>
  <c r="E8" i="6"/>
  <c r="F8" i="6"/>
  <c r="H8" i="6"/>
  <c r="E9" i="6"/>
  <c r="F9" i="6"/>
  <c r="H9" i="6"/>
  <c r="E10" i="6"/>
  <c r="F10" i="6"/>
  <c r="H10" i="6"/>
  <c r="E11" i="6"/>
  <c r="F11" i="6"/>
  <c r="H11" i="6"/>
  <c r="E12" i="6"/>
  <c r="F12" i="6"/>
  <c r="H12" i="6"/>
  <c r="E13" i="6"/>
  <c r="F13" i="6"/>
  <c r="H13" i="6"/>
  <c r="E14" i="6"/>
  <c r="F14" i="6"/>
  <c r="H14" i="6"/>
  <c r="E15" i="6"/>
  <c r="F15" i="6"/>
  <c r="H15" i="6"/>
  <c r="E16" i="6"/>
  <c r="F16" i="6"/>
  <c r="H16" i="6"/>
  <c r="E17" i="6"/>
  <c r="F17" i="6"/>
  <c r="H17" i="6"/>
  <c r="E18" i="6"/>
  <c r="F18" i="6"/>
  <c r="H18" i="6"/>
  <c r="E19" i="6"/>
  <c r="F19" i="6"/>
  <c r="H19" i="6"/>
  <c r="E20" i="6"/>
  <c r="F20" i="6"/>
  <c r="H20" i="6"/>
  <c r="E21" i="6"/>
  <c r="F21" i="6"/>
  <c r="H21" i="6"/>
  <c r="E22" i="6"/>
  <c r="F22" i="6"/>
  <c r="H22" i="6"/>
  <c r="E23" i="6"/>
  <c r="F23" i="6"/>
  <c r="H23" i="6"/>
  <c r="E24" i="6"/>
  <c r="F24" i="6"/>
  <c r="H24" i="6"/>
  <c r="E25" i="6"/>
  <c r="F25" i="6"/>
  <c r="H25" i="6"/>
  <c r="E26" i="6"/>
  <c r="F26" i="6"/>
  <c r="H26" i="6"/>
  <c r="E27" i="6"/>
  <c r="F27" i="6"/>
  <c r="H27" i="6"/>
  <c r="E28" i="6"/>
  <c r="F28" i="6"/>
  <c r="H28" i="6"/>
  <c r="E29" i="6"/>
  <c r="F29" i="6"/>
  <c r="H29" i="6"/>
  <c r="E30" i="6"/>
  <c r="F30" i="6"/>
  <c r="H30" i="6"/>
  <c r="E31" i="6"/>
  <c r="F31" i="6"/>
  <c r="H31" i="6"/>
  <c r="E32" i="6"/>
  <c r="F32" i="6"/>
  <c r="H32" i="6"/>
  <c r="E33" i="6"/>
  <c r="F33" i="6"/>
  <c r="H33" i="6"/>
  <c r="E34" i="6"/>
  <c r="F34" i="6"/>
  <c r="H34" i="6"/>
  <c r="D8" i="21"/>
  <c r="E8" i="21"/>
  <c r="D9" i="21"/>
  <c r="E9" i="21"/>
  <c r="D10" i="21"/>
  <c r="E10" i="21"/>
  <c r="D11" i="21"/>
  <c r="E11" i="21"/>
  <c r="D12" i="21"/>
  <c r="E12" i="21"/>
  <c r="D13" i="21"/>
  <c r="E13" i="21"/>
  <c r="D14" i="21"/>
  <c r="E14" i="21"/>
  <c r="D15" i="21"/>
  <c r="E15" i="21"/>
  <c r="D16" i="21"/>
  <c r="E16" i="21"/>
  <c r="D17" i="21"/>
  <c r="E17" i="21"/>
  <c r="D18" i="21"/>
  <c r="E18" i="21"/>
  <c r="D19" i="21"/>
  <c r="E19" i="21"/>
  <c r="D20" i="21"/>
  <c r="E20" i="21"/>
  <c r="D21" i="21"/>
  <c r="E21" i="21"/>
  <c r="D22" i="21"/>
  <c r="E22" i="21"/>
  <c r="D23" i="21"/>
  <c r="E23" i="21"/>
  <c r="D24" i="21"/>
  <c r="E24" i="21"/>
  <c r="D25" i="21"/>
  <c r="E25" i="21"/>
  <c r="D26" i="21"/>
  <c r="E26" i="21"/>
  <c r="D27" i="21"/>
  <c r="E27" i="21"/>
  <c r="D28" i="21"/>
  <c r="E28" i="21"/>
  <c r="D29" i="21"/>
  <c r="E29" i="21"/>
  <c r="D30" i="21"/>
  <c r="E30" i="21"/>
  <c r="D31" i="21"/>
  <c r="E31" i="21"/>
  <c r="D32" i="21"/>
  <c r="E32" i="21"/>
  <c r="D33" i="21"/>
  <c r="E33" i="21"/>
  <c r="D34" i="21"/>
  <c r="E34" i="21"/>
  <c r="D6" i="21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6" i="16"/>
  <c r="H6" i="21" l="1" a="1"/>
  <c r="H6" i="21" s="1"/>
  <c r="D7" i="21" l="1"/>
  <c r="H7" i="21" l="1" a="1"/>
  <c r="H7" i="21" s="1"/>
  <c r="B19" i="13" l="1" a="1"/>
  <c r="B19" i="13" s="1"/>
  <c r="D17" i="13" a="1"/>
  <c r="D17" i="13"/>
  <c r="H6" i="17"/>
  <c r="G6" i="17"/>
  <c r="F2" i="11" l="1"/>
  <c r="E2" i="11"/>
  <c r="D2" i="11"/>
  <c r="C3" i="17"/>
  <c r="J7" i="17" l="1" a="1"/>
  <c r="J7" i="17" s="1"/>
  <c r="O7" i="17" a="1"/>
  <c r="O7" i="17" s="1"/>
  <c r="J8" i="17" a="1"/>
  <c r="J8" i="17" s="1"/>
  <c r="O8" i="17" a="1"/>
  <c r="O8" i="17" s="1"/>
  <c r="J9" i="17" a="1"/>
  <c r="J9" i="17" s="1"/>
  <c r="O9" i="17" a="1"/>
  <c r="O9" i="17" s="1"/>
  <c r="J10" i="17" a="1"/>
  <c r="J10" i="17" s="1"/>
  <c r="O10" i="17" a="1"/>
  <c r="O10" i="17" s="1"/>
  <c r="J11" i="17" a="1"/>
  <c r="J11" i="17" s="1"/>
  <c r="O11" i="17" a="1"/>
  <c r="O11" i="17" s="1"/>
  <c r="J12" i="17" a="1"/>
  <c r="J12" i="17" s="1"/>
  <c r="O12" i="17" a="1"/>
  <c r="O12" i="17" s="1"/>
  <c r="J13" i="17" a="1"/>
  <c r="J13" i="17" s="1"/>
  <c r="O13" i="17" a="1"/>
  <c r="O13" i="17" s="1"/>
  <c r="J14" i="17" a="1"/>
  <c r="J14" i="17" s="1"/>
  <c r="O14" i="17" a="1"/>
  <c r="O14" i="17" s="1"/>
  <c r="J15" i="17" a="1"/>
  <c r="J15" i="17" s="1"/>
  <c r="O15" i="17" a="1"/>
  <c r="O15" i="17" s="1"/>
  <c r="J16" i="17" a="1"/>
  <c r="J16" i="17" s="1"/>
  <c r="O16" i="17" a="1"/>
  <c r="O16" i="17" s="1"/>
  <c r="J17" i="17" a="1"/>
  <c r="J17" i="17" s="1"/>
  <c r="O17" i="17" a="1"/>
  <c r="O17" i="17" s="1"/>
  <c r="J18" i="17" a="1"/>
  <c r="J18" i="17" s="1"/>
  <c r="O18" i="17" a="1"/>
  <c r="O18" i="17" s="1"/>
  <c r="O19" i="17" a="1"/>
  <c r="O19" i="17" s="1"/>
  <c r="J20" i="17" a="1"/>
  <c r="J20" i="17" s="1"/>
  <c r="O20" i="17" a="1"/>
  <c r="O20" i="17" s="1"/>
  <c r="J21" i="17" a="1"/>
  <c r="J21" i="17" s="1"/>
  <c r="O21" i="17" a="1"/>
  <c r="O21" i="17" s="1"/>
  <c r="J22" i="17" a="1"/>
  <c r="J22" i="17" s="1"/>
  <c r="O22" i="17" a="1"/>
  <c r="O22" i="17" s="1"/>
  <c r="J23" i="17" a="1"/>
  <c r="J23" i="17" s="1"/>
  <c r="O23" i="17" a="1"/>
  <c r="O23" i="17" s="1"/>
  <c r="J24" i="17" a="1"/>
  <c r="J24" i="17" s="1"/>
  <c r="O24" i="17" a="1"/>
  <c r="O24" i="17" s="1"/>
  <c r="J25" i="17" a="1"/>
  <c r="J25" i="17" s="1"/>
  <c r="O25" i="17" a="1"/>
  <c r="O25" i="17" s="1"/>
  <c r="J26" i="17" a="1"/>
  <c r="J26" i="17" s="1"/>
  <c r="O26" i="17" a="1"/>
  <c r="O26" i="17" s="1"/>
  <c r="J27" i="17" a="1"/>
  <c r="J27" i="17" s="1"/>
  <c r="O27" i="17" a="1"/>
  <c r="O27" i="17" s="1"/>
  <c r="J28" i="17" a="1"/>
  <c r="J28" i="17" s="1"/>
  <c r="O28" i="17" a="1"/>
  <c r="O28" i="17" s="1"/>
  <c r="J29" i="17" a="1"/>
  <c r="J29" i="17" s="1"/>
  <c r="O29" i="17" a="1"/>
  <c r="O29" i="17" s="1"/>
  <c r="J30" i="17" a="1"/>
  <c r="J30" i="17" s="1"/>
  <c r="O30" i="17" a="1"/>
  <c r="O30" i="17" s="1"/>
  <c r="J31" i="17" a="1"/>
  <c r="J31" i="17" s="1"/>
  <c r="O31" i="17" a="1"/>
  <c r="O31" i="17" s="1"/>
  <c r="J32" i="17" a="1"/>
  <c r="J32" i="17" s="1"/>
  <c r="O32" i="17" a="1"/>
  <c r="O32" i="17" s="1"/>
  <c r="J33" i="17" a="1"/>
  <c r="J33" i="17" s="1"/>
  <c r="O33" i="17" a="1"/>
  <c r="O33" i="17" s="1"/>
  <c r="J34" i="17" a="1"/>
  <c r="J34" i="17" s="1"/>
  <c r="O34" i="17" a="1"/>
  <c r="O34" i="17" s="1"/>
  <c r="J35" i="17" a="1"/>
  <c r="J35" i="17" s="1"/>
  <c r="O35" i="17" a="1"/>
  <c r="O35" i="17" s="1"/>
  <c r="J36" i="17" a="1"/>
  <c r="J36" i="17" s="1"/>
  <c r="O36" i="17" a="1"/>
  <c r="O36" i="17" s="1"/>
  <c r="J37" i="17" a="1"/>
  <c r="J37" i="17" s="1"/>
  <c r="O37" i="17" a="1"/>
  <c r="O37" i="17" s="1"/>
  <c r="J38" i="17" a="1"/>
  <c r="J38" i="17" s="1"/>
  <c r="O38" i="17" a="1"/>
  <c r="O38" i="17" s="1"/>
  <c r="J39" i="17" a="1"/>
  <c r="J39" i="17" s="1"/>
  <c r="O39" i="17" a="1"/>
  <c r="O39" i="17" s="1"/>
  <c r="J40" i="17" a="1"/>
  <c r="J40" i="17" s="1"/>
  <c r="O40" i="17" a="1"/>
  <c r="O40" i="17" s="1"/>
  <c r="J41" i="17" a="1"/>
  <c r="J41" i="17" s="1"/>
  <c r="O41" i="17" a="1"/>
  <c r="O41" i="17" s="1"/>
  <c r="J42" i="17" a="1"/>
  <c r="J42" i="17" s="1"/>
  <c r="O42" i="17" a="1"/>
  <c r="O42" i="17" s="1"/>
  <c r="J43" i="17" a="1"/>
  <c r="J43" i="17" s="1"/>
  <c r="O43" i="17" a="1"/>
  <c r="O43" i="17" s="1"/>
  <c r="J44" i="17" a="1"/>
  <c r="J44" i="17" s="1"/>
  <c r="O44" i="17" a="1"/>
  <c r="O44" i="17" s="1"/>
  <c r="J45" i="17" a="1"/>
  <c r="J45" i="17" s="1"/>
  <c r="O45" i="17" a="1"/>
  <c r="O45" i="17" s="1"/>
  <c r="J46" i="17" a="1"/>
  <c r="J46" i="17" s="1"/>
  <c r="O46" i="17" a="1"/>
  <c r="O46" i="17" s="1"/>
  <c r="J47" i="17" a="1"/>
  <c r="J47" i="17" s="1"/>
  <c r="O47" i="17" a="1"/>
  <c r="O47" i="17" s="1"/>
  <c r="J48" i="17" a="1"/>
  <c r="J48" i="17" s="1"/>
  <c r="O48" i="17" a="1"/>
  <c r="O48" i="17" s="1"/>
  <c r="J49" i="17" a="1"/>
  <c r="J49" i="17" s="1"/>
  <c r="O49" i="17" a="1"/>
  <c r="O49" i="17" s="1"/>
  <c r="J50" i="17" a="1"/>
  <c r="J50" i="17" s="1"/>
  <c r="O50" i="17" a="1"/>
  <c r="O50" i="17" s="1"/>
  <c r="J51" i="17" a="1"/>
  <c r="J51" i="17" s="1"/>
  <c r="O51" i="17" a="1"/>
  <c r="O51" i="17" s="1"/>
  <c r="J52" i="17" a="1"/>
  <c r="J52" i="17" s="1"/>
  <c r="O52" i="17" a="1"/>
  <c r="O52" i="17" s="1"/>
  <c r="J53" i="17" a="1"/>
  <c r="J53" i="17" s="1"/>
  <c r="O53" i="17" a="1"/>
  <c r="O53" i="17" s="1"/>
  <c r="J54" i="17" a="1"/>
  <c r="J54" i="17" s="1"/>
  <c r="O54" i="17" a="1"/>
  <c r="O54" i="17" s="1"/>
  <c r="J55" i="17" a="1"/>
  <c r="J55" i="17" s="1"/>
  <c r="O55" i="17" a="1"/>
  <c r="O55" i="17" s="1"/>
  <c r="J56" i="17" a="1"/>
  <c r="J56" i="17" s="1"/>
  <c r="O56" i="17" a="1"/>
  <c r="O56" i="17" s="1"/>
  <c r="J57" i="17" a="1"/>
  <c r="J57" i="17" s="1"/>
  <c r="O57" i="17" a="1"/>
  <c r="O57" i="17" s="1"/>
  <c r="J58" i="17" a="1"/>
  <c r="J58" i="17" s="1"/>
  <c r="O58" i="17" a="1"/>
  <c r="O58" i="17" s="1"/>
  <c r="J59" i="17" a="1"/>
  <c r="J59" i="17" s="1"/>
  <c r="O59" i="17" a="1"/>
  <c r="O59" i="17" s="1"/>
  <c r="J60" i="17" a="1"/>
  <c r="J60" i="17" s="1"/>
  <c r="O60" i="17" a="1"/>
  <c r="O60" i="17" s="1"/>
  <c r="J61" i="17" a="1"/>
  <c r="J61" i="17" s="1"/>
  <c r="O61" i="17" a="1"/>
  <c r="O61" i="17" s="1"/>
  <c r="J62" i="17" a="1"/>
  <c r="J62" i="17" s="1"/>
  <c r="O62" i="17" a="1"/>
  <c r="O62" i="17" s="1"/>
  <c r="J63" i="17" a="1"/>
  <c r="J63" i="17" s="1"/>
  <c r="O63" i="17" a="1"/>
  <c r="O63" i="17" s="1"/>
  <c r="J64" i="17" a="1"/>
  <c r="J64" i="17" s="1"/>
  <c r="O64" i="17" a="1"/>
  <c r="O64" i="17" s="1"/>
  <c r="J65" i="17" a="1"/>
  <c r="J65" i="17" s="1"/>
  <c r="O65" i="17" a="1"/>
  <c r="O65" i="17" s="1"/>
  <c r="J66" i="17" a="1"/>
  <c r="J66" i="17" s="1"/>
  <c r="M66" i="17" s="1" a="1"/>
  <c r="M66" i="17" s="1"/>
  <c r="O66" i="17" a="1"/>
  <c r="O66" i="17" s="1"/>
  <c r="J67" i="17" a="1"/>
  <c r="J67" i="17" s="1"/>
  <c r="O67" i="17" a="1"/>
  <c r="O67" i="17" s="1"/>
  <c r="J68" i="17" a="1"/>
  <c r="J68" i="17" s="1"/>
  <c r="O68" i="17" a="1"/>
  <c r="O68" i="17" s="1"/>
  <c r="J69" i="17" a="1"/>
  <c r="J69" i="17" s="1"/>
  <c r="O69" i="17" a="1"/>
  <c r="O69" i="17" s="1"/>
  <c r="J70" i="17" a="1"/>
  <c r="J70" i="17" s="1"/>
  <c r="O70" i="17" a="1"/>
  <c r="O70" i="17" s="1"/>
  <c r="J71" i="17" a="1"/>
  <c r="J71" i="17" s="1"/>
  <c r="O71" i="17" a="1"/>
  <c r="O71" i="17" s="1"/>
  <c r="J72" i="17" a="1"/>
  <c r="J72" i="17" s="1"/>
  <c r="O72" i="17" a="1"/>
  <c r="O72" i="17" s="1"/>
  <c r="J73" i="17" a="1"/>
  <c r="J73" i="17" s="1"/>
  <c r="O73" i="17" a="1"/>
  <c r="O73" i="17" s="1"/>
  <c r="J74" i="17" a="1"/>
  <c r="J74" i="17" s="1"/>
  <c r="O74" i="17" a="1"/>
  <c r="O74" i="17" s="1"/>
  <c r="J75" i="17" a="1"/>
  <c r="J75" i="17" s="1"/>
  <c r="O75" i="17" a="1"/>
  <c r="O75" i="17" s="1"/>
  <c r="J76" i="17" a="1"/>
  <c r="J76" i="17" s="1"/>
  <c r="O76" i="17" a="1"/>
  <c r="O76" i="17" s="1"/>
  <c r="J77" i="17" a="1"/>
  <c r="J77" i="17" s="1"/>
  <c r="O77" i="17" a="1"/>
  <c r="O77" i="17" s="1"/>
  <c r="J78" i="17" a="1"/>
  <c r="J78" i="17" s="1"/>
  <c r="O78" i="17" a="1"/>
  <c r="O78" i="17" s="1"/>
  <c r="J79" i="17" a="1"/>
  <c r="J79" i="17" s="1"/>
  <c r="O79" i="17" a="1"/>
  <c r="O79" i="17" s="1"/>
  <c r="J80" i="17" a="1"/>
  <c r="J80" i="17" s="1"/>
  <c r="O80" i="17" a="1"/>
  <c r="O80" i="17" s="1"/>
  <c r="J81" i="17" a="1"/>
  <c r="J81" i="17" s="1"/>
  <c r="O81" i="17" a="1"/>
  <c r="O81" i="17" s="1"/>
  <c r="J82" i="17" a="1"/>
  <c r="J82" i="17" s="1"/>
  <c r="O82" i="17" a="1"/>
  <c r="O82" i="17" s="1"/>
  <c r="J83" i="17" a="1"/>
  <c r="J83" i="17" s="1"/>
  <c r="O83" i="17" a="1"/>
  <c r="O83" i="17" s="1"/>
  <c r="J84" i="17" a="1"/>
  <c r="J84" i="17" s="1"/>
  <c r="O84" i="17" a="1"/>
  <c r="O84" i="17" s="1"/>
  <c r="J85" i="17" a="1"/>
  <c r="J85" i="17" s="1"/>
  <c r="O85" i="17" a="1"/>
  <c r="O85" i="17" s="1"/>
  <c r="J86" i="17" a="1"/>
  <c r="J86" i="17" s="1"/>
  <c r="O86" i="17" a="1"/>
  <c r="O86" i="17" s="1"/>
  <c r="J87" i="17" a="1"/>
  <c r="J87" i="17" s="1"/>
  <c r="O87" i="17" a="1"/>
  <c r="O87" i="17" s="1"/>
  <c r="J88" i="17" a="1"/>
  <c r="J88" i="17" s="1"/>
  <c r="O88" i="17" a="1"/>
  <c r="O88" i="17" s="1"/>
  <c r="J89" i="17" a="1"/>
  <c r="J89" i="17" s="1"/>
  <c r="O89" i="17" a="1"/>
  <c r="O89" i="17" s="1"/>
  <c r="J90" i="17" a="1"/>
  <c r="J90" i="17" s="1"/>
  <c r="O90" i="17" a="1"/>
  <c r="O90" i="17" s="1"/>
  <c r="J91" i="17" a="1"/>
  <c r="J91" i="17" s="1"/>
  <c r="O91" i="17" a="1"/>
  <c r="O91" i="17" s="1"/>
  <c r="J92" i="17" a="1"/>
  <c r="J92" i="17" s="1"/>
  <c r="O92" i="17" a="1"/>
  <c r="O92" i="17" s="1"/>
  <c r="J93" i="17" a="1"/>
  <c r="J93" i="17" s="1"/>
  <c r="O93" i="17" a="1"/>
  <c r="O93" i="17" s="1"/>
  <c r="J94" i="17" a="1"/>
  <c r="J94" i="17" s="1"/>
  <c r="O94" i="17" a="1"/>
  <c r="O94" i="17" s="1"/>
  <c r="J95" i="17" a="1"/>
  <c r="J95" i="17" s="1"/>
  <c r="O95" i="17" a="1"/>
  <c r="O95" i="17" s="1"/>
  <c r="J96" i="17" a="1"/>
  <c r="J96" i="17" s="1"/>
  <c r="O96" i="17" a="1"/>
  <c r="O96" i="17" s="1"/>
  <c r="J97" i="17" a="1"/>
  <c r="J97" i="17" s="1"/>
  <c r="O97" i="17" a="1"/>
  <c r="O97" i="17" s="1"/>
  <c r="J98" i="17" a="1"/>
  <c r="J98" i="17" s="1"/>
  <c r="O98" i="17" a="1"/>
  <c r="O98" i="17" s="1"/>
  <c r="J99" i="17" a="1"/>
  <c r="J99" i="17" s="1"/>
  <c r="O99" i="17" a="1"/>
  <c r="O99" i="17" s="1"/>
  <c r="J100" i="17" a="1"/>
  <c r="J100" i="17" s="1"/>
  <c r="O100" i="17" a="1"/>
  <c r="O100" i="17" s="1"/>
  <c r="J101" i="17" a="1"/>
  <c r="J101" i="17" s="1"/>
  <c r="O101" i="17" a="1"/>
  <c r="O101" i="17" s="1"/>
  <c r="J102" i="17" a="1"/>
  <c r="J102" i="17" s="1"/>
  <c r="O102" i="17" a="1"/>
  <c r="O102" i="17" s="1"/>
  <c r="J103" i="17" a="1"/>
  <c r="J103" i="17" s="1"/>
  <c r="O103" i="17" a="1"/>
  <c r="O103" i="17" s="1"/>
  <c r="J104" i="17" a="1"/>
  <c r="J104" i="17" s="1"/>
  <c r="O104" i="17" a="1"/>
  <c r="O104" i="17" s="1"/>
  <c r="J105" i="17" a="1"/>
  <c r="J105" i="17" s="1"/>
  <c r="O105" i="17" a="1"/>
  <c r="O105" i="17" s="1"/>
  <c r="M105" i="17" a="1"/>
  <c r="M105" i="17" s="1"/>
  <c r="N105" i="17" a="1"/>
  <c r="N105" i="17" s="1"/>
  <c r="M104" i="17" a="1"/>
  <c r="M104" i="17" s="1"/>
  <c r="N104" i="17" a="1"/>
  <c r="N104" i="17" s="1"/>
  <c r="M103" i="17" a="1"/>
  <c r="M103" i="17" s="1"/>
  <c r="N103" i="17" a="1"/>
  <c r="N103" i="17" s="1"/>
  <c r="M102" i="17" a="1"/>
  <c r="M102" i="17" s="1"/>
  <c r="N102" i="17" a="1"/>
  <c r="N102" i="17" s="1"/>
  <c r="M101" i="17" a="1"/>
  <c r="M101" i="17" s="1"/>
  <c r="N101" i="17" a="1"/>
  <c r="N101" i="17" s="1"/>
  <c r="M100" i="17" a="1"/>
  <c r="M100" i="17" s="1"/>
  <c r="N100" i="17" a="1"/>
  <c r="N100" i="17" s="1"/>
  <c r="M99" i="17" a="1"/>
  <c r="M99" i="17" s="1"/>
  <c r="N99" i="17" a="1"/>
  <c r="N99" i="17" s="1"/>
  <c r="M98" i="17" a="1"/>
  <c r="M98" i="17" s="1"/>
  <c r="N98" i="17" a="1"/>
  <c r="N98" i="17" s="1"/>
  <c r="M97" i="17" a="1"/>
  <c r="M97" i="17" s="1"/>
  <c r="N97" i="17" a="1"/>
  <c r="N97" i="17" s="1"/>
  <c r="M96" i="17" a="1"/>
  <c r="M96" i="17" s="1"/>
  <c r="N96" i="17" a="1"/>
  <c r="N96" i="17" s="1"/>
  <c r="M95" i="17" a="1"/>
  <c r="M95" i="17" s="1"/>
  <c r="N95" i="17" a="1"/>
  <c r="N95" i="17" s="1"/>
  <c r="M94" i="17" a="1"/>
  <c r="M94" i="17" s="1"/>
  <c r="N94" i="17" a="1"/>
  <c r="N94" i="17" s="1"/>
  <c r="M93" i="17" a="1"/>
  <c r="M93" i="17" s="1"/>
  <c r="N93" i="17" a="1"/>
  <c r="N93" i="17" s="1"/>
  <c r="M92" i="17" a="1"/>
  <c r="M92" i="17" s="1"/>
  <c r="N92" i="17" a="1"/>
  <c r="N92" i="17" s="1"/>
  <c r="M91" i="17" a="1"/>
  <c r="M91" i="17" s="1"/>
  <c r="N91" i="17" a="1"/>
  <c r="N91" i="17" s="1"/>
  <c r="M90" i="17" a="1"/>
  <c r="M90" i="17" s="1"/>
  <c r="N90" i="17" a="1"/>
  <c r="N90" i="17" s="1"/>
  <c r="M89" i="17" a="1"/>
  <c r="M89" i="17" s="1"/>
  <c r="N89" i="17" a="1"/>
  <c r="N89" i="17" s="1"/>
  <c r="M88" i="17" a="1"/>
  <c r="M88" i="17" s="1"/>
  <c r="N88" i="17" a="1"/>
  <c r="N88" i="17" s="1"/>
  <c r="M87" i="17" a="1"/>
  <c r="M87" i="17" s="1"/>
  <c r="N87" i="17" a="1"/>
  <c r="N87" i="17" s="1"/>
  <c r="M86" i="17" a="1"/>
  <c r="M86" i="17" s="1"/>
  <c r="N86" i="17" a="1"/>
  <c r="N86" i="17" s="1"/>
  <c r="M85" i="17" a="1"/>
  <c r="M85" i="17" s="1"/>
  <c r="N85" i="17" a="1"/>
  <c r="N85" i="17" s="1"/>
  <c r="M84" i="17" a="1"/>
  <c r="M84" i="17" s="1"/>
  <c r="N84" i="17" a="1"/>
  <c r="N84" i="17" s="1"/>
  <c r="M83" i="17" a="1"/>
  <c r="M83" i="17" s="1"/>
  <c r="N83" i="17" a="1"/>
  <c r="N83" i="17" s="1"/>
  <c r="M82" i="17" a="1"/>
  <c r="M82" i="17" s="1"/>
  <c r="N82" i="17" a="1"/>
  <c r="N82" i="17" s="1"/>
  <c r="M81" i="17" a="1"/>
  <c r="M81" i="17" s="1"/>
  <c r="N81" i="17" a="1"/>
  <c r="N81" i="17" s="1"/>
  <c r="M80" i="17" a="1"/>
  <c r="M80" i="17" s="1"/>
  <c r="N80" i="17" a="1"/>
  <c r="N80" i="17" s="1"/>
  <c r="M79" i="17" a="1"/>
  <c r="M79" i="17" s="1"/>
  <c r="N79" i="17" a="1"/>
  <c r="N79" i="17" s="1"/>
  <c r="M78" i="17" a="1"/>
  <c r="M78" i="17" s="1"/>
  <c r="N78" i="17" a="1"/>
  <c r="N78" i="17" s="1"/>
  <c r="M77" i="17" a="1"/>
  <c r="M77" i="17" s="1"/>
  <c r="N77" i="17" a="1"/>
  <c r="N77" i="17" s="1"/>
  <c r="M76" i="17" a="1"/>
  <c r="M76" i="17" s="1"/>
  <c r="N76" i="17" a="1"/>
  <c r="N76" i="17" s="1"/>
  <c r="M75" i="17" a="1"/>
  <c r="M75" i="17" s="1"/>
  <c r="N75" i="17" a="1"/>
  <c r="N75" i="17" s="1"/>
  <c r="M74" i="17" a="1"/>
  <c r="M74" i="17" s="1"/>
  <c r="N74" i="17" a="1"/>
  <c r="N74" i="17" s="1"/>
  <c r="M73" i="17" a="1"/>
  <c r="M73" i="17" s="1"/>
  <c r="N73" i="17" a="1"/>
  <c r="N73" i="17" s="1"/>
  <c r="M72" i="17" a="1"/>
  <c r="M72" i="17" s="1"/>
  <c r="N72" i="17" a="1"/>
  <c r="N72" i="17" s="1"/>
  <c r="M71" i="17" a="1"/>
  <c r="M71" i="17" s="1"/>
  <c r="N71" i="17" a="1"/>
  <c r="N71" i="17" s="1"/>
  <c r="M70" i="17" a="1"/>
  <c r="M70" i="17" s="1"/>
  <c r="N70" i="17" a="1"/>
  <c r="N70" i="17" s="1"/>
  <c r="M69" i="17" a="1"/>
  <c r="M69" i="17" s="1"/>
  <c r="N69" i="17" a="1"/>
  <c r="N69" i="17" s="1"/>
  <c r="M68" i="17" a="1"/>
  <c r="M68" i="17" s="1"/>
  <c r="N68" i="17" a="1"/>
  <c r="N68" i="17" s="1"/>
  <c r="M67" i="17" a="1"/>
  <c r="M67" i="17" s="1"/>
  <c r="N67" i="17" a="1"/>
  <c r="N67" i="17" s="1"/>
  <c r="N66" i="17" a="1"/>
  <c r="N66" i="17" s="1"/>
  <c r="M65" i="17" a="1"/>
  <c r="M65" i="17" s="1"/>
  <c r="N65" i="17" a="1"/>
  <c r="N65" i="17" s="1"/>
  <c r="M64" i="17" a="1"/>
  <c r="M64" i="17" s="1"/>
  <c r="N64" i="17" a="1"/>
  <c r="N64" i="17" s="1"/>
  <c r="M63" i="17" a="1"/>
  <c r="M63" i="17" s="1"/>
  <c r="N63" i="17" a="1"/>
  <c r="N63" i="17" s="1"/>
  <c r="M62" i="17" a="1"/>
  <c r="M62" i="17" s="1"/>
  <c r="N62" i="17" a="1"/>
  <c r="N62" i="17" s="1"/>
  <c r="M61" i="17" a="1"/>
  <c r="M61" i="17" s="1"/>
  <c r="N61" i="17" a="1"/>
  <c r="N61" i="17" s="1"/>
  <c r="M60" i="17" a="1"/>
  <c r="M60" i="17" s="1"/>
  <c r="N60" i="17" a="1"/>
  <c r="N60" i="17" s="1"/>
  <c r="M59" i="17" a="1"/>
  <c r="M59" i="17" s="1"/>
  <c r="N59" i="17" a="1"/>
  <c r="N59" i="17" s="1"/>
  <c r="M58" i="17" a="1"/>
  <c r="M58" i="17" s="1"/>
  <c r="N58" i="17" a="1"/>
  <c r="N58" i="17" s="1"/>
  <c r="M57" i="17" a="1"/>
  <c r="M57" i="17" s="1"/>
  <c r="N57" i="17" a="1"/>
  <c r="N57" i="17" s="1"/>
  <c r="M56" i="17" a="1"/>
  <c r="M56" i="17" s="1"/>
  <c r="N56" i="17" a="1"/>
  <c r="N56" i="17" s="1"/>
  <c r="M55" i="17" a="1"/>
  <c r="M55" i="17" s="1"/>
  <c r="N55" i="17" a="1"/>
  <c r="N55" i="17" s="1"/>
  <c r="M54" i="17" a="1"/>
  <c r="M54" i="17" s="1"/>
  <c r="N54" i="17" a="1"/>
  <c r="N54" i="17" s="1"/>
  <c r="M53" i="17" a="1"/>
  <c r="M53" i="17" s="1"/>
  <c r="N53" i="17" a="1"/>
  <c r="N53" i="17" s="1"/>
  <c r="M52" i="17" a="1"/>
  <c r="M52" i="17" s="1"/>
  <c r="N52" i="17" a="1"/>
  <c r="N52" i="17" s="1"/>
  <c r="M51" i="17" a="1"/>
  <c r="M51" i="17" s="1"/>
  <c r="N51" i="17" a="1"/>
  <c r="N51" i="17" s="1"/>
  <c r="M50" i="17" a="1"/>
  <c r="M50" i="17" s="1"/>
  <c r="N50" i="17" a="1"/>
  <c r="N50" i="17" s="1"/>
  <c r="M49" i="17" a="1"/>
  <c r="M49" i="17" s="1"/>
  <c r="N49" i="17" a="1"/>
  <c r="N49" i="17" s="1"/>
  <c r="M48" i="17" a="1"/>
  <c r="M48" i="17" s="1"/>
  <c r="N48" i="17" a="1"/>
  <c r="N48" i="17" s="1"/>
  <c r="M47" i="17" a="1"/>
  <c r="M47" i="17" s="1"/>
  <c r="N47" i="17" a="1"/>
  <c r="N47" i="17" s="1"/>
  <c r="M46" i="17" a="1"/>
  <c r="M46" i="17" s="1"/>
  <c r="N46" i="17" a="1"/>
  <c r="N46" i="17" s="1"/>
  <c r="M45" i="17" a="1"/>
  <c r="M45" i="17" s="1"/>
  <c r="N45" i="17" a="1"/>
  <c r="N45" i="17" s="1"/>
  <c r="M44" i="17" a="1"/>
  <c r="M44" i="17" s="1"/>
  <c r="N44" i="17" a="1"/>
  <c r="N44" i="17" s="1"/>
  <c r="M43" i="17" a="1"/>
  <c r="M43" i="17" s="1"/>
  <c r="N43" i="17" a="1"/>
  <c r="N43" i="17" s="1"/>
  <c r="M42" i="17" a="1"/>
  <c r="M42" i="17" s="1"/>
  <c r="N42" i="17" a="1"/>
  <c r="N42" i="17" s="1"/>
  <c r="M41" i="17" a="1"/>
  <c r="M41" i="17" s="1"/>
  <c r="N41" i="17" a="1"/>
  <c r="N41" i="17" s="1"/>
  <c r="M40" i="17" a="1"/>
  <c r="M40" i="17" s="1"/>
  <c r="N40" i="17" a="1"/>
  <c r="N40" i="17" s="1"/>
  <c r="M39" i="17" a="1"/>
  <c r="M39" i="17" s="1"/>
  <c r="N39" i="17" a="1"/>
  <c r="N39" i="17" s="1"/>
  <c r="M38" i="17" a="1"/>
  <c r="M38" i="17" s="1"/>
  <c r="N38" i="17" a="1"/>
  <c r="N38" i="17" s="1"/>
  <c r="M37" i="17" a="1"/>
  <c r="M37" i="17" s="1"/>
  <c r="N37" i="17" a="1"/>
  <c r="N37" i="17" s="1"/>
  <c r="M36" i="17" a="1"/>
  <c r="M36" i="17" s="1"/>
  <c r="N36" i="17" a="1"/>
  <c r="N36" i="17" s="1"/>
  <c r="M35" i="17" a="1"/>
  <c r="M35" i="17" s="1"/>
  <c r="N35" i="17" a="1"/>
  <c r="N35" i="17" s="1"/>
  <c r="M34" i="17" a="1"/>
  <c r="M34" i="17" s="1"/>
  <c r="N34" i="17" a="1"/>
  <c r="N34" i="17" s="1"/>
  <c r="M33" i="17" a="1"/>
  <c r="M33" i="17" s="1"/>
  <c r="N33" i="17" a="1"/>
  <c r="N33" i="17" s="1"/>
  <c r="M32" i="17" a="1"/>
  <c r="M32" i="17" s="1"/>
  <c r="N32" i="17" a="1"/>
  <c r="N32" i="17" s="1"/>
  <c r="M31" i="17" a="1"/>
  <c r="M31" i="17" s="1"/>
  <c r="N31" i="17" a="1"/>
  <c r="N31" i="17" s="1"/>
  <c r="M30" i="17" a="1"/>
  <c r="M30" i="17" s="1"/>
  <c r="N30" i="17" a="1"/>
  <c r="N30" i="17" s="1"/>
  <c r="M29" i="17" a="1"/>
  <c r="M29" i="17" s="1"/>
  <c r="N29" i="17" a="1"/>
  <c r="N29" i="17" s="1"/>
  <c r="M28" i="17" a="1"/>
  <c r="M28" i="17" s="1"/>
  <c r="N28" i="17" a="1"/>
  <c r="N28" i="17" s="1"/>
  <c r="M27" i="17" a="1"/>
  <c r="M27" i="17" s="1"/>
  <c r="N27" i="17" a="1"/>
  <c r="N27" i="17" s="1"/>
  <c r="M26" i="17" a="1"/>
  <c r="M26" i="17" s="1"/>
  <c r="N26" i="17" a="1"/>
  <c r="N26" i="17" s="1"/>
  <c r="M25" i="17" a="1"/>
  <c r="M25" i="17" s="1"/>
  <c r="N25" i="17" a="1"/>
  <c r="N25" i="17" s="1"/>
  <c r="M24" i="17" a="1"/>
  <c r="M24" i="17" s="1"/>
  <c r="N24" i="17" a="1"/>
  <c r="N24" i="17" s="1"/>
  <c r="M23" i="17" a="1"/>
  <c r="M23" i="17" s="1"/>
  <c r="N23" i="17" a="1"/>
  <c r="N23" i="17" s="1"/>
  <c r="M22" i="17" a="1"/>
  <c r="M22" i="17" s="1"/>
  <c r="N22" i="17" a="1"/>
  <c r="N22" i="17" s="1"/>
  <c r="M21" i="17" a="1"/>
  <c r="M21" i="17" s="1"/>
  <c r="N21" i="17" a="1"/>
  <c r="N21" i="17" s="1"/>
  <c r="M20" i="17" a="1"/>
  <c r="M20" i="17" s="1"/>
  <c r="N20" i="17" a="1"/>
  <c r="N20" i="17" s="1"/>
  <c r="M19" i="17" a="1"/>
  <c r="M19" i="17" s="1"/>
  <c r="N19" i="17" a="1"/>
  <c r="N19" i="17" s="1"/>
  <c r="M18" i="17" a="1"/>
  <c r="M18" i="17" s="1"/>
  <c r="N18" i="17" a="1"/>
  <c r="N18" i="17" s="1"/>
  <c r="M17" i="17" a="1"/>
  <c r="M17" i="17" s="1"/>
  <c r="N17" i="17" a="1"/>
  <c r="N17" i="17" s="1"/>
  <c r="M16" i="17" a="1"/>
  <c r="M16" i="17" s="1"/>
  <c r="N16" i="17" a="1"/>
  <c r="N16" i="17" s="1"/>
  <c r="M15" i="17" a="1"/>
  <c r="M15" i="17" s="1"/>
  <c r="N15" i="17" a="1"/>
  <c r="N15" i="17" s="1"/>
  <c r="M14" i="17" a="1"/>
  <c r="M14" i="17" s="1"/>
  <c r="N14" i="17" a="1"/>
  <c r="N14" i="17" s="1"/>
  <c r="M13" i="17" a="1"/>
  <c r="M13" i="17" s="1"/>
  <c r="N13" i="17" a="1"/>
  <c r="N13" i="17" s="1"/>
  <c r="M12" i="17" a="1"/>
  <c r="M12" i="17" s="1"/>
  <c r="N12" i="17" a="1"/>
  <c r="N12" i="17" s="1"/>
  <c r="M11" i="17" a="1"/>
  <c r="M11" i="17" s="1"/>
  <c r="N11" i="17" a="1"/>
  <c r="N11" i="17" s="1"/>
  <c r="M10" i="17" a="1"/>
  <c r="M10" i="17" s="1"/>
  <c r="N10" i="17" a="1"/>
  <c r="N10" i="17" s="1"/>
  <c r="M9" i="17" a="1"/>
  <c r="M9" i="17" s="1"/>
  <c r="N9" i="17" a="1"/>
  <c r="N9" i="17" s="1"/>
  <c r="M8" i="17" a="1"/>
  <c r="M8" i="17" s="1"/>
  <c r="N8" i="17" a="1"/>
  <c r="N8" i="17" s="1"/>
  <c r="M7" i="17" a="1"/>
  <c r="M7" i="17" s="1"/>
  <c r="N7" i="17" a="1"/>
  <c r="N7" i="17" s="1"/>
  <c r="O6" i="17" a="1"/>
  <c r="O6" i="17" s="1"/>
  <c r="C3" i="21" l="1"/>
  <c r="G39" i="6" l="1"/>
  <c r="M55" i="16" l="1"/>
  <c r="I55" i="16"/>
  <c r="J55" i="16" s="1"/>
  <c r="M54" i="16"/>
  <c r="I54" i="16"/>
  <c r="J54" i="16" s="1"/>
  <c r="M53" i="16"/>
  <c r="I53" i="16"/>
  <c r="J53" i="16" s="1"/>
  <c r="M52" i="16"/>
  <c r="I52" i="16"/>
  <c r="J52" i="16" s="1"/>
  <c r="M51" i="16"/>
  <c r="I51" i="16"/>
  <c r="J51" i="16" s="1"/>
  <c r="M50" i="16"/>
  <c r="I50" i="16"/>
  <c r="J50" i="16" s="1"/>
  <c r="M49" i="16"/>
  <c r="I49" i="16"/>
  <c r="J49" i="16" s="1"/>
  <c r="M48" i="16"/>
  <c r="I48" i="16"/>
  <c r="J48" i="16" s="1"/>
  <c r="M47" i="16"/>
  <c r="I47" i="16"/>
  <c r="J47" i="16" s="1"/>
  <c r="M46" i="16"/>
  <c r="I46" i="16"/>
  <c r="J46" i="16" s="1"/>
  <c r="M45" i="16"/>
  <c r="I45" i="16"/>
  <c r="J45" i="16" s="1"/>
  <c r="M44" i="16"/>
  <c r="I44" i="16"/>
  <c r="J44" i="16" s="1"/>
  <c r="M43" i="16"/>
  <c r="I43" i="16"/>
  <c r="J43" i="16" s="1"/>
  <c r="M42" i="16"/>
  <c r="I42" i="16"/>
  <c r="J42" i="16" s="1"/>
  <c r="M41" i="16"/>
  <c r="I41" i="16"/>
  <c r="J41" i="16" s="1"/>
  <c r="M40" i="16"/>
  <c r="I40" i="16"/>
  <c r="J40" i="16" s="1"/>
  <c r="M39" i="16"/>
  <c r="I39" i="16"/>
  <c r="J39" i="16" s="1"/>
  <c r="M38" i="16"/>
  <c r="I38" i="16"/>
  <c r="J38" i="16" s="1"/>
  <c r="M37" i="16"/>
  <c r="I37" i="16"/>
  <c r="J37" i="16" s="1"/>
  <c r="M36" i="16"/>
  <c r="I36" i="16"/>
  <c r="J36" i="16" s="1"/>
  <c r="M35" i="16"/>
  <c r="I35" i="16"/>
  <c r="J35" i="16" s="1"/>
  <c r="M34" i="16"/>
  <c r="I34" i="16"/>
  <c r="J34" i="16" s="1"/>
  <c r="M33" i="16"/>
  <c r="I33" i="16"/>
  <c r="J33" i="16" s="1"/>
  <c r="M32" i="16"/>
  <c r="I32" i="16"/>
  <c r="J32" i="16" s="1"/>
  <c r="M31" i="16"/>
  <c r="I31" i="16"/>
  <c r="J31" i="16" s="1"/>
  <c r="M30" i="16"/>
  <c r="I30" i="16"/>
  <c r="J30" i="16" s="1"/>
  <c r="M29" i="16"/>
  <c r="I29" i="16"/>
  <c r="J29" i="16" s="1"/>
  <c r="M28" i="16"/>
  <c r="I28" i="16"/>
  <c r="J28" i="16" s="1"/>
  <c r="M27" i="16"/>
  <c r="I27" i="16"/>
  <c r="J27" i="16" s="1"/>
  <c r="M26" i="16"/>
  <c r="I26" i="16"/>
  <c r="J26" i="16" s="1"/>
  <c r="M25" i="16"/>
  <c r="I25" i="16"/>
  <c r="J25" i="16" s="1"/>
  <c r="M24" i="16"/>
  <c r="I24" i="16"/>
  <c r="J24" i="16" s="1"/>
  <c r="M23" i="16"/>
  <c r="I23" i="16"/>
  <c r="J23" i="16" s="1"/>
  <c r="M22" i="16"/>
  <c r="I22" i="16"/>
  <c r="J22" i="16" s="1"/>
  <c r="M21" i="16"/>
  <c r="I21" i="16"/>
  <c r="J21" i="16" s="1"/>
  <c r="M20" i="16"/>
  <c r="I20" i="16"/>
  <c r="J20" i="16" s="1"/>
  <c r="M19" i="16"/>
  <c r="I19" i="16"/>
  <c r="M18" i="16"/>
  <c r="I18" i="16"/>
  <c r="J18" i="16" s="1"/>
  <c r="M17" i="16"/>
  <c r="I17" i="16"/>
  <c r="J17" i="16" s="1"/>
  <c r="M16" i="16"/>
  <c r="I16" i="16"/>
  <c r="J16" i="16" s="1"/>
  <c r="M15" i="16"/>
  <c r="I15" i="16"/>
  <c r="J15" i="16" s="1"/>
  <c r="M14" i="16"/>
  <c r="I14" i="16"/>
  <c r="J14" i="16" s="1"/>
  <c r="M13" i="16"/>
  <c r="I13" i="16"/>
  <c r="J13" i="16" s="1"/>
  <c r="M12" i="16"/>
  <c r="I12" i="16"/>
  <c r="J12" i="16" s="1"/>
  <c r="M11" i="16"/>
  <c r="I11" i="16"/>
  <c r="J11" i="16" s="1"/>
  <c r="M10" i="16"/>
  <c r="I10" i="16"/>
  <c r="J10" i="16" s="1"/>
  <c r="M9" i="16"/>
  <c r="I9" i="16"/>
  <c r="J9" i="16" s="1"/>
  <c r="M8" i="16"/>
  <c r="I8" i="16"/>
  <c r="J8" i="16" s="1"/>
  <c r="M7" i="16"/>
  <c r="J7" i="16"/>
  <c r="M6" i="16"/>
  <c r="J6" i="16"/>
  <c r="C3" i="6"/>
  <c r="F3" i="16"/>
  <c r="K55" i="16" l="1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L7" i="16"/>
  <c r="N7" i="16" s="1"/>
  <c r="L8" i="16"/>
  <c r="N8" i="16" s="1"/>
  <c r="L9" i="16"/>
  <c r="N9" i="16" s="1"/>
  <c r="L10" i="16"/>
  <c r="N10" i="16" s="1"/>
  <c r="L11" i="16"/>
  <c r="N11" i="16" s="1"/>
  <c r="L12" i="16"/>
  <c r="N12" i="16" s="1"/>
  <c r="L13" i="16"/>
  <c r="N13" i="16" s="1"/>
  <c r="L14" i="16"/>
  <c r="N14" i="16" s="1"/>
  <c r="L15" i="16"/>
  <c r="N15" i="16" s="1"/>
  <c r="L16" i="16"/>
  <c r="N16" i="16" s="1"/>
  <c r="L17" i="16"/>
  <c r="N17" i="16" s="1"/>
  <c r="L18" i="16"/>
  <c r="N18" i="16" s="1"/>
  <c r="L19" i="16"/>
  <c r="N19" i="16" s="1"/>
  <c r="L20" i="16"/>
  <c r="N20" i="16" s="1"/>
  <c r="L21" i="16"/>
  <c r="N21" i="16" s="1"/>
  <c r="L22" i="16"/>
  <c r="N22" i="16" s="1"/>
  <c r="L23" i="16"/>
  <c r="N23" i="16" s="1"/>
  <c r="L24" i="16"/>
  <c r="N24" i="16" s="1"/>
  <c r="L25" i="16"/>
  <c r="N25" i="16" s="1"/>
  <c r="L26" i="16"/>
  <c r="N26" i="16" s="1"/>
  <c r="L27" i="16"/>
  <c r="N27" i="16" s="1"/>
  <c r="L28" i="16"/>
  <c r="N28" i="16" s="1"/>
  <c r="L29" i="16"/>
  <c r="N29" i="16" s="1"/>
  <c r="L30" i="16"/>
  <c r="N30" i="16" s="1"/>
  <c r="L31" i="16"/>
  <c r="N31" i="16" s="1"/>
  <c r="L32" i="16"/>
  <c r="N32" i="16" s="1"/>
  <c r="L33" i="16"/>
  <c r="N33" i="16" s="1"/>
  <c r="L34" i="16"/>
  <c r="N34" i="16" s="1"/>
  <c r="L35" i="16"/>
  <c r="N35" i="16" s="1"/>
  <c r="L36" i="16"/>
  <c r="N36" i="16" s="1"/>
  <c r="L37" i="16"/>
  <c r="N37" i="16" s="1"/>
  <c r="L38" i="16"/>
  <c r="N38" i="16" s="1"/>
  <c r="L39" i="16"/>
  <c r="N39" i="16" s="1"/>
  <c r="L40" i="16"/>
  <c r="N40" i="16" s="1"/>
  <c r="L41" i="16"/>
  <c r="N41" i="16" s="1"/>
  <c r="L42" i="16"/>
  <c r="N42" i="16" s="1"/>
  <c r="L43" i="16"/>
  <c r="N43" i="16" s="1"/>
  <c r="L44" i="16"/>
  <c r="N44" i="16" s="1"/>
  <c r="L45" i="16"/>
  <c r="N45" i="16" s="1"/>
  <c r="L46" i="16"/>
  <c r="N46" i="16" s="1"/>
  <c r="L47" i="16"/>
  <c r="N47" i="16" s="1"/>
  <c r="L48" i="16"/>
  <c r="N48" i="16" s="1"/>
  <c r="L49" i="16"/>
  <c r="N49" i="16" s="1"/>
  <c r="L50" i="16"/>
  <c r="N50" i="16" s="1"/>
  <c r="L51" i="16"/>
  <c r="N51" i="16" s="1"/>
  <c r="L52" i="16"/>
  <c r="N52" i="16" s="1"/>
  <c r="L53" i="16"/>
  <c r="N53" i="16" s="1"/>
  <c r="L54" i="16"/>
  <c r="N54" i="16" s="1"/>
  <c r="L55" i="16"/>
  <c r="N55" i="16" s="1"/>
  <c r="K6" i="16"/>
  <c r="L6" i="16" s="1"/>
  <c r="N6" i="16" s="1"/>
  <c r="J6" i="17" s="1" a="1"/>
  <c r="J6" i="17" s="1"/>
  <c r="N6" i="17" s="1" a="1"/>
  <c r="N6" i="17" s="1"/>
  <c r="M6" i="17" l="1" a="1"/>
  <c r="M6" i="17" s="1"/>
  <c r="E5" i="6" s="1"/>
  <c r="F5" i="6" s="1"/>
  <c r="F35" i="6" s="1"/>
  <c r="D14" i="13" a="1"/>
  <c r="D14" i="13" s="1"/>
  <c r="C14" i="13" s="1"/>
  <c r="N5" i="17"/>
  <c r="D13" i="13" a="1"/>
  <c r="D13" i="13" s="1"/>
  <c r="D16" i="13" a="1"/>
  <c r="D16" i="13" s="1"/>
  <c r="D12" i="13" a="1"/>
  <c r="D12" i="13" s="1"/>
  <c r="D15" i="13" a="1"/>
  <c r="D15" i="13" s="1"/>
  <c r="D18" i="13"/>
  <c r="D19" i="13" s="1" a="1"/>
  <c r="D19" i="13" s="1"/>
  <c r="C7" i="13"/>
  <c r="D5" i="21" l="1"/>
  <c r="D21" i="13" a="1"/>
  <c r="D21" i="13" s="1"/>
  <c r="C19" i="13"/>
  <c r="C13" i="13"/>
  <c r="M5" i="17"/>
  <c r="F10" i="2"/>
  <c r="E10" i="2"/>
  <c r="H5" i="21" l="1" a="1"/>
  <c r="H5" i="21" s="1"/>
  <c r="I3" i="16"/>
  <c r="B7" i="16"/>
  <c r="B8" i="16" l="1"/>
  <c r="D10" i="2"/>
  <c r="C10" i="2"/>
  <c r="B10" i="2"/>
  <c r="B9" i="16" l="1"/>
  <c r="B10" i="16" l="1"/>
  <c r="B11" i="16" l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D23" i="13"/>
  <c r="C16" i="13" l="1"/>
  <c r="E35" i="6"/>
  <c r="C15" i="13"/>
  <c r="D25" i="13"/>
  <c r="C17" i="13"/>
  <c r="C12" i="13" l="1"/>
  <c r="C18" i="13" l="1"/>
  <c r="C25" i="13"/>
  <c r="C21" i="13" l="1" a="1"/>
  <c r="C21" i="13" s="1"/>
  <c r="E5" i="21"/>
  <c r="E6" i="21"/>
  <c r="D37" i="21"/>
  <c r="C27" i="13"/>
  <c r="D26" i="13" s="1"/>
  <c r="E7" i="21" l="1"/>
  <c r="E37" i="6"/>
  <c r="E36" i="6" s="1"/>
  <c r="C28" i="13" a="1"/>
  <c r="C28" i="13" s="1"/>
  <c r="F5" i="21" s="1"/>
  <c r="C26" i="13"/>
  <c r="F34" i="21" l="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6" i="21"/>
  <c r="F7" i="21"/>
  <c r="G41" i="21"/>
  <c r="F41" i="21"/>
  <c r="H40" i="6"/>
  <c r="H5" i="6"/>
  <c r="B25" i="13"/>
  <c r="D28" i="13" a="1"/>
  <c r="D28" i="13" s="1"/>
  <c r="H39" i="6" l="1"/>
  <c r="G39" i="21" l="1"/>
  <c r="G40" i="21" s="1"/>
  <c r="D35" i="21"/>
  <c r="D36" i="2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<sst xmlns="http://schemas.openxmlformats.org/spreadsheetml/2006/main" count="297" uniqueCount="133">
  <si>
    <t>Kostentype</t>
  </si>
  <si>
    <t>Subsidiepercentage</t>
  </si>
  <si>
    <t>Korte beschrijving</t>
  </si>
  <si>
    <t>Afschrijvingskosten</t>
  </si>
  <si>
    <t>Tarief</t>
  </si>
  <si>
    <t>Projectpartner</t>
  </si>
  <si>
    <t>Eigen arbeid</t>
  </si>
  <si>
    <t>Kosten</t>
  </si>
  <si>
    <t>Loonkosten</t>
  </si>
  <si>
    <t>Totaal</t>
  </si>
  <si>
    <t>Arbeidskosten</t>
  </si>
  <si>
    <t>KVK-nummer</t>
  </si>
  <si>
    <t>Btw-nummer</t>
  </si>
  <si>
    <t>Grondkosten</t>
  </si>
  <si>
    <t>Bijdrage in natura</t>
  </si>
  <si>
    <t>Sub-activiteit</t>
  </si>
  <si>
    <t>Geen forfait</t>
  </si>
  <si>
    <t>Naam medewerker</t>
  </si>
  <si>
    <t>Dienstverband
(uren/week)</t>
  </si>
  <si>
    <t xml:space="preserve">Bruto jaarsalaris </t>
  </si>
  <si>
    <t>Inclusief
werkgeverslasten 44,2%</t>
  </si>
  <si>
    <t>Productieve uren</t>
  </si>
  <si>
    <t>Subsidiebedrag op basis van opgegeven kosten</t>
  </si>
  <si>
    <t>Relatienummer penvoerder bij RVO:</t>
  </si>
  <si>
    <t>Naam penvoerder:</t>
  </si>
  <si>
    <t>Naam project:</t>
  </si>
  <si>
    <t>Kies de methode van berekening van de kosten:</t>
  </si>
  <si>
    <t>Gekozen VKO:</t>
  </si>
  <si>
    <t>Hoofdactiviteiten</t>
  </si>
  <si>
    <t>Sub-activiteiten</t>
  </si>
  <si>
    <t>Inclusief
werkgeverslasten 44,2% en eventueel overhead</t>
  </si>
  <si>
    <t>Overhead 15% - 
alleen bij geen VKO</t>
  </si>
  <si>
    <t>Totaal opgegeven kosten</t>
  </si>
  <si>
    <t>Vereenvoudigde kostenoptie voor overige kosten</t>
  </si>
  <si>
    <t>Minimum subsidiebedrag</t>
  </si>
  <si>
    <t>Maximum subsidiebedrag</t>
  </si>
  <si>
    <t>Totaal projectkosten</t>
  </si>
  <si>
    <t>Subsidiabele activiteit uitgebreid</t>
  </si>
  <si>
    <t>Vereenvoudigde kostenoptie voor arbeidskosten</t>
  </si>
  <si>
    <t>Geen vereenvoudigde kostenoptie</t>
  </si>
  <si>
    <t>&lt;Vul in&gt;</t>
  </si>
  <si>
    <t>Subsidiebedrag na verlaging vanwege bijdrage in natura</t>
  </si>
  <si>
    <t>Subsidiabele activiteit:</t>
  </si>
  <si>
    <t>Subsidiabele activiteit kort !
Geef de tabbladen ook deze naam, dan lopen de verwijzingen etc door!!</t>
  </si>
  <si>
    <t>VKO overige kosten</t>
  </si>
  <si>
    <t>Samenstelling van het samenwerkingsverband</t>
  </si>
  <si>
    <t>Tabblad Begrotingsoverzicht</t>
  </si>
  <si>
    <t>Tabblad Projectdeelnemers</t>
  </si>
  <si>
    <t>Vul in dit tabblad alle projectdeelnemers in.</t>
  </si>
  <si>
    <t>Tabblad Rekenhulp uurtarief loonkosten</t>
  </si>
  <si>
    <t>Begin met aangeven welke projectpartner de kosten maakt.</t>
  </si>
  <si>
    <t>Eindejaarsuitkering</t>
  </si>
  <si>
    <t>Niet verrekenbare btw</t>
  </si>
  <si>
    <t>Kosten derden exclusief btw</t>
  </si>
  <si>
    <t>Loonkosten
nummer</t>
  </si>
  <si>
    <t>Loonkosten nummer
(uit tabblad rekenhulp)</t>
  </si>
  <si>
    <t>Aantal
uren</t>
  </si>
  <si>
    <t>Verlaging vanwege bijdrage in natura</t>
  </si>
  <si>
    <t>Vrijwilligersbijdrage</t>
  </si>
  <si>
    <t>Projectdeelnemer (Bedrijf/Organisatie)</t>
  </si>
  <si>
    <t>Subsidiebedrag</t>
  </si>
  <si>
    <t>Kosten toegekend aan projectdeelnemers</t>
  </si>
  <si>
    <t>Opgegeven projectkosten</t>
  </si>
  <si>
    <t>Verdeelde subsidie</t>
  </si>
  <si>
    <t>Korte toelichting:</t>
  </si>
  <si>
    <t>De rest van de gegevens worden automatisch ingevuld zodra er kosten worden ingevoerd.</t>
  </si>
  <si>
    <t xml:space="preserve">Vul hier de subsidiabele kosten in op het detailniveau van de sub-activiteiten die in de regeling staan vermeld. </t>
  </si>
  <si>
    <t>Kies het kostentype. Afhankelijk van het gekozen kostentype wordt er een vast tarief getoond (bijvoorbeeld eigen arbeid).</t>
  </si>
  <si>
    <t>Bij loonkosten maakt u gebruik van het uurtarief dat u heeft berekend met de rekenhulp uurtarief loonkosten. Geef het loonkosten regelnummer op uit het tabblad rekenhulp waarvan u het uurtarief wilt gebruiken.</t>
  </si>
  <si>
    <t xml:space="preserve">Er wordt soms een melding getoond: “Het gekozen kostentype hoeft niet te worden ingevoerd (onderdeel van het forfait). Of u deze melding krijgt, hangt af van de gekozen berekeningsmethode. </t>
  </si>
  <si>
    <t>Bedrag exclusief btw</t>
  </si>
  <si>
    <t>Bruto maandsalaris</t>
  </si>
  <si>
    <t>Deze verdeling van subsidie kunt u overnemen in het digitale aanvraagformulier. Maar u mag ook een andere verdeling opgeven.</t>
  </si>
  <si>
    <t>Uurtarief
loonkosten volgens IKS</t>
  </si>
  <si>
    <t>&lt;Selecteer&gt;</t>
  </si>
  <si>
    <t>Wilt u gebruik maken van een IKS-tarief?</t>
  </si>
  <si>
    <t>Berekend uurtarief
loonkosten</t>
  </si>
  <si>
    <t>Het berekende uurtarief hangt af van uw gekozen berekeningsmethode.</t>
  </si>
  <si>
    <t>Hier kunt u een berekening maken van het uurtarief op basis van indivuduele loonkosten. Mocht u gebruik willen maken van IKS dan kunt u hier direct het uurtarief invullen.</t>
  </si>
  <si>
    <t>Alle berekeningsmethoden: 
kopieer hieruit de methode die van toepassing is en  plak ze in de kolommen hiernaast. 
Teksten niet aanpassen omdat dan formules niet meer werken!</t>
  </si>
  <si>
    <t>Deelprestatie</t>
  </si>
  <si>
    <t>Korte toelichting</t>
  </si>
  <si>
    <t>Forfait</t>
  </si>
  <si>
    <t>Kosten toegekend aan deelprestaties</t>
  </si>
  <si>
    <t>Arbeidskosten op basis van IKS</t>
  </si>
  <si>
    <t>IKS loonkosten</t>
  </si>
  <si>
    <t>Kostengroep</t>
  </si>
  <si>
    <t>Berekend volgens</t>
  </si>
  <si>
    <t>Projectleider/Expert</t>
  </si>
  <si>
    <t>Inhoud van deze kolommen niet veranderen!</t>
  </si>
  <si>
    <t>Hier de kostentypen aangeven die je wil gebruiken in dit begrotingsformat.</t>
  </si>
  <si>
    <r>
      <t xml:space="preserve">Alle mogelijke </t>
    </r>
    <r>
      <rPr>
        <b/>
        <u/>
        <sz val="11"/>
        <color theme="1"/>
        <rFont val="Calibri"/>
        <family val="2"/>
        <scheme val="minor"/>
      </rPr>
      <t>kostentypen</t>
    </r>
    <r>
      <rPr>
        <b/>
        <sz val="11"/>
        <color theme="1"/>
        <rFont val="Calibri"/>
        <family val="2"/>
        <scheme val="minor"/>
      </rPr>
      <t>: 
kopieer hieruit de kostentypen voor de activiteiten en plak ze in de kolommen hiernaast. 
Teksten niet aanpassen omdat dan formules niet meer werken!</t>
    </r>
  </si>
  <si>
    <t>Hulpkolom, niet aanpassen</t>
  </si>
  <si>
    <t>Uurtarief</t>
  </si>
  <si>
    <t>Vast tarief</t>
  </si>
  <si>
    <t>Overige kosten</t>
  </si>
  <si>
    <t>-</t>
  </si>
  <si>
    <t>Projectmedewerker</t>
  </si>
  <si>
    <t>Adviseur</t>
  </si>
  <si>
    <t>Berekeningsmethode van de regeling/openstelling</t>
  </si>
  <si>
    <t>Rekenhulp voor bepalen van uurtarief loonkosten en opgeven loonkostentarief IKS</t>
  </si>
  <si>
    <t>Arbeidskosten*</t>
  </si>
  <si>
    <t>*Arbeidskosten bestaan uit loonkosten (exclusief IKS) en eigen arbeid.</t>
  </si>
  <si>
    <t>** Over loonkosten op basis van IKS kan geen forfait worden berekend.</t>
  </si>
  <si>
    <t>Werkzaamheden landbouwer</t>
  </si>
  <si>
    <t>Kosten inclusief forfait</t>
  </si>
  <si>
    <t>Opmerking</t>
  </si>
  <si>
    <t>Opgegeven uurtarief IKS</t>
  </si>
  <si>
    <t>Eigen verdeling subsidie per deelprestatie</t>
  </si>
  <si>
    <t>Kosten nog toe te kennen aan een deelprestatie</t>
  </si>
  <si>
    <t>Subsidie nog toe te kennen aan een deelprestatie</t>
  </si>
  <si>
    <t>Verdeling kosten naar rato</t>
  </si>
  <si>
    <t>Einde invoerregels begroting</t>
  </si>
  <si>
    <t>Subsidie naar rato
van kosten</t>
  </si>
  <si>
    <t>Verdeling subsidie in %</t>
  </si>
  <si>
    <t>Kosten nog toe te kennen aan een projectpartner</t>
  </si>
  <si>
    <t>Tabblad Deelprestaties</t>
  </si>
  <si>
    <t>Versie C7.4 21-08-2023 met IKS, 30 projectpartners en deelprestaties</t>
  </si>
  <si>
    <t>Demonstratiebedrijven</t>
  </si>
  <si>
    <t>Kennisoverdracht over de omschakeling naar duurzame landbouw in de vorm van demonstratieprojecten</t>
  </si>
  <si>
    <t>Demonstratieactiviteiten</t>
  </si>
  <si>
    <t>Anders, nl:</t>
  </si>
  <si>
    <t xml:space="preserve">Zodra er ook kosten zijn ingevoerd per projectdeelnemer, ziet u hier de verdeling van de projectkosten over de deelnemers. U kunt zelf aangeven hoe u de subsidie wilt verdelen over de projectdeelnemers. </t>
  </si>
  <si>
    <t xml:space="preserve">Zodra er ook kosten zijn ingevoerd per deelprestatie, ziet u hier de verdeling van de projectkosten over de deelprestaties en een verdeling van de subsidie naar rato van de kosten.  </t>
  </si>
  <si>
    <t>In het tabblad van de detailbegroting (''Demonstratiebedrijven'') kunt u het berekende tarief ophalen. U vult het nummer in kolom B in voor de kolom van het tarief (Loonkosten regelnummer).</t>
  </si>
  <si>
    <t>Tabblad Demonstratiebedrijven</t>
  </si>
  <si>
    <t>Geef ook de sub-activiteit aan en waar dit nodig is een korte beschrijving.</t>
  </si>
  <si>
    <t xml:space="preserve">Als er een vast tarief geldt dan vult u alleen het aantal uren in. </t>
  </si>
  <si>
    <t>Vul op dit tabblad het relatienummer, de naam en de naam van het project in.</t>
  </si>
  <si>
    <t>En kies hier ook de methode voor het berekenen van de subsidiabele kosten.</t>
  </si>
  <si>
    <t>Vul in dit tabblad de deelprestaties in die u verwacht te gaan realiseren. Bij subsidies tot €125.000 wordt de subsidie vastgesteld aan de hand van deze deelprestaties.</t>
  </si>
  <si>
    <t>U kunt zelf ook aangeven hoe u de subsidie wilt verdelen over de deelprestaties (voor deelbetaling en vaststelling) in het digitale aanvraagformulier.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</si>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</sst>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&quot;€&quot;\ 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D52B1E"/>
      <name val="Calibri"/>
      <family val="2"/>
      <scheme val="minor"/>
    </font>
    <font>
      <sz val="11"/>
      <color theme="0" tint="-0.14996795556505021"/>
      <name val="Calibri"/>
      <family val="2"/>
      <scheme val="minor"/>
    </font>
    <font>
      <sz val="11"/>
      <color theme="0" tint="-0.2499465926084170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F6B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9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4" fillId="9" borderId="0" applyNumberFormat="0" applyBorder="0" applyAlignment="0" applyProtection="0"/>
    <xf numFmtId="0" fontId="2" fillId="10" borderId="0" applyNumberFormat="0" applyBorder="0" applyAlignment="0" applyProtection="0"/>
    <xf numFmtId="9" fontId="2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165" fontId="0" fillId="0" borderId="0" xfId="0" applyNumberFormat="1"/>
    <xf numFmtId="0" fontId="1" fillId="0" borderId="0" xfId="0" applyFont="1" applyAlignment="1">
      <alignment wrapText="1"/>
    </xf>
    <xf numFmtId="0" fontId="1" fillId="13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wrapText="1"/>
    </xf>
    <xf numFmtId="164" fontId="2" fillId="11" borderId="1" xfId="0" applyNumberFormat="1" applyFont="1" applyFill="1" applyBorder="1" applyProtection="1">
      <protection hidden="1"/>
    </xf>
    <xf numFmtId="0" fontId="1" fillId="1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" fillId="7" borderId="1" xfId="4" applyNumberFormat="1" applyFont="1" applyBorder="1" applyAlignment="1" applyProtection="1">
      <alignment horizontal="left"/>
      <protection hidden="1"/>
    </xf>
    <xf numFmtId="0" fontId="1" fillId="6" borderId="1" xfId="3" applyFont="1" applyBorder="1" applyProtection="1">
      <protection hidden="1"/>
    </xf>
    <xf numFmtId="0" fontId="1" fillId="6" borderId="1" xfId="3" applyNumberFormat="1" applyFont="1" applyBorder="1" applyProtection="1">
      <protection hidden="1"/>
    </xf>
    <xf numFmtId="164" fontId="1" fillId="6" borderId="1" xfId="3" applyNumberFormat="1" applyFont="1" applyBorder="1" applyProtection="1">
      <protection hidden="1"/>
    </xf>
    <xf numFmtId="0" fontId="7" fillId="20" borderId="1" xfId="6" applyNumberFormat="1" applyFont="1" applyFill="1" applyBorder="1" applyAlignment="1" applyProtection="1">
      <alignment horizontal="left" vertical="center"/>
      <protection hidden="1"/>
    </xf>
    <xf numFmtId="0" fontId="1" fillId="7" borderId="1" xfId="4" applyNumberFormat="1" applyFont="1" applyBorder="1" applyAlignment="1" applyProtection="1">
      <alignment horizontal="right"/>
      <protection hidden="1"/>
    </xf>
    <xf numFmtId="0" fontId="1" fillId="2" borderId="1" xfId="0" applyFont="1" applyFill="1" applyBorder="1" applyProtection="1">
      <protection hidden="1"/>
    </xf>
    <xf numFmtId="0" fontId="1" fillId="0" borderId="1" xfId="1" applyFont="1" applyFill="1" applyBorder="1" applyAlignment="1" applyProtection="1">
      <protection hidden="1"/>
    </xf>
    <xf numFmtId="0" fontId="1" fillId="8" borderId="1" xfId="5" applyFont="1" applyBorder="1" applyAlignment="1" applyProtection="1">
      <alignment horizontal="center"/>
      <protection hidden="1"/>
    </xf>
    <xf numFmtId="0" fontId="1" fillId="8" borderId="1" xfId="5" applyFont="1" applyBorder="1" applyAlignment="1" applyProtection="1">
      <protection hidden="1"/>
    </xf>
    <xf numFmtId="0" fontId="2" fillId="6" borderId="1" xfId="3" applyBorder="1" applyAlignment="1" applyProtection="1">
      <protection hidden="1"/>
    </xf>
    <xf numFmtId="0" fontId="2" fillId="0" borderId="1" xfId="0" applyFont="1" applyBorder="1" applyAlignment="1" applyProtection="1">
      <protection hidden="1"/>
    </xf>
    <xf numFmtId="0" fontId="1" fillId="8" borderId="1" xfId="5" applyFont="1" applyBorder="1" applyProtection="1">
      <protection hidden="1"/>
    </xf>
    <xf numFmtId="0" fontId="2" fillId="6" borderId="1" xfId="3" applyBorder="1" applyProtection="1">
      <protection hidden="1"/>
    </xf>
    <xf numFmtId="0" fontId="2" fillId="8" borderId="1" xfId="5" applyFont="1" applyBorder="1" applyAlignment="1" applyProtection="1">
      <alignment horizontal="left"/>
      <protection hidden="1"/>
    </xf>
    <xf numFmtId="44" fontId="1" fillId="10" borderId="1" xfId="7" applyNumberFormat="1" applyFont="1" applyBorder="1" applyAlignment="1" applyProtection="1">
      <protection hidden="1"/>
    </xf>
    <xf numFmtId="44" fontId="2" fillId="5" borderId="1" xfId="2" applyNumberFormat="1" applyFont="1" applyBorder="1" applyAlignment="1" applyProtection="1">
      <protection hidden="1"/>
    </xf>
    <xf numFmtId="0" fontId="1" fillId="8" borderId="1" xfId="5" applyFont="1" applyBorder="1" applyAlignment="1" applyProtection="1">
      <alignment horizontal="left"/>
      <protection hidden="1"/>
    </xf>
    <xf numFmtId="0" fontId="0" fillId="0" borderId="1" xfId="0" applyFont="1" applyBorder="1" applyProtection="1">
      <protection hidden="1"/>
    </xf>
    <xf numFmtId="0" fontId="1" fillId="14" borderId="1" xfId="5" applyFont="1" applyFill="1" applyBorder="1" applyAlignment="1" applyProtection="1">
      <alignment horizontal="left"/>
      <protection hidden="1"/>
    </xf>
    <xf numFmtId="44" fontId="1" fillId="12" borderId="1" xfId="7" applyNumberFormat="1" applyFont="1" applyFill="1" applyBorder="1" applyAlignment="1" applyProtection="1">
      <protection hidden="1"/>
    </xf>
    <xf numFmtId="44" fontId="2" fillId="12" borderId="1" xfId="7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0" fontId="8" fillId="0" borderId="1" xfId="5" applyFont="1" applyFill="1" applyBorder="1" applyAlignment="1" applyProtection="1">
      <alignment horizontal="left"/>
      <protection hidden="1"/>
    </xf>
    <xf numFmtId="44" fontId="7" fillId="0" borderId="1" xfId="7" applyNumberFormat="1" applyFont="1" applyFill="1" applyBorder="1" applyAlignment="1" applyProtection="1">
      <protection hidden="1"/>
    </xf>
    <xf numFmtId="44" fontId="9" fillId="0" borderId="1" xfId="7" applyNumberFormat="1" applyFont="1" applyFill="1" applyBorder="1" applyAlignment="1" applyProtection="1">
      <protection hidden="1"/>
    </xf>
    <xf numFmtId="10" fontId="2" fillId="12" borderId="1" xfId="7" applyNumberFormat="1" applyFont="1" applyFill="1" applyBorder="1" applyAlignment="1" applyProtection="1">
      <protection hidden="1"/>
    </xf>
    <xf numFmtId="0" fontId="6" fillId="0" borderId="1" xfId="0" applyFont="1" applyFill="1" applyBorder="1" applyProtection="1">
      <protection hidden="1"/>
    </xf>
    <xf numFmtId="164" fontId="6" fillId="0" borderId="1" xfId="1" applyNumberFormat="1" applyFont="1" applyFill="1" applyBorder="1" applyAlignment="1" applyProtection="1">
      <protection hidden="1"/>
    </xf>
    <xf numFmtId="1" fontId="1" fillId="0" borderId="1" xfId="1" applyNumberFormat="1" applyFont="1" applyFill="1" applyBorder="1" applyAlignment="1" applyProtection="1"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1" fillId="19" borderId="1" xfId="3" applyFont="1" applyFill="1" applyBorder="1" applyProtection="1">
      <protection hidden="1"/>
    </xf>
    <xf numFmtId="10" fontId="2" fillId="17" borderId="1" xfId="0" applyNumberFormat="1" applyFont="1" applyFill="1" applyBorder="1" applyProtection="1">
      <protection hidden="1"/>
    </xf>
    <xf numFmtId="44" fontId="2" fillId="17" borderId="1" xfId="0" applyNumberFormat="1" applyFont="1" applyFill="1" applyBorder="1" applyProtection="1">
      <protection hidden="1"/>
    </xf>
    <xf numFmtId="44" fontId="1" fillId="19" borderId="1" xfId="3" applyNumberFormat="1" applyFont="1" applyFill="1" applyBorder="1" applyProtection="1">
      <protection hidden="1"/>
    </xf>
    <xf numFmtId="44" fontId="2" fillId="11" borderId="1" xfId="0" applyNumberFormat="1" applyFont="1" applyFill="1" applyBorder="1" applyProtection="1">
      <protection hidden="1"/>
    </xf>
    <xf numFmtId="9" fontId="2" fillId="11" borderId="1" xfId="8" applyNumberFormat="1" applyFont="1" applyFill="1" applyBorder="1" applyProtection="1">
      <protection hidden="1"/>
    </xf>
    <xf numFmtId="0" fontId="7" fillId="20" borderId="1" xfId="6" applyFont="1" applyFill="1" applyBorder="1" applyAlignment="1" applyProtection="1">
      <alignment horizontal="left" vertical="center"/>
      <protection hidden="1"/>
    </xf>
    <xf numFmtId="0" fontId="1" fillId="11" borderId="1" xfId="5" applyFont="1" applyFill="1" applyBorder="1" applyAlignment="1" applyProtection="1">
      <alignment horizontal="left" wrapText="1"/>
      <protection hidden="1"/>
    </xf>
    <xf numFmtId="44" fontId="1" fillId="11" borderId="1" xfId="7" applyNumberFormat="1" applyFont="1" applyFill="1" applyBorder="1" applyAlignment="1" applyProtection="1">
      <protection hidden="1"/>
    </xf>
    <xf numFmtId="44" fontId="2" fillId="11" borderId="1" xfId="7" applyNumberFormat="1" applyFont="1" applyFill="1" applyBorder="1" applyAlignment="1" applyProtection="1">
      <protection hidden="1"/>
    </xf>
    <xf numFmtId="0" fontId="1" fillId="11" borderId="1" xfId="5" applyFont="1" applyFill="1" applyBorder="1" applyAlignment="1" applyProtection="1">
      <alignment horizontal="left"/>
      <protection hidden="1"/>
    </xf>
    <xf numFmtId="9" fontId="1" fillId="19" borderId="1" xfId="3" applyNumberFormat="1" applyFont="1" applyFill="1" applyBorder="1" applyProtection="1">
      <protection hidden="1"/>
    </xf>
    <xf numFmtId="0" fontId="1" fillId="19" borderId="1" xfId="3" applyFont="1" applyFill="1" applyBorder="1" applyAlignment="1" applyProtection="1">
      <alignment wrapText="1"/>
      <protection hidden="1"/>
    </xf>
    <xf numFmtId="0" fontId="1" fillId="0" borderId="0" xfId="0" applyFont="1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1" fillId="6" borderId="1" xfId="3" applyFont="1" applyBorder="1" applyAlignment="1" applyProtection="1">
      <alignment wrapText="1"/>
      <protection hidden="1"/>
    </xf>
    <xf numFmtId="1" fontId="1" fillId="19" borderId="1" xfId="3" applyNumberFormat="1" applyFont="1" applyFill="1" applyBorder="1" applyAlignment="1" applyProtection="1">
      <alignment vertical="top"/>
      <protection hidden="1"/>
    </xf>
    <xf numFmtId="1" fontId="1" fillId="19" borderId="1" xfId="3" applyNumberFormat="1" applyFont="1" applyFill="1" applyBorder="1" applyAlignment="1" applyProtection="1">
      <alignment vertical="top" wrapText="1"/>
      <protection hidden="1"/>
    </xf>
    <xf numFmtId="1" fontId="2" fillId="11" borderId="1" xfId="0" applyNumberFormat="1" applyFont="1" applyFill="1" applyBorder="1" applyAlignment="1" applyProtection="1">
      <alignment horizontal="center" wrapText="1"/>
      <protection hidden="1"/>
    </xf>
    <xf numFmtId="0" fontId="1" fillId="6" borderId="1" xfId="3" applyFont="1" applyBorder="1" applyAlignment="1" applyProtection="1">
      <alignment horizontal="left" wrapText="1"/>
      <protection hidden="1"/>
    </xf>
    <xf numFmtId="0" fontId="0" fillId="0" borderId="1" xfId="0" applyBorder="1"/>
    <xf numFmtId="0" fontId="8" fillId="13" borderId="0" xfId="0" applyNumberFormat="1" applyFont="1" applyFill="1" applyBorder="1" applyAlignment="1" applyProtection="1">
      <alignment wrapText="1"/>
    </xf>
    <xf numFmtId="0" fontId="1" fillId="13" borderId="0" xfId="0" applyNumberFormat="1" applyFont="1" applyFill="1" applyBorder="1" applyProtection="1"/>
    <xf numFmtId="0" fontId="1" fillId="0" borderId="0" xfId="0" applyFont="1" applyBorder="1" applyAlignment="1" applyProtection="1"/>
    <xf numFmtId="0" fontId="0" fillId="0" borderId="0" xfId="0" applyBorder="1"/>
    <xf numFmtId="10" fontId="0" fillId="0" borderId="0" xfId="0" applyNumberFormat="1" applyBorder="1"/>
    <xf numFmtId="0" fontId="0" fillId="0" borderId="0" xfId="0" applyBorder="1" applyAlignment="1" applyProtection="1">
      <alignment horizontal="left"/>
    </xf>
    <xf numFmtId="10" fontId="0" fillId="0" borderId="0" xfId="0" applyNumberFormat="1" applyFill="1" applyBorder="1" applyProtection="1"/>
    <xf numFmtId="0" fontId="0" fillId="0" borderId="0" xfId="0" applyFont="1" applyBorder="1" applyAlignment="1" applyProtection="1"/>
    <xf numFmtId="0" fontId="1" fillId="13" borderId="0" xfId="0" applyFont="1" applyFill="1" applyBorder="1" applyProtection="1"/>
    <xf numFmtId="164" fontId="0" fillId="0" borderId="0" xfId="0" applyNumberFormat="1" applyBorder="1" applyProtection="1"/>
    <xf numFmtId="44" fontId="2" fillId="17" borderId="1" xfId="1" applyNumberFormat="1" applyFill="1" applyBorder="1" applyAlignment="1" applyProtection="1">
      <protection hidden="1"/>
    </xf>
    <xf numFmtId="10" fontId="1" fillId="19" borderId="1" xfId="3" applyNumberFormat="1" applyFont="1" applyFill="1" applyBorder="1" applyProtection="1">
      <protection hidden="1"/>
    </xf>
    <xf numFmtId="0" fontId="1" fillId="19" borderId="1" xfId="3" applyFont="1" applyFill="1" applyBorder="1" applyAlignment="1" applyProtection="1">
      <protection hidden="1"/>
    </xf>
    <xf numFmtId="0" fontId="1" fillId="21" borderId="1" xfId="3" applyFont="1" applyFill="1" applyBorder="1" applyProtection="1">
      <protection hidden="1"/>
    </xf>
    <xf numFmtId="0" fontId="1" fillId="21" borderId="1" xfId="1" applyNumberFormat="1" applyFont="1" applyFill="1" applyBorder="1" applyAlignment="1" applyProtection="1">
      <protection hidden="1"/>
    </xf>
    <xf numFmtId="1" fontId="8" fillId="21" borderId="1" xfId="3" applyNumberFormat="1" applyFont="1" applyFill="1" applyBorder="1" applyAlignment="1" applyProtection="1">
      <alignment vertical="top"/>
      <protection hidden="1"/>
    </xf>
    <xf numFmtId="0" fontId="1" fillId="21" borderId="1" xfId="3" applyFont="1" applyFill="1" applyBorder="1" applyAlignment="1" applyProtection="1">
      <protection hidden="1"/>
    </xf>
    <xf numFmtId="0" fontId="8" fillId="21" borderId="1" xfId="3" applyFont="1" applyFill="1" applyBorder="1" applyProtection="1">
      <protection hidden="1"/>
    </xf>
    <xf numFmtId="0" fontId="1" fillId="21" borderId="1" xfId="3" applyFont="1" applyFill="1" applyBorder="1" applyAlignment="1" applyProtection="1">
      <alignment horizontal="center"/>
      <protection hidden="1"/>
    </xf>
    <xf numFmtId="0" fontId="1" fillId="21" borderId="1" xfId="4" applyNumberFormat="1" applyFont="1" applyFill="1" applyBorder="1" applyAlignment="1" applyProtection="1">
      <alignment horizontal="left"/>
      <protection hidden="1"/>
    </xf>
    <xf numFmtId="0" fontId="1" fillId="2" borderId="0" xfId="0" applyFont="1" applyFill="1"/>
    <xf numFmtId="0" fontId="0" fillId="2" borderId="0" xfId="0" applyFill="1"/>
    <xf numFmtId="0" fontId="10" fillId="2" borderId="0" xfId="0" applyFont="1" applyFill="1"/>
    <xf numFmtId="0" fontId="9" fillId="2" borderId="0" xfId="0" applyFont="1" applyFill="1"/>
    <xf numFmtId="0" fontId="1" fillId="7" borderId="1" xfId="4" applyNumberFormat="1" applyFont="1" applyBorder="1" applyAlignment="1" applyProtection="1">
      <alignment horizontal="right" vertical="center"/>
      <protection hidden="1"/>
    </xf>
    <xf numFmtId="0" fontId="11" fillId="0" borderId="1" xfId="1" applyNumberFormat="1" applyFont="1" applyFill="1" applyBorder="1" applyAlignment="1" applyProtection="1">
      <alignment horizontal="left" vertical="center"/>
      <protection hidden="1"/>
    </xf>
    <xf numFmtId="49" fontId="1" fillId="7" borderId="1" xfId="4" applyNumberFormat="1" applyFont="1" applyBorder="1" applyAlignment="1" applyProtection="1">
      <alignment horizontal="left" vertical="center"/>
      <protection hidden="1"/>
    </xf>
    <xf numFmtId="0" fontId="1" fillId="15" borderId="1" xfId="1" applyFont="1" applyFill="1" applyBorder="1" applyAlignment="1" applyProtection="1">
      <protection hidden="1"/>
    </xf>
    <xf numFmtId="164" fontId="1" fillId="0" borderId="1" xfId="1" applyNumberFormat="1" applyFont="1" applyFill="1" applyBorder="1" applyProtection="1">
      <protection hidden="1"/>
    </xf>
    <xf numFmtId="0" fontId="2" fillId="3" borderId="1" xfId="0" applyNumberFormat="1" applyFont="1" applyFill="1" applyBorder="1" applyProtection="1">
      <protection locked="0" hidden="1"/>
    </xf>
    <xf numFmtId="2" fontId="12" fillId="22" borderId="1" xfId="0" applyNumberFormat="1" applyFont="1" applyFill="1" applyBorder="1" applyProtection="1">
      <protection locked="0" hidden="1"/>
    </xf>
    <xf numFmtId="44" fontId="12" fillId="22" borderId="1" xfId="0" applyNumberFormat="1" applyFont="1" applyFill="1" applyBorder="1" applyProtection="1">
      <protection locked="0" hidden="1"/>
    </xf>
    <xf numFmtId="0" fontId="12" fillId="22" borderId="1" xfId="0" applyFont="1" applyFill="1" applyBorder="1" applyAlignment="1" applyProtection="1">
      <protection locked="0" hidden="1"/>
    </xf>
    <xf numFmtId="0" fontId="7" fillId="20" borderId="1" xfId="6" applyFont="1" applyFill="1" applyBorder="1" applyAlignment="1" applyProtection="1">
      <alignment vertical="center"/>
      <protection hidden="1"/>
    </xf>
    <xf numFmtId="0" fontId="2" fillId="3" borderId="1" xfId="0" applyFont="1" applyFill="1" applyBorder="1" applyProtection="1">
      <protection locked="0" hidden="1"/>
    </xf>
    <xf numFmtId="0" fontId="2" fillId="3" borderId="1" xfId="0" applyFont="1" applyFill="1" applyBorder="1" applyProtection="1">
      <protection hidden="1"/>
    </xf>
    <xf numFmtId="0" fontId="2" fillId="3" borderId="1" xfId="0" applyFont="1" applyFill="1" applyBorder="1" applyAlignment="1" applyProtection="1">
      <alignment horizontal="center"/>
      <protection locked="0" hidden="1"/>
    </xf>
    <xf numFmtId="164" fontId="2" fillId="5" borderId="1" xfId="2" applyNumberFormat="1" applyBorder="1" applyProtection="1">
      <protection hidden="1"/>
    </xf>
    <xf numFmtId="164" fontId="2" fillId="3" borderId="1" xfId="0" applyNumberFormat="1" applyFont="1" applyFill="1" applyBorder="1" applyProtection="1">
      <protection locked="0" hidden="1"/>
    </xf>
    <xf numFmtId="0" fontId="6" fillId="11" borderId="1" xfId="0" applyFont="1" applyFill="1" applyBorder="1" applyProtection="1">
      <protection hidden="1"/>
    </xf>
    <xf numFmtId="0" fontId="1" fillId="0" borderId="6" xfId="0" applyFont="1" applyBorder="1" applyAlignment="1">
      <alignment horizontal="center" vertical="center"/>
    </xf>
    <xf numFmtId="0" fontId="1" fillId="18" borderId="1" xfId="0" applyFont="1" applyFill="1" applyBorder="1" applyAlignment="1">
      <alignment wrapText="1"/>
    </xf>
    <xf numFmtId="0" fontId="1" fillId="18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horizontal="left" vertical="center" wrapText="1"/>
    </xf>
    <xf numFmtId="0" fontId="0" fillId="0" borderId="7" xfId="0" applyBorder="1"/>
    <xf numFmtId="49" fontId="0" fillId="0" borderId="7" xfId="0" quotePrefix="1" applyNumberFormat="1" applyBorder="1"/>
    <xf numFmtId="0" fontId="0" fillId="0" borderId="0" xfId="0" applyNumberFormat="1" applyBorder="1"/>
    <xf numFmtId="0" fontId="0" fillId="0" borderId="0" xfId="0" applyNumberFormat="1" applyFill="1" applyBorder="1" applyProtection="1"/>
    <xf numFmtId="44" fontId="2" fillId="23" borderId="1" xfId="7" applyNumberFormat="1" applyFont="1" applyFill="1" applyBorder="1" applyAlignment="1" applyProtection="1">
      <protection hidden="1"/>
    </xf>
    <xf numFmtId="44" fontId="1" fillId="17" borderId="1" xfId="7" applyNumberFormat="1" applyFont="1" applyFill="1" applyBorder="1" applyAlignment="1" applyProtection="1">
      <protection hidden="1"/>
    </xf>
    <xf numFmtId="0" fontId="1" fillId="19" borderId="1" xfId="5" applyFont="1" applyFill="1" applyBorder="1" applyAlignment="1" applyProtection="1">
      <alignment horizontal="left"/>
      <protection hidden="1"/>
    </xf>
    <xf numFmtId="0" fontId="1" fillId="19" borderId="1" xfId="3" applyFont="1" applyFill="1" applyBorder="1" applyAlignment="1" applyProtection="1">
      <alignment vertical="center"/>
      <protection hidden="1"/>
    </xf>
    <xf numFmtId="0" fontId="1" fillId="15" borderId="1" xfId="1" applyFont="1" applyFill="1" applyBorder="1" applyAlignment="1" applyProtection="1">
      <protection locked="0" hidden="1"/>
    </xf>
    <xf numFmtId="0" fontId="1" fillId="19" borderId="1" xfId="3" applyFont="1" applyFill="1" applyBorder="1" applyAlignment="1" applyProtection="1">
      <alignment horizontal="center" wrapText="1"/>
      <protection hidden="1"/>
    </xf>
    <xf numFmtId="10" fontId="2" fillId="3" borderId="1" xfId="0" applyNumberFormat="1" applyFont="1" applyFill="1" applyBorder="1" applyProtection="1">
      <protection locked="0" hidden="1"/>
    </xf>
    <xf numFmtId="0" fontId="1" fillId="6" borderId="1" xfId="3" applyFont="1" applyBorder="1" applyAlignment="1" applyProtection="1">
      <alignment horizontal="center"/>
      <protection hidden="1"/>
    </xf>
    <xf numFmtId="0" fontId="1" fillId="19" borderId="1" xfId="3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wrapText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1" fillId="21" borderId="1" xfId="1" applyNumberFormat="1" applyFont="1" applyFill="1" applyBorder="1" applyAlignment="1" applyProtection="1">
      <alignment horizontal="left" vertical="center"/>
      <protection hidden="1"/>
    </xf>
    <xf numFmtId="0" fontId="1" fillId="0" borderId="8" xfId="3" applyFont="1" applyFill="1" applyBorder="1" applyAlignment="1" applyProtection="1">
      <alignment horizontal="center"/>
      <protection hidden="1"/>
    </xf>
    <xf numFmtId="0" fontId="1" fillId="0" borderId="7" xfId="3" applyFont="1" applyFill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1" fillId="0" borderId="9" xfId="3" applyFont="1" applyFill="1" applyBorder="1" applyAlignment="1" applyProtection="1">
      <alignment horizontal="center"/>
      <protection hidden="1"/>
    </xf>
    <xf numFmtId="0" fontId="1" fillId="19" borderId="3" xfId="3" applyFont="1" applyFill="1" applyBorder="1" applyProtection="1">
      <protection hidden="1"/>
    </xf>
    <xf numFmtId="0" fontId="1" fillId="19" borderId="4" xfId="3" applyFont="1" applyFill="1" applyBorder="1" applyProtection="1">
      <protection hidden="1"/>
    </xf>
    <xf numFmtId="0" fontId="1" fillId="19" borderId="2" xfId="3" applyFont="1" applyFill="1" applyBorder="1" applyProtection="1">
      <protection hidden="1"/>
    </xf>
    <xf numFmtId="44" fontId="1" fillId="19" borderId="2" xfId="3" applyNumberFormat="1" applyFont="1" applyFill="1" applyBorder="1" applyProtection="1"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" fillId="0" borderId="9" xfId="3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Protection="1">
      <protection hidden="1"/>
    </xf>
    <xf numFmtId="0" fontId="7" fillId="20" borderId="1" xfId="6" applyFont="1" applyFill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5" fillId="0" borderId="0" xfId="0" applyFont="1" applyBorder="1" applyProtection="1">
      <protection hidden="1"/>
    </xf>
    <xf numFmtId="1" fontId="5" fillId="0" borderId="0" xfId="0" applyNumberFormat="1" applyFont="1" applyBorder="1" applyAlignment="1" applyProtection="1">
      <alignment vertical="top"/>
      <protection hidden="1"/>
    </xf>
    <xf numFmtId="0" fontId="5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wrapText="1"/>
      <protection hidden="1"/>
    </xf>
    <xf numFmtId="2" fontId="2" fillId="11" borderId="3" xfId="0" applyNumberFormat="1" applyFont="1" applyFill="1" applyBorder="1" applyProtection="1">
      <protection hidden="1"/>
    </xf>
    <xf numFmtId="0" fontId="1" fillId="19" borderId="5" xfId="3" applyFont="1" applyFill="1" applyBorder="1" applyAlignment="1" applyProtection="1">
      <alignment wrapText="1"/>
      <protection hidden="1"/>
    </xf>
    <xf numFmtId="44" fontId="13" fillId="16" borderId="10" xfId="0" applyNumberFormat="1" applyFont="1" applyFill="1" applyBorder="1" applyProtection="1">
      <protection hidden="1"/>
    </xf>
    <xf numFmtId="44" fontId="9" fillId="16" borderId="10" xfId="0" applyNumberFormat="1" applyFont="1" applyFill="1" applyBorder="1" applyProtection="1">
      <protection hidden="1"/>
    </xf>
    <xf numFmtId="0" fontId="2" fillId="0" borderId="5" xfId="0" applyFont="1" applyBorder="1" applyProtection="1">
      <protection hidden="1"/>
    </xf>
    <xf numFmtId="0" fontId="2" fillId="0" borderId="11" xfId="0" applyFont="1" applyBorder="1" applyProtection="1"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5" fillId="0" borderId="12" xfId="0" applyFont="1" applyBorder="1" applyProtection="1">
      <protection hidden="1"/>
    </xf>
    <xf numFmtId="0" fontId="5" fillId="0" borderId="13" xfId="0" applyFont="1" applyBorder="1" applyProtection="1">
      <protection hidden="1"/>
    </xf>
    <xf numFmtId="0" fontId="2" fillId="3" borderId="3" xfId="0" applyNumberFormat="1" applyFont="1" applyFill="1" applyBorder="1" applyProtection="1">
      <protection locked="0" hidden="1"/>
    </xf>
    <xf numFmtId="0" fontId="12" fillId="22" borderId="2" xfId="0" applyFont="1" applyFill="1" applyBorder="1" applyProtection="1">
      <protection locked="0" hidden="1"/>
    </xf>
    <xf numFmtId="44" fontId="13" fillId="16" borderId="10" xfId="0" applyNumberFormat="1" applyFont="1" applyFill="1" applyBorder="1" applyProtection="1">
      <protection locked="0" hidden="1"/>
    </xf>
    <xf numFmtId="0" fontId="1" fillId="0" borderId="0" xfId="0" applyFont="1" applyFill="1" applyBorder="1" applyProtection="1">
      <protection hidden="1"/>
    </xf>
    <xf numFmtId="0" fontId="2" fillId="0" borderId="0" xfId="0" quotePrefix="1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Border="1" applyAlignment="1" applyProtection="1">
      <protection hidden="1"/>
    </xf>
    <xf numFmtId="44" fontId="2" fillId="0" borderId="0" xfId="0" applyNumberFormat="1" applyFont="1" applyBorder="1" applyProtection="1">
      <protection hidden="1"/>
    </xf>
    <xf numFmtId="0" fontId="0" fillId="0" borderId="0" xfId="0" applyFont="1" applyBorder="1" applyProtection="1">
      <protection hidden="1"/>
    </xf>
    <xf numFmtId="44" fontId="1" fillId="0" borderId="0" xfId="7" applyNumberFormat="1" applyFont="1" applyFill="1" applyBorder="1" applyAlignment="1" applyProtection="1">
      <protection hidden="1"/>
    </xf>
    <xf numFmtId="0" fontId="1" fillId="7" borderId="1" xfId="4" applyNumberFormat="1" applyFont="1" applyBorder="1" applyAlignment="1" applyProtection="1">
      <alignment vertical="center"/>
      <protection hidden="1"/>
    </xf>
    <xf numFmtId="0" fontId="1" fillId="7" borderId="1" xfId="4" applyNumberFormat="1" applyFont="1" applyBorder="1" applyAlignment="1" applyProtection="1">
      <alignment horizontal="left" vertical="center"/>
      <protection locked="0" hidden="1"/>
    </xf>
    <xf numFmtId="0" fontId="1" fillId="7" borderId="1" xfId="4" applyNumberFormat="1" applyFont="1" applyBorder="1" applyAlignment="1" applyProtection="1">
      <alignment vertical="center"/>
      <protection locked="0" hidden="1"/>
    </xf>
    <xf numFmtId="0" fontId="1" fillId="0" borderId="6" xfId="0" applyFont="1" applyBorder="1" applyAlignment="1">
      <alignment horizontal="center" vertical="center"/>
    </xf>
  </cellXfs>
  <cellStyles count="9">
    <cellStyle name="20% - Accent2" xfId="2" builtinId="34"/>
    <cellStyle name="20% - Accent6" xfId="7" builtinId="50"/>
    <cellStyle name="40% - Accent1" xfId="1" builtinId="31"/>
    <cellStyle name="40% - Accent2" xfId="3" builtinId="35"/>
    <cellStyle name="40% - Accent4" xfId="4" builtinId="43"/>
    <cellStyle name="40% - Accent6" xfId="5" builtinId="51"/>
    <cellStyle name="Accent2" xfId="6" builtinId="33"/>
    <cellStyle name="Procent" xfId="8" builtinId="5"/>
    <cellStyle name="Standaard" xfId="0" builtinId="0"/>
  </cellStyles>
  <dxfs count="33">
    <dxf>
      <font>
        <color auto="1"/>
      </font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D52B1E"/>
      </font>
    </dxf>
    <dxf>
      <font>
        <color rgb="FFD52B1E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14996795556505021"/>
      </font>
      <fill>
        <patternFill patternType="solid">
          <fgColor theme="0"/>
          <bgColor theme="0" tint="-0.14990691854609822"/>
        </patternFill>
      </fill>
    </dxf>
    <dxf>
      <font>
        <color theme="0" tint="-0.14996795556505021"/>
      </font>
      <fill>
        <patternFill patternType="solid">
          <fgColor theme="0"/>
          <bgColor theme="0" tint="-0.1499069185460982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</dxfs>
  <tableStyles count="0" defaultTableStyle="TableStyleMedium2" defaultPivotStyle="PivotStyleLight16"/>
  <colors>
    <mruColors>
      <color rgb="FFD52B1E"/>
      <color rgb="FFFDF6BC"/>
      <color rgb="FFD52B00"/>
      <color rgb="FFD9D9D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0</xdr:row>
      <xdr:rowOff>0</xdr:rowOff>
    </xdr:from>
    <xdr:to>
      <xdr:col>11</xdr:col>
      <xdr:colOff>24765</xdr:colOff>
      <xdr:row>0</xdr:row>
      <xdr:rowOff>1341120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13355111-50FA-8D1E-07AF-75B31B8B40E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0"/>
          <a:ext cx="472440" cy="13411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47625</xdr:colOff>
      <xdr:row>0</xdr:row>
      <xdr:rowOff>0</xdr:rowOff>
    </xdr:from>
    <xdr:to>
      <xdr:col>14</xdr:col>
      <xdr:colOff>572135</xdr:colOff>
      <xdr:row>2</xdr:row>
      <xdr:rowOff>76835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E989573-C187-47B2-B59C-32890AE5B9A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2353310" cy="167703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184466</xdr:rowOff>
    </xdr:from>
    <xdr:to>
      <xdr:col>1</xdr:col>
      <xdr:colOff>1006475</xdr:colOff>
      <xdr:row>5</xdr:row>
      <xdr:rowOff>185874</xdr:rowOff>
    </xdr:to>
    <xdr:pic>
      <xdr:nvPicPr>
        <xdr:cNvPr id="3" name="Afbeelding 2" descr="logo GLB">
          <a:extLst>
            <a:ext uri="{FF2B5EF4-FFF2-40B4-BE49-F238E27FC236}">
              <a16:creationId xmlns:a16="http://schemas.microsoft.com/office/drawing/2014/main" id="{D4417275-AC2E-BAEE-A6AA-17578EE09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" y="184466"/>
          <a:ext cx="990601" cy="950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271EC-18C5-404C-9612-604766981CFC}">
  <sheetPr codeName="Blad5">
    <pageSetUpPr fitToPage="1"/>
  </sheetPr>
  <dimension ref="B1:B32"/>
  <sheetViews>
    <sheetView showGridLines="0" showRowColHeaders="0" workbookViewId="0">
      <selection activeCell="C25" sqref="C25"/>
    </sheetView>
  </sheetViews>
  <sheetFormatPr defaultRowHeight="15" x14ac:dyDescent="0.25"/>
  <cols>
    <col min="1" max="1" width="2.85546875" style="84" customWidth="1"/>
    <col min="2" max="16384" width="9.140625" style="84"/>
  </cols>
  <sheetData>
    <row r="1" spans="2:2" ht="111" customHeight="1" x14ac:dyDescent="0.25">
      <c r="B1" s="83" t="s">
        <v>117</v>
      </c>
    </row>
    <row r="3" spans="2:2" x14ac:dyDescent="0.25">
      <c r="B3" s="83" t="s">
        <v>64</v>
      </c>
    </row>
    <row r="5" spans="2:2" x14ac:dyDescent="0.25">
      <c r="B5" s="85" t="s">
        <v>46</v>
      </c>
    </row>
    <row r="6" spans="2:2" x14ac:dyDescent="0.25">
      <c r="B6" s="84" t="s">
        <v>128</v>
      </c>
    </row>
    <row r="7" spans="2:2" x14ac:dyDescent="0.25">
      <c r="B7" s="84" t="s">
        <v>129</v>
      </c>
    </row>
    <row r="8" spans="2:2" x14ac:dyDescent="0.25">
      <c r="B8" s="84" t="s">
        <v>65</v>
      </c>
    </row>
    <row r="10" spans="2:2" x14ac:dyDescent="0.25">
      <c r="B10" s="85" t="s">
        <v>47</v>
      </c>
    </row>
    <row r="11" spans="2:2" x14ac:dyDescent="0.25">
      <c r="B11" s="84" t="s">
        <v>48</v>
      </c>
    </row>
    <row r="12" spans="2:2" x14ac:dyDescent="0.25">
      <c r="B12" s="84" t="s">
        <v>122</v>
      </c>
    </row>
    <row r="13" spans="2:2" x14ac:dyDescent="0.25">
      <c r="B13" s="84" t="s">
        <v>72</v>
      </c>
    </row>
    <row r="15" spans="2:2" x14ac:dyDescent="0.25">
      <c r="B15" s="85" t="s">
        <v>116</v>
      </c>
    </row>
    <row r="16" spans="2:2" x14ac:dyDescent="0.25">
      <c r="B16" s="84" t="s">
        <v>130</v>
      </c>
    </row>
    <row r="17" spans="2:2" x14ac:dyDescent="0.25">
      <c r="B17" s="84" t="s">
        <v>123</v>
      </c>
    </row>
    <row r="18" spans="2:2" x14ac:dyDescent="0.25">
      <c r="B18" s="84" t="s">
        <v>131</v>
      </c>
    </row>
    <row r="20" spans="2:2" x14ac:dyDescent="0.25">
      <c r="B20" s="85" t="s">
        <v>49</v>
      </c>
    </row>
    <row r="21" spans="2:2" x14ac:dyDescent="0.25">
      <c r="B21" s="84" t="s">
        <v>78</v>
      </c>
    </row>
    <row r="22" spans="2:2" x14ac:dyDescent="0.25">
      <c r="B22" s="86" t="s">
        <v>124</v>
      </c>
    </row>
    <row r="23" spans="2:2" x14ac:dyDescent="0.25">
      <c r="B23" s="86" t="s">
        <v>77</v>
      </c>
    </row>
    <row r="25" spans="2:2" x14ac:dyDescent="0.25">
      <c r="B25" s="85" t="s">
        <v>125</v>
      </c>
    </row>
    <row r="26" spans="2:2" x14ac:dyDescent="0.25">
      <c r="B26" s="84" t="s">
        <v>66</v>
      </c>
    </row>
    <row r="27" spans="2:2" x14ac:dyDescent="0.25">
      <c r="B27" s="84" t="s">
        <v>50</v>
      </c>
    </row>
    <row r="28" spans="2:2" x14ac:dyDescent="0.25">
      <c r="B28" s="84" t="s">
        <v>126</v>
      </c>
    </row>
    <row r="29" spans="2:2" x14ac:dyDescent="0.25">
      <c r="B29" s="84" t="s">
        <v>67</v>
      </c>
    </row>
    <row r="30" spans="2:2" x14ac:dyDescent="0.25">
      <c r="B30" s="84" t="s">
        <v>68</v>
      </c>
    </row>
    <row r="31" spans="2:2" x14ac:dyDescent="0.25">
      <c r="B31" s="84" t="s">
        <v>127</v>
      </c>
    </row>
    <row r="32" spans="2:2" x14ac:dyDescent="0.25">
      <c r="B32" s="84" t="s">
        <v>69</v>
      </c>
    </row>
  </sheetData>
  <sheetProtection algorithmName="SHA-512" hashValue="ydtvHzn3H+SbD3hpTrIn43omR+bhSpldBzKdZB98N8s86b/SZ9H+FwnNwP/ZGTdmOOS+ssdBoG4BfVAAcRjxow==" saltValue="uSLfdGrWb41WcxVctLe8r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&amp;LVersie: september 2023&amp;C&amp;A&amp;R&amp;P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62B99-26F0-4B78-AD3A-47B9E9B70813}">
  <sheetPr codeName="Blad1">
    <tabColor theme="9" tint="0.39997558519241921"/>
  </sheetPr>
  <dimension ref="B1:O33"/>
  <sheetViews>
    <sheetView showGridLines="0" topLeftCell="B1" zoomScaleNormal="100" workbookViewId="0">
      <selection activeCell="C3" sqref="C3:D3"/>
    </sheetView>
  </sheetViews>
  <sheetFormatPr defaultColWidth="9.140625" defaultRowHeight="15" customHeight="1" x14ac:dyDescent="0.25"/>
  <cols>
    <col min="1" max="1" width="2.85546875" style="122" customWidth="1"/>
    <col min="2" max="2" width="54.140625" style="122" customWidth="1"/>
    <col min="3" max="3" width="31.7109375" style="122" customWidth="1"/>
    <col min="4" max="4" width="30.7109375" style="122" customWidth="1"/>
    <col min="5" max="6" width="9.140625" style="122"/>
    <col min="7" max="7" width="11.42578125" style="122" bestFit="1" customWidth="1"/>
    <col min="8" max="16384" width="9.140625" style="122"/>
  </cols>
  <sheetData>
    <row r="1" spans="2:15" ht="15" customHeight="1" x14ac:dyDescent="0.25">
      <c r="B1" s="153"/>
      <c r="C1" s="153"/>
      <c r="D1" s="153"/>
    </row>
    <row r="2" spans="2:15" ht="15" customHeight="1" x14ac:dyDescent="0.25">
      <c r="B2" s="10"/>
      <c r="C2" s="161"/>
      <c r="D2" s="161"/>
    </row>
    <row r="3" spans="2:15" ht="15" customHeight="1" x14ac:dyDescent="0.25">
      <c r="B3" s="87" t="s">
        <v>23</v>
      </c>
      <c r="C3" s="162"/>
      <c r="D3" s="162"/>
    </row>
    <row r="4" spans="2:15" ht="15" customHeight="1" x14ac:dyDescent="0.25">
      <c r="B4" s="87" t="s">
        <v>24</v>
      </c>
      <c r="C4" s="162"/>
      <c r="D4" s="162"/>
    </row>
    <row r="5" spans="2:15" ht="15" customHeight="1" x14ac:dyDescent="0.25">
      <c r="B5" s="87" t="s">
        <v>25</v>
      </c>
      <c r="C5" s="162"/>
      <c r="D5" s="162"/>
    </row>
    <row r="6" spans="2:15" ht="15" customHeight="1" x14ac:dyDescent="0.25">
      <c r="B6" s="15"/>
      <c r="C6" s="163"/>
      <c r="D6" s="163"/>
    </row>
    <row r="7" spans="2:15" ht="15" customHeight="1" x14ac:dyDescent="0.25">
      <c r="B7" s="16"/>
      <c r="C7" s="88" t="str">
        <f>IF($C$8="","Kies een methode:","")</f>
        <v>Kies een methode:</v>
      </c>
      <c r="D7" s="16"/>
    </row>
    <row r="8" spans="2:15" ht="15" customHeight="1" x14ac:dyDescent="0.25">
      <c r="B8" s="89" t="s">
        <v>26</v>
      </c>
      <c r="C8" s="115"/>
      <c r="D8" s="90"/>
    </row>
    <row r="9" spans="2:15" s="156" customFormat="1" ht="15" customHeight="1" x14ac:dyDescent="0.25">
      <c r="B9" s="17"/>
      <c r="C9" s="17"/>
      <c r="D9" s="91"/>
      <c r="E9" s="154"/>
      <c r="F9" s="155"/>
      <c r="G9" s="155"/>
      <c r="H9" s="155"/>
      <c r="I9" s="155"/>
      <c r="J9" s="155"/>
      <c r="K9" s="155"/>
      <c r="L9" s="155"/>
      <c r="M9" s="155"/>
      <c r="N9" s="155"/>
      <c r="O9" s="155"/>
    </row>
    <row r="10" spans="2:15" ht="15" customHeight="1" x14ac:dyDescent="0.25">
      <c r="B10" s="18" t="s">
        <v>0</v>
      </c>
      <c r="C10" s="19"/>
      <c r="D10" s="20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</row>
    <row r="11" spans="2:15" ht="15" customHeight="1" x14ac:dyDescent="0.25">
      <c r="B11" s="22"/>
      <c r="C11" s="22" t="s">
        <v>9</v>
      </c>
      <c r="D11" s="23" t="str">
        <f>'Subsidie en activiteiten'!B3</f>
        <v>Demonstratiebedrijven</v>
      </c>
    </row>
    <row r="12" spans="2:15" ht="15" customHeight="1" x14ac:dyDescent="0.25">
      <c r="B12" s="24" t="s">
        <v>101</v>
      </c>
      <c r="C12" s="25">
        <f t="shared" ref="C12:C17" si="0">SUM(D12:D12)</f>
        <v>0</v>
      </c>
      <c r="D12" s="26" cm="1">
        <f t="array" ref="D12">_xlfn.IFS(OR($C$8="",$C$8="Vereenvoudigde kostenoptie voor arbeidskosten"),0,OR($C$8="Geen vereenvoudigde kostenoptie",$C$8="Vereenvoudigde kostenoptie voor overige kosten"),SUMIF(Demonstratiebedrijven!$F$6:$F$105,"Loonkosten",Demonstratiebedrijven!$M$6:$M$106)+SUMIF(Demonstratiebedrijven!$F$6:$F$105,"Eigen arbeid",Demonstratiebedrijven!$M$6:$M$106))</f>
        <v>0</v>
      </c>
      <c r="E12" s="158"/>
    </row>
    <row r="13" spans="2:15" ht="15" customHeight="1" x14ac:dyDescent="0.25">
      <c r="B13" s="24" t="s">
        <v>84</v>
      </c>
      <c r="C13" s="25">
        <f t="shared" si="0"/>
        <v>0</v>
      </c>
      <c r="D13" s="26" cm="1">
        <f t="array" ref="D13">_xlfn.IFS(OR($C$8="",$C$8="Vereenvoudigde kostenoptie voor arbeidskosten"),0,OR($C$8="Geen vereenvoudigde kostenoptie",$C$8="Vereenvoudigde kostenoptie voor overige kosten"),SUMIF(Demonstratiebedrijven!$F$6:$F$105,"IKS Loonkosten",Demonstratiebedrijven!$M$6:$M$106))</f>
        <v>0</v>
      </c>
      <c r="E13" s="158"/>
    </row>
    <row r="14" spans="2:15" ht="15" customHeight="1" x14ac:dyDescent="0.25">
      <c r="B14" s="24" t="s">
        <v>53</v>
      </c>
      <c r="C14" s="25">
        <f t="shared" si="0"/>
        <v>0</v>
      </c>
      <c r="D14" s="111" cm="1">
        <f t="array" ref="D14">_xlfn.IFS(OR($C$8="",$C$8="Vereenvoudigde kostenoptie voor overige kosten"),0,OR($C$8="Geen vereenvoudigde kostenoptie",$C$8="Vereenvoudigde kostenoptie voor arbeidskosten"),SUMIF(Demonstratiebedrijven!$F$6:$F$105,B14,Demonstratiebedrijven!$M$6:$M$106))</f>
        <v>0</v>
      </c>
    </row>
    <row r="15" spans="2:15" ht="15" customHeight="1" x14ac:dyDescent="0.25">
      <c r="B15" s="24" t="s">
        <v>52</v>
      </c>
      <c r="C15" s="25">
        <f t="shared" si="0"/>
        <v>0</v>
      </c>
      <c r="D15" s="111" cm="1">
        <f t="array" ref="D15">_xlfn.IFS(OR($C$8="",$C$8="Vereenvoudigde kostenoptie voor overige kosten"),0,OR($C$8="Geen vereenvoudigde kostenoptie",$C$8="Vereenvoudigde kostenoptie voor arbeidskosten"),SUMIF(Demonstratiebedrijven!$F$6:$F$105,B15,Demonstratiebedrijven!$M$6:$M$106))</f>
        <v>0</v>
      </c>
    </row>
    <row r="16" spans="2:15" ht="15" customHeight="1" x14ac:dyDescent="0.25">
      <c r="B16" s="24" t="s">
        <v>14</v>
      </c>
      <c r="C16" s="25">
        <f t="shared" si="0"/>
        <v>0</v>
      </c>
      <c r="D16" s="111" cm="1">
        <f t="array" ref="D16">_xlfn.IFS(OR($C$8="",$C$8="Vereenvoudigde kostenoptie voor overige kosten"),0,OR($C$8="Geen vereenvoudigde kostenoptie",$C$8="Vereenvoudigde kostenoptie voor arbeidskosten"),SUMIF(Demonstratiebedrijven!$F$6:$F$105,B16,Demonstratiebedrijven!$M$6:$M$106))</f>
        <v>0</v>
      </c>
    </row>
    <row r="17" spans="2:4" ht="15" customHeight="1" x14ac:dyDescent="0.25">
      <c r="B17" s="24" t="s">
        <v>3</v>
      </c>
      <c r="C17" s="25">
        <f t="shared" si="0"/>
        <v>0</v>
      </c>
      <c r="D17" s="111" cm="1">
        <f t="array" ref="D17">_xlfn.IFS(OR($C$8="",$C$8="Vereenvoudigde kostenoptie voor overige kosten"),0,OR($C$8="Geen vereenvoudigde kostenoptie",$C$8="Vereenvoudigde kostenoptie voor arbeidskosten"),SUMIF(Demonstratiebedrijven!$F$6:$F$105,B17,Demonstratiebedrijven!$M$6:$M$106))</f>
        <v>0</v>
      </c>
    </row>
    <row r="18" spans="2:4" ht="15" customHeight="1" x14ac:dyDescent="0.25">
      <c r="B18" s="27" t="s">
        <v>32</v>
      </c>
      <c r="C18" s="25">
        <f>SUM(C12:C17)</f>
        <v>0</v>
      </c>
      <c r="D18" s="111">
        <f>SUM(D12:D17)</f>
        <v>0</v>
      </c>
    </row>
    <row r="19" spans="2:4" s="159" customFormat="1" ht="15" customHeight="1" x14ac:dyDescent="0.25">
      <c r="B19" s="113" t="str" cm="1">
        <f t="array" ref="B19">_xlfn.IFS(OR($C$8="",$C$8="Geen vereenvoudigde kostenoptie"),"Geen forfait",$C$8="Vereenvoudigde kostenoptie voor overige kosten","Forfait voor overige kosten",$C$8="Vereenvoudigde kostenoptie voor arbeidskosten","Forfait voor arbeidskosten")</f>
        <v>Geen forfait</v>
      </c>
      <c r="C19" s="112">
        <f>SUM(D19:D19)</f>
        <v>0</v>
      </c>
      <c r="D19" s="111" cm="1">
        <f t="array" ref="D19">_xlfn.IFS(D18=0,0,$C$8="Geen vereenvoudigde kostenoptie","",$C$8="Vereenvoudigde kostenoptie voor arbeidskosten",$D$18*0.23,$C$8="Vereenvoudigde kostenoptie voor overige kosten",$D$12*0.4)</f>
        <v>0</v>
      </c>
    </row>
    <row r="20" spans="2:4" s="159" customFormat="1" ht="15" customHeight="1" x14ac:dyDescent="0.25">
      <c r="B20" s="28"/>
      <c r="C20" s="28"/>
      <c r="D20" s="32"/>
    </row>
    <row r="21" spans="2:4" s="159" customFormat="1" ht="15" customHeight="1" x14ac:dyDescent="0.25">
      <c r="B21" s="29" t="s">
        <v>36</v>
      </c>
      <c r="C21" s="30" cm="1">
        <f t="array" ref="C21">_xlfn.IFS(C18=0,0,$C$8="Geen vereenvoudigde kostenoptie",C18,$C$8="Vereenvoudigde kostenoptie voor arbeidskosten",C18+C19,$C$8="Vereenvoudigde kostenoptie voor overige kosten",C18+C19)</f>
        <v>0</v>
      </c>
      <c r="D21" s="31" cm="1">
        <f t="array" ref="D21">_xlfn.IFS(D18=0,0,$C$8="Geen vereenvoudigde kostenoptie",D18,$C$8="Vereenvoudigde kostenoptie voor arbeidskosten",D18+D19,$C$8="Vereenvoudigde kostenoptie voor overige kosten",D18+D19)</f>
        <v>0</v>
      </c>
    </row>
    <row r="22" spans="2:4" s="156" customFormat="1" ht="15" customHeight="1" x14ac:dyDescent="0.25">
      <c r="B22" s="33"/>
      <c r="C22" s="34"/>
      <c r="D22" s="35"/>
    </row>
    <row r="23" spans="2:4" s="159" customFormat="1" ht="15" customHeight="1" x14ac:dyDescent="0.25">
      <c r="B23" s="29" t="s">
        <v>1</v>
      </c>
      <c r="C23" s="36"/>
      <c r="D23" s="36">
        <f>VLOOKUP(D11,'Subsidie en activiteiten'!$B$2:$D$7,3,FALSE)</f>
        <v>1</v>
      </c>
    </row>
    <row r="24" spans="2:4" s="156" customFormat="1" ht="15" customHeight="1" x14ac:dyDescent="0.25">
      <c r="B24" s="33"/>
      <c r="C24" s="37"/>
      <c r="D24" s="38"/>
    </row>
    <row r="25" spans="2:4" s="159" customFormat="1" ht="15" customHeight="1" x14ac:dyDescent="0.25">
      <c r="B25" s="29" t="str">
        <f>IF(C28&lt;C25,"Subsidiebedrag","Subsidiebedrag op basis van opgegeven kosten")</f>
        <v>Subsidiebedrag op basis van opgegeven kosten</v>
      </c>
      <c r="C25" s="30">
        <f>SUM(D25:D25)</f>
        <v>0</v>
      </c>
      <c r="D25" s="31">
        <f>D21*D23</f>
        <v>0</v>
      </c>
    </row>
    <row r="26" spans="2:4" s="159" customFormat="1" ht="15" customHeight="1" x14ac:dyDescent="0.25">
      <c r="B26" s="48" t="s">
        <v>57</v>
      </c>
      <c r="C26" s="49">
        <f>0-(C25-C27)</f>
        <v>0</v>
      </c>
      <c r="D26" s="50" t="str">
        <f>IF(C27&lt;C25,"*Het subsidiebedrag mag niet meer bedragen dan de projectkosten minus de bijdrage in natura.","")</f>
        <v/>
      </c>
    </row>
    <row r="27" spans="2:4" s="159" customFormat="1" ht="15" customHeight="1" x14ac:dyDescent="0.25">
      <c r="B27" s="51" t="s">
        <v>41</v>
      </c>
      <c r="C27" s="50">
        <f>IF(C16&gt;0,MIN(C25,C21-C16),C25)</f>
        <v>0</v>
      </c>
      <c r="D27" s="50"/>
    </row>
    <row r="28" spans="2:4" s="159" customFormat="1" ht="15" customHeight="1" x14ac:dyDescent="0.25">
      <c r="B28" s="29" t="s">
        <v>22</v>
      </c>
      <c r="C28" s="30" cm="1">
        <f t="array" ref="C28">_xlfn.IFS(C27&lt;'Subsidie en activiteiten'!B23,0,C27&gt;='Subsidie en activiteiten'!C23,'Subsidie en activiteiten'!C23,AND(C27&gt;='Subsidie en activiteiten'!B23,C27&lt;'Subsidie en activiteiten'!C23),Begrotingsoverzicht!C27)</f>
        <v>0</v>
      </c>
      <c r="D28" s="31" t="str" cm="1">
        <f t="array" ref="D28">_xlfn.IFS(AND(C28=0,C18&gt;0),CONCATENATE("Het aangevraagde subsidiebedrag is lager dan het minumum van ",TEXT('Subsidie en activiteiten'!B23,"€ #.##0,00")),C28='Subsidie en activiteiten'!C23,CONCATENATE("Het maximum subsidiebedrag voor deze openstelling is ",TEXT('Subsidie en activiteiten'!C23,"€ #.##0,00")),AND(C28&gt;=0,C28&lt;'Subsidie en activiteiten'!C23),"")</f>
        <v/>
      </c>
    </row>
    <row r="29" spans="2:4" ht="15" customHeight="1" x14ac:dyDescent="0.25">
      <c r="B29" s="8" t="s">
        <v>102</v>
      </c>
      <c r="C29" s="8"/>
      <c r="D29" s="39"/>
    </row>
    <row r="30" spans="2:4" s="140" customFormat="1" ht="15" customHeight="1" x14ac:dyDescent="0.25">
      <c r="B30" s="21" t="s">
        <v>103</v>
      </c>
      <c r="C30" s="40"/>
      <c r="D30" s="40"/>
    </row>
    <row r="33" spans="4:4" ht="15" customHeight="1" x14ac:dyDescent="0.25">
      <c r="D33" s="160"/>
    </row>
  </sheetData>
  <sheetProtection algorithmName="SHA-512" hashValue="lzatITEKtklPeXEXf4T3UjZwX8MjVDht+OYK5H6djA9b0VXcEzPnm4XuniyGRNFesbIWOrdwQmUDNE5VQdSGKg==" saltValue="caig6YVuiQNB3Q+QYXh8Uw==" spinCount="100000" sheet="1" objects="1" scenarios="1"/>
  <mergeCells count="5">
    <mergeCell ref="C2:D2"/>
    <mergeCell ref="C3:D3"/>
    <mergeCell ref="C4:D4"/>
    <mergeCell ref="C5:D5"/>
    <mergeCell ref="C6:D6"/>
  </mergeCells>
  <conditionalFormatting sqref="B26:C27">
    <cfRule type="expression" dxfId="32" priority="20">
      <formula>$C$26=0</formula>
    </cfRule>
  </conditionalFormatting>
  <conditionalFormatting sqref="B28:D28">
    <cfRule type="expression" dxfId="31" priority="5">
      <formula>$C$28=$C$25</formula>
    </cfRule>
  </conditionalFormatting>
  <pageMargins left="0.7" right="0.7" top="0.75" bottom="0.75" header="0.3" footer="0.3"/>
  <pageSetup paperSize="9" orientation="portrait" r:id="rId1"/>
  <ignoredErrors>
    <ignoredError sqref="C18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8E12C1-3284-4B90-B428-FA5481CF2DD7}">
          <x14:formula1>
            <xm:f>Berekeningsmethode!$C$3:$C$5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FFE25-10B4-4053-A06E-AFE2524139E1}">
  <sheetPr codeName="Blad2">
    <tabColor theme="5" tint="0.59999389629810485"/>
  </sheetPr>
  <dimension ref="A2:H40"/>
  <sheetViews>
    <sheetView showGridLines="0" zoomScaleNormal="100" workbookViewId="0">
      <selection activeCell="B5" sqref="B5"/>
    </sheetView>
  </sheetViews>
  <sheetFormatPr defaultColWidth="9.140625" defaultRowHeight="15" customHeight="1" x14ac:dyDescent="0.25"/>
  <cols>
    <col min="1" max="1" width="5.7109375" style="121" customWidth="1"/>
    <col min="2" max="2" width="37.85546875" style="122" customWidth="1"/>
    <col min="3" max="8" width="20.7109375" style="122" customWidth="1"/>
    <col min="9" max="16384" width="9.140625" style="122"/>
  </cols>
  <sheetData>
    <row r="2" spans="1:8" ht="15" customHeight="1" x14ac:dyDescent="0.25">
      <c r="A2" s="126"/>
      <c r="B2" s="41" t="s">
        <v>45</v>
      </c>
      <c r="C2" s="41"/>
      <c r="D2" s="41"/>
      <c r="E2" s="41"/>
      <c r="F2" s="41"/>
      <c r="G2" s="41"/>
      <c r="H2" s="41"/>
    </row>
    <row r="3" spans="1:8" ht="15" customHeight="1" x14ac:dyDescent="0.25">
      <c r="A3" s="126"/>
      <c r="B3" s="76" t="s">
        <v>27</v>
      </c>
      <c r="C3" s="123" t="str">
        <f>IF(OR(Begrotingsoverzicht!C8="",Begrotingsoverzicht!C8=0),"Kies een berekeningsmethode op tabblad 'Begrotingsoverzicht'",Begrotingsoverzicht!C8)</f>
        <v>Kies een berekeningsmethode op tabblad 'Begrotingsoverzicht'</v>
      </c>
      <c r="D3" s="77"/>
      <c r="E3" s="76"/>
      <c r="F3" s="76"/>
      <c r="G3" s="76"/>
      <c r="H3" s="76"/>
    </row>
    <row r="4" spans="1:8" ht="30" x14ac:dyDescent="0.25">
      <c r="A4" s="127"/>
      <c r="B4" s="41" t="s">
        <v>59</v>
      </c>
      <c r="C4" s="41" t="s">
        <v>11</v>
      </c>
      <c r="D4" s="41" t="s">
        <v>12</v>
      </c>
      <c r="E4" s="41" t="s">
        <v>7</v>
      </c>
      <c r="F4" s="116" t="s">
        <v>111</v>
      </c>
      <c r="G4" s="119" t="s">
        <v>114</v>
      </c>
      <c r="H4" s="41" t="s">
        <v>60</v>
      </c>
    </row>
    <row r="5" spans="1:8" ht="15" customHeight="1" x14ac:dyDescent="0.25">
      <c r="A5" s="9">
        <v>1</v>
      </c>
      <c r="B5" s="92" t="s">
        <v>40</v>
      </c>
      <c r="C5" s="97"/>
      <c r="D5" s="97"/>
      <c r="E5" s="73" t="str">
        <f>IF(OR($B5="",$B5="&lt;Vul in&gt;"),"",SUMIF(Demonstratiebedrijven!$B$6:$N$105,B5,Demonstratiebedrijven!$M$6:$M$105)+SUMIF(Demonstratiebedrijven!$B$6:$N$105,B5,Demonstratiebedrijven!$N$6:$N$105))</f>
        <v/>
      </c>
      <c r="F5" s="42" t="str">
        <f>IF(OR(E5="",E5=0),"",E5/Begrotingsoverzicht!$C$21)</f>
        <v/>
      </c>
      <c r="G5" s="117"/>
      <c r="H5" s="43" t="str">
        <f>IF(OR(E5="",E5=0),"",$H$40*G5)</f>
        <v/>
      </c>
    </row>
    <row r="6" spans="1:8" ht="15" customHeight="1" x14ac:dyDescent="0.25">
      <c r="A6" s="9">
        <v>2</v>
      </c>
      <c r="B6" s="92" t="s">
        <v>40</v>
      </c>
      <c r="C6" s="97"/>
      <c r="D6" s="97"/>
      <c r="E6" s="73" t="str">
        <f>IF(OR($B6="",$B6="&lt;Vul in&gt;"),"",SUMIF(Demonstratiebedrijven!$B$6:$N$105,B6,Demonstratiebedrijven!$M$6:$M$105)+SUMIF(Demonstratiebedrijven!$B$6:$N$105,B6,Demonstratiebedrijven!$N$6:$N$105))</f>
        <v/>
      </c>
      <c r="F6" s="42" t="str">
        <f>IF(OR(E6="",E6=0),"",E6/Begrotingsoverzicht!$C$21)</f>
        <v/>
      </c>
      <c r="G6" s="117"/>
      <c r="H6" s="43" t="str">
        <f t="shared" ref="H6:H34" si="0">IF(OR(E6="",E6=0),"",$H$40*G6)</f>
        <v/>
      </c>
    </row>
    <row r="7" spans="1:8" ht="15" customHeight="1" x14ac:dyDescent="0.25">
      <c r="A7" s="9">
        <v>3</v>
      </c>
      <c r="B7" s="92" t="s">
        <v>40</v>
      </c>
      <c r="C7" s="97"/>
      <c r="D7" s="97"/>
      <c r="E7" s="73" t="str">
        <f>IF(OR($B7="",$B7="&lt;Vul in&gt;"),"",SUMIF(Demonstratiebedrijven!$B$6:$N$105,B7,Demonstratiebedrijven!$M$6:$M$105)+SUMIF(Demonstratiebedrijven!$B$6:$N$105,B7,Demonstratiebedrijven!$N$6:$N$105))</f>
        <v/>
      </c>
      <c r="F7" s="42" t="str">
        <f>IF(OR(E7="",E7=0),"",E7/Begrotingsoverzicht!$C$21)</f>
        <v/>
      </c>
      <c r="G7" s="117"/>
      <c r="H7" s="43" t="str">
        <f t="shared" si="0"/>
        <v/>
      </c>
    </row>
    <row r="8" spans="1:8" ht="15" customHeight="1" x14ac:dyDescent="0.25">
      <c r="A8" s="9">
        <v>4</v>
      </c>
      <c r="B8" s="92" t="s">
        <v>40</v>
      </c>
      <c r="C8" s="97"/>
      <c r="D8" s="97"/>
      <c r="E8" s="73" t="str">
        <f>IF(OR($B8="",$B8="&lt;Vul in&gt;"),"",SUMIF(Demonstratiebedrijven!$B$6:$N$105,B8,Demonstratiebedrijven!$M$6:$M$105)+SUMIF(Demonstratiebedrijven!$B$6:$N$105,B8,Demonstratiebedrijven!$N$6:$N$105))</f>
        <v/>
      </c>
      <c r="F8" s="42" t="str">
        <f>IF(OR(E8="",E8=0),"",E8/Begrotingsoverzicht!$C$21)</f>
        <v/>
      </c>
      <c r="G8" s="117"/>
      <c r="H8" s="43" t="str">
        <f t="shared" si="0"/>
        <v/>
      </c>
    </row>
    <row r="9" spans="1:8" ht="15" customHeight="1" x14ac:dyDescent="0.25">
      <c r="A9" s="9">
        <v>5</v>
      </c>
      <c r="B9" s="92" t="s">
        <v>40</v>
      </c>
      <c r="C9" s="97"/>
      <c r="D9" s="97"/>
      <c r="E9" s="73" t="str">
        <f>IF(OR($B9="",$B9="&lt;Vul in&gt;"),"",SUMIF(Demonstratiebedrijven!$B$6:$N$105,B9,Demonstratiebedrijven!$M$6:$M$105)+SUMIF(Demonstratiebedrijven!$B$6:$N$105,B9,Demonstratiebedrijven!$N$6:$N$105))</f>
        <v/>
      </c>
      <c r="F9" s="42" t="str">
        <f>IF(OR(E9="",E9=0),"",E9/Begrotingsoverzicht!$C$21)</f>
        <v/>
      </c>
      <c r="G9" s="117"/>
      <c r="H9" s="43" t="str">
        <f t="shared" si="0"/>
        <v/>
      </c>
    </row>
    <row r="10" spans="1:8" ht="15" customHeight="1" x14ac:dyDescent="0.25">
      <c r="A10" s="9">
        <v>6</v>
      </c>
      <c r="B10" s="92" t="s">
        <v>40</v>
      </c>
      <c r="C10" s="97"/>
      <c r="D10" s="97"/>
      <c r="E10" s="73" t="str">
        <f>IF(OR($B10="",$B10="&lt;Vul in&gt;"),"",SUMIF(Demonstratiebedrijven!$B$6:$N$105,B10,Demonstratiebedrijven!$M$6:$M$105)+SUMIF(Demonstratiebedrijven!$B$6:$N$105,B10,Demonstratiebedrijven!$N$6:$N$105))</f>
        <v/>
      </c>
      <c r="F10" s="42" t="str">
        <f>IF(OR(E10="",E10=0),"",E10/Begrotingsoverzicht!$C$21)</f>
        <v/>
      </c>
      <c r="G10" s="117"/>
      <c r="H10" s="43" t="str">
        <f t="shared" si="0"/>
        <v/>
      </c>
    </row>
    <row r="11" spans="1:8" ht="15" customHeight="1" x14ac:dyDescent="0.25">
      <c r="A11" s="9">
        <v>7</v>
      </c>
      <c r="B11" s="92" t="s">
        <v>40</v>
      </c>
      <c r="C11" s="97"/>
      <c r="D11" s="97"/>
      <c r="E11" s="73" t="str">
        <f>IF(OR($B11="",$B11="&lt;Vul in&gt;"),"",SUMIF(Demonstratiebedrijven!$B$6:$N$105,B11,Demonstratiebedrijven!$M$6:$M$105)+SUMIF(Demonstratiebedrijven!$B$6:$N$105,B11,Demonstratiebedrijven!$N$6:$N$105))</f>
        <v/>
      </c>
      <c r="F11" s="42" t="str">
        <f>IF(OR(E11="",E11=0),"",E11/Begrotingsoverzicht!$C$21)</f>
        <v/>
      </c>
      <c r="G11" s="117"/>
      <c r="H11" s="43" t="str">
        <f t="shared" si="0"/>
        <v/>
      </c>
    </row>
    <row r="12" spans="1:8" ht="15" customHeight="1" x14ac:dyDescent="0.25">
      <c r="A12" s="9">
        <v>8</v>
      </c>
      <c r="B12" s="92" t="s">
        <v>40</v>
      </c>
      <c r="C12" s="97"/>
      <c r="D12" s="97"/>
      <c r="E12" s="73" t="str">
        <f>IF(OR($B12="",$B12="&lt;Vul in&gt;"),"",SUMIF(Demonstratiebedrijven!$B$6:$N$105,B12,Demonstratiebedrijven!$M$6:$M$105)+SUMIF(Demonstratiebedrijven!$B$6:$N$105,B12,Demonstratiebedrijven!$N$6:$N$105))</f>
        <v/>
      </c>
      <c r="F12" s="42" t="str">
        <f>IF(OR(E12="",E12=0),"",E12/Begrotingsoverzicht!$C$21)</f>
        <v/>
      </c>
      <c r="G12" s="117"/>
      <c r="H12" s="43" t="str">
        <f t="shared" si="0"/>
        <v/>
      </c>
    </row>
    <row r="13" spans="1:8" ht="15" customHeight="1" x14ac:dyDescent="0.25">
      <c r="A13" s="9">
        <v>9</v>
      </c>
      <c r="B13" s="92" t="s">
        <v>40</v>
      </c>
      <c r="C13" s="97"/>
      <c r="D13" s="97"/>
      <c r="E13" s="73" t="str">
        <f>IF(OR($B13="",$B13="&lt;Vul in&gt;"),"",SUMIF(Demonstratiebedrijven!$B$6:$N$105,B13,Demonstratiebedrijven!$M$6:$M$105)+SUMIF(Demonstratiebedrijven!$B$6:$N$105,B13,Demonstratiebedrijven!$N$6:$N$105))</f>
        <v/>
      </c>
      <c r="F13" s="42" t="str">
        <f>IF(OR(E13="",E13=0),"",E13/Begrotingsoverzicht!$C$21)</f>
        <v/>
      </c>
      <c r="G13" s="117"/>
      <c r="H13" s="43" t="str">
        <f t="shared" si="0"/>
        <v/>
      </c>
    </row>
    <row r="14" spans="1:8" ht="15" customHeight="1" x14ac:dyDescent="0.25">
      <c r="A14" s="9">
        <v>10</v>
      </c>
      <c r="B14" s="92" t="s">
        <v>40</v>
      </c>
      <c r="C14" s="97"/>
      <c r="D14" s="97"/>
      <c r="E14" s="73" t="str">
        <f>IF(OR($B14="",$B14="&lt;Vul in&gt;"),"",SUMIF(Demonstratiebedrijven!$B$6:$N$105,B14,Demonstratiebedrijven!$M$6:$M$105)+SUMIF(Demonstratiebedrijven!$B$6:$N$105,B14,Demonstratiebedrijven!$N$6:$N$105))</f>
        <v/>
      </c>
      <c r="F14" s="42" t="str">
        <f>IF(OR(E14="",E14=0),"",E14/Begrotingsoverzicht!$C$21)</f>
        <v/>
      </c>
      <c r="G14" s="117"/>
      <c r="H14" s="43" t="str">
        <f t="shared" si="0"/>
        <v/>
      </c>
    </row>
    <row r="15" spans="1:8" ht="15" customHeight="1" x14ac:dyDescent="0.25">
      <c r="A15" s="9">
        <v>11</v>
      </c>
      <c r="B15" s="92" t="s">
        <v>40</v>
      </c>
      <c r="C15" s="97"/>
      <c r="D15" s="97"/>
      <c r="E15" s="73" t="str">
        <f>IF(OR($B15="",$B15="&lt;Vul in&gt;"),"",SUMIF(Demonstratiebedrijven!$B$6:$N$105,B15,Demonstratiebedrijven!$M$6:$M$105)+SUMIF(Demonstratiebedrijven!$B$6:$N$105,B15,Demonstratiebedrijven!$N$6:$N$105))</f>
        <v/>
      </c>
      <c r="F15" s="42" t="str">
        <f>IF(OR(E15="",E15=0),"",E15/Begrotingsoverzicht!$C$21)</f>
        <v/>
      </c>
      <c r="G15" s="117"/>
      <c r="H15" s="43" t="str">
        <f t="shared" si="0"/>
        <v/>
      </c>
    </row>
    <row r="16" spans="1:8" ht="15" customHeight="1" x14ac:dyDescent="0.25">
      <c r="A16" s="9">
        <v>12</v>
      </c>
      <c r="B16" s="92" t="s">
        <v>40</v>
      </c>
      <c r="C16" s="97"/>
      <c r="D16" s="97"/>
      <c r="E16" s="73" t="str">
        <f>IF(OR($B16="",$B16="&lt;Vul in&gt;"),"",SUMIF(Demonstratiebedrijven!$B$6:$N$105,B16,Demonstratiebedrijven!$M$6:$M$105)+SUMIF(Demonstratiebedrijven!$B$6:$N$105,B16,Demonstratiebedrijven!$N$6:$N$105))</f>
        <v/>
      </c>
      <c r="F16" s="42" t="str">
        <f>IF(OR(E16="",E16=0),"",E16/Begrotingsoverzicht!$C$21)</f>
        <v/>
      </c>
      <c r="G16" s="117"/>
      <c r="H16" s="43" t="str">
        <f t="shared" si="0"/>
        <v/>
      </c>
    </row>
    <row r="17" spans="1:8" ht="15" customHeight="1" x14ac:dyDescent="0.25">
      <c r="A17" s="9">
        <v>13</v>
      </c>
      <c r="B17" s="92" t="s">
        <v>40</v>
      </c>
      <c r="C17" s="97"/>
      <c r="D17" s="97"/>
      <c r="E17" s="73" t="str">
        <f>IF(OR($B17="",$B17="&lt;Vul in&gt;"),"",SUMIF(Demonstratiebedrijven!$B$6:$N$105,B17,Demonstratiebedrijven!$M$6:$M$105)+SUMIF(Demonstratiebedrijven!$B$6:$N$105,B17,Demonstratiebedrijven!$N$6:$N$105))</f>
        <v/>
      </c>
      <c r="F17" s="42" t="str">
        <f>IF(OR(E17="",E17=0),"",E17/Begrotingsoverzicht!$C$21)</f>
        <v/>
      </c>
      <c r="G17" s="117"/>
      <c r="H17" s="43" t="str">
        <f t="shared" si="0"/>
        <v/>
      </c>
    </row>
    <row r="18" spans="1:8" ht="15" customHeight="1" x14ac:dyDescent="0.25">
      <c r="A18" s="9">
        <v>14</v>
      </c>
      <c r="B18" s="92" t="s">
        <v>40</v>
      </c>
      <c r="C18" s="97"/>
      <c r="D18" s="97"/>
      <c r="E18" s="73" t="str">
        <f>IF(OR($B18="",$B18="&lt;Vul in&gt;"),"",SUMIF(Demonstratiebedrijven!$B$6:$N$105,B18,Demonstratiebedrijven!$M$6:$M$105)+SUMIF(Demonstratiebedrijven!$B$6:$N$105,B18,Demonstratiebedrijven!$N$6:$N$105))</f>
        <v/>
      </c>
      <c r="F18" s="42" t="str">
        <f>IF(OR(E18="",E18=0),"",E18/Begrotingsoverzicht!$C$21)</f>
        <v/>
      </c>
      <c r="G18" s="117"/>
      <c r="H18" s="43" t="str">
        <f t="shared" si="0"/>
        <v/>
      </c>
    </row>
    <row r="19" spans="1:8" ht="15" customHeight="1" x14ac:dyDescent="0.25">
      <c r="A19" s="9">
        <v>15</v>
      </c>
      <c r="B19" s="92" t="s">
        <v>40</v>
      </c>
      <c r="C19" s="97"/>
      <c r="D19" s="97"/>
      <c r="E19" s="73" t="str">
        <f>IF(OR($B19="",$B19="&lt;Vul in&gt;"),"",SUMIF(Demonstratiebedrijven!$B$6:$N$105,B19,Demonstratiebedrijven!$M$6:$M$105)+SUMIF(Demonstratiebedrijven!$B$6:$N$105,B19,Demonstratiebedrijven!$N$6:$N$105))</f>
        <v/>
      </c>
      <c r="F19" s="42" t="str">
        <f>IF(OR(E19="",E19=0),"",E19/Begrotingsoverzicht!$C$21)</f>
        <v/>
      </c>
      <c r="G19" s="117"/>
      <c r="H19" s="43" t="str">
        <f t="shared" si="0"/>
        <v/>
      </c>
    </row>
    <row r="20" spans="1:8" ht="15" customHeight="1" x14ac:dyDescent="0.25">
      <c r="A20" s="9">
        <v>16</v>
      </c>
      <c r="B20" s="92" t="s">
        <v>40</v>
      </c>
      <c r="C20" s="97"/>
      <c r="D20" s="97"/>
      <c r="E20" s="73" t="str">
        <f>IF(OR($B20="",$B20="&lt;Vul in&gt;"),"",SUMIF(Demonstratiebedrijven!$B$6:$N$105,B20,Demonstratiebedrijven!$M$6:$M$105)+SUMIF(Demonstratiebedrijven!$B$6:$N$105,B20,Demonstratiebedrijven!$N$6:$N$105))</f>
        <v/>
      </c>
      <c r="F20" s="42" t="str">
        <f>IF(OR(E20="",E20=0),"",E20/Begrotingsoverzicht!$C$21)</f>
        <v/>
      </c>
      <c r="G20" s="117"/>
      <c r="H20" s="43" t="str">
        <f t="shared" si="0"/>
        <v/>
      </c>
    </row>
    <row r="21" spans="1:8" ht="15" customHeight="1" x14ac:dyDescent="0.25">
      <c r="A21" s="9">
        <v>17</v>
      </c>
      <c r="B21" s="92" t="s">
        <v>40</v>
      </c>
      <c r="C21" s="97"/>
      <c r="D21" s="97"/>
      <c r="E21" s="73" t="str">
        <f>IF(OR($B21="",$B21="&lt;Vul in&gt;"),"",SUMIF(Demonstratiebedrijven!$B$6:$N$105,B21,Demonstratiebedrijven!$M$6:$M$105)+SUMIF(Demonstratiebedrijven!$B$6:$N$105,B21,Demonstratiebedrijven!$N$6:$N$105))</f>
        <v/>
      </c>
      <c r="F21" s="42" t="str">
        <f>IF(OR(E21="",E21=0),"",E21/Begrotingsoverzicht!$C$21)</f>
        <v/>
      </c>
      <c r="G21" s="117"/>
      <c r="H21" s="43" t="str">
        <f t="shared" si="0"/>
        <v/>
      </c>
    </row>
    <row r="22" spans="1:8" ht="15" customHeight="1" x14ac:dyDescent="0.25">
      <c r="A22" s="9">
        <v>18</v>
      </c>
      <c r="B22" s="92" t="s">
        <v>40</v>
      </c>
      <c r="C22" s="97"/>
      <c r="D22" s="97"/>
      <c r="E22" s="73" t="str">
        <f>IF(OR($B22="",$B22="&lt;Vul in&gt;"),"",SUMIF(Demonstratiebedrijven!$B$6:$N$105,B22,Demonstratiebedrijven!$M$6:$M$105)+SUMIF(Demonstratiebedrijven!$B$6:$N$105,B22,Demonstratiebedrijven!$N$6:$N$105))</f>
        <v/>
      </c>
      <c r="F22" s="42" t="str">
        <f>IF(OR(E22="",E22=0),"",E22/Begrotingsoverzicht!$C$21)</f>
        <v/>
      </c>
      <c r="G22" s="117"/>
      <c r="H22" s="43" t="str">
        <f t="shared" si="0"/>
        <v/>
      </c>
    </row>
    <row r="23" spans="1:8" ht="15" customHeight="1" x14ac:dyDescent="0.25">
      <c r="A23" s="9">
        <v>19</v>
      </c>
      <c r="B23" s="92" t="s">
        <v>40</v>
      </c>
      <c r="C23" s="97"/>
      <c r="D23" s="97"/>
      <c r="E23" s="73" t="str">
        <f>IF(OR($B23="",$B23="&lt;Vul in&gt;"),"",SUMIF(Demonstratiebedrijven!$B$6:$N$105,B23,Demonstratiebedrijven!$M$6:$M$105)+SUMIF(Demonstratiebedrijven!$B$6:$N$105,B23,Demonstratiebedrijven!$N$6:$N$105))</f>
        <v/>
      </c>
      <c r="F23" s="42" t="str">
        <f>IF(OR(E23="",E23=0),"",E23/Begrotingsoverzicht!$C$21)</f>
        <v/>
      </c>
      <c r="G23" s="117"/>
      <c r="H23" s="43" t="str">
        <f t="shared" si="0"/>
        <v/>
      </c>
    </row>
    <row r="24" spans="1:8" ht="15" customHeight="1" x14ac:dyDescent="0.25">
      <c r="A24" s="9">
        <v>20</v>
      </c>
      <c r="B24" s="92" t="s">
        <v>40</v>
      </c>
      <c r="C24" s="97"/>
      <c r="D24" s="97"/>
      <c r="E24" s="73" t="str">
        <f>IF(OR($B24="",$B24="&lt;Vul in&gt;"),"",SUMIF(Demonstratiebedrijven!$B$6:$N$105,B24,Demonstratiebedrijven!$M$6:$M$105)+SUMIF(Demonstratiebedrijven!$B$6:$N$105,B24,Demonstratiebedrijven!$N$6:$N$105))</f>
        <v/>
      </c>
      <c r="F24" s="42" t="str">
        <f>IF(OR(E24="",E24=0),"",E24/Begrotingsoverzicht!$C$21)</f>
        <v/>
      </c>
      <c r="G24" s="117"/>
      <c r="H24" s="43" t="str">
        <f t="shared" si="0"/>
        <v/>
      </c>
    </row>
    <row r="25" spans="1:8" ht="15" customHeight="1" x14ac:dyDescent="0.25">
      <c r="A25" s="9">
        <v>21</v>
      </c>
      <c r="B25" s="92" t="s">
        <v>40</v>
      </c>
      <c r="C25" s="97"/>
      <c r="D25" s="97"/>
      <c r="E25" s="73" t="str">
        <f>IF(OR($B25="",$B25="&lt;Vul in&gt;"),"",SUMIF(Demonstratiebedrijven!$B$6:$N$105,B25,Demonstratiebedrijven!$M$6:$M$105)+SUMIF(Demonstratiebedrijven!$B$6:$N$105,B25,Demonstratiebedrijven!$N$6:$N$105))</f>
        <v/>
      </c>
      <c r="F25" s="42" t="str">
        <f>IF(OR(E25="",E25=0),"",E25/Begrotingsoverzicht!$C$21)</f>
        <v/>
      </c>
      <c r="G25" s="117"/>
      <c r="H25" s="43" t="str">
        <f t="shared" si="0"/>
        <v/>
      </c>
    </row>
    <row r="26" spans="1:8" ht="15" customHeight="1" x14ac:dyDescent="0.25">
      <c r="A26" s="9">
        <v>22</v>
      </c>
      <c r="B26" s="92" t="s">
        <v>40</v>
      </c>
      <c r="C26" s="97"/>
      <c r="D26" s="97"/>
      <c r="E26" s="73" t="str">
        <f>IF(OR($B26="",$B26="&lt;Vul in&gt;"),"",SUMIF(Demonstratiebedrijven!$B$6:$N$105,B26,Demonstratiebedrijven!$M$6:$M$105)+SUMIF(Demonstratiebedrijven!$B$6:$N$105,B26,Demonstratiebedrijven!$N$6:$N$105))</f>
        <v/>
      </c>
      <c r="F26" s="42" t="str">
        <f>IF(OR(E26="",E26=0),"",E26/Begrotingsoverzicht!$C$21)</f>
        <v/>
      </c>
      <c r="G26" s="117"/>
      <c r="H26" s="43" t="str">
        <f t="shared" si="0"/>
        <v/>
      </c>
    </row>
    <row r="27" spans="1:8" ht="15" customHeight="1" x14ac:dyDescent="0.25">
      <c r="A27" s="9">
        <v>23</v>
      </c>
      <c r="B27" s="92" t="s">
        <v>40</v>
      </c>
      <c r="C27" s="97"/>
      <c r="D27" s="97"/>
      <c r="E27" s="73" t="str">
        <f>IF(OR($B27="",$B27="&lt;Vul in&gt;"),"",SUMIF(Demonstratiebedrijven!$B$6:$N$105,B27,Demonstratiebedrijven!$M$6:$M$105)+SUMIF(Demonstratiebedrijven!$B$6:$N$105,B27,Demonstratiebedrijven!$N$6:$N$105))</f>
        <v/>
      </c>
      <c r="F27" s="42" t="str">
        <f>IF(OR(E27="",E27=0),"",E27/Begrotingsoverzicht!$C$21)</f>
        <v/>
      </c>
      <c r="G27" s="117"/>
      <c r="H27" s="43" t="str">
        <f t="shared" si="0"/>
        <v/>
      </c>
    </row>
    <row r="28" spans="1:8" ht="15" customHeight="1" x14ac:dyDescent="0.25">
      <c r="A28" s="9">
        <v>24</v>
      </c>
      <c r="B28" s="92" t="s">
        <v>40</v>
      </c>
      <c r="C28" s="97"/>
      <c r="D28" s="97"/>
      <c r="E28" s="73" t="str">
        <f>IF(OR($B28="",$B28="&lt;Vul in&gt;"),"",SUMIF(Demonstratiebedrijven!$B$6:$N$105,B28,Demonstratiebedrijven!$M$6:$M$105)+SUMIF(Demonstratiebedrijven!$B$6:$N$105,B28,Demonstratiebedrijven!$N$6:$N$105))</f>
        <v/>
      </c>
      <c r="F28" s="42" t="str">
        <f>IF(OR(E28="",E28=0),"",E28/Begrotingsoverzicht!$C$21)</f>
        <v/>
      </c>
      <c r="G28" s="117"/>
      <c r="H28" s="43" t="str">
        <f t="shared" si="0"/>
        <v/>
      </c>
    </row>
    <row r="29" spans="1:8" ht="15" customHeight="1" x14ac:dyDescent="0.25">
      <c r="A29" s="9">
        <v>25</v>
      </c>
      <c r="B29" s="92" t="s">
        <v>40</v>
      </c>
      <c r="C29" s="97"/>
      <c r="D29" s="97"/>
      <c r="E29" s="73" t="str">
        <f>IF(OR($B29="",$B29="&lt;Vul in&gt;"),"",SUMIF(Demonstratiebedrijven!$B$6:$N$105,B29,Demonstratiebedrijven!$M$6:$M$105)+SUMIF(Demonstratiebedrijven!$B$6:$N$105,B29,Demonstratiebedrijven!$N$6:$N$105))</f>
        <v/>
      </c>
      <c r="F29" s="42" t="str">
        <f>IF(OR(E29="",E29=0),"",E29/Begrotingsoverzicht!$C$21)</f>
        <v/>
      </c>
      <c r="G29" s="117"/>
      <c r="H29" s="43" t="str">
        <f t="shared" si="0"/>
        <v/>
      </c>
    </row>
    <row r="30" spans="1:8" ht="15" customHeight="1" x14ac:dyDescent="0.25">
      <c r="A30" s="9">
        <v>26</v>
      </c>
      <c r="B30" s="92" t="s">
        <v>40</v>
      </c>
      <c r="C30" s="97"/>
      <c r="D30" s="97"/>
      <c r="E30" s="73" t="str">
        <f>IF(OR($B30="",$B30="&lt;Vul in&gt;"),"",SUMIF(Demonstratiebedrijven!$B$6:$N$105,B30,Demonstratiebedrijven!$M$6:$M$105)+SUMIF(Demonstratiebedrijven!$B$6:$N$105,B30,Demonstratiebedrijven!$N$6:$N$105))</f>
        <v/>
      </c>
      <c r="F30" s="42" t="str">
        <f>IF(OR(E30="",E30=0),"",E30/Begrotingsoverzicht!$C$21)</f>
        <v/>
      </c>
      <c r="G30" s="117"/>
      <c r="H30" s="43" t="str">
        <f t="shared" si="0"/>
        <v/>
      </c>
    </row>
    <row r="31" spans="1:8" ht="15" customHeight="1" x14ac:dyDescent="0.25">
      <c r="A31" s="9">
        <v>27</v>
      </c>
      <c r="B31" s="92" t="s">
        <v>40</v>
      </c>
      <c r="C31" s="97"/>
      <c r="D31" s="97"/>
      <c r="E31" s="73" t="str">
        <f>IF(OR($B31="",$B31="&lt;Vul in&gt;"),"",SUMIF(Demonstratiebedrijven!$B$6:$N$105,B31,Demonstratiebedrijven!$M$6:$M$105)+SUMIF(Demonstratiebedrijven!$B$6:$N$105,B31,Demonstratiebedrijven!$N$6:$N$105))</f>
        <v/>
      </c>
      <c r="F31" s="42" t="str">
        <f>IF(OR(E31="",E31=0),"",E31/Begrotingsoverzicht!$C$21)</f>
        <v/>
      </c>
      <c r="G31" s="117"/>
      <c r="H31" s="43" t="str">
        <f t="shared" si="0"/>
        <v/>
      </c>
    </row>
    <row r="32" spans="1:8" ht="15" customHeight="1" x14ac:dyDescent="0.25">
      <c r="A32" s="9">
        <v>28</v>
      </c>
      <c r="B32" s="92" t="s">
        <v>40</v>
      </c>
      <c r="C32" s="97"/>
      <c r="D32" s="97"/>
      <c r="E32" s="73" t="str">
        <f>IF(OR($B32="",$B32="&lt;Vul in&gt;"),"",SUMIF(Demonstratiebedrijven!$B$6:$N$105,B32,Demonstratiebedrijven!$M$6:$M$105)+SUMIF(Demonstratiebedrijven!$B$6:$N$105,B32,Demonstratiebedrijven!$N$6:$N$105))</f>
        <v/>
      </c>
      <c r="F32" s="42" t="str">
        <f>IF(OR(E32="",E32=0),"",E32/Begrotingsoverzicht!$C$21)</f>
        <v/>
      </c>
      <c r="G32" s="117"/>
      <c r="H32" s="43" t="str">
        <f t="shared" si="0"/>
        <v/>
      </c>
    </row>
    <row r="33" spans="1:8" ht="15" customHeight="1" x14ac:dyDescent="0.25">
      <c r="A33" s="9">
        <v>29</v>
      </c>
      <c r="B33" s="92" t="s">
        <v>40</v>
      </c>
      <c r="C33" s="97"/>
      <c r="D33" s="97"/>
      <c r="E33" s="73" t="str">
        <f>IF(OR($B33="",$B33="&lt;Vul in&gt;"),"",SUMIF(Demonstratiebedrijven!$B$6:$N$105,B33,Demonstratiebedrijven!$M$6:$M$105)+SUMIF(Demonstratiebedrijven!$B$6:$N$105,B33,Demonstratiebedrijven!$N$6:$N$105))</f>
        <v/>
      </c>
      <c r="F33" s="42" t="str">
        <f>IF(OR(E33="",E33=0),"",E33/Begrotingsoverzicht!$C$21)</f>
        <v/>
      </c>
      <c r="G33" s="117"/>
      <c r="H33" s="43" t="str">
        <f t="shared" si="0"/>
        <v/>
      </c>
    </row>
    <row r="34" spans="1:8" ht="15" customHeight="1" x14ac:dyDescent="0.25">
      <c r="A34" s="9">
        <v>30</v>
      </c>
      <c r="B34" s="92" t="s">
        <v>40</v>
      </c>
      <c r="C34" s="97"/>
      <c r="D34" s="97"/>
      <c r="E34" s="73" t="str">
        <f>IF(OR($B34="",$B34="&lt;Vul in&gt;"),"",SUMIF(Demonstratiebedrijven!$B$6:$N$105,B34,Demonstratiebedrijven!$M$6:$M$105)+SUMIF(Demonstratiebedrijven!$B$6:$N$105,B34,Demonstratiebedrijven!$N$6:$N$105))</f>
        <v/>
      </c>
      <c r="F34" s="42" t="str">
        <f>IF(OR(E34="",E34=0),"",E34/Begrotingsoverzicht!$C$21)</f>
        <v/>
      </c>
      <c r="G34" s="117"/>
      <c r="H34" s="43" t="str">
        <f t="shared" si="0"/>
        <v/>
      </c>
    </row>
    <row r="35" spans="1:8" ht="15" customHeight="1" x14ac:dyDescent="0.25">
      <c r="A35" s="124"/>
      <c r="B35" s="128" t="s">
        <v>61</v>
      </c>
      <c r="C35" s="129"/>
      <c r="D35" s="130"/>
      <c r="E35" s="44">
        <f>SUM(E5:E34)</f>
        <v>0</v>
      </c>
      <c r="F35" s="52">
        <f>SUM(F5:F34)</f>
        <v>0</v>
      </c>
      <c r="G35" s="74"/>
      <c r="H35" s="44"/>
    </row>
    <row r="36" spans="1:8" ht="15" customHeight="1" x14ac:dyDescent="0.25">
      <c r="A36" s="125"/>
      <c r="B36" s="128" t="s">
        <v>115</v>
      </c>
      <c r="C36" s="129"/>
      <c r="D36" s="131"/>
      <c r="E36" s="44">
        <f>E37-E35</f>
        <v>0</v>
      </c>
      <c r="F36" s="44"/>
      <c r="G36" s="44"/>
      <c r="H36" s="44"/>
    </row>
    <row r="37" spans="1:8" ht="15" customHeight="1" x14ac:dyDescent="0.25">
      <c r="A37" s="126"/>
      <c r="B37" s="128" t="s">
        <v>62</v>
      </c>
      <c r="C37" s="129"/>
      <c r="D37" s="130"/>
      <c r="E37" s="44">
        <f>Begrotingsoverzicht!C21</f>
        <v>0</v>
      </c>
      <c r="F37" s="41"/>
      <c r="G37" s="44"/>
      <c r="H37" s="41"/>
    </row>
    <row r="38" spans="1:8" ht="15" customHeight="1" x14ac:dyDescent="0.25">
      <c r="A38" s="126"/>
      <c r="B38" s="128"/>
      <c r="C38" s="129"/>
      <c r="D38" s="130"/>
      <c r="E38" s="44"/>
      <c r="F38" s="41"/>
      <c r="G38" s="44"/>
      <c r="H38" s="41"/>
    </row>
    <row r="39" spans="1:8" ht="15" customHeight="1" x14ac:dyDescent="0.25">
      <c r="A39" s="126"/>
      <c r="B39" s="128" t="s">
        <v>63</v>
      </c>
      <c r="C39" s="129"/>
      <c r="D39" s="130"/>
      <c r="E39" s="44"/>
      <c r="F39" s="41"/>
      <c r="G39" s="74">
        <f>SUM(G5:G34)</f>
        <v>0</v>
      </c>
      <c r="H39" s="44">
        <f>SUM(H5:H34)</f>
        <v>0</v>
      </c>
    </row>
    <row r="40" spans="1:8" ht="15" customHeight="1" x14ac:dyDescent="0.25">
      <c r="A40" s="126"/>
      <c r="B40" s="128" t="s">
        <v>22</v>
      </c>
      <c r="C40" s="129"/>
      <c r="D40" s="130"/>
      <c r="E40" s="44"/>
      <c r="F40" s="41"/>
      <c r="G40" s="44"/>
      <c r="H40" s="44">
        <f>Begrotingsoverzicht!C28</f>
        <v>0</v>
      </c>
    </row>
  </sheetData>
  <sheetProtection algorithmName="SHA-512" hashValue="JQuVxjQiiSY13eywvWGa+VO5qCqanib6qwL3DYPkHhVz+m/X8eMCJu94ciaFNSDXJe9dtRhg4pD2f6JL0013Ww==" saltValue="ogJ84ZfrWXJiPs3gSpnASg==" spinCount="100000" sheet="1" objects="1" scenarios="1"/>
  <phoneticPr fontId="3" type="noConversion"/>
  <conditionalFormatting sqref="B35:E35">
    <cfRule type="expression" dxfId="30" priority="5">
      <formula>$E$35&lt;&gt;$E$37</formula>
    </cfRule>
  </conditionalFormatting>
  <conditionalFormatting sqref="B39:H39">
    <cfRule type="expression" dxfId="29" priority="4">
      <formula>$H$39&lt;&gt;$H$40</formula>
    </cfRule>
  </conditionalFormatting>
  <conditionalFormatting sqref="B36:C36">
    <cfRule type="expression" dxfId="28" priority="2">
      <formula>#REF!&lt;&gt;#REF!</formula>
    </cfRule>
  </conditionalFormatting>
  <conditionalFormatting sqref="F36">
    <cfRule type="expression" dxfId="27" priority="3">
      <formula>$D$35&lt;&gt;$D$37</formula>
    </cfRule>
  </conditionalFormatting>
  <conditionalFormatting sqref="D36:E36">
    <cfRule type="expression" dxfId="26" priority="1">
      <formula>$D$35&lt;&gt;$D$37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&amp;LVersie: september 2023&amp;C&amp;A&amp;R&amp;P van &amp;N</oddFooter>
  </headerFooter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C162D-6FF1-417F-8073-927E1574B43F}">
  <sheetPr>
    <tabColor theme="5" tint="0.59999389629810485"/>
  </sheetPr>
  <dimension ref="A2:H46"/>
  <sheetViews>
    <sheetView showGridLines="0" zoomScaleNormal="100" workbookViewId="0">
      <selection activeCell="A2" sqref="A2:XFD4"/>
    </sheetView>
  </sheetViews>
  <sheetFormatPr defaultColWidth="9.140625" defaultRowHeight="15" x14ac:dyDescent="0.25"/>
  <cols>
    <col min="1" max="1" width="5.7109375" style="121" customWidth="1"/>
    <col min="2" max="2" width="44.5703125" style="122" customWidth="1"/>
    <col min="3" max="3" width="39.42578125" style="122" customWidth="1"/>
    <col min="4" max="6" width="20.7109375" style="122" customWidth="1"/>
    <col min="7" max="7" width="40.7109375" style="122" customWidth="1"/>
    <col min="8" max="8" width="66.42578125" style="122" customWidth="1"/>
    <col min="9" max="16384" width="9.140625" style="122"/>
  </cols>
  <sheetData>
    <row r="2" spans="1:8" ht="15" customHeight="1" x14ac:dyDescent="0.25">
      <c r="A2" s="126"/>
      <c r="B2" s="41" t="s">
        <v>45</v>
      </c>
      <c r="C2" s="41"/>
      <c r="D2" s="41"/>
      <c r="E2" s="41"/>
      <c r="F2" s="41"/>
      <c r="G2" s="41"/>
      <c r="H2" s="41"/>
    </row>
    <row r="3" spans="1:8" ht="15" customHeight="1" x14ac:dyDescent="0.25">
      <c r="A3" s="126"/>
      <c r="B3" s="76" t="s">
        <v>27</v>
      </c>
      <c r="C3" s="123" t="str">
        <f>IF(OR(Begrotingsoverzicht!C8="",Begrotingsoverzicht!C8=0),"Kies een berekeningsmethode op tabblad 'Begrotingsoverzicht'",Begrotingsoverzicht!C8)</f>
        <v>Kies een berekeningsmethode op tabblad 'Begrotingsoverzicht'</v>
      </c>
      <c r="D3" s="76"/>
      <c r="E3" s="76"/>
      <c r="F3" s="76"/>
      <c r="G3" s="76"/>
      <c r="H3" s="76"/>
    </row>
    <row r="4" spans="1:8" s="132" customFormat="1" ht="30" x14ac:dyDescent="0.25">
      <c r="A4" s="133"/>
      <c r="B4" s="114" t="s">
        <v>80</v>
      </c>
      <c r="C4" s="114" t="s">
        <v>81</v>
      </c>
      <c r="D4" s="114" t="s">
        <v>105</v>
      </c>
      <c r="E4" s="116" t="s">
        <v>111</v>
      </c>
      <c r="F4" s="116" t="s">
        <v>113</v>
      </c>
      <c r="G4" s="114" t="s">
        <v>108</v>
      </c>
      <c r="H4" s="114" t="s">
        <v>106</v>
      </c>
    </row>
    <row r="5" spans="1:8" ht="15" customHeight="1" x14ac:dyDescent="0.25">
      <c r="A5" s="9">
        <v>1</v>
      </c>
      <c r="B5" s="97" t="s">
        <v>40</v>
      </c>
      <c r="C5" s="97"/>
      <c r="D5" s="73" t="str">
        <f>IF(OR($B5="",$B5="&lt;Vul in&gt;"),"",(SUMIF(Demonstratiebedrijven!$E$6:$E$106,B5,Demonstratiebedrijven!$M$6:$M$106)+SUMIF(Demonstratiebedrijven!$E$6:$E$106,B5,Demonstratiebedrijven!$N$6:$N$106)))</f>
        <v/>
      </c>
      <c r="E5" s="42" t="str">
        <f>IF(OR(D5="",D5=0),"",D5/Begrotingsoverzicht!$C$21)</f>
        <v/>
      </c>
      <c r="F5" s="73" t="str">
        <f>IFERROR((D5/$D$37)*Begrotingsoverzicht!$C$28,"")</f>
        <v/>
      </c>
      <c r="G5" s="101"/>
      <c r="H5" s="6" t="str" cm="1">
        <f t="array" ref="H5">_xlfn.IFNA(_xlfn.IFS(AND(OR(D5=0,D5=""),G5&lt;&gt;0),"Geef ook in de begroting  de kosten aan die horen bij deze deelprestatie."),"")</f>
        <v/>
      </c>
    </row>
    <row r="6" spans="1:8" ht="15" customHeight="1" x14ac:dyDescent="0.25">
      <c r="A6" s="9">
        <v>2</v>
      </c>
      <c r="B6" s="97" t="s">
        <v>40</v>
      </c>
      <c r="C6" s="97"/>
      <c r="D6" s="73" t="str">
        <f>IF(OR($B6="",$B6="&lt;Vul in&gt;"),"",(SUMIF(Demonstratiebedrijven!$E$6:$E$106,B6,Demonstratiebedrijven!$M$6:$M$106)+SUMIF(Demonstratiebedrijven!$E$6:$E$106,B6,Demonstratiebedrijven!$N$6:$N$106)))</f>
        <v/>
      </c>
      <c r="E6" s="42" t="str">
        <f>IF(OR(D6="",D6=0),"",D6/Begrotingsoverzicht!$C$21)</f>
        <v/>
      </c>
      <c r="F6" s="73" t="str">
        <f>IFERROR((D6/$D$37)*Begrotingsoverzicht!$C$28,"")</f>
        <v/>
      </c>
      <c r="G6" s="101"/>
      <c r="H6" s="6" t="str" cm="1">
        <f t="array" ref="H6">_xlfn.IFNA(_xlfn.IFS(AND(OR(D6=0,D6=""),G6&lt;&gt;0),"Geef ook in de begroting  de kosten aan die horen bij deze deelprestatie."),"")</f>
        <v/>
      </c>
    </row>
    <row r="7" spans="1:8" ht="15" customHeight="1" x14ac:dyDescent="0.25">
      <c r="A7" s="9">
        <v>3</v>
      </c>
      <c r="B7" s="97" t="s">
        <v>40</v>
      </c>
      <c r="C7" s="97"/>
      <c r="D7" s="73" t="str">
        <f>IF(OR($B7="",$B7="&lt;Vul in&gt;"),"",(SUMIF(Demonstratiebedrijven!$E$6:$E$106,B7,Demonstratiebedrijven!$M$6:$M$106)+SUMIF(Demonstratiebedrijven!$E$6:$E$106,B7,Demonstratiebedrijven!$N$6:$N$106)))</f>
        <v/>
      </c>
      <c r="E7" s="42" t="str">
        <f>IF(OR(D7="",D7=0),"",D7/Begrotingsoverzicht!$C$21)</f>
        <v/>
      </c>
      <c r="F7" s="73" t="str">
        <f>IFERROR((D7/$D$37)*Begrotingsoverzicht!$C$28,"")</f>
        <v/>
      </c>
      <c r="G7" s="101"/>
      <c r="H7" s="6" t="str" cm="1">
        <f t="array" ref="H7">_xlfn.IFNA(_xlfn.IFS(AND(OR(D7=0,D7=""),G7&lt;&gt;0),"Geef ook in de begroting  de kosten aan die horen bij deze deelprestatie."),"")</f>
        <v/>
      </c>
    </row>
    <row r="8" spans="1:8" ht="15" customHeight="1" x14ac:dyDescent="0.25">
      <c r="A8" s="9">
        <v>4</v>
      </c>
      <c r="B8" s="97" t="s">
        <v>40</v>
      </c>
      <c r="C8" s="97"/>
      <c r="D8" s="73" t="str">
        <f>IF(OR($B8="",$B8="&lt;Vul in&gt;"),"",(SUMIF(Demonstratiebedrijven!$E$6:$E$106,B8,Demonstratiebedrijven!$M$6:$M$106)+SUMIF(Demonstratiebedrijven!$E$6:$E$106,B8,Demonstratiebedrijven!$N$6:$N$106)))</f>
        <v/>
      </c>
      <c r="E8" s="42" t="str">
        <f>IF(OR(D8="",D8=0),"",D8/Begrotingsoverzicht!$C$21)</f>
        <v/>
      </c>
      <c r="F8" s="73" t="str">
        <f>IFERROR((D8/$D$37)*Begrotingsoverzicht!$C$28,"")</f>
        <v/>
      </c>
      <c r="G8" s="101"/>
      <c r="H8" s="6"/>
    </row>
    <row r="9" spans="1:8" ht="15" customHeight="1" x14ac:dyDescent="0.25">
      <c r="A9" s="9">
        <v>5</v>
      </c>
      <c r="B9" s="97" t="s">
        <v>40</v>
      </c>
      <c r="C9" s="97"/>
      <c r="D9" s="73" t="str">
        <f>IF(OR($B9="",$B9="&lt;Vul in&gt;"),"",(SUMIF(Demonstratiebedrijven!$E$6:$E$106,B9,Demonstratiebedrijven!$M$6:$M$106)+SUMIF(Demonstratiebedrijven!$E$6:$E$106,B9,Demonstratiebedrijven!$N$6:$N$106)))</f>
        <v/>
      </c>
      <c r="E9" s="42" t="str">
        <f>IF(OR(D9="",D9=0),"",D9/Begrotingsoverzicht!$C$21)</f>
        <v/>
      </c>
      <c r="F9" s="73" t="str">
        <f>IFERROR((D9/$D$37)*Begrotingsoverzicht!$C$28,"")</f>
        <v/>
      </c>
      <c r="G9" s="101"/>
      <c r="H9" s="6"/>
    </row>
    <row r="10" spans="1:8" ht="15" customHeight="1" x14ac:dyDescent="0.25">
      <c r="A10" s="9">
        <v>6</v>
      </c>
      <c r="B10" s="97" t="s">
        <v>40</v>
      </c>
      <c r="C10" s="97"/>
      <c r="D10" s="73" t="str">
        <f>IF(OR($B10="",$B10="&lt;Vul in&gt;"),"",(SUMIF(Demonstratiebedrijven!$E$6:$E$106,B10,Demonstratiebedrijven!$M$6:$M$106)+SUMIF(Demonstratiebedrijven!$E$6:$E$106,B10,Demonstratiebedrijven!$N$6:$N$106)))</f>
        <v/>
      </c>
      <c r="E10" s="42" t="str">
        <f>IF(OR(D10="",D10=0),"",D10/Begrotingsoverzicht!$C$21)</f>
        <v/>
      </c>
      <c r="F10" s="73" t="str">
        <f>IFERROR((D10/$D$37)*Begrotingsoverzicht!$C$28,"")</f>
        <v/>
      </c>
      <c r="G10" s="101"/>
      <c r="H10" s="6"/>
    </row>
    <row r="11" spans="1:8" ht="15" customHeight="1" x14ac:dyDescent="0.25">
      <c r="A11" s="9">
        <v>7</v>
      </c>
      <c r="B11" s="97" t="s">
        <v>40</v>
      </c>
      <c r="C11" s="97"/>
      <c r="D11" s="73" t="str">
        <f>IF(OR($B11="",$B11="&lt;Vul in&gt;"),"",(SUMIF(Demonstratiebedrijven!$E$6:$E$106,B11,Demonstratiebedrijven!$M$6:$M$106)+SUMIF(Demonstratiebedrijven!$E$6:$E$106,B11,Demonstratiebedrijven!$N$6:$N$106)))</f>
        <v/>
      </c>
      <c r="E11" s="42" t="str">
        <f>IF(OR(D11="",D11=0),"",D11/Begrotingsoverzicht!$C$21)</f>
        <v/>
      </c>
      <c r="F11" s="73" t="str">
        <f>IFERROR((D11/$D$37)*Begrotingsoverzicht!$C$28,"")</f>
        <v/>
      </c>
      <c r="G11" s="101"/>
      <c r="H11" s="6"/>
    </row>
    <row r="12" spans="1:8" ht="15" customHeight="1" x14ac:dyDescent="0.25">
      <c r="A12" s="9">
        <v>8</v>
      </c>
      <c r="B12" s="97" t="s">
        <v>40</v>
      </c>
      <c r="C12" s="97"/>
      <c r="D12" s="73" t="str">
        <f>IF(OR($B12="",$B12="&lt;Vul in&gt;"),"",(SUMIF(Demonstratiebedrijven!$E$6:$E$106,B12,Demonstratiebedrijven!$M$6:$M$106)+SUMIF(Demonstratiebedrijven!$E$6:$E$106,B12,Demonstratiebedrijven!$N$6:$N$106)))</f>
        <v/>
      </c>
      <c r="E12" s="42" t="str">
        <f>IF(OR(D12="",D12=0),"",D12/Begrotingsoverzicht!$C$21)</f>
        <v/>
      </c>
      <c r="F12" s="73" t="str">
        <f>IFERROR((D12/$D$37)*Begrotingsoverzicht!$C$28,"")</f>
        <v/>
      </c>
      <c r="G12" s="101"/>
      <c r="H12" s="6"/>
    </row>
    <row r="13" spans="1:8" ht="15" customHeight="1" x14ac:dyDescent="0.25">
      <c r="A13" s="9">
        <v>9</v>
      </c>
      <c r="B13" s="97" t="s">
        <v>40</v>
      </c>
      <c r="C13" s="97"/>
      <c r="D13" s="73" t="str">
        <f>IF(OR($B13="",$B13="&lt;Vul in&gt;"),"",(SUMIF(Demonstratiebedrijven!$E$6:$E$106,B13,Demonstratiebedrijven!$M$6:$M$106)+SUMIF(Demonstratiebedrijven!$E$6:$E$106,B13,Demonstratiebedrijven!$N$6:$N$106)))</f>
        <v/>
      </c>
      <c r="E13" s="42" t="str">
        <f>IF(OR(D13="",D13=0),"",D13/Begrotingsoverzicht!$C$21)</f>
        <v/>
      </c>
      <c r="F13" s="73" t="str">
        <f>IFERROR((D13/$D$37)*Begrotingsoverzicht!$C$28,"")</f>
        <v/>
      </c>
      <c r="G13" s="101"/>
      <c r="H13" s="6"/>
    </row>
    <row r="14" spans="1:8" ht="15" customHeight="1" x14ac:dyDescent="0.25">
      <c r="A14" s="9">
        <v>10</v>
      </c>
      <c r="B14" s="97" t="s">
        <v>40</v>
      </c>
      <c r="C14" s="97"/>
      <c r="D14" s="73" t="str">
        <f>IF(OR($B14="",$B14="&lt;Vul in&gt;"),"",(SUMIF(Demonstratiebedrijven!$E$6:$E$106,B14,Demonstratiebedrijven!$M$6:$M$106)+SUMIF(Demonstratiebedrijven!$E$6:$E$106,B14,Demonstratiebedrijven!$N$6:$N$106)))</f>
        <v/>
      </c>
      <c r="E14" s="42" t="str">
        <f>IF(OR(D14="",D14=0),"",D14/Begrotingsoverzicht!$C$21)</f>
        <v/>
      </c>
      <c r="F14" s="73" t="str">
        <f>IFERROR((D14/$D$37)*Begrotingsoverzicht!$C$28,"")</f>
        <v/>
      </c>
      <c r="G14" s="101"/>
      <c r="H14" s="6"/>
    </row>
    <row r="15" spans="1:8" ht="15" customHeight="1" x14ac:dyDescent="0.25">
      <c r="A15" s="9">
        <v>11</v>
      </c>
      <c r="B15" s="97" t="s">
        <v>40</v>
      </c>
      <c r="C15" s="97"/>
      <c r="D15" s="73" t="str">
        <f>IF(OR($B15="",$B15="&lt;Vul in&gt;"),"",(SUMIF(Demonstratiebedrijven!$E$6:$E$106,B15,Demonstratiebedrijven!$M$6:$M$106)+SUMIF(Demonstratiebedrijven!$E$6:$E$106,B15,Demonstratiebedrijven!$N$6:$N$106)))</f>
        <v/>
      </c>
      <c r="E15" s="42" t="str">
        <f>IF(OR(D15="",D15=0),"",D15/Begrotingsoverzicht!$C$21)</f>
        <v/>
      </c>
      <c r="F15" s="73" t="str">
        <f>IFERROR((D15/$D$37)*Begrotingsoverzicht!$C$28,"")</f>
        <v/>
      </c>
      <c r="G15" s="101"/>
      <c r="H15" s="6"/>
    </row>
    <row r="16" spans="1:8" ht="15" customHeight="1" x14ac:dyDescent="0.25">
      <c r="A16" s="9">
        <v>12</v>
      </c>
      <c r="B16" s="97" t="s">
        <v>40</v>
      </c>
      <c r="C16" s="97"/>
      <c r="D16" s="73" t="str">
        <f>IF(OR($B16="",$B16="&lt;Vul in&gt;"),"",(SUMIF(Demonstratiebedrijven!$E$6:$E$106,B16,Demonstratiebedrijven!$M$6:$M$106)+SUMIF(Demonstratiebedrijven!$E$6:$E$106,B16,Demonstratiebedrijven!$N$6:$N$106)))</f>
        <v/>
      </c>
      <c r="E16" s="42" t="str">
        <f>IF(OR(D16="",D16=0),"",D16/Begrotingsoverzicht!$C$21)</f>
        <v/>
      </c>
      <c r="F16" s="73" t="str">
        <f>IFERROR((D16/$D$37)*Begrotingsoverzicht!$C$28,"")</f>
        <v/>
      </c>
      <c r="G16" s="101"/>
      <c r="H16" s="6"/>
    </row>
    <row r="17" spans="1:8" ht="15" customHeight="1" x14ac:dyDescent="0.25">
      <c r="A17" s="9">
        <v>13</v>
      </c>
      <c r="B17" s="97" t="s">
        <v>40</v>
      </c>
      <c r="C17" s="97"/>
      <c r="D17" s="73" t="str">
        <f>IF(OR($B17="",$B17="&lt;Vul in&gt;"),"",(SUMIF(Demonstratiebedrijven!$E$6:$E$106,B17,Demonstratiebedrijven!$M$6:$M$106)+SUMIF(Demonstratiebedrijven!$E$6:$E$106,B17,Demonstratiebedrijven!$N$6:$N$106)))</f>
        <v/>
      </c>
      <c r="E17" s="42" t="str">
        <f>IF(OR(D17="",D17=0),"",D17/Begrotingsoverzicht!$C$21)</f>
        <v/>
      </c>
      <c r="F17" s="73" t="str">
        <f>IFERROR((D17/$D$37)*Begrotingsoverzicht!$C$28,"")</f>
        <v/>
      </c>
      <c r="G17" s="101"/>
      <c r="H17" s="6"/>
    </row>
    <row r="18" spans="1:8" ht="15" customHeight="1" x14ac:dyDescent="0.25">
      <c r="A18" s="9">
        <v>14</v>
      </c>
      <c r="B18" s="97" t="s">
        <v>40</v>
      </c>
      <c r="C18" s="97"/>
      <c r="D18" s="73" t="str">
        <f>IF(OR($B18="",$B18="&lt;Vul in&gt;"),"",(SUMIF(Demonstratiebedrijven!$E$6:$E$106,B18,Demonstratiebedrijven!$M$6:$M$106)+SUMIF(Demonstratiebedrijven!$E$6:$E$106,B18,Demonstratiebedrijven!$N$6:$N$106)))</f>
        <v/>
      </c>
      <c r="E18" s="42" t="str">
        <f>IF(OR(D18="",D18=0),"",D18/Begrotingsoverzicht!$C$21)</f>
        <v/>
      </c>
      <c r="F18" s="73" t="str">
        <f>IFERROR((D18/$D$37)*Begrotingsoverzicht!$C$28,"")</f>
        <v/>
      </c>
      <c r="G18" s="101"/>
      <c r="H18" s="6"/>
    </row>
    <row r="19" spans="1:8" ht="15" customHeight="1" x14ac:dyDescent="0.25">
      <c r="A19" s="9">
        <v>15</v>
      </c>
      <c r="B19" s="97" t="s">
        <v>40</v>
      </c>
      <c r="C19" s="97"/>
      <c r="D19" s="73" t="str">
        <f>IF(OR($B19="",$B19="&lt;Vul in&gt;"),"",(SUMIF(Demonstratiebedrijven!$E$6:$E$106,B19,Demonstratiebedrijven!$M$6:$M$106)+SUMIF(Demonstratiebedrijven!$E$6:$E$106,B19,Demonstratiebedrijven!$N$6:$N$106)))</f>
        <v/>
      </c>
      <c r="E19" s="42" t="str">
        <f>IF(OR(D19="",D19=0),"",D19/Begrotingsoverzicht!$C$21)</f>
        <v/>
      </c>
      <c r="F19" s="73" t="str">
        <f>IFERROR((D19/$D$37)*Begrotingsoverzicht!$C$28,"")</f>
        <v/>
      </c>
      <c r="G19" s="101"/>
      <c r="H19" s="6"/>
    </row>
    <row r="20" spans="1:8" ht="15" customHeight="1" x14ac:dyDescent="0.25">
      <c r="A20" s="9">
        <v>16</v>
      </c>
      <c r="B20" s="97" t="s">
        <v>40</v>
      </c>
      <c r="C20" s="97"/>
      <c r="D20" s="73" t="str">
        <f>IF(OR($B20="",$B20="&lt;Vul in&gt;"),"",(SUMIF(Demonstratiebedrijven!$E$6:$E$106,B20,Demonstratiebedrijven!$M$6:$M$106)+SUMIF(Demonstratiebedrijven!$E$6:$E$106,B20,Demonstratiebedrijven!$N$6:$N$106)))</f>
        <v/>
      </c>
      <c r="E20" s="42" t="str">
        <f>IF(OR(D20="",D20=0),"",D20/Begrotingsoverzicht!$C$21)</f>
        <v/>
      </c>
      <c r="F20" s="73" t="str">
        <f>IFERROR((D20/$D$37)*Begrotingsoverzicht!$C$28,"")</f>
        <v/>
      </c>
      <c r="G20" s="101"/>
      <c r="H20" s="6"/>
    </row>
    <row r="21" spans="1:8" ht="15" customHeight="1" x14ac:dyDescent="0.25">
      <c r="A21" s="9">
        <v>17</v>
      </c>
      <c r="B21" s="97" t="s">
        <v>40</v>
      </c>
      <c r="C21" s="97"/>
      <c r="D21" s="73" t="str">
        <f>IF(OR($B21="",$B21="&lt;Vul in&gt;"),"",(SUMIF(Demonstratiebedrijven!$E$6:$E$106,B21,Demonstratiebedrijven!$M$6:$M$106)+SUMIF(Demonstratiebedrijven!$E$6:$E$106,B21,Demonstratiebedrijven!$N$6:$N$106)))</f>
        <v/>
      </c>
      <c r="E21" s="42" t="str">
        <f>IF(OR(D21="",D21=0),"",D21/Begrotingsoverzicht!$C$21)</f>
        <v/>
      </c>
      <c r="F21" s="73" t="str">
        <f>IFERROR((D21/$D$37)*Begrotingsoverzicht!$C$28,"")</f>
        <v/>
      </c>
      <c r="G21" s="101"/>
      <c r="H21" s="6"/>
    </row>
    <row r="22" spans="1:8" ht="15" customHeight="1" x14ac:dyDescent="0.25">
      <c r="A22" s="9">
        <v>18</v>
      </c>
      <c r="B22" s="97" t="s">
        <v>40</v>
      </c>
      <c r="C22" s="97"/>
      <c r="D22" s="73" t="str">
        <f>IF(OR($B22="",$B22="&lt;Vul in&gt;"),"",(SUMIF(Demonstratiebedrijven!$E$6:$E$106,B22,Demonstratiebedrijven!$M$6:$M$106)+SUMIF(Demonstratiebedrijven!$E$6:$E$106,B22,Demonstratiebedrijven!$N$6:$N$106)))</f>
        <v/>
      </c>
      <c r="E22" s="42" t="str">
        <f>IF(OR(D22="",D22=0),"",D22/Begrotingsoverzicht!$C$21)</f>
        <v/>
      </c>
      <c r="F22" s="73" t="str">
        <f>IFERROR((D22/$D$37)*Begrotingsoverzicht!$C$28,"")</f>
        <v/>
      </c>
      <c r="G22" s="101"/>
      <c r="H22" s="6"/>
    </row>
    <row r="23" spans="1:8" ht="15" customHeight="1" x14ac:dyDescent="0.25">
      <c r="A23" s="9">
        <v>19</v>
      </c>
      <c r="B23" s="97" t="s">
        <v>40</v>
      </c>
      <c r="C23" s="97"/>
      <c r="D23" s="73" t="str">
        <f>IF(OR($B23="",$B23="&lt;Vul in&gt;"),"",(SUMIF(Demonstratiebedrijven!$E$6:$E$106,B23,Demonstratiebedrijven!$M$6:$M$106)+SUMIF(Demonstratiebedrijven!$E$6:$E$106,B23,Demonstratiebedrijven!$N$6:$N$106)))</f>
        <v/>
      </c>
      <c r="E23" s="42" t="str">
        <f>IF(OR(D23="",D23=0),"",D23/Begrotingsoverzicht!$C$21)</f>
        <v/>
      </c>
      <c r="F23" s="73" t="str">
        <f>IFERROR((D23/$D$37)*Begrotingsoverzicht!$C$28,"")</f>
        <v/>
      </c>
      <c r="G23" s="101"/>
      <c r="H23" s="6"/>
    </row>
    <row r="24" spans="1:8" ht="15" customHeight="1" x14ac:dyDescent="0.25">
      <c r="A24" s="9">
        <v>20</v>
      </c>
      <c r="B24" s="97" t="s">
        <v>40</v>
      </c>
      <c r="C24" s="97"/>
      <c r="D24" s="73" t="str">
        <f>IF(OR($B24="",$B24="&lt;Vul in&gt;"),"",(SUMIF(Demonstratiebedrijven!$E$6:$E$106,B24,Demonstratiebedrijven!$M$6:$M$106)+SUMIF(Demonstratiebedrijven!$E$6:$E$106,B24,Demonstratiebedrijven!$N$6:$N$106)))</f>
        <v/>
      </c>
      <c r="E24" s="42" t="str">
        <f>IF(OR(D24="",D24=0),"",D24/Begrotingsoverzicht!$C$21)</f>
        <v/>
      </c>
      <c r="F24" s="73" t="str">
        <f>IFERROR((D24/$D$37)*Begrotingsoverzicht!$C$28,"")</f>
        <v/>
      </c>
      <c r="G24" s="101"/>
      <c r="H24" s="6"/>
    </row>
    <row r="25" spans="1:8" ht="15" customHeight="1" x14ac:dyDescent="0.25">
      <c r="A25" s="9">
        <v>21</v>
      </c>
      <c r="B25" s="97" t="s">
        <v>40</v>
      </c>
      <c r="C25" s="97"/>
      <c r="D25" s="73" t="str">
        <f>IF(OR($B25="",$B25="&lt;Vul in&gt;"),"",(SUMIF(Demonstratiebedrijven!$E$6:$E$106,B25,Demonstratiebedrijven!$M$6:$M$106)+SUMIF(Demonstratiebedrijven!$E$6:$E$106,B25,Demonstratiebedrijven!$N$6:$N$106)))</f>
        <v/>
      </c>
      <c r="E25" s="42" t="str">
        <f>IF(OR(D25="",D25=0),"",D25/Begrotingsoverzicht!$C$21)</f>
        <v/>
      </c>
      <c r="F25" s="73" t="str">
        <f>IFERROR((D25/$D$37)*Begrotingsoverzicht!$C$28,"")</f>
        <v/>
      </c>
      <c r="G25" s="101"/>
      <c r="H25" s="6"/>
    </row>
    <row r="26" spans="1:8" ht="15" customHeight="1" x14ac:dyDescent="0.25">
      <c r="A26" s="9">
        <v>22</v>
      </c>
      <c r="B26" s="97" t="s">
        <v>40</v>
      </c>
      <c r="C26" s="97"/>
      <c r="D26" s="73" t="str">
        <f>IF(OR($B26="",$B26="&lt;Vul in&gt;"),"",(SUMIF(Demonstratiebedrijven!$E$6:$E$106,B26,Demonstratiebedrijven!$M$6:$M$106)+SUMIF(Demonstratiebedrijven!$E$6:$E$106,B26,Demonstratiebedrijven!$N$6:$N$106)))</f>
        <v/>
      </c>
      <c r="E26" s="42" t="str">
        <f>IF(OR(D26="",D26=0),"",D26/Begrotingsoverzicht!$C$21)</f>
        <v/>
      </c>
      <c r="F26" s="73" t="str">
        <f>IFERROR((D26/$D$37)*Begrotingsoverzicht!$C$28,"")</f>
        <v/>
      </c>
      <c r="G26" s="101"/>
      <c r="H26" s="6"/>
    </row>
    <row r="27" spans="1:8" ht="15" customHeight="1" x14ac:dyDescent="0.25">
      <c r="A27" s="9">
        <v>23</v>
      </c>
      <c r="B27" s="97" t="s">
        <v>40</v>
      </c>
      <c r="C27" s="97"/>
      <c r="D27" s="73" t="str">
        <f>IF(OR($B27="",$B27="&lt;Vul in&gt;"),"",(SUMIF(Demonstratiebedrijven!$E$6:$E$106,B27,Demonstratiebedrijven!$M$6:$M$106)+SUMIF(Demonstratiebedrijven!$E$6:$E$106,B27,Demonstratiebedrijven!$N$6:$N$106)))</f>
        <v/>
      </c>
      <c r="E27" s="42" t="str">
        <f>IF(OR(D27="",D27=0),"",D27/Begrotingsoverzicht!$C$21)</f>
        <v/>
      </c>
      <c r="F27" s="73" t="str">
        <f>IFERROR((D27/$D$37)*Begrotingsoverzicht!$C$28,"")</f>
        <v/>
      </c>
      <c r="G27" s="101"/>
      <c r="H27" s="6"/>
    </row>
    <row r="28" spans="1:8" ht="15" customHeight="1" x14ac:dyDescent="0.25">
      <c r="A28" s="9">
        <v>24</v>
      </c>
      <c r="B28" s="97" t="s">
        <v>40</v>
      </c>
      <c r="C28" s="97"/>
      <c r="D28" s="73" t="str">
        <f>IF(OR($B28="",$B28="&lt;Vul in&gt;"),"",(SUMIF(Demonstratiebedrijven!$E$6:$E$106,B28,Demonstratiebedrijven!$M$6:$M$106)+SUMIF(Demonstratiebedrijven!$E$6:$E$106,B28,Demonstratiebedrijven!$N$6:$N$106)))</f>
        <v/>
      </c>
      <c r="E28" s="42" t="str">
        <f>IF(OR(D28="",D28=0),"",D28/Begrotingsoverzicht!$C$21)</f>
        <v/>
      </c>
      <c r="F28" s="73" t="str">
        <f>IFERROR((D28/$D$37)*Begrotingsoverzicht!$C$28,"")</f>
        <v/>
      </c>
      <c r="G28" s="101"/>
      <c r="H28" s="6"/>
    </row>
    <row r="29" spans="1:8" ht="15" customHeight="1" x14ac:dyDescent="0.25">
      <c r="A29" s="9">
        <v>25</v>
      </c>
      <c r="B29" s="97" t="s">
        <v>40</v>
      </c>
      <c r="C29" s="97"/>
      <c r="D29" s="73" t="str">
        <f>IF(OR($B29="",$B29="&lt;Vul in&gt;"),"",(SUMIF(Demonstratiebedrijven!$E$6:$E$106,B29,Demonstratiebedrijven!$M$6:$M$106)+SUMIF(Demonstratiebedrijven!$E$6:$E$106,B29,Demonstratiebedrijven!$N$6:$N$106)))</f>
        <v/>
      </c>
      <c r="E29" s="42" t="str">
        <f>IF(OR(D29="",D29=0),"",D29/Begrotingsoverzicht!$C$21)</f>
        <v/>
      </c>
      <c r="F29" s="73" t="str">
        <f>IFERROR((D29/$D$37)*Begrotingsoverzicht!$C$28,"")</f>
        <v/>
      </c>
      <c r="G29" s="101"/>
      <c r="H29" s="6"/>
    </row>
    <row r="30" spans="1:8" ht="15" customHeight="1" x14ac:dyDescent="0.25">
      <c r="A30" s="9">
        <v>26</v>
      </c>
      <c r="B30" s="97" t="s">
        <v>40</v>
      </c>
      <c r="C30" s="97"/>
      <c r="D30" s="73" t="str">
        <f>IF(OR($B30="",$B30="&lt;Vul in&gt;"),"",(SUMIF(Demonstratiebedrijven!$E$6:$E$106,B30,Demonstratiebedrijven!$M$6:$M$106)+SUMIF(Demonstratiebedrijven!$E$6:$E$106,B30,Demonstratiebedrijven!$N$6:$N$106)))</f>
        <v/>
      </c>
      <c r="E30" s="42" t="str">
        <f>IF(OR(D30="",D30=0),"",D30/Begrotingsoverzicht!$C$21)</f>
        <v/>
      </c>
      <c r="F30" s="73" t="str">
        <f>IFERROR((D30/$D$37)*Begrotingsoverzicht!$C$28,"")</f>
        <v/>
      </c>
      <c r="G30" s="101"/>
      <c r="H30" s="6"/>
    </row>
    <row r="31" spans="1:8" ht="15" customHeight="1" x14ac:dyDescent="0.25">
      <c r="A31" s="9">
        <v>27</v>
      </c>
      <c r="B31" s="97" t="s">
        <v>40</v>
      </c>
      <c r="C31" s="97"/>
      <c r="D31" s="73" t="str">
        <f>IF(OR($B31="",$B31="&lt;Vul in&gt;"),"",(SUMIF(Demonstratiebedrijven!$E$6:$E$106,B31,Demonstratiebedrijven!$M$6:$M$106)+SUMIF(Demonstratiebedrijven!$E$6:$E$106,B31,Demonstratiebedrijven!$N$6:$N$106)))</f>
        <v/>
      </c>
      <c r="E31" s="42" t="str">
        <f>IF(OR(D31="",D31=0),"",D31/Begrotingsoverzicht!$C$21)</f>
        <v/>
      </c>
      <c r="F31" s="73" t="str">
        <f>IFERROR((D31/$D$37)*Begrotingsoverzicht!$C$28,"")</f>
        <v/>
      </c>
      <c r="G31" s="101"/>
      <c r="H31" s="6"/>
    </row>
    <row r="32" spans="1:8" ht="15" customHeight="1" x14ac:dyDescent="0.25">
      <c r="A32" s="9">
        <v>28</v>
      </c>
      <c r="B32" s="97" t="s">
        <v>40</v>
      </c>
      <c r="C32" s="97"/>
      <c r="D32" s="73" t="str">
        <f>IF(OR($B32="",$B32="&lt;Vul in&gt;"),"",(SUMIF(Demonstratiebedrijven!$E$6:$E$106,B32,Demonstratiebedrijven!$M$6:$M$106)+SUMIF(Demonstratiebedrijven!$E$6:$E$106,B32,Demonstratiebedrijven!$N$6:$N$106)))</f>
        <v/>
      </c>
      <c r="E32" s="42" t="str">
        <f>IF(OR(D32="",D32=0),"",D32/Begrotingsoverzicht!$C$21)</f>
        <v/>
      </c>
      <c r="F32" s="73" t="str">
        <f>IFERROR((D32/$D$37)*Begrotingsoverzicht!$C$28,"")</f>
        <v/>
      </c>
      <c r="G32" s="101"/>
      <c r="H32" s="6"/>
    </row>
    <row r="33" spans="1:8" ht="15" customHeight="1" x14ac:dyDescent="0.25">
      <c r="A33" s="9">
        <v>29</v>
      </c>
      <c r="B33" s="97" t="s">
        <v>40</v>
      </c>
      <c r="C33" s="97"/>
      <c r="D33" s="73" t="str">
        <f>IF(OR($B33="",$B33="&lt;Vul in&gt;"),"",(SUMIF(Demonstratiebedrijven!$E$6:$E$106,B33,Demonstratiebedrijven!$M$6:$M$106)+SUMIF(Demonstratiebedrijven!$E$6:$E$106,B33,Demonstratiebedrijven!$N$6:$N$106)))</f>
        <v/>
      </c>
      <c r="E33" s="42" t="str">
        <f>IF(OR(D33="",D33=0),"",D33/Begrotingsoverzicht!$C$21)</f>
        <v/>
      </c>
      <c r="F33" s="73" t="str">
        <f>IFERROR((D33/$D$37)*Begrotingsoverzicht!$C$28,"")</f>
        <v/>
      </c>
      <c r="G33" s="101"/>
      <c r="H33" s="6"/>
    </row>
    <row r="34" spans="1:8" ht="15" customHeight="1" x14ac:dyDescent="0.25">
      <c r="A34" s="9">
        <v>30</v>
      </c>
      <c r="B34" s="97" t="s">
        <v>40</v>
      </c>
      <c r="C34" s="97"/>
      <c r="D34" s="73" t="str">
        <f>IF(OR($B34="",$B34="&lt;Vul in&gt;"),"",(SUMIF(Demonstratiebedrijven!$E$6:$E$106,B34,Demonstratiebedrijven!$M$6:$M$106)+SUMIF(Demonstratiebedrijven!$E$6:$E$106,B34,Demonstratiebedrijven!$N$6:$N$106)))</f>
        <v/>
      </c>
      <c r="E34" s="42" t="str">
        <f>IF(OR(D34="",D34=0),"",D34/Begrotingsoverzicht!$C$21)</f>
        <v/>
      </c>
      <c r="F34" s="73" t="str">
        <f>IFERROR((D34/$D$37)*Begrotingsoverzicht!$C$28,"")</f>
        <v/>
      </c>
      <c r="G34" s="101"/>
      <c r="H34" s="6"/>
    </row>
    <row r="35" spans="1:8" ht="15" customHeight="1" x14ac:dyDescent="0.25">
      <c r="A35" s="124"/>
      <c r="B35" s="128" t="s">
        <v>83</v>
      </c>
      <c r="C35" s="130"/>
      <c r="D35" s="44">
        <f>SUM(D5:D34)</f>
        <v>0</v>
      </c>
      <c r="E35" s="52"/>
      <c r="F35" s="44"/>
      <c r="G35" s="44"/>
      <c r="H35" s="44"/>
    </row>
    <row r="36" spans="1:8" ht="15" customHeight="1" x14ac:dyDescent="0.25">
      <c r="A36" s="125"/>
      <c r="B36" s="128" t="s">
        <v>109</v>
      </c>
      <c r="C36" s="130"/>
      <c r="D36" s="44">
        <f>D37-D35</f>
        <v>0</v>
      </c>
      <c r="E36" s="52"/>
      <c r="F36" s="44"/>
      <c r="G36" s="44"/>
      <c r="H36" s="44"/>
    </row>
    <row r="37" spans="1:8" ht="15" customHeight="1" x14ac:dyDescent="0.25">
      <c r="A37" s="126"/>
      <c r="B37" s="128" t="s">
        <v>62</v>
      </c>
      <c r="C37" s="130"/>
      <c r="D37" s="44">
        <f>Begrotingsoverzicht!C21</f>
        <v>0</v>
      </c>
      <c r="E37" s="41"/>
      <c r="F37" s="41"/>
      <c r="G37" s="41"/>
      <c r="H37" s="41"/>
    </row>
    <row r="38" spans="1:8" ht="15" customHeight="1" x14ac:dyDescent="0.25">
      <c r="A38" s="126"/>
      <c r="B38" s="128"/>
      <c r="C38" s="130"/>
      <c r="D38" s="44"/>
      <c r="E38" s="41"/>
      <c r="F38" s="41"/>
      <c r="G38" s="41"/>
      <c r="H38" s="41"/>
    </row>
    <row r="39" spans="1:8" ht="15" customHeight="1" x14ac:dyDescent="0.25">
      <c r="A39" s="126"/>
      <c r="B39" s="128" t="s">
        <v>63</v>
      </c>
      <c r="C39" s="130"/>
      <c r="D39" s="44"/>
      <c r="E39" s="41"/>
      <c r="F39" s="41"/>
      <c r="G39" s="44">
        <f>SUM(G5:G34)</f>
        <v>0</v>
      </c>
      <c r="H39" s="44"/>
    </row>
    <row r="40" spans="1:8" ht="15" customHeight="1" x14ac:dyDescent="0.25">
      <c r="A40" s="126"/>
      <c r="B40" s="128" t="s">
        <v>110</v>
      </c>
      <c r="C40" s="130"/>
      <c r="D40" s="44"/>
      <c r="E40" s="41"/>
      <c r="F40" s="41"/>
      <c r="G40" s="44">
        <f>G41-G39</f>
        <v>0</v>
      </c>
      <c r="H40" s="44"/>
    </row>
    <row r="41" spans="1:8" ht="15" customHeight="1" x14ac:dyDescent="0.25">
      <c r="A41" s="126"/>
      <c r="B41" s="128" t="s">
        <v>22</v>
      </c>
      <c r="C41" s="130"/>
      <c r="D41" s="44"/>
      <c r="E41" s="41"/>
      <c r="F41" s="44">
        <f>Begrotingsoverzicht!C28</f>
        <v>0</v>
      </c>
      <c r="G41" s="44">
        <f>Begrotingsoverzicht!C28</f>
        <v>0</v>
      </c>
      <c r="H41" s="44"/>
    </row>
    <row r="46" spans="1:8" x14ac:dyDescent="0.25">
      <c r="D46" s="122" t="s">
        <v>132</v>
      </c>
    </row>
  </sheetData>
  <sheetProtection algorithmName="SHA-512" hashValue="cQxy5yq6WUAuhDYw2N9L9WwdgMNCid3wR6p+owF1tu5qMD/xBFQQIG0PZXHQWV9chupej7Ek+MrdV+Xr/VPFww==" saltValue="39p/O8BozY3gOREMJtY8wA==" spinCount="100000" sheet="1" objects="1" scenarios="1"/>
  <conditionalFormatting sqref="B35:C36">
    <cfRule type="expression" dxfId="25" priority="8">
      <formula>#REF!&lt;&gt;#REF!</formula>
    </cfRule>
  </conditionalFormatting>
  <conditionalFormatting sqref="B39:C39 C40">
    <cfRule type="expression" dxfId="24" priority="9">
      <formula>#REF!&lt;&gt;#REF!</formula>
    </cfRule>
  </conditionalFormatting>
  <conditionalFormatting sqref="D39:D40 F39:F40">
    <cfRule type="expression" dxfId="23" priority="10">
      <formula>#REF!&lt;&gt;#REF!</formula>
    </cfRule>
  </conditionalFormatting>
  <conditionalFormatting sqref="D35 F35:F36">
    <cfRule type="expression" dxfId="22" priority="11">
      <formula>$D$35&lt;&gt;$D$37</formula>
    </cfRule>
  </conditionalFormatting>
  <conditionalFormatting sqref="G39:G40">
    <cfRule type="expression" dxfId="21" priority="4">
      <formula>$G$39&lt;&gt;$G$41</formula>
    </cfRule>
  </conditionalFormatting>
  <conditionalFormatting sqref="E39:E40">
    <cfRule type="expression" dxfId="20" priority="25">
      <formula>#REF!&lt;&gt;#REF!</formula>
    </cfRule>
  </conditionalFormatting>
  <conditionalFormatting sqref="B40">
    <cfRule type="expression" dxfId="19" priority="3">
      <formula>#REF!&lt;&gt;#REF!</formula>
    </cfRule>
  </conditionalFormatting>
  <conditionalFormatting sqref="D36">
    <cfRule type="expression" dxfId="18" priority="2">
      <formula>$D$35&lt;&gt;$D$37</formula>
    </cfRule>
  </conditionalFormatting>
  <conditionalFormatting sqref="H39:H40">
    <cfRule type="expression" dxfId="17" priority="1">
      <formula>$G$39&lt;&gt;$G$41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&amp;LVersie: september 2023&amp;C&amp;A&amp;R&amp;P van &amp;N</oddFooter>
  </headerFooter>
  <colBreaks count="1" manualBreakCount="1">
    <brk id="5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AF75B-4E8B-4520-84D7-CD51A78E3E73}">
  <sheetPr codeName="Blad4">
    <tabColor theme="5" tint="0.59999389629810485"/>
  </sheetPr>
  <dimension ref="A2:O106"/>
  <sheetViews>
    <sheetView showGridLines="0" zoomScale="90" zoomScaleNormal="90" zoomScaleSheetLayoutView="35" workbookViewId="0">
      <selection activeCell="D37" sqref="D37"/>
    </sheetView>
  </sheetViews>
  <sheetFormatPr defaultColWidth="9.140625" defaultRowHeight="15" customHeight="1" x14ac:dyDescent="0.25"/>
  <cols>
    <col min="1" max="1" width="5.7109375" style="121" customWidth="1"/>
    <col min="2" max="2" width="30.7109375" style="122" customWidth="1"/>
    <col min="3" max="3" width="45.7109375" style="122" customWidth="1"/>
    <col min="4" max="4" width="44.140625" style="122" customWidth="1"/>
    <col min="5" max="5" width="40.7109375" style="122" customWidth="1"/>
    <col min="6" max="7" width="25.7109375" style="122" customWidth="1"/>
    <col min="8" max="8" width="22.7109375" style="122" customWidth="1"/>
    <col min="9" max="9" width="22.140625" style="121" customWidth="1"/>
    <col min="10" max="11" width="12.7109375" style="122" customWidth="1"/>
    <col min="12" max="12" width="20.7109375" style="122" bestFit="1" customWidth="1"/>
    <col min="13" max="14" width="21.28515625" style="122" customWidth="1"/>
    <col min="15" max="15" width="71.140625" style="122" customWidth="1"/>
    <col min="16" max="16384" width="9.140625" style="122"/>
  </cols>
  <sheetData>
    <row r="2" spans="1:15" ht="15" customHeight="1" x14ac:dyDescent="0.25">
      <c r="A2" s="126"/>
      <c r="B2" s="96" t="s">
        <v>42</v>
      </c>
      <c r="C2" s="96" t="str">
        <f>'Subsidie en activiteiten'!C3</f>
        <v>Kennisoverdracht over de omschakeling naar duurzame landbouw in de vorm van demonstratieprojecten</v>
      </c>
      <c r="D2" s="96"/>
      <c r="E2" s="96"/>
      <c r="F2" s="96"/>
      <c r="G2" s="96"/>
      <c r="H2" s="96"/>
      <c r="I2" s="135"/>
      <c r="J2" s="47"/>
      <c r="K2" s="47"/>
      <c r="L2" s="47"/>
      <c r="M2" s="47"/>
      <c r="N2" s="47"/>
      <c r="O2" s="14"/>
    </row>
    <row r="3" spans="1:15" ht="15" customHeight="1" x14ac:dyDescent="0.25">
      <c r="A3" s="126"/>
      <c r="B3" s="76" t="s">
        <v>27</v>
      </c>
      <c r="C3" s="123" t="str">
        <f>IF(OR(Begrotingsoverzicht!C8="",Begrotingsoverzicht!C8=0),"Kies een berekeningsmethode op tabblad 'Begrotingsoverzicht'",Begrotingsoverzicht!C8)</f>
        <v>Kies een berekeningsmethode op tabblad 'Begrotingsoverzicht'</v>
      </c>
      <c r="D3" s="77"/>
      <c r="E3" s="77"/>
      <c r="F3" s="76"/>
      <c r="G3" s="76"/>
      <c r="H3" s="76"/>
      <c r="I3" s="81"/>
      <c r="J3" s="76"/>
      <c r="K3" s="76"/>
      <c r="L3" s="76"/>
      <c r="M3" s="76"/>
      <c r="N3" s="76"/>
      <c r="O3" s="82"/>
    </row>
    <row r="4" spans="1:15" ht="30" x14ac:dyDescent="0.25">
      <c r="A4" s="126"/>
      <c r="B4" s="11" t="s">
        <v>5</v>
      </c>
      <c r="C4" s="11" t="s">
        <v>15</v>
      </c>
      <c r="D4" s="11" t="s">
        <v>2</v>
      </c>
      <c r="E4" s="11" t="s">
        <v>80</v>
      </c>
      <c r="F4" s="11" t="s">
        <v>0</v>
      </c>
      <c r="G4" s="11" t="s">
        <v>86</v>
      </c>
      <c r="H4" s="11" t="s">
        <v>87</v>
      </c>
      <c r="I4" s="61" t="s">
        <v>55</v>
      </c>
      <c r="J4" s="11" t="s">
        <v>4</v>
      </c>
      <c r="K4" s="57" t="s">
        <v>56</v>
      </c>
      <c r="L4" s="11" t="s">
        <v>70</v>
      </c>
      <c r="M4" s="11" t="s">
        <v>7</v>
      </c>
      <c r="N4" s="11" t="s">
        <v>82</v>
      </c>
      <c r="O4" s="12" t="s">
        <v>106</v>
      </c>
    </row>
    <row r="5" spans="1:15" ht="15" customHeight="1" x14ac:dyDescent="0.25">
      <c r="A5" s="136"/>
      <c r="B5" s="11"/>
      <c r="C5" s="11"/>
      <c r="D5" s="11"/>
      <c r="E5" s="11"/>
      <c r="F5" s="11"/>
      <c r="G5" s="11"/>
      <c r="H5" s="11"/>
      <c r="I5" s="118"/>
      <c r="J5" s="11"/>
      <c r="K5" s="11"/>
      <c r="L5" s="11"/>
      <c r="M5" s="13">
        <f xml:space="preserve"> SUBTOTAL(9,M6:M105)</f>
        <v>0</v>
      </c>
      <c r="N5" s="13">
        <f xml:space="preserve"> SUBTOTAL(9,N6:N105)</f>
        <v>0</v>
      </c>
      <c r="O5" s="12"/>
    </row>
    <row r="6" spans="1:15" ht="15" customHeight="1" x14ac:dyDescent="0.25">
      <c r="A6" s="9">
        <v>1</v>
      </c>
      <c r="B6" s="97"/>
      <c r="C6" s="97"/>
      <c r="D6" s="97"/>
      <c r="E6" s="97"/>
      <c r="F6" s="97"/>
      <c r="G6" s="98" t="str">
        <f>IFERROR(VLOOKUP(F6,Kostentypen!$A$3:$C$20,2,FALSE),"")</f>
        <v/>
      </c>
      <c r="H6" s="98" t="str">
        <f>IFERROR(VLOOKUP(F6,Kostentypen!$A$3:$D$20,3,FALSE),"")</f>
        <v/>
      </c>
      <c r="I6" s="99">
        <v>1</v>
      </c>
      <c r="J6" s="100" t="str" cm="1">
        <f t="array" ref="J6">_xlfn.IFNA(_xlfn.IFS($C$3="Vereenvoudigde kostenoptie voor arbeidskosten","",AND($C$3="Geen vereenvoudigde kostenoptie",$H6="Vast tarief"),VLOOKUP($F6,'Vast tarief'!$B$3:$D$8,2,FALSE),AND($C$3="Vereenvoudigde kostenoptie voor overige kosten",$H6="Vast tarief"),VLOOKUP($F6,'Vast tarief'!$B$3:$D$8,3,FALSE),AND($H6="Uurtarief",$I6=""),0,AND($H6="Uurtarief", $F6="Loonkosten"),VLOOKUP(I6,'Rekenhulp uurtarief loonkosten'!$B$6:$P$55,13,FALSE),AND($H6="Uurtarief", $F6="IKS Loonkosten"),VLOOKUP(I6,'Rekenhulp uurtarief loonkosten'!$B$6:$P$55,15,FALSE)),"")</f>
        <v/>
      </c>
      <c r="K6" s="97"/>
      <c r="L6" s="101"/>
      <c r="M6" s="6" t="str" cm="1">
        <f t="array" ref="M6">_xlfn.IFS(F6="","",$C$3="Kies een berekeningsmethode op tabblad 'Begrotingsoverzicht'","",O6="Dit kostentype hoeft u niet op te geven. Hiervoor wordt een forfait berekend.","",AND(J6&lt;&gt;"",G6="Arbeidskosten"),J6*K6,L6&gt;0,L6,L6 &lt;=0,0)</f>
        <v/>
      </c>
      <c r="N6" s="6" t="str" cm="1">
        <f t="array" ref="N6">_xlfn.IFS(OR(F6="",$C$3="Kies een berekeningsmethode op tabblad 'Begrotingsoverzicht'",$C$3="Geen vereenvoudigde kostenoptie"),"",O6="Dit kostentype hoeft u niet op te geven. Hiervoor wordt een forfait berekend.","",AND(J6&lt;&gt;"",OR(F6="Eigen arbeid",F6="Loonkosten")),(J6*K6)*0.4,AND(J6&lt;&gt;"",F6="IKS Loonkosten"),0,L6&gt;0,L6*0.23,L6 &lt;=0,0)</f>
        <v/>
      </c>
      <c r="O6" s="102" t="str" cm="1">
        <f t="array" ref="O6">IFERROR(_xlfn.IFS(AND($C$3="Vereenvoudigde kostenoptie voor arbeidskosten",G6&lt;&gt;"",G6&lt;&gt;"Overige kosten"),"Dit kostentype hoeft u niet op te geven. Hiervoor wordt een forfait berekend.",AND($C$3="Vereenvoudigde kostenoptie voor overige kosten",G6&lt;&gt;"",G6="Overige kosten"),"Dit kostentype hoeft u niet op te geven. Hiervoor wordt een forfait berekend."),"")</f>
        <v/>
      </c>
    </row>
    <row r="7" spans="1:15" ht="15" customHeight="1" x14ac:dyDescent="0.25">
      <c r="A7" s="9">
        <v>2</v>
      </c>
      <c r="B7" s="97"/>
      <c r="C7" s="97"/>
      <c r="D7" s="97"/>
      <c r="E7" s="97"/>
      <c r="F7" s="97"/>
      <c r="G7" s="98" t="str">
        <f>IFERROR(VLOOKUP(F7,Kostentypen!$A$3:$C$20,2,FALSE),"")</f>
        <v/>
      </c>
      <c r="H7" s="98" t="str">
        <f>IFERROR(VLOOKUP(F7,Kostentypen!$A$3:$D$20,3,FALSE),"")</f>
        <v/>
      </c>
      <c r="I7" s="99"/>
      <c r="J7" s="100" t="str" cm="1">
        <f t="array" ref="J7">_xlfn.IFNA(_xlfn.IFS($C$3="Vereenvoudigde kostenoptie voor arbeidskosten","",AND($C$3="Geen vereenvoudigde kostenoptie",$H7="Vast tarief"),VLOOKUP($F7,'Vast tarief'!$B$3:$D$8,2,FALSE),AND($C$3="Vereenvoudigde kostenoptie voor overige kosten",$H7="Vast tarief"),VLOOKUP($F7,'Vast tarief'!$B$3:$D$8,3,FALSE),AND($H7="Uurtarief",$I7=""),0,AND($H7="Uurtarief", $F7="Loonkosten"),VLOOKUP(I7,'Rekenhulp uurtarief loonkosten'!$B$6:$P$55,13,FALSE),AND($H7="Uurtarief", $F7="IKS Loonkosten"),VLOOKUP(I7,'Rekenhulp uurtarief loonkosten'!$B$6:$P$55,15,FALSE)),"")</f>
        <v/>
      </c>
      <c r="K7" s="97"/>
      <c r="L7" s="101"/>
      <c r="M7" s="6" t="str" cm="1">
        <f t="array" ref="M7">_xlfn.IFS(F7="","",$C$3="Kies een berekeningsmethode op tabblad 'Begrotingsoverzicht'","",O7="Dit kostentype hoeft u niet op te geven. Hiervoor wordt een forfait berekend.","",AND(J7&lt;&gt;"",G7="Arbeidskosten"),J7*K7,L7&gt;0,L7,L7 &lt;=0,0)</f>
        <v/>
      </c>
      <c r="N7" s="6" t="str" cm="1">
        <f t="array" ref="N7">_xlfn.IFS(OR(F7="",$C$3="Kies een berekeningsmethode op tabblad 'Begrotingsoverzicht'",$C$3="Geen vereenvoudigde kostenoptie"),"",O7="Dit kostentype hoeft u niet op te geven. Hiervoor wordt een forfait berekend.","",AND(J7&lt;&gt;"",OR(F7="Eigen arbeid",F7="Loonkosten")),(J7*K7)*0.4,AND(J7&lt;&gt;"",F7="IKS Loonkosten"),0,L7&gt;0,L7*0.23,L7 &lt;=0,0)</f>
        <v/>
      </c>
      <c r="O7" s="102" t="str" cm="1">
        <f t="array" ref="O7">IFERROR(_xlfn.IFS(AND($C$3="Vereenvoudigde kostenoptie voor arbeidskosten",G7&lt;&gt;"",G7&lt;&gt;"Overige kosten"),"Dit kostentype hoeft u niet op te geven. Hiervoor wordt een forfait berekend.",AND($C$3="Vereenvoudigde kostenoptie voor overige kosten",G7&lt;&gt;"",G7="Overige kosten"),"Dit kostentype hoeft u niet op te geven. Hiervoor wordt een forfait berekend."),"")</f>
        <v/>
      </c>
    </row>
    <row r="8" spans="1:15" ht="15" customHeight="1" x14ac:dyDescent="0.25">
      <c r="A8" s="9">
        <v>3</v>
      </c>
      <c r="B8" s="97"/>
      <c r="C8" s="97"/>
      <c r="D8" s="97"/>
      <c r="E8" s="97"/>
      <c r="F8" s="97"/>
      <c r="G8" s="98" t="str">
        <f>IFERROR(VLOOKUP(F8,Kostentypen!$A$3:$C$20,2,FALSE),"")</f>
        <v/>
      </c>
      <c r="H8" s="98" t="str">
        <f>IFERROR(VLOOKUP(F8,Kostentypen!$A$3:$D$20,3,FALSE),"")</f>
        <v/>
      </c>
      <c r="I8" s="99"/>
      <c r="J8" s="100" t="str" cm="1">
        <f t="array" ref="J8">_xlfn.IFNA(_xlfn.IFS($C$3="Vereenvoudigde kostenoptie voor arbeidskosten","",AND($C$3="Geen vereenvoudigde kostenoptie",$H8="Vast tarief"),VLOOKUP($F8,'Vast tarief'!$B$3:$D$8,2,FALSE),AND($C$3="Vereenvoudigde kostenoptie voor overige kosten",$H8="Vast tarief"),VLOOKUP($F8,'Vast tarief'!$B$3:$D$8,3,FALSE),AND($H8="Uurtarief",$I8=""),0,AND($H8="Uurtarief", $F8="Loonkosten"),VLOOKUP(I8,'Rekenhulp uurtarief loonkosten'!$B$6:$P$55,13,FALSE),AND($H8="Uurtarief", $F8="IKS Loonkosten"),VLOOKUP(I8,'Rekenhulp uurtarief loonkosten'!$B$6:$P$55,15,FALSE)),"")</f>
        <v/>
      </c>
      <c r="K8" s="97"/>
      <c r="L8" s="101"/>
      <c r="M8" s="6" t="str" cm="1">
        <f t="array" ref="M8">_xlfn.IFS(F8="","",$C$3="Kies een berekeningsmethode op tabblad 'Begrotingsoverzicht'","",O8="Dit kostentype hoeft u niet op te geven. Hiervoor wordt een forfait berekend.","",AND(J8&lt;&gt;"",G8="Arbeidskosten"),J8*K8,L8&gt;0,L8,L8 &lt;=0,0)</f>
        <v/>
      </c>
      <c r="N8" s="6" t="str" cm="1">
        <f t="array" ref="N8">_xlfn.IFS(OR(F8="",$C$3="Kies een berekeningsmethode op tabblad 'Begrotingsoverzicht'",$C$3="Geen vereenvoudigde kostenoptie"),"",O8="Dit kostentype hoeft u niet op te geven. Hiervoor wordt een forfait berekend.","",AND(J8&lt;&gt;"",OR(F8="Eigen arbeid",F8="Loonkosten")),(J8*K8)*0.4,AND(J8&lt;&gt;"",F8="IKS Loonkosten"),0,L8&gt;0,L8*0.23,L8 &lt;=0,0)</f>
        <v/>
      </c>
      <c r="O8" s="102" t="str" cm="1">
        <f t="array" ref="O8">IFERROR(_xlfn.IFS(AND($C$3="Vereenvoudigde kostenoptie voor arbeidskosten",G8&lt;&gt;"",G8&lt;&gt;"Overige kosten"),"Dit kostentype hoeft u niet op te geven. Hiervoor wordt een forfait berekend.",AND($C$3="Vereenvoudigde kostenoptie voor overige kosten",G8&lt;&gt;"",G8="Overige kosten"),"Dit kostentype hoeft u niet op te geven. Hiervoor wordt een forfait berekend."),"")</f>
        <v/>
      </c>
    </row>
    <row r="9" spans="1:15" ht="15" customHeight="1" x14ac:dyDescent="0.25">
      <c r="A9" s="9">
        <v>4</v>
      </c>
      <c r="B9" s="97"/>
      <c r="C9" s="97"/>
      <c r="D9" s="97"/>
      <c r="E9" s="97"/>
      <c r="F9" s="97"/>
      <c r="G9" s="98" t="str">
        <f>IFERROR(VLOOKUP(F9,Kostentypen!$A$3:$C$20,2,FALSE),"")</f>
        <v/>
      </c>
      <c r="H9" s="98" t="str">
        <f>IFERROR(VLOOKUP(F9,Kostentypen!$A$3:$D$20,3,FALSE),"")</f>
        <v/>
      </c>
      <c r="I9" s="99"/>
      <c r="J9" s="100" t="str" cm="1">
        <f t="array" ref="J9">_xlfn.IFNA(_xlfn.IFS($C$3="Vereenvoudigde kostenoptie voor arbeidskosten","",AND($C$3="Geen vereenvoudigde kostenoptie",$H9="Vast tarief"),VLOOKUP($F9,'Vast tarief'!$B$3:$D$8,2,FALSE),AND($C$3="Vereenvoudigde kostenoptie voor overige kosten",$H9="Vast tarief"),VLOOKUP($F9,'Vast tarief'!$B$3:$D$8,3,FALSE),AND($H9="Uurtarief",$I9=""),0,AND($H9="Uurtarief", $F9="Loonkosten"),VLOOKUP(I9,'Rekenhulp uurtarief loonkosten'!$B$6:$P$55,13,FALSE),AND($H9="Uurtarief", $F9="IKS Loonkosten"),VLOOKUP(I9,'Rekenhulp uurtarief loonkosten'!$B$6:$P$55,15,FALSE)),"")</f>
        <v/>
      </c>
      <c r="K9" s="97"/>
      <c r="L9" s="101"/>
      <c r="M9" s="6" t="str" cm="1">
        <f t="array" ref="M9">_xlfn.IFS(F9="","",$C$3="Kies een berekeningsmethode op tabblad 'Begrotingsoverzicht'","",O9="Dit kostentype hoeft u niet op te geven. Hiervoor wordt een forfait berekend.","",AND(J9&lt;&gt;"",G9="Arbeidskosten"),J9*K9,L9&gt;0,L9,L9 &lt;=0,0)</f>
        <v/>
      </c>
      <c r="N9" s="6" t="str" cm="1">
        <f t="array" ref="N9">_xlfn.IFS(OR(F9="",$C$3="Kies een berekeningsmethode op tabblad 'Begrotingsoverzicht'",$C$3="Geen vereenvoudigde kostenoptie"),"",O9="Dit kostentype hoeft u niet op te geven. Hiervoor wordt een forfait berekend.","",AND(J9&lt;&gt;"",OR(F9="Eigen arbeid",F9="Loonkosten")),(J9*K9)*0.4,AND(J9&lt;&gt;"",F9="IKS Loonkosten"),0,L9&gt;0,L9*0.23,L9 &lt;=0,0)</f>
        <v/>
      </c>
      <c r="O9" s="102" t="str" cm="1">
        <f t="array" ref="O9">IFERROR(_xlfn.IFS(AND($C$3="Vereenvoudigde kostenoptie voor arbeidskosten",G9&lt;&gt;"",G9&lt;&gt;"Overige kosten"),"Dit kostentype hoeft u niet op te geven. Hiervoor wordt een forfait berekend.",AND($C$3="Vereenvoudigde kostenoptie voor overige kosten",G9&lt;&gt;"",G9="Overige kosten"),"Dit kostentype hoeft u niet op te geven. Hiervoor wordt een forfait berekend."),"")</f>
        <v/>
      </c>
    </row>
    <row r="10" spans="1:15" ht="15" customHeight="1" x14ac:dyDescent="0.25">
      <c r="A10" s="9">
        <v>5</v>
      </c>
      <c r="B10" s="97"/>
      <c r="C10" s="97"/>
      <c r="D10" s="97"/>
      <c r="E10" s="97"/>
      <c r="F10" s="97"/>
      <c r="G10" s="98" t="str">
        <f>IFERROR(VLOOKUP(F10,Kostentypen!$A$3:$C$20,2,FALSE),"")</f>
        <v/>
      </c>
      <c r="H10" s="98" t="str">
        <f>IFERROR(VLOOKUP(F10,Kostentypen!$A$3:$D$20,3,FALSE),"")</f>
        <v/>
      </c>
      <c r="I10" s="99"/>
      <c r="J10" s="100" t="str" cm="1">
        <f t="array" ref="J10">_xlfn.IFNA(_xlfn.IFS($C$3="Vereenvoudigde kostenoptie voor arbeidskosten","",AND($C$3="Geen vereenvoudigde kostenoptie",$H10="Vast tarief"),VLOOKUP($F10,'Vast tarief'!$B$3:$D$8,2,FALSE),AND($C$3="Vereenvoudigde kostenoptie voor overige kosten",$H10="Vast tarief"),VLOOKUP($F10,'Vast tarief'!$B$3:$D$8,3,FALSE),AND($H10="Uurtarief",$I10=""),0,AND($H10="Uurtarief", $F10="Loonkosten"),VLOOKUP(I10,'Rekenhulp uurtarief loonkosten'!$B$6:$P$55,13,FALSE),AND($H10="Uurtarief", $F10="IKS Loonkosten"),VLOOKUP(I10,'Rekenhulp uurtarief loonkosten'!$B$6:$P$55,15,FALSE)),"")</f>
        <v/>
      </c>
      <c r="K10" s="97"/>
      <c r="L10" s="101"/>
      <c r="M10" s="6" t="str" cm="1">
        <f t="array" ref="M10">_xlfn.IFS(F10="","",$C$3="Kies een berekeningsmethode op tabblad 'Begrotingsoverzicht'","",O10="Dit kostentype hoeft u niet op te geven. Hiervoor wordt een forfait berekend.","",AND(J10&lt;&gt;"",G10="Arbeidskosten"),J10*K10,L10&gt;0,L10,L10 &lt;=0,0)</f>
        <v/>
      </c>
      <c r="N10" s="6" t="str" cm="1">
        <f t="array" ref="N10">_xlfn.IFS(OR(F10="",$C$3="Kies een berekeningsmethode op tabblad 'Begrotingsoverzicht'",$C$3="Geen vereenvoudigde kostenoptie"),"",O10="Dit kostentype hoeft u niet op te geven. Hiervoor wordt een forfait berekend.","",AND(J10&lt;&gt;"",OR(F10="Eigen arbeid",F10="Loonkosten")),(J10*K10)*0.4,AND(J10&lt;&gt;"",F10="IKS Loonkosten"),0,L10&gt;0,L10*0.23,L10 &lt;=0,0)</f>
        <v/>
      </c>
      <c r="O10" s="102" t="str" cm="1">
        <f t="array" ref="O10">IFERROR(_xlfn.IFS(AND($C$3="Vereenvoudigde kostenoptie voor arbeidskosten",G10&lt;&gt;"",G10&lt;&gt;"Overige kosten"),"Dit kostentype hoeft u niet op te geven. Hiervoor wordt een forfait berekend.",AND($C$3="Vereenvoudigde kostenoptie voor overige kosten",G10&lt;&gt;"",G10="Overige kosten"),"Dit kostentype hoeft u niet op te geven. Hiervoor wordt een forfait berekend."),"")</f>
        <v/>
      </c>
    </row>
    <row r="11" spans="1:15" ht="15" customHeight="1" x14ac:dyDescent="0.25">
      <c r="A11" s="9">
        <v>6</v>
      </c>
      <c r="B11" s="97"/>
      <c r="C11" s="97"/>
      <c r="D11" s="97"/>
      <c r="E11" s="97"/>
      <c r="F11" s="97"/>
      <c r="G11" s="98" t="str">
        <f>IFERROR(VLOOKUP(F11,Kostentypen!$A$3:$C$20,2,FALSE),"")</f>
        <v/>
      </c>
      <c r="H11" s="98" t="str">
        <f>IFERROR(VLOOKUP(F11,Kostentypen!$A$3:$D$20,3,FALSE),"")</f>
        <v/>
      </c>
      <c r="I11" s="99"/>
      <c r="J11" s="100" t="str" cm="1">
        <f t="array" ref="J11">_xlfn.IFNA(_xlfn.IFS($C$3="Vereenvoudigde kostenoptie voor arbeidskosten","",AND($C$3="Geen vereenvoudigde kostenoptie",$H11="Vast tarief"),VLOOKUP($F11,'Vast tarief'!$B$3:$D$8,2,FALSE),AND($C$3="Vereenvoudigde kostenoptie voor overige kosten",$H11="Vast tarief"),VLOOKUP($F11,'Vast tarief'!$B$3:$D$8,3,FALSE),AND($H11="Uurtarief",$I11=""),0,AND($H11="Uurtarief", $F11="Loonkosten"),VLOOKUP(I11,'Rekenhulp uurtarief loonkosten'!$B$6:$P$55,13,FALSE),AND($H11="Uurtarief", $F11="IKS Loonkosten"),VLOOKUP(I11,'Rekenhulp uurtarief loonkosten'!$B$6:$P$55,15,FALSE)),"")</f>
        <v/>
      </c>
      <c r="K11" s="97"/>
      <c r="L11" s="101"/>
      <c r="M11" s="6" t="str" cm="1">
        <f t="array" ref="M11">_xlfn.IFS(F11="","",$C$3="Kies een berekeningsmethode op tabblad 'Begrotingsoverzicht'","",O11="Dit kostentype hoeft u niet op te geven. Hiervoor wordt een forfait berekend.","",AND(J11&lt;&gt;"",G11="Arbeidskosten"),J11*K11,L11&gt;0,L11,L11 &lt;=0,0)</f>
        <v/>
      </c>
      <c r="N11" s="6" t="str" cm="1">
        <f t="array" ref="N11">_xlfn.IFS(OR(F11="",$C$3="Kies een berekeningsmethode op tabblad 'Begrotingsoverzicht'",$C$3="Geen vereenvoudigde kostenoptie"),"",O11="Dit kostentype hoeft u niet op te geven. Hiervoor wordt een forfait berekend.","",AND(J11&lt;&gt;"",OR(F11="Eigen arbeid",F11="Loonkosten")),(J11*K11)*0.4,AND(J11&lt;&gt;"",F11="IKS Loonkosten"),0,L11&gt;0,L11*0.23,L11 &lt;=0,0)</f>
        <v/>
      </c>
      <c r="O11" s="102" t="str" cm="1">
        <f t="array" ref="O11">IFERROR(_xlfn.IFS(AND($C$3="Vereenvoudigde kostenoptie voor arbeidskosten",G11&lt;&gt;"",G11&lt;&gt;"Overige kosten"),"Dit kostentype hoeft u niet op te geven. Hiervoor wordt een forfait berekend.",AND($C$3="Vereenvoudigde kostenoptie voor overige kosten",G11&lt;&gt;"",G11="Overige kosten"),"Dit kostentype hoeft u niet op te geven. Hiervoor wordt een forfait berekend."),"")</f>
        <v/>
      </c>
    </row>
    <row r="12" spans="1:15" ht="15" customHeight="1" x14ac:dyDescent="0.25">
      <c r="A12" s="9">
        <v>7</v>
      </c>
      <c r="B12" s="97"/>
      <c r="C12" s="97"/>
      <c r="D12" s="97"/>
      <c r="E12" s="97"/>
      <c r="F12" s="97"/>
      <c r="G12" s="98" t="str">
        <f>IFERROR(VLOOKUP(F12,Kostentypen!$A$3:$C$20,2,FALSE),"")</f>
        <v/>
      </c>
      <c r="H12" s="98" t="str">
        <f>IFERROR(VLOOKUP(F12,Kostentypen!$A$3:$D$20,3,FALSE),"")</f>
        <v/>
      </c>
      <c r="I12" s="99"/>
      <c r="J12" s="100" t="str" cm="1">
        <f t="array" ref="J12">_xlfn.IFNA(_xlfn.IFS($C$3="Vereenvoudigde kostenoptie voor arbeidskosten","",AND($C$3="Geen vereenvoudigde kostenoptie",$H12="Vast tarief"),VLOOKUP($F12,'Vast tarief'!$B$3:$D$8,2,FALSE),AND($C$3="Vereenvoudigde kostenoptie voor overige kosten",$H12="Vast tarief"),VLOOKUP($F12,'Vast tarief'!$B$3:$D$8,3,FALSE),AND($H12="Uurtarief",$I12=""),0,AND($H12="Uurtarief", $F12="Loonkosten"),VLOOKUP(I12,'Rekenhulp uurtarief loonkosten'!$B$6:$P$55,13,FALSE),AND($H12="Uurtarief", $F12="IKS Loonkosten"),VLOOKUP(I12,'Rekenhulp uurtarief loonkosten'!$B$6:$P$55,15,FALSE)),"")</f>
        <v/>
      </c>
      <c r="K12" s="97"/>
      <c r="L12" s="101"/>
      <c r="M12" s="6" t="str" cm="1">
        <f t="array" ref="M12">_xlfn.IFS(F12="","",$C$3="Kies een berekeningsmethode op tabblad 'Begrotingsoverzicht'","",O12="Dit kostentype hoeft u niet op te geven. Hiervoor wordt een forfait berekend.","",AND(J12&lt;&gt;"",G12="Arbeidskosten"),J12*K12,L12&gt;0,L12,L12 &lt;=0,0)</f>
        <v/>
      </c>
      <c r="N12" s="6" t="str" cm="1">
        <f t="array" ref="N12">_xlfn.IFS(OR(F12="",$C$3="Kies een berekeningsmethode op tabblad 'Begrotingsoverzicht'",$C$3="Geen vereenvoudigde kostenoptie"),"",O12="Dit kostentype hoeft u niet op te geven. Hiervoor wordt een forfait berekend.","",AND(J12&lt;&gt;"",OR(F12="Eigen arbeid",F12="Loonkosten")),(J12*K12)*0.4,AND(J12&lt;&gt;"",F12="IKS Loonkosten"),0,L12&gt;0,L12*0.23,L12 &lt;=0,0)</f>
        <v/>
      </c>
      <c r="O12" s="102" t="str" cm="1">
        <f t="array" ref="O12">IFERROR(_xlfn.IFS(AND($C$3="Vereenvoudigde kostenoptie voor arbeidskosten",G12&lt;&gt;"",G12&lt;&gt;"Overige kosten"),"Dit kostentype hoeft u niet op te geven. Hiervoor wordt een forfait berekend.",AND($C$3="Vereenvoudigde kostenoptie voor overige kosten",G12&lt;&gt;"",G12="Overige kosten"),"Dit kostentype hoeft u niet op te geven. Hiervoor wordt een forfait berekend."),"")</f>
        <v/>
      </c>
    </row>
    <row r="13" spans="1:15" ht="15" customHeight="1" x14ac:dyDescent="0.25">
      <c r="A13" s="9">
        <v>8</v>
      </c>
      <c r="B13" s="97"/>
      <c r="C13" s="97"/>
      <c r="D13" s="97"/>
      <c r="E13" s="97"/>
      <c r="F13" s="97"/>
      <c r="G13" s="98" t="str">
        <f>IFERROR(VLOOKUP(F13,Kostentypen!$A$3:$C$20,2,FALSE),"")</f>
        <v/>
      </c>
      <c r="H13" s="98" t="str">
        <f>IFERROR(VLOOKUP(F13,Kostentypen!$A$3:$D$20,3,FALSE),"")</f>
        <v/>
      </c>
      <c r="I13" s="99"/>
      <c r="J13" s="100" t="str" cm="1">
        <f t="array" ref="J13">_xlfn.IFNA(_xlfn.IFS($C$3="Vereenvoudigde kostenoptie voor arbeidskosten","",AND($C$3="Geen vereenvoudigde kostenoptie",$H13="Vast tarief"),VLOOKUP($F13,'Vast tarief'!$B$3:$D$8,2,FALSE),AND($C$3="Vereenvoudigde kostenoptie voor overige kosten",$H13="Vast tarief"),VLOOKUP($F13,'Vast tarief'!$B$3:$D$8,3,FALSE),AND($H13="Uurtarief",$I13=""),0,AND($H13="Uurtarief", $F13="Loonkosten"),VLOOKUP(I13,'Rekenhulp uurtarief loonkosten'!$B$6:$P$55,13,FALSE),AND($H13="Uurtarief", $F13="IKS Loonkosten"),VLOOKUP(I13,'Rekenhulp uurtarief loonkosten'!$B$6:$P$55,15,FALSE)),"")</f>
        <v/>
      </c>
      <c r="K13" s="97"/>
      <c r="L13" s="101"/>
      <c r="M13" s="6" t="str" cm="1">
        <f t="array" ref="M13">_xlfn.IFS(F13="","",$C$3="Kies een berekeningsmethode op tabblad 'Begrotingsoverzicht'","",O13="Dit kostentype hoeft u niet op te geven. Hiervoor wordt een forfait berekend.","",AND(J13&lt;&gt;"",G13="Arbeidskosten"),J13*K13,L13&gt;0,L13,L13 &lt;=0,0)</f>
        <v/>
      </c>
      <c r="N13" s="6" t="str" cm="1">
        <f t="array" ref="N13">_xlfn.IFS(OR(F13="",$C$3="Kies een berekeningsmethode op tabblad 'Begrotingsoverzicht'",$C$3="Geen vereenvoudigde kostenoptie"),"",O13="Dit kostentype hoeft u niet op te geven. Hiervoor wordt een forfait berekend.","",AND(J13&lt;&gt;"",OR(F13="Eigen arbeid",F13="Loonkosten")),(J13*K13)*0.4,AND(J13&lt;&gt;"",F13="IKS Loonkosten"),0,L13&gt;0,L13*0.23,L13 &lt;=0,0)</f>
        <v/>
      </c>
      <c r="O13" s="102" t="str" cm="1">
        <f t="array" ref="O13">IFERROR(_xlfn.IFS(AND($C$3="Vereenvoudigde kostenoptie voor arbeidskosten",G13&lt;&gt;"",G13&lt;&gt;"Overige kosten"),"Dit kostentype hoeft u niet op te geven. Hiervoor wordt een forfait berekend.",AND($C$3="Vereenvoudigde kostenoptie voor overige kosten",G13&lt;&gt;"",G13="Overige kosten"),"Dit kostentype hoeft u niet op te geven. Hiervoor wordt een forfait berekend."),"")</f>
        <v/>
      </c>
    </row>
    <row r="14" spans="1:15" ht="15" customHeight="1" x14ac:dyDescent="0.25">
      <c r="A14" s="9">
        <v>9</v>
      </c>
      <c r="B14" s="97"/>
      <c r="C14" s="97"/>
      <c r="D14" s="97"/>
      <c r="E14" s="97"/>
      <c r="F14" s="97"/>
      <c r="G14" s="98" t="str">
        <f>IFERROR(VLOOKUP(F14,Kostentypen!$A$3:$C$20,2,FALSE),"")</f>
        <v/>
      </c>
      <c r="H14" s="98" t="str">
        <f>IFERROR(VLOOKUP(F14,Kostentypen!$A$3:$D$20,3,FALSE),"")</f>
        <v/>
      </c>
      <c r="I14" s="99"/>
      <c r="J14" s="100" t="str" cm="1">
        <f t="array" ref="J14">_xlfn.IFNA(_xlfn.IFS($C$3="Vereenvoudigde kostenoptie voor arbeidskosten","",AND($C$3="Geen vereenvoudigde kostenoptie",$H14="Vast tarief"),VLOOKUP($F14,'Vast tarief'!$B$3:$D$8,2,FALSE),AND($C$3="Vereenvoudigde kostenoptie voor overige kosten",$H14="Vast tarief"),VLOOKUP($F14,'Vast tarief'!$B$3:$D$8,3,FALSE),AND($H14="Uurtarief",$I14=""),0,AND($H14="Uurtarief", $F14="Loonkosten"),VLOOKUP(I14,'Rekenhulp uurtarief loonkosten'!$B$6:$P$55,13,FALSE),AND($H14="Uurtarief", $F14="IKS Loonkosten"),VLOOKUP(I14,'Rekenhulp uurtarief loonkosten'!$B$6:$P$55,15,FALSE)),"")</f>
        <v/>
      </c>
      <c r="K14" s="97"/>
      <c r="L14" s="101"/>
      <c r="M14" s="6" t="str" cm="1">
        <f t="array" ref="M14">_xlfn.IFS(F14="","",$C$3="Kies een berekeningsmethode op tabblad 'Begrotingsoverzicht'","",O14="Dit kostentype hoeft u niet op te geven. Hiervoor wordt een forfait berekend.","",AND(J14&lt;&gt;"",G14="Arbeidskosten"),J14*K14,L14&gt;0,L14,L14 &lt;=0,0)</f>
        <v/>
      </c>
      <c r="N14" s="6" t="str" cm="1">
        <f t="array" ref="N14">_xlfn.IFS(OR(F14="",$C$3="Kies een berekeningsmethode op tabblad 'Begrotingsoverzicht'",$C$3="Geen vereenvoudigde kostenoptie"),"",O14="Dit kostentype hoeft u niet op te geven. Hiervoor wordt een forfait berekend.","",AND(J14&lt;&gt;"",OR(F14="Eigen arbeid",F14="Loonkosten")),(J14*K14)*0.4,AND(J14&lt;&gt;"",F14="IKS Loonkosten"),0,L14&gt;0,L14*0.23,L14 &lt;=0,0)</f>
        <v/>
      </c>
      <c r="O14" s="102" t="str" cm="1">
        <f t="array" ref="O14">IFERROR(_xlfn.IFS(AND($C$3="Vereenvoudigde kostenoptie voor arbeidskosten",G14&lt;&gt;"",G14&lt;&gt;"Overige kosten"),"Dit kostentype hoeft u niet op te geven. Hiervoor wordt een forfait berekend.",AND($C$3="Vereenvoudigde kostenoptie voor overige kosten",G14&lt;&gt;"",G14="Overige kosten"),"Dit kostentype hoeft u niet op te geven. Hiervoor wordt een forfait berekend."),"")</f>
        <v/>
      </c>
    </row>
    <row r="15" spans="1:15" ht="15" customHeight="1" x14ac:dyDescent="0.25">
      <c r="A15" s="9">
        <v>10</v>
      </c>
      <c r="B15" s="97"/>
      <c r="C15" s="97"/>
      <c r="D15" s="97"/>
      <c r="E15" s="97"/>
      <c r="F15" s="97"/>
      <c r="G15" s="98" t="str">
        <f>IFERROR(VLOOKUP(F15,Kostentypen!$A$3:$C$20,2,FALSE),"")</f>
        <v/>
      </c>
      <c r="H15" s="98" t="str">
        <f>IFERROR(VLOOKUP(F15,Kostentypen!$A$3:$D$20,3,FALSE),"")</f>
        <v/>
      </c>
      <c r="I15" s="99"/>
      <c r="J15" s="100" t="str" cm="1">
        <f t="array" ref="J15">_xlfn.IFNA(_xlfn.IFS($C$3="Vereenvoudigde kostenoptie voor arbeidskosten","",AND($C$3="Geen vereenvoudigde kostenoptie",$H15="Vast tarief"),VLOOKUP($F15,'Vast tarief'!$B$3:$D$8,2,FALSE),AND($C$3="Vereenvoudigde kostenoptie voor overige kosten",$H15="Vast tarief"),VLOOKUP($F15,'Vast tarief'!$B$3:$D$8,3,FALSE),AND($H15="Uurtarief",$I15=""),0,AND($H15="Uurtarief", $F15="Loonkosten"),VLOOKUP(I15,'Rekenhulp uurtarief loonkosten'!$B$6:$P$55,13,FALSE),AND($H15="Uurtarief", $F15="IKS Loonkosten"),VLOOKUP(I15,'Rekenhulp uurtarief loonkosten'!$B$6:$P$55,15,FALSE)),"")</f>
        <v/>
      </c>
      <c r="K15" s="97"/>
      <c r="L15" s="101"/>
      <c r="M15" s="6" t="str" cm="1">
        <f t="array" ref="M15">_xlfn.IFS(F15="","",$C$3="Kies een berekeningsmethode op tabblad 'Begrotingsoverzicht'","",O15="Dit kostentype hoeft u niet op te geven. Hiervoor wordt een forfait berekend.","",AND(J15&lt;&gt;"",G15="Arbeidskosten"),J15*K15,L15&gt;0,L15,L15 &lt;=0,0)</f>
        <v/>
      </c>
      <c r="N15" s="6" t="str" cm="1">
        <f t="array" ref="N15">_xlfn.IFS(OR(F15="",$C$3="Kies een berekeningsmethode op tabblad 'Begrotingsoverzicht'",$C$3="Geen vereenvoudigde kostenoptie"),"",O15="Dit kostentype hoeft u niet op te geven. Hiervoor wordt een forfait berekend.","",AND(J15&lt;&gt;"",OR(F15="Eigen arbeid",F15="Loonkosten")),(J15*K15)*0.4,AND(J15&lt;&gt;"",F15="IKS Loonkosten"),0,L15&gt;0,L15*0.23,L15 &lt;=0,0)</f>
        <v/>
      </c>
      <c r="O15" s="102" t="str" cm="1">
        <f t="array" ref="O15">IFERROR(_xlfn.IFS(AND($C$3="Vereenvoudigde kostenoptie voor arbeidskosten",G15&lt;&gt;"",G15&lt;&gt;"Overige kosten"),"Dit kostentype hoeft u niet op te geven. Hiervoor wordt een forfait berekend.",AND($C$3="Vereenvoudigde kostenoptie voor overige kosten",G15&lt;&gt;"",G15="Overige kosten"),"Dit kostentype hoeft u niet op te geven. Hiervoor wordt een forfait berekend."),"")</f>
        <v/>
      </c>
    </row>
    <row r="16" spans="1:15" ht="15" customHeight="1" x14ac:dyDescent="0.25">
      <c r="A16" s="9">
        <v>11</v>
      </c>
      <c r="B16" s="97"/>
      <c r="C16" s="97"/>
      <c r="D16" s="97"/>
      <c r="E16" s="97"/>
      <c r="F16" s="97"/>
      <c r="G16" s="98" t="str">
        <f>IFERROR(VLOOKUP(F16,Kostentypen!$A$3:$C$20,2,FALSE),"")</f>
        <v/>
      </c>
      <c r="H16" s="98" t="str">
        <f>IFERROR(VLOOKUP(F16,Kostentypen!$A$3:$D$20,3,FALSE),"")</f>
        <v/>
      </c>
      <c r="I16" s="99"/>
      <c r="J16" s="100" t="str" cm="1">
        <f t="array" ref="J16">_xlfn.IFNA(_xlfn.IFS($C$3="Vereenvoudigde kostenoptie voor arbeidskosten","",AND($C$3="Geen vereenvoudigde kostenoptie",$H16="Vast tarief"),VLOOKUP($F16,'Vast tarief'!$B$3:$D$8,2,FALSE),AND($C$3="Vereenvoudigde kostenoptie voor overige kosten",$H16="Vast tarief"),VLOOKUP($F16,'Vast tarief'!$B$3:$D$8,3,FALSE),AND($H16="Uurtarief",$I16=""),0,AND($H16="Uurtarief", $F16="Loonkosten"),VLOOKUP(I16,'Rekenhulp uurtarief loonkosten'!$B$6:$P$55,13,FALSE),AND($H16="Uurtarief", $F16="IKS Loonkosten"),VLOOKUP(I16,'Rekenhulp uurtarief loonkosten'!$B$6:$P$55,15,FALSE)),"")</f>
        <v/>
      </c>
      <c r="K16" s="97"/>
      <c r="L16" s="101"/>
      <c r="M16" s="6" t="str" cm="1">
        <f t="array" ref="M16">_xlfn.IFS(F16="","",$C$3="Kies een berekeningsmethode op tabblad 'Begrotingsoverzicht'","",O16="Dit kostentype hoeft u niet op te geven. Hiervoor wordt een forfait berekend.","",AND(J16&lt;&gt;"",G16="Arbeidskosten"),J16*K16,L16&gt;0,L16,L16 &lt;=0,0)</f>
        <v/>
      </c>
      <c r="N16" s="6" t="str" cm="1">
        <f t="array" ref="N16">_xlfn.IFS(OR(F16="",$C$3="Kies een berekeningsmethode op tabblad 'Begrotingsoverzicht'",$C$3="Geen vereenvoudigde kostenoptie"),"",O16="Dit kostentype hoeft u niet op te geven. Hiervoor wordt een forfait berekend.","",AND(J16&lt;&gt;"",OR(F16="Eigen arbeid",F16="Loonkosten")),(J16*K16)*0.4,AND(J16&lt;&gt;"",F16="IKS Loonkosten"),0,L16&gt;0,L16*0.23,L16 &lt;=0,0)</f>
        <v/>
      </c>
      <c r="O16" s="102" t="str" cm="1">
        <f t="array" ref="O16">IFERROR(_xlfn.IFS(AND($C$3="Vereenvoudigde kostenoptie voor arbeidskosten",G16&lt;&gt;"",G16&lt;&gt;"Overige kosten"),"Dit kostentype hoeft u niet op te geven. Hiervoor wordt een forfait berekend.",AND($C$3="Vereenvoudigde kostenoptie voor overige kosten",G16&lt;&gt;"",G16="Overige kosten"),"Dit kostentype hoeft u niet op te geven. Hiervoor wordt een forfait berekend."),"")</f>
        <v/>
      </c>
    </row>
    <row r="17" spans="1:15" ht="15" customHeight="1" x14ac:dyDescent="0.25">
      <c r="A17" s="9">
        <v>12</v>
      </c>
      <c r="B17" s="97"/>
      <c r="C17" s="97"/>
      <c r="D17" s="97"/>
      <c r="E17" s="97"/>
      <c r="F17" s="97"/>
      <c r="G17" s="98" t="str">
        <f>IFERROR(VLOOKUP(F17,Kostentypen!$A$3:$C$20,2,FALSE),"")</f>
        <v/>
      </c>
      <c r="H17" s="98" t="str">
        <f>IFERROR(VLOOKUP(F17,Kostentypen!$A$3:$D$20,3,FALSE),"")</f>
        <v/>
      </c>
      <c r="I17" s="99"/>
      <c r="J17" s="100" t="str" cm="1">
        <f t="array" ref="J17">_xlfn.IFNA(_xlfn.IFS($C$3="Vereenvoudigde kostenoptie voor arbeidskosten","",AND($C$3="Geen vereenvoudigde kostenoptie",$H17="Vast tarief"),VLOOKUP($F17,'Vast tarief'!$B$3:$D$8,2,FALSE),AND($C$3="Vereenvoudigde kostenoptie voor overige kosten",$H17="Vast tarief"),VLOOKUP($F17,'Vast tarief'!$B$3:$D$8,3,FALSE),AND($H17="Uurtarief",$I17=""),0,AND($H17="Uurtarief", $F17="Loonkosten"),VLOOKUP(I17,'Rekenhulp uurtarief loonkosten'!$B$6:$P$55,13,FALSE),AND($H17="Uurtarief", $F17="IKS Loonkosten"),VLOOKUP(I17,'Rekenhulp uurtarief loonkosten'!$B$6:$P$55,15,FALSE)),"")</f>
        <v/>
      </c>
      <c r="K17" s="97"/>
      <c r="L17" s="101"/>
      <c r="M17" s="6" t="str" cm="1">
        <f t="array" ref="M17">_xlfn.IFS(F17="","",$C$3="Kies een berekeningsmethode op tabblad 'Begrotingsoverzicht'","",O17="Dit kostentype hoeft u niet op te geven. Hiervoor wordt een forfait berekend.","",AND(J17&lt;&gt;"",G17="Arbeidskosten"),J17*K17,L17&gt;0,L17,L17 &lt;=0,0)</f>
        <v/>
      </c>
      <c r="N17" s="6" t="str" cm="1">
        <f t="array" ref="N17">_xlfn.IFS(OR(F17="",$C$3="Kies een berekeningsmethode op tabblad 'Begrotingsoverzicht'",$C$3="Geen vereenvoudigde kostenoptie"),"",O17="Dit kostentype hoeft u niet op te geven. Hiervoor wordt een forfait berekend.","",AND(J17&lt;&gt;"",OR(F17="Eigen arbeid",F17="Loonkosten")),(J17*K17)*0.4,AND(J17&lt;&gt;"",F17="IKS Loonkosten"),0,L17&gt;0,L17*0.23,L17 &lt;=0,0)</f>
        <v/>
      </c>
      <c r="O17" s="102" t="str" cm="1">
        <f t="array" ref="O17">IFERROR(_xlfn.IFS(AND($C$3="Vereenvoudigde kostenoptie voor arbeidskosten",G17&lt;&gt;"",G17&lt;&gt;"Overige kosten"),"Dit kostentype hoeft u niet op te geven. Hiervoor wordt een forfait berekend.",AND($C$3="Vereenvoudigde kostenoptie voor overige kosten",G17&lt;&gt;"",G17="Overige kosten"),"Dit kostentype hoeft u niet op te geven. Hiervoor wordt een forfait berekend."),"")</f>
        <v/>
      </c>
    </row>
    <row r="18" spans="1:15" ht="15" customHeight="1" x14ac:dyDescent="0.25">
      <c r="A18" s="9">
        <v>13</v>
      </c>
      <c r="B18" s="97"/>
      <c r="C18" s="97"/>
      <c r="D18" s="97"/>
      <c r="E18" s="97"/>
      <c r="F18" s="97"/>
      <c r="G18" s="98" t="str">
        <f>IFERROR(VLOOKUP(F18,Kostentypen!$A$3:$C$20,2,FALSE),"")</f>
        <v/>
      </c>
      <c r="H18" s="98" t="str">
        <f>IFERROR(VLOOKUP(F18,Kostentypen!$A$3:$D$20,3,FALSE),"")</f>
        <v/>
      </c>
      <c r="I18" s="99"/>
      <c r="J18" s="100" t="str" cm="1">
        <f t="array" ref="J18">_xlfn.IFNA(_xlfn.IFS($C$3="Vereenvoudigde kostenoptie voor arbeidskosten","",AND($C$3="Geen vereenvoudigde kostenoptie",$H18="Vast tarief"),VLOOKUP($F18,'Vast tarief'!$B$3:$D$8,2,FALSE),AND($C$3="Vereenvoudigde kostenoptie voor overige kosten",$H18="Vast tarief"),VLOOKUP($F18,'Vast tarief'!$B$3:$D$8,3,FALSE),AND($H18="Uurtarief",$I18=""),0,AND($H18="Uurtarief", $F18="Loonkosten"),VLOOKUP(I18,'Rekenhulp uurtarief loonkosten'!$B$6:$P$55,13,FALSE),AND($H18="Uurtarief", $F18="IKS Loonkosten"),VLOOKUP(I18,'Rekenhulp uurtarief loonkosten'!$B$6:$P$55,15,FALSE)),"")</f>
        <v/>
      </c>
      <c r="K18" s="97"/>
      <c r="L18" s="101"/>
      <c r="M18" s="6" t="str" cm="1">
        <f t="array" ref="M18">_xlfn.IFS(F18="","",$C$3="Kies een berekeningsmethode op tabblad 'Begrotingsoverzicht'","",O18="Dit kostentype hoeft u niet op te geven. Hiervoor wordt een forfait berekend.","",AND(J18&lt;&gt;"",G18="Arbeidskosten"),J18*K18,L18&gt;0,L18,L18 &lt;=0,0)</f>
        <v/>
      </c>
      <c r="N18" s="6" t="str" cm="1">
        <f t="array" ref="N18">_xlfn.IFS(OR(F18="",$C$3="Kies een berekeningsmethode op tabblad 'Begrotingsoverzicht'",$C$3="Geen vereenvoudigde kostenoptie"),"",O18="Dit kostentype hoeft u niet op te geven. Hiervoor wordt een forfait berekend.","",AND(J18&lt;&gt;"",OR(F18="Eigen arbeid",F18="Loonkosten")),(J18*K18)*0.4,AND(J18&lt;&gt;"",F18="IKS Loonkosten"),0,L18&gt;0,L18*0.23,L18 &lt;=0,0)</f>
        <v/>
      </c>
      <c r="O18" s="102" t="str" cm="1">
        <f t="array" ref="O18">IFERROR(_xlfn.IFS(AND($C$3="Vereenvoudigde kostenoptie voor arbeidskosten",G18&lt;&gt;"",G18&lt;&gt;"Overige kosten"),"Dit kostentype hoeft u niet op te geven. Hiervoor wordt een forfait berekend.",AND($C$3="Vereenvoudigde kostenoptie voor overige kosten",G18&lt;&gt;"",G18="Overige kosten"),"Dit kostentype hoeft u niet op te geven. Hiervoor wordt een forfait berekend."),"")</f>
        <v/>
      </c>
    </row>
    <row r="19" spans="1:15" ht="15" customHeight="1" x14ac:dyDescent="0.25">
      <c r="A19" s="9">
        <v>14</v>
      </c>
      <c r="B19" s="97"/>
      <c r="C19" s="97"/>
      <c r="D19" s="97"/>
      <c r="E19" s="97"/>
      <c r="F19" s="97"/>
      <c r="G19" s="98" t="str">
        <f>IFERROR(VLOOKUP(F19,Kostentypen!$A$3:$C$20,2,FALSE),"")</f>
        <v/>
      </c>
      <c r="H19" s="98" t="str">
        <f>IFERROR(VLOOKUP(F19,Kostentypen!$A$3:$D$20,3,FALSE),"")</f>
        <v/>
      </c>
      <c r="I19" s="99"/>
      <c r="J19" s="100"/>
      <c r="K19" s="97"/>
      <c r="L19" s="101"/>
      <c r="M19" s="6" t="str" cm="1">
        <f t="array" ref="M19">_xlfn.IFS(F19="","",$C$3="Kies een berekeningsmethode op tabblad 'Begrotingsoverzicht'","",O19="Dit kostentype hoeft u niet op te geven. Hiervoor wordt een forfait berekend.","",AND(J19&lt;&gt;"",G19="Arbeidskosten"),J19*K19,L19&gt;0,L19,L19 &lt;=0,0)</f>
        <v/>
      </c>
      <c r="N19" s="6" t="str" cm="1">
        <f t="array" ref="N19">_xlfn.IFS(OR(F19="",$C$3="Kies een berekeningsmethode op tabblad 'Begrotingsoverzicht'",$C$3="Geen vereenvoudigde kostenoptie"),"",O19="Dit kostentype hoeft u niet op te geven. Hiervoor wordt een forfait berekend.","",AND(J19&lt;&gt;"",OR(F19="Eigen arbeid",F19="Loonkosten")),(J19*K19)*0.4,AND(J19&lt;&gt;"",F19="IKS Loonkosten"),0,L19&gt;0,L19*0.23,L19 &lt;=0,0)</f>
        <v/>
      </c>
      <c r="O19" s="102" t="str" cm="1">
        <f t="array" ref="O19">IFERROR(_xlfn.IFS(AND($C$3="Vereenvoudigde kostenoptie voor arbeidskosten",G19&lt;&gt;"",G19&lt;&gt;"Overige kosten"),"Dit kostentype hoeft u niet op te geven. Hiervoor wordt een forfait berekend.",AND($C$3="Vereenvoudigde kostenoptie voor overige kosten",G19&lt;&gt;"",G19="Overige kosten"),"Dit kostentype hoeft u niet op te geven. Hiervoor wordt een forfait berekend."),"")</f>
        <v/>
      </c>
    </row>
    <row r="20" spans="1:15" ht="15" customHeight="1" x14ac:dyDescent="0.25">
      <c r="A20" s="9">
        <v>15</v>
      </c>
      <c r="B20" s="97"/>
      <c r="C20" s="97"/>
      <c r="D20" s="97"/>
      <c r="E20" s="97"/>
      <c r="F20" s="97"/>
      <c r="G20" s="98" t="str">
        <f>IFERROR(VLOOKUP(F20,Kostentypen!$A$3:$C$20,2,FALSE),"")</f>
        <v/>
      </c>
      <c r="H20" s="98" t="str">
        <f>IFERROR(VLOOKUP(F20,Kostentypen!$A$3:$D$20,3,FALSE),"")</f>
        <v/>
      </c>
      <c r="I20" s="99"/>
      <c r="J20" s="100" t="str" cm="1">
        <f t="array" ref="J20">_xlfn.IFNA(_xlfn.IFS($C$3="Vereenvoudigde kostenoptie voor arbeidskosten","",AND($C$3="Geen vereenvoudigde kostenoptie",$H20="Vast tarief"),VLOOKUP($F20,'Vast tarief'!$B$3:$D$8,2,FALSE),AND($C$3="Vereenvoudigde kostenoptie voor overige kosten",$H20="Vast tarief"),VLOOKUP($F20,'Vast tarief'!$B$3:$D$8,3,FALSE),AND($H20="Uurtarief",$I20=""),0,AND($H20="Uurtarief", $F20="Loonkosten"),VLOOKUP(I20,'Rekenhulp uurtarief loonkosten'!$B$6:$P$55,13,FALSE),AND($H20="Uurtarief", $F20="IKS Loonkosten"),VLOOKUP(I20,'Rekenhulp uurtarief loonkosten'!$B$6:$P$55,15,FALSE)),"")</f>
        <v/>
      </c>
      <c r="K20" s="97"/>
      <c r="L20" s="101"/>
      <c r="M20" s="6" t="str" cm="1">
        <f t="array" ref="M20">_xlfn.IFS(F20="","",$C$3="Kies een berekeningsmethode op tabblad 'Begrotingsoverzicht'","",O20="Dit kostentype hoeft u niet op te geven. Hiervoor wordt een forfait berekend.","",AND(J20&lt;&gt;"",G20="Arbeidskosten"),J20*K20,L20&gt;0,L20,L20 &lt;=0,0)</f>
        <v/>
      </c>
      <c r="N20" s="6" t="str" cm="1">
        <f t="array" ref="N20">_xlfn.IFS(OR(F20="",$C$3="Kies een berekeningsmethode op tabblad 'Begrotingsoverzicht'",$C$3="Geen vereenvoudigde kostenoptie"),"",O20="Dit kostentype hoeft u niet op te geven. Hiervoor wordt een forfait berekend.","",AND(J20&lt;&gt;"",OR(F20="Eigen arbeid",F20="Loonkosten")),(J20*K20)*0.4,AND(J20&lt;&gt;"",F20="IKS Loonkosten"),0,L20&gt;0,L20*0.23,L20 &lt;=0,0)</f>
        <v/>
      </c>
      <c r="O20" s="102" t="str" cm="1">
        <f t="array" ref="O20">IFERROR(_xlfn.IFS(AND($C$3="Vereenvoudigde kostenoptie voor arbeidskosten",G20&lt;&gt;"",G20&lt;&gt;"Overige kosten"),"Dit kostentype hoeft u niet op te geven. Hiervoor wordt een forfait berekend.",AND($C$3="Vereenvoudigde kostenoptie voor overige kosten",G20&lt;&gt;"",G20="Overige kosten"),"Dit kostentype hoeft u niet op te geven. Hiervoor wordt een forfait berekend."),"")</f>
        <v/>
      </c>
    </row>
    <row r="21" spans="1:15" ht="15" customHeight="1" x14ac:dyDescent="0.25">
      <c r="A21" s="9">
        <v>16</v>
      </c>
      <c r="B21" s="97"/>
      <c r="C21" s="97"/>
      <c r="D21" s="97"/>
      <c r="E21" s="97"/>
      <c r="F21" s="97"/>
      <c r="G21" s="98" t="str">
        <f>IFERROR(VLOOKUP(F21,Kostentypen!$A$3:$C$20,2,FALSE),"")</f>
        <v/>
      </c>
      <c r="H21" s="98" t="str">
        <f>IFERROR(VLOOKUP(F21,Kostentypen!$A$3:$D$20,3,FALSE),"")</f>
        <v/>
      </c>
      <c r="I21" s="99"/>
      <c r="J21" s="100" t="str" cm="1">
        <f t="array" ref="J21">_xlfn.IFNA(_xlfn.IFS($C$3="Vereenvoudigde kostenoptie voor arbeidskosten","",AND($C$3="Geen vereenvoudigde kostenoptie",$H21="Vast tarief"),VLOOKUP($F21,'Vast tarief'!$B$3:$D$8,2,FALSE),AND($C$3="Vereenvoudigde kostenoptie voor overige kosten",$H21="Vast tarief"),VLOOKUP($F21,'Vast tarief'!$B$3:$D$8,3,FALSE),AND($H21="Uurtarief",$I21=""),0,AND($H21="Uurtarief", $F21="Loonkosten"),VLOOKUP(I21,'Rekenhulp uurtarief loonkosten'!$B$6:$P$55,13,FALSE),AND($H21="Uurtarief", $F21="IKS Loonkosten"),VLOOKUP(I21,'Rekenhulp uurtarief loonkosten'!$B$6:$P$55,15,FALSE)),"")</f>
        <v/>
      </c>
      <c r="K21" s="97"/>
      <c r="L21" s="101"/>
      <c r="M21" s="6" t="str" cm="1">
        <f t="array" ref="M21">_xlfn.IFS(F21="","",$C$3="Kies een berekeningsmethode op tabblad 'Begrotingsoverzicht'","",O21="Dit kostentype hoeft u niet op te geven. Hiervoor wordt een forfait berekend.","",AND(J21&lt;&gt;"",G21="Arbeidskosten"),J21*K21,L21&gt;0,L21,L21 &lt;=0,0)</f>
        <v/>
      </c>
      <c r="N21" s="6" t="str" cm="1">
        <f t="array" ref="N21">_xlfn.IFS(OR(F21="",$C$3="Kies een berekeningsmethode op tabblad 'Begrotingsoverzicht'",$C$3="Geen vereenvoudigde kostenoptie"),"",O21="Dit kostentype hoeft u niet op te geven. Hiervoor wordt een forfait berekend.","",AND(J21&lt;&gt;"",OR(F21="Eigen arbeid",F21="Loonkosten")),(J21*K21)*0.4,AND(J21&lt;&gt;"",F21="IKS Loonkosten"),0,L21&gt;0,L21*0.23,L21 &lt;=0,0)</f>
        <v/>
      </c>
      <c r="O21" s="102" t="str" cm="1">
        <f t="array" ref="O21">IFERROR(_xlfn.IFS(AND($C$3="Vereenvoudigde kostenoptie voor arbeidskosten",G21&lt;&gt;"",G21&lt;&gt;"Overige kosten"),"Dit kostentype hoeft u niet op te geven. Hiervoor wordt een forfait berekend.",AND($C$3="Vereenvoudigde kostenoptie voor overige kosten",G21&lt;&gt;"",G21="Overige kosten"),"Dit kostentype hoeft u niet op te geven. Hiervoor wordt een forfait berekend."),"")</f>
        <v/>
      </c>
    </row>
    <row r="22" spans="1:15" ht="15" customHeight="1" x14ac:dyDescent="0.25">
      <c r="A22" s="9">
        <v>17</v>
      </c>
      <c r="B22" s="97"/>
      <c r="C22" s="97"/>
      <c r="D22" s="97"/>
      <c r="E22" s="97"/>
      <c r="F22" s="97"/>
      <c r="G22" s="98" t="str">
        <f>IFERROR(VLOOKUP(F22,Kostentypen!$A$3:$C$20,2,FALSE),"")</f>
        <v/>
      </c>
      <c r="H22" s="98" t="str">
        <f>IFERROR(VLOOKUP(F22,Kostentypen!$A$3:$D$20,3,FALSE),"")</f>
        <v/>
      </c>
      <c r="I22" s="99"/>
      <c r="J22" s="100" t="str" cm="1">
        <f t="array" ref="J22">_xlfn.IFNA(_xlfn.IFS($C$3="Vereenvoudigde kostenoptie voor arbeidskosten","",AND($C$3="Geen vereenvoudigde kostenoptie",$H22="Vast tarief"),VLOOKUP($F22,'Vast tarief'!$B$3:$D$8,2,FALSE),AND($C$3="Vereenvoudigde kostenoptie voor overige kosten",$H22="Vast tarief"),VLOOKUP($F22,'Vast tarief'!$B$3:$D$8,3,FALSE),AND($H22="Uurtarief",$I22=""),0,AND($H22="Uurtarief", $F22="Loonkosten"),VLOOKUP(I22,'Rekenhulp uurtarief loonkosten'!$B$6:$P$55,13,FALSE),AND($H22="Uurtarief", $F22="IKS Loonkosten"),VLOOKUP(I22,'Rekenhulp uurtarief loonkosten'!$B$6:$P$55,15,FALSE)),"")</f>
        <v/>
      </c>
      <c r="K22" s="97"/>
      <c r="L22" s="101"/>
      <c r="M22" s="6" t="str" cm="1">
        <f t="array" ref="M22">_xlfn.IFS(F22="","",$C$3="Kies een berekeningsmethode op tabblad 'Begrotingsoverzicht'","",O22="Dit kostentype hoeft u niet op te geven. Hiervoor wordt een forfait berekend.","",AND(J22&lt;&gt;"",G22="Arbeidskosten"),J22*K22,L22&gt;0,L22,L22 &lt;=0,0)</f>
        <v/>
      </c>
      <c r="N22" s="6" t="str" cm="1">
        <f t="array" ref="N22">_xlfn.IFS(OR(F22="",$C$3="Kies een berekeningsmethode op tabblad 'Begrotingsoverzicht'",$C$3="Geen vereenvoudigde kostenoptie"),"",O22="Dit kostentype hoeft u niet op te geven. Hiervoor wordt een forfait berekend.","",AND(J22&lt;&gt;"",OR(F22="Eigen arbeid",F22="Loonkosten")),(J22*K22)*0.4,AND(J22&lt;&gt;"",F22="IKS Loonkosten"),0,L22&gt;0,L22*0.23,L22 &lt;=0,0)</f>
        <v/>
      </c>
      <c r="O22" s="102" t="str" cm="1">
        <f t="array" ref="O22">IFERROR(_xlfn.IFS(AND($C$3="Vereenvoudigde kostenoptie voor arbeidskosten",G22&lt;&gt;"",G22&lt;&gt;"Overige kosten"),"Dit kostentype hoeft u niet op te geven. Hiervoor wordt een forfait berekend.",AND($C$3="Vereenvoudigde kostenoptie voor overige kosten",G22&lt;&gt;"",G22="Overige kosten"),"Dit kostentype hoeft u niet op te geven. Hiervoor wordt een forfait berekend."),"")</f>
        <v/>
      </c>
    </row>
    <row r="23" spans="1:15" ht="15" customHeight="1" x14ac:dyDescent="0.25">
      <c r="A23" s="9">
        <v>18</v>
      </c>
      <c r="B23" s="97"/>
      <c r="C23" s="97"/>
      <c r="D23" s="97"/>
      <c r="E23" s="97"/>
      <c r="F23" s="97"/>
      <c r="G23" s="98" t="str">
        <f>IFERROR(VLOOKUP(F23,Kostentypen!$A$3:$C$20,2,FALSE),"")</f>
        <v/>
      </c>
      <c r="H23" s="98" t="str">
        <f>IFERROR(VLOOKUP(F23,Kostentypen!$A$3:$D$20,3,FALSE),"")</f>
        <v/>
      </c>
      <c r="I23" s="99"/>
      <c r="J23" s="100" t="str" cm="1">
        <f t="array" ref="J23">_xlfn.IFNA(_xlfn.IFS($C$3="Vereenvoudigde kostenoptie voor arbeidskosten","",AND($C$3="Geen vereenvoudigde kostenoptie",$H23="Vast tarief"),VLOOKUP($F23,'Vast tarief'!$B$3:$D$8,2,FALSE),AND($C$3="Vereenvoudigde kostenoptie voor overige kosten",$H23="Vast tarief"),VLOOKUP($F23,'Vast tarief'!$B$3:$D$8,3,FALSE),AND($H23="Uurtarief",$I23=""),0,AND($H23="Uurtarief", $F23="Loonkosten"),VLOOKUP(I23,'Rekenhulp uurtarief loonkosten'!$B$6:$P$55,13,FALSE),AND($H23="Uurtarief", $F23="IKS Loonkosten"),VLOOKUP(I23,'Rekenhulp uurtarief loonkosten'!$B$6:$P$55,15,FALSE)),"")</f>
        <v/>
      </c>
      <c r="K23" s="97"/>
      <c r="L23" s="101"/>
      <c r="M23" s="6" t="str" cm="1">
        <f t="array" ref="M23">_xlfn.IFS(F23="","",$C$3="Kies een berekeningsmethode op tabblad 'Begrotingsoverzicht'","",O23="Dit kostentype hoeft u niet op te geven. Hiervoor wordt een forfait berekend.","",AND(J23&lt;&gt;"",G23="Arbeidskosten"),J23*K23,L23&gt;0,L23,L23 &lt;=0,0)</f>
        <v/>
      </c>
      <c r="N23" s="6" t="str" cm="1">
        <f t="array" ref="N23">_xlfn.IFS(OR(F23="",$C$3="Kies een berekeningsmethode op tabblad 'Begrotingsoverzicht'",$C$3="Geen vereenvoudigde kostenoptie"),"",O23="Dit kostentype hoeft u niet op te geven. Hiervoor wordt een forfait berekend.","",AND(J23&lt;&gt;"",OR(F23="Eigen arbeid",F23="Loonkosten")),(J23*K23)*0.4,AND(J23&lt;&gt;"",F23="IKS Loonkosten"),0,L23&gt;0,L23*0.23,L23 &lt;=0,0)</f>
        <v/>
      </c>
      <c r="O23" s="102" t="str" cm="1">
        <f t="array" ref="O23">IFERROR(_xlfn.IFS(AND($C$3="Vereenvoudigde kostenoptie voor arbeidskosten",G23&lt;&gt;"",G23&lt;&gt;"Overige kosten"),"Dit kostentype hoeft u niet op te geven. Hiervoor wordt een forfait berekend.",AND($C$3="Vereenvoudigde kostenoptie voor overige kosten",G23&lt;&gt;"",G23="Overige kosten"),"Dit kostentype hoeft u niet op te geven. Hiervoor wordt een forfait berekend."),"")</f>
        <v/>
      </c>
    </row>
    <row r="24" spans="1:15" ht="15" customHeight="1" x14ac:dyDescent="0.25">
      <c r="A24" s="9">
        <v>19</v>
      </c>
      <c r="B24" s="97"/>
      <c r="C24" s="97"/>
      <c r="D24" s="97"/>
      <c r="E24" s="97"/>
      <c r="F24" s="97"/>
      <c r="G24" s="98" t="str">
        <f>IFERROR(VLOOKUP(F24,Kostentypen!$A$3:$C$20,2,FALSE),"")</f>
        <v/>
      </c>
      <c r="H24" s="98" t="str">
        <f>IFERROR(VLOOKUP(F24,Kostentypen!$A$3:$D$20,3,FALSE),"")</f>
        <v/>
      </c>
      <c r="I24" s="99"/>
      <c r="J24" s="100" t="str" cm="1">
        <f t="array" ref="J24">_xlfn.IFNA(_xlfn.IFS($C$3="Vereenvoudigde kostenoptie voor arbeidskosten","",AND($C$3="Geen vereenvoudigde kostenoptie",$H24="Vast tarief"),VLOOKUP($F24,'Vast tarief'!$B$3:$D$8,2,FALSE),AND($C$3="Vereenvoudigde kostenoptie voor overige kosten",$H24="Vast tarief"),VLOOKUP($F24,'Vast tarief'!$B$3:$D$8,3,FALSE),AND($H24="Uurtarief",$I24=""),0,AND($H24="Uurtarief", $F24="Loonkosten"),VLOOKUP(I24,'Rekenhulp uurtarief loonkosten'!$B$6:$P$55,13,FALSE),AND($H24="Uurtarief", $F24="IKS Loonkosten"),VLOOKUP(I24,'Rekenhulp uurtarief loonkosten'!$B$6:$P$55,15,FALSE)),"")</f>
        <v/>
      </c>
      <c r="K24" s="97"/>
      <c r="L24" s="101"/>
      <c r="M24" s="6" t="str" cm="1">
        <f t="array" ref="M24">_xlfn.IFS(F24="","",$C$3="Kies een berekeningsmethode op tabblad 'Begrotingsoverzicht'","",O24="Dit kostentype hoeft u niet op te geven. Hiervoor wordt een forfait berekend.","",AND(J24&lt;&gt;"",G24="Arbeidskosten"),J24*K24,L24&gt;0,L24,L24 &lt;=0,0)</f>
        <v/>
      </c>
      <c r="N24" s="6" t="str" cm="1">
        <f t="array" ref="N24">_xlfn.IFS(OR(F24="",$C$3="Kies een berekeningsmethode op tabblad 'Begrotingsoverzicht'",$C$3="Geen vereenvoudigde kostenoptie"),"",O24="Dit kostentype hoeft u niet op te geven. Hiervoor wordt een forfait berekend.","",AND(J24&lt;&gt;"",OR(F24="Eigen arbeid",F24="Loonkosten")),(J24*K24)*0.4,AND(J24&lt;&gt;"",F24="IKS Loonkosten"),0,L24&gt;0,L24*0.23,L24 &lt;=0,0)</f>
        <v/>
      </c>
      <c r="O24" s="102" t="str" cm="1">
        <f t="array" ref="O24">IFERROR(_xlfn.IFS(AND($C$3="Vereenvoudigde kostenoptie voor arbeidskosten",G24&lt;&gt;"",G24&lt;&gt;"Overige kosten"),"Dit kostentype hoeft u niet op te geven. Hiervoor wordt een forfait berekend.",AND($C$3="Vereenvoudigde kostenoptie voor overige kosten",G24&lt;&gt;"",G24="Overige kosten"),"Dit kostentype hoeft u niet op te geven. Hiervoor wordt een forfait berekend."),"")</f>
        <v/>
      </c>
    </row>
    <row r="25" spans="1:15" ht="15" customHeight="1" x14ac:dyDescent="0.25">
      <c r="A25" s="9">
        <v>20</v>
      </c>
      <c r="B25" s="97"/>
      <c r="C25" s="97"/>
      <c r="D25" s="97"/>
      <c r="E25" s="97"/>
      <c r="F25" s="97"/>
      <c r="G25" s="98" t="str">
        <f>IFERROR(VLOOKUP(F25,Kostentypen!$A$3:$C$20,2,FALSE),"")</f>
        <v/>
      </c>
      <c r="H25" s="98" t="str">
        <f>IFERROR(VLOOKUP(F25,Kostentypen!$A$3:$D$20,3,FALSE),"")</f>
        <v/>
      </c>
      <c r="I25" s="99"/>
      <c r="J25" s="100" t="str" cm="1">
        <f t="array" ref="J25">_xlfn.IFNA(_xlfn.IFS($C$3="Vereenvoudigde kostenoptie voor arbeidskosten","",AND($C$3="Geen vereenvoudigde kostenoptie",$H25="Vast tarief"),VLOOKUP($F25,'Vast tarief'!$B$3:$D$8,2,FALSE),AND($C$3="Vereenvoudigde kostenoptie voor overige kosten",$H25="Vast tarief"),VLOOKUP($F25,'Vast tarief'!$B$3:$D$8,3,FALSE),AND($H25="Uurtarief",$I25=""),0,AND($H25="Uurtarief", $F25="Loonkosten"),VLOOKUP(I25,'Rekenhulp uurtarief loonkosten'!$B$6:$P$55,13,FALSE),AND($H25="Uurtarief", $F25="IKS Loonkosten"),VLOOKUP(I25,'Rekenhulp uurtarief loonkosten'!$B$6:$P$55,15,FALSE)),"")</f>
        <v/>
      </c>
      <c r="K25" s="97"/>
      <c r="L25" s="101"/>
      <c r="M25" s="6" t="str" cm="1">
        <f t="array" ref="M25">_xlfn.IFS(F25="","",$C$3="Kies een berekeningsmethode op tabblad 'Begrotingsoverzicht'","",O25="Dit kostentype hoeft u niet op te geven. Hiervoor wordt een forfait berekend.","",AND(J25&lt;&gt;"",G25="Arbeidskosten"),J25*K25,L25&gt;0,L25,L25 &lt;=0,0)</f>
        <v/>
      </c>
      <c r="N25" s="6" t="str" cm="1">
        <f t="array" ref="N25">_xlfn.IFS(OR(F25="",$C$3="Kies een berekeningsmethode op tabblad 'Begrotingsoverzicht'",$C$3="Geen vereenvoudigde kostenoptie"),"",O25="Dit kostentype hoeft u niet op te geven. Hiervoor wordt een forfait berekend.","",AND(J25&lt;&gt;"",OR(F25="Eigen arbeid",F25="Loonkosten")),(J25*K25)*0.4,AND(J25&lt;&gt;"",F25="IKS Loonkosten"),0,L25&gt;0,L25*0.23,L25 &lt;=0,0)</f>
        <v/>
      </c>
      <c r="O25" s="102" t="str" cm="1">
        <f t="array" ref="O25">IFERROR(_xlfn.IFS(AND($C$3="Vereenvoudigde kostenoptie voor arbeidskosten",G25&lt;&gt;"",G25&lt;&gt;"Overige kosten"),"Dit kostentype hoeft u niet op te geven. Hiervoor wordt een forfait berekend.",AND($C$3="Vereenvoudigde kostenoptie voor overige kosten",G25&lt;&gt;"",G25="Overige kosten"),"Dit kostentype hoeft u niet op te geven. Hiervoor wordt een forfait berekend."),"")</f>
        <v/>
      </c>
    </row>
    <row r="26" spans="1:15" ht="15" customHeight="1" x14ac:dyDescent="0.25">
      <c r="A26" s="9">
        <v>21</v>
      </c>
      <c r="B26" s="97"/>
      <c r="C26" s="97"/>
      <c r="D26" s="97"/>
      <c r="E26" s="97"/>
      <c r="F26" s="97"/>
      <c r="G26" s="98" t="str">
        <f>IFERROR(VLOOKUP(F26,Kostentypen!$A$3:$C$20,2,FALSE),"")</f>
        <v/>
      </c>
      <c r="H26" s="98" t="str">
        <f>IFERROR(VLOOKUP(F26,Kostentypen!$A$3:$D$20,3,FALSE),"")</f>
        <v/>
      </c>
      <c r="I26" s="99"/>
      <c r="J26" s="100" t="str" cm="1">
        <f t="array" ref="J26">_xlfn.IFNA(_xlfn.IFS($C$3="Vereenvoudigde kostenoptie voor arbeidskosten","",AND($C$3="Geen vereenvoudigde kostenoptie",$H26="Vast tarief"),VLOOKUP($F26,'Vast tarief'!$B$3:$D$8,2,FALSE),AND($C$3="Vereenvoudigde kostenoptie voor overige kosten",$H26="Vast tarief"),VLOOKUP($F26,'Vast tarief'!$B$3:$D$8,3,FALSE),AND($H26="Uurtarief",$I26=""),0,AND($H26="Uurtarief", $F26="Loonkosten"),VLOOKUP(I26,'Rekenhulp uurtarief loonkosten'!$B$6:$P$55,13,FALSE),AND($H26="Uurtarief", $F26="IKS Loonkosten"),VLOOKUP(I26,'Rekenhulp uurtarief loonkosten'!$B$6:$P$55,15,FALSE)),"")</f>
        <v/>
      </c>
      <c r="K26" s="97"/>
      <c r="L26" s="101"/>
      <c r="M26" s="6" t="str" cm="1">
        <f t="array" ref="M26">_xlfn.IFS(F26="","",$C$3="Kies een berekeningsmethode op tabblad 'Begrotingsoverzicht'","",O26="Dit kostentype hoeft u niet op te geven. Hiervoor wordt een forfait berekend.","",AND(J26&lt;&gt;"",G26="Arbeidskosten"),J26*K26,L26&gt;0,L26,L26 &lt;=0,0)</f>
        <v/>
      </c>
      <c r="N26" s="6" t="str" cm="1">
        <f t="array" ref="N26">_xlfn.IFS(OR(F26="",$C$3="Kies een berekeningsmethode op tabblad 'Begrotingsoverzicht'",$C$3="Geen vereenvoudigde kostenoptie"),"",O26="Dit kostentype hoeft u niet op te geven. Hiervoor wordt een forfait berekend.","",AND(J26&lt;&gt;"",OR(F26="Eigen arbeid",F26="Loonkosten")),(J26*K26)*0.4,AND(J26&lt;&gt;"",F26="IKS Loonkosten"),0,L26&gt;0,L26*0.23,L26 &lt;=0,0)</f>
        <v/>
      </c>
      <c r="O26" s="102" t="str" cm="1">
        <f t="array" ref="O26">IFERROR(_xlfn.IFS(AND($C$3="Vereenvoudigde kostenoptie voor arbeidskosten",G26&lt;&gt;"",G26&lt;&gt;"Overige kosten"),"Dit kostentype hoeft u niet op te geven. Hiervoor wordt een forfait berekend.",AND($C$3="Vereenvoudigde kostenoptie voor overige kosten",G26&lt;&gt;"",G26="Overige kosten"),"Dit kostentype hoeft u niet op te geven. Hiervoor wordt een forfait berekend."),"")</f>
        <v/>
      </c>
    </row>
    <row r="27" spans="1:15" ht="15" customHeight="1" x14ac:dyDescent="0.25">
      <c r="A27" s="9">
        <v>22</v>
      </c>
      <c r="B27" s="97"/>
      <c r="C27" s="97"/>
      <c r="D27" s="97"/>
      <c r="E27" s="97"/>
      <c r="F27" s="97"/>
      <c r="G27" s="98" t="str">
        <f>IFERROR(VLOOKUP(F27,Kostentypen!$A$3:$C$20,2,FALSE),"")</f>
        <v/>
      </c>
      <c r="H27" s="98" t="str">
        <f>IFERROR(VLOOKUP(F27,Kostentypen!$A$3:$D$20,3,FALSE),"")</f>
        <v/>
      </c>
      <c r="I27" s="99"/>
      <c r="J27" s="100" t="str" cm="1">
        <f t="array" ref="J27">_xlfn.IFNA(_xlfn.IFS($C$3="Vereenvoudigde kostenoptie voor arbeidskosten","",AND($C$3="Geen vereenvoudigde kostenoptie",$H27="Vast tarief"),VLOOKUP($F27,'Vast tarief'!$B$3:$D$8,2,FALSE),AND($C$3="Vereenvoudigde kostenoptie voor overige kosten",$H27="Vast tarief"),VLOOKUP($F27,'Vast tarief'!$B$3:$D$8,3,FALSE),AND($H27="Uurtarief",$I27=""),0,AND($H27="Uurtarief", $F27="Loonkosten"),VLOOKUP(I27,'Rekenhulp uurtarief loonkosten'!$B$6:$P$55,13,FALSE),AND($H27="Uurtarief", $F27="IKS Loonkosten"),VLOOKUP(I27,'Rekenhulp uurtarief loonkosten'!$B$6:$P$55,15,FALSE)),"")</f>
        <v/>
      </c>
      <c r="K27" s="97"/>
      <c r="L27" s="101"/>
      <c r="M27" s="6" t="str" cm="1">
        <f t="array" ref="M27">_xlfn.IFS(F27="","",$C$3="Kies een berekeningsmethode op tabblad 'Begrotingsoverzicht'","",O27="Dit kostentype hoeft u niet op te geven. Hiervoor wordt een forfait berekend.","",AND(J27&lt;&gt;"",G27="Arbeidskosten"),J27*K27,L27&gt;0,L27,L27 &lt;=0,0)</f>
        <v/>
      </c>
      <c r="N27" s="6" t="str" cm="1">
        <f t="array" ref="N27">_xlfn.IFS(OR(F27="",$C$3="Kies een berekeningsmethode op tabblad 'Begrotingsoverzicht'",$C$3="Geen vereenvoudigde kostenoptie"),"",O27="Dit kostentype hoeft u niet op te geven. Hiervoor wordt een forfait berekend.","",AND(J27&lt;&gt;"",OR(F27="Eigen arbeid",F27="Loonkosten")),(J27*K27)*0.4,AND(J27&lt;&gt;"",F27="IKS Loonkosten"),0,L27&gt;0,L27*0.23,L27 &lt;=0,0)</f>
        <v/>
      </c>
      <c r="O27" s="102" t="str" cm="1">
        <f t="array" ref="O27">IFERROR(_xlfn.IFS(AND($C$3="Vereenvoudigde kostenoptie voor arbeidskosten",G27&lt;&gt;"",G27&lt;&gt;"Overige kosten"),"Dit kostentype hoeft u niet op te geven. Hiervoor wordt een forfait berekend.",AND($C$3="Vereenvoudigde kostenoptie voor overige kosten",G27&lt;&gt;"",G27="Overige kosten"),"Dit kostentype hoeft u niet op te geven. Hiervoor wordt een forfait berekend."),"")</f>
        <v/>
      </c>
    </row>
    <row r="28" spans="1:15" ht="15" customHeight="1" x14ac:dyDescent="0.25">
      <c r="A28" s="9">
        <v>23</v>
      </c>
      <c r="B28" s="97"/>
      <c r="C28" s="97"/>
      <c r="D28" s="97"/>
      <c r="E28" s="97"/>
      <c r="F28" s="97"/>
      <c r="G28" s="98" t="str">
        <f>IFERROR(VLOOKUP(F28,Kostentypen!$A$3:$C$20,2,FALSE),"")</f>
        <v/>
      </c>
      <c r="H28" s="98" t="str">
        <f>IFERROR(VLOOKUP(F28,Kostentypen!$A$3:$D$20,3,FALSE),"")</f>
        <v/>
      </c>
      <c r="I28" s="99"/>
      <c r="J28" s="100" t="str" cm="1">
        <f t="array" ref="J28">_xlfn.IFNA(_xlfn.IFS($C$3="Vereenvoudigde kostenoptie voor arbeidskosten","",AND($C$3="Geen vereenvoudigde kostenoptie",$H28="Vast tarief"),VLOOKUP($F28,'Vast tarief'!$B$3:$D$8,2,FALSE),AND($C$3="Vereenvoudigde kostenoptie voor overige kosten",$H28="Vast tarief"),VLOOKUP($F28,'Vast tarief'!$B$3:$D$8,3,FALSE),AND($H28="Uurtarief",$I28=""),0,AND($H28="Uurtarief", $F28="Loonkosten"),VLOOKUP(I28,'Rekenhulp uurtarief loonkosten'!$B$6:$P$55,13,FALSE),AND($H28="Uurtarief", $F28="IKS Loonkosten"),VLOOKUP(I28,'Rekenhulp uurtarief loonkosten'!$B$6:$P$55,15,FALSE)),"")</f>
        <v/>
      </c>
      <c r="K28" s="97"/>
      <c r="L28" s="101"/>
      <c r="M28" s="6" t="str" cm="1">
        <f t="array" ref="M28">_xlfn.IFS(F28="","",$C$3="Kies een berekeningsmethode op tabblad 'Begrotingsoverzicht'","",O28="Dit kostentype hoeft u niet op te geven. Hiervoor wordt een forfait berekend.","",AND(J28&lt;&gt;"",G28="Arbeidskosten"),J28*K28,L28&gt;0,L28,L28 &lt;=0,0)</f>
        <v/>
      </c>
      <c r="N28" s="6" t="str" cm="1">
        <f t="array" ref="N28">_xlfn.IFS(OR(F28="",$C$3="Kies een berekeningsmethode op tabblad 'Begrotingsoverzicht'",$C$3="Geen vereenvoudigde kostenoptie"),"",O28="Dit kostentype hoeft u niet op te geven. Hiervoor wordt een forfait berekend.","",AND(J28&lt;&gt;"",OR(F28="Eigen arbeid",F28="Loonkosten")),(J28*K28)*0.4,AND(J28&lt;&gt;"",F28="IKS Loonkosten"),0,L28&gt;0,L28*0.23,L28 &lt;=0,0)</f>
        <v/>
      </c>
      <c r="O28" s="102" t="str" cm="1">
        <f t="array" ref="O28">IFERROR(_xlfn.IFS(AND($C$3="Vereenvoudigde kostenoptie voor arbeidskosten",G28&lt;&gt;"",G28&lt;&gt;"Overige kosten"),"Dit kostentype hoeft u niet op te geven. Hiervoor wordt een forfait berekend.",AND($C$3="Vereenvoudigde kostenoptie voor overige kosten",G28&lt;&gt;"",G28="Overige kosten"),"Dit kostentype hoeft u niet op te geven. Hiervoor wordt een forfait berekend."),"")</f>
        <v/>
      </c>
    </row>
    <row r="29" spans="1:15" ht="15" customHeight="1" x14ac:dyDescent="0.25">
      <c r="A29" s="9">
        <v>24</v>
      </c>
      <c r="B29" s="97"/>
      <c r="C29" s="97"/>
      <c r="D29" s="97"/>
      <c r="E29" s="97"/>
      <c r="F29" s="97"/>
      <c r="G29" s="98" t="str">
        <f>IFERROR(VLOOKUP(F29,Kostentypen!$A$3:$C$20,2,FALSE),"")</f>
        <v/>
      </c>
      <c r="H29" s="98" t="str">
        <f>IFERROR(VLOOKUP(F29,Kostentypen!$A$3:$D$20,3,FALSE),"")</f>
        <v/>
      </c>
      <c r="I29" s="99"/>
      <c r="J29" s="100" t="str" cm="1">
        <f t="array" ref="J29">_xlfn.IFNA(_xlfn.IFS($C$3="Vereenvoudigde kostenoptie voor arbeidskosten","",AND($C$3="Geen vereenvoudigde kostenoptie",$H29="Vast tarief"),VLOOKUP($F29,'Vast tarief'!$B$3:$D$8,2,FALSE),AND($C$3="Vereenvoudigde kostenoptie voor overige kosten",$H29="Vast tarief"),VLOOKUP($F29,'Vast tarief'!$B$3:$D$8,3,FALSE),AND($H29="Uurtarief",$I29=""),0,AND($H29="Uurtarief", $F29="Loonkosten"),VLOOKUP(I29,'Rekenhulp uurtarief loonkosten'!$B$6:$P$55,13,FALSE),AND($H29="Uurtarief", $F29="IKS Loonkosten"),VLOOKUP(I29,'Rekenhulp uurtarief loonkosten'!$B$6:$P$55,15,FALSE)),"")</f>
        <v/>
      </c>
      <c r="K29" s="97"/>
      <c r="L29" s="101"/>
      <c r="M29" s="6" t="str" cm="1">
        <f t="array" ref="M29">_xlfn.IFS(F29="","",$C$3="Kies een berekeningsmethode op tabblad 'Begrotingsoverzicht'","",O29="Dit kostentype hoeft u niet op te geven. Hiervoor wordt een forfait berekend.","",AND(J29&lt;&gt;"",G29="Arbeidskosten"),J29*K29,L29&gt;0,L29,L29 &lt;=0,0)</f>
        <v/>
      </c>
      <c r="N29" s="6" t="str" cm="1">
        <f t="array" ref="N29">_xlfn.IFS(OR(F29="",$C$3="Kies een berekeningsmethode op tabblad 'Begrotingsoverzicht'",$C$3="Geen vereenvoudigde kostenoptie"),"",O29="Dit kostentype hoeft u niet op te geven. Hiervoor wordt een forfait berekend.","",AND(J29&lt;&gt;"",OR(F29="Eigen arbeid",F29="Loonkosten")),(J29*K29)*0.4,AND(J29&lt;&gt;"",F29="IKS Loonkosten"),0,L29&gt;0,L29*0.23,L29 &lt;=0,0)</f>
        <v/>
      </c>
      <c r="O29" s="102" t="str" cm="1">
        <f t="array" ref="O29">IFERROR(_xlfn.IFS(AND($C$3="Vereenvoudigde kostenoptie voor arbeidskosten",G29&lt;&gt;"",G29&lt;&gt;"Overige kosten"),"Dit kostentype hoeft u niet op te geven. Hiervoor wordt een forfait berekend.",AND($C$3="Vereenvoudigde kostenoptie voor overige kosten",G29&lt;&gt;"",G29="Overige kosten"),"Dit kostentype hoeft u niet op te geven. Hiervoor wordt een forfait berekend."),"")</f>
        <v/>
      </c>
    </row>
    <row r="30" spans="1:15" ht="15" customHeight="1" x14ac:dyDescent="0.25">
      <c r="A30" s="9">
        <v>25</v>
      </c>
      <c r="B30" s="97"/>
      <c r="C30" s="97"/>
      <c r="D30" s="97"/>
      <c r="E30" s="97"/>
      <c r="F30" s="97"/>
      <c r="G30" s="98" t="str">
        <f>IFERROR(VLOOKUP(F30,Kostentypen!$A$3:$C$20,2,FALSE),"")</f>
        <v/>
      </c>
      <c r="H30" s="98" t="str">
        <f>IFERROR(VLOOKUP(F30,Kostentypen!$A$3:$D$20,3,FALSE),"")</f>
        <v/>
      </c>
      <c r="I30" s="99"/>
      <c r="J30" s="100" t="str" cm="1">
        <f t="array" ref="J30">_xlfn.IFNA(_xlfn.IFS($C$3="Vereenvoudigde kostenoptie voor arbeidskosten","",AND($C$3="Geen vereenvoudigde kostenoptie",$H30="Vast tarief"),VLOOKUP($F30,'Vast tarief'!$B$3:$D$8,2,FALSE),AND($C$3="Vereenvoudigde kostenoptie voor overige kosten",$H30="Vast tarief"),VLOOKUP($F30,'Vast tarief'!$B$3:$D$8,3,FALSE),AND($H30="Uurtarief",$I30=""),0,AND($H30="Uurtarief", $F30="Loonkosten"),VLOOKUP(I30,'Rekenhulp uurtarief loonkosten'!$B$6:$P$55,13,FALSE),AND($H30="Uurtarief", $F30="IKS Loonkosten"),VLOOKUP(I30,'Rekenhulp uurtarief loonkosten'!$B$6:$P$55,15,FALSE)),"")</f>
        <v/>
      </c>
      <c r="K30" s="97"/>
      <c r="L30" s="101"/>
      <c r="M30" s="6" t="str" cm="1">
        <f t="array" ref="M30">_xlfn.IFS(F30="","",$C$3="Kies een berekeningsmethode op tabblad 'Begrotingsoverzicht'","",O30="Dit kostentype hoeft u niet op te geven. Hiervoor wordt een forfait berekend.","",AND(J30&lt;&gt;"",G30="Arbeidskosten"),J30*K30,L30&gt;0,L30,L30 &lt;=0,0)</f>
        <v/>
      </c>
      <c r="N30" s="6" t="str" cm="1">
        <f t="array" ref="N30">_xlfn.IFS(OR(F30="",$C$3="Kies een berekeningsmethode op tabblad 'Begrotingsoverzicht'",$C$3="Geen vereenvoudigde kostenoptie"),"",O30="Dit kostentype hoeft u niet op te geven. Hiervoor wordt een forfait berekend.","",AND(J30&lt;&gt;"",OR(F30="Eigen arbeid",F30="Loonkosten")),(J30*K30)*0.4,AND(J30&lt;&gt;"",F30="IKS Loonkosten"),0,L30&gt;0,L30*0.23,L30 &lt;=0,0)</f>
        <v/>
      </c>
      <c r="O30" s="102" t="str" cm="1">
        <f t="array" ref="O30">IFERROR(_xlfn.IFS(AND($C$3="Vereenvoudigde kostenoptie voor arbeidskosten",G30&lt;&gt;"",G30&lt;&gt;"Overige kosten"),"Dit kostentype hoeft u niet op te geven. Hiervoor wordt een forfait berekend.",AND($C$3="Vereenvoudigde kostenoptie voor overige kosten",G30&lt;&gt;"",G30="Overige kosten"),"Dit kostentype hoeft u niet op te geven. Hiervoor wordt een forfait berekend."),"")</f>
        <v/>
      </c>
    </row>
    <row r="31" spans="1:15" ht="15" customHeight="1" x14ac:dyDescent="0.25">
      <c r="A31" s="9">
        <v>26</v>
      </c>
      <c r="B31" s="97"/>
      <c r="C31" s="97"/>
      <c r="D31" s="97"/>
      <c r="E31" s="97"/>
      <c r="F31" s="97"/>
      <c r="G31" s="98" t="str">
        <f>IFERROR(VLOOKUP(F31,Kostentypen!$A$3:$C$20,2,FALSE),"")</f>
        <v/>
      </c>
      <c r="H31" s="98" t="str">
        <f>IFERROR(VLOOKUP(F31,Kostentypen!$A$3:$D$20,3,FALSE),"")</f>
        <v/>
      </c>
      <c r="I31" s="99"/>
      <c r="J31" s="100" t="str" cm="1">
        <f t="array" ref="J31">_xlfn.IFNA(_xlfn.IFS($C$3="Vereenvoudigde kostenoptie voor arbeidskosten","",AND($C$3="Geen vereenvoudigde kostenoptie",$H31="Vast tarief"),VLOOKUP($F31,'Vast tarief'!$B$3:$D$8,2,FALSE),AND($C$3="Vereenvoudigde kostenoptie voor overige kosten",$H31="Vast tarief"),VLOOKUP($F31,'Vast tarief'!$B$3:$D$8,3,FALSE),AND($H31="Uurtarief",$I31=""),0,AND($H31="Uurtarief", $F31="Loonkosten"),VLOOKUP(I31,'Rekenhulp uurtarief loonkosten'!$B$6:$P$55,13,FALSE),AND($H31="Uurtarief", $F31="IKS Loonkosten"),VLOOKUP(I31,'Rekenhulp uurtarief loonkosten'!$B$6:$P$55,15,FALSE)),"")</f>
        <v/>
      </c>
      <c r="K31" s="97"/>
      <c r="L31" s="101"/>
      <c r="M31" s="6" t="str" cm="1">
        <f t="array" ref="M31">_xlfn.IFS(F31="","",$C$3="Kies een berekeningsmethode op tabblad 'Begrotingsoverzicht'","",O31="Dit kostentype hoeft u niet op te geven. Hiervoor wordt een forfait berekend.","",AND(J31&lt;&gt;"",G31="Arbeidskosten"),J31*K31,L31&gt;0,L31,L31 &lt;=0,0)</f>
        <v/>
      </c>
      <c r="N31" s="6" t="str" cm="1">
        <f t="array" ref="N31">_xlfn.IFS(OR(F31="",$C$3="Kies een berekeningsmethode op tabblad 'Begrotingsoverzicht'",$C$3="Geen vereenvoudigde kostenoptie"),"",O31="Dit kostentype hoeft u niet op te geven. Hiervoor wordt een forfait berekend.","",AND(J31&lt;&gt;"",OR(F31="Eigen arbeid",F31="Loonkosten")),(J31*K31)*0.4,AND(J31&lt;&gt;"",F31="IKS Loonkosten"),0,L31&gt;0,L31*0.23,L31 &lt;=0,0)</f>
        <v/>
      </c>
      <c r="O31" s="102" t="str" cm="1">
        <f t="array" ref="O31">IFERROR(_xlfn.IFS(AND($C$3="Vereenvoudigde kostenoptie voor arbeidskosten",G31&lt;&gt;"",G31&lt;&gt;"Overige kosten"),"Dit kostentype hoeft u niet op te geven. Hiervoor wordt een forfait berekend.",AND($C$3="Vereenvoudigde kostenoptie voor overige kosten",G31&lt;&gt;"",G31="Overige kosten"),"Dit kostentype hoeft u niet op te geven. Hiervoor wordt een forfait berekend."),"")</f>
        <v/>
      </c>
    </row>
    <row r="32" spans="1:15" ht="15" customHeight="1" x14ac:dyDescent="0.25">
      <c r="A32" s="9">
        <v>27</v>
      </c>
      <c r="B32" s="97"/>
      <c r="C32" s="97"/>
      <c r="D32" s="97"/>
      <c r="E32" s="97"/>
      <c r="F32" s="97"/>
      <c r="G32" s="98" t="str">
        <f>IFERROR(VLOOKUP(F32,Kostentypen!$A$3:$C$20,2,FALSE),"")</f>
        <v/>
      </c>
      <c r="H32" s="98" t="str">
        <f>IFERROR(VLOOKUP(F32,Kostentypen!$A$3:$D$20,3,FALSE),"")</f>
        <v/>
      </c>
      <c r="I32" s="99"/>
      <c r="J32" s="100" t="str" cm="1">
        <f t="array" ref="J32">_xlfn.IFNA(_xlfn.IFS($C$3="Vereenvoudigde kostenoptie voor arbeidskosten","",AND($C$3="Geen vereenvoudigde kostenoptie",$H32="Vast tarief"),VLOOKUP($F32,'Vast tarief'!$B$3:$D$8,2,FALSE),AND($C$3="Vereenvoudigde kostenoptie voor overige kosten",$H32="Vast tarief"),VLOOKUP($F32,'Vast tarief'!$B$3:$D$8,3,FALSE),AND($H32="Uurtarief",$I32=""),0,AND($H32="Uurtarief", $F32="Loonkosten"),VLOOKUP(I32,'Rekenhulp uurtarief loonkosten'!$B$6:$P$55,13,FALSE),AND($H32="Uurtarief", $F32="IKS Loonkosten"),VLOOKUP(I32,'Rekenhulp uurtarief loonkosten'!$B$6:$P$55,15,FALSE)),"")</f>
        <v/>
      </c>
      <c r="K32" s="97"/>
      <c r="L32" s="101"/>
      <c r="M32" s="6" t="str" cm="1">
        <f t="array" ref="M32">_xlfn.IFS(F32="","",$C$3="Kies een berekeningsmethode op tabblad 'Begrotingsoverzicht'","",O32="Dit kostentype hoeft u niet op te geven. Hiervoor wordt een forfait berekend.","",AND(J32&lt;&gt;"",G32="Arbeidskosten"),J32*K32,L32&gt;0,L32,L32 &lt;=0,0)</f>
        <v/>
      </c>
      <c r="N32" s="6" t="str" cm="1">
        <f t="array" ref="N32">_xlfn.IFS(OR(F32="",$C$3="Kies een berekeningsmethode op tabblad 'Begrotingsoverzicht'",$C$3="Geen vereenvoudigde kostenoptie"),"",O32="Dit kostentype hoeft u niet op te geven. Hiervoor wordt een forfait berekend.","",AND(J32&lt;&gt;"",OR(F32="Eigen arbeid",F32="Loonkosten")),(J32*K32)*0.4,AND(J32&lt;&gt;"",F32="IKS Loonkosten"),0,L32&gt;0,L32*0.23,L32 &lt;=0,0)</f>
        <v/>
      </c>
      <c r="O32" s="102" t="str" cm="1">
        <f t="array" ref="O32">IFERROR(_xlfn.IFS(AND($C$3="Vereenvoudigde kostenoptie voor arbeidskosten",G32&lt;&gt;"",G32&lt;&gt;"Overige kosten"),"Dit kostentype hoeft u niet op te geven. Hiervoor wordt een forfait berekend.",AND($C$3="Vereenvoudigde kostenoptie voor overige kosten",G32&lt;&gt;"",G32="Overige kosten"),"Dit kostentype hoeft u niet op te geven. Hiervoor wordt een forfait berekend."),"")</f>
        <v/>
      </c>
    </row>
    <row r="33" spans="1:15" ht="15" customHeight="1" x14ac:dyDescent="0.25">
      <c r="A33" s="9">
        <v>28</v>
      </c>
      <c r="B33" s="97"/>
      <c r="C33" s="97"/>
      <c r="D33" s="97"/>
      <c r="E33" s="97"/>
      <c r="F33" s="97"/>
      <c r="G33" s="98" t="str">
        <f>IFERROR(VLOOKUP(F33,Kostentypen!$A$3:$C$20,2,FALSE),"")</f>
        <v/>
      </c>
      <c r="H33" s="98" t="str">
        <f>IFERROR(VLOOKUP(F33,Kostentypen!$A$3:$D$20,3,FALSE),"")</f>
        <v/>
      </c>
      <c r="I33" s="99"/>
      <c r="J33" s="100" t="str" cm="1">
        <f t="array" ref="J33">_xlfn.IFNA(_xlfn.IFS($C$3="Vereenvoudigde kostenoptie voor arbeidskosten","",AND($C$3="Geen vereenvoudigde kostenoptie",$H33="Vast tarief"),VLOOKUP($F33,'Vast tarief'!$B$3:$D$8,2,FALSE),AND($C$3="Vereenvoudigde kostenoptie voor overige kosten",$H33="Vast tarief"),VLOOKUP($F33,'Vast tarief'!$B$3:$D$8,3,FALSE),AND($H33="Uurtarief",$I33=""),0,AND($H33="Uurtarief", $F33="Loonkosten"),VLOOKUP(I33,'Rekenhulp uurtarief loonkosten'!$B$6:$P$55,13,FALSE),AND($H33="Uurtarief", $F33="IKS Loonkosten"),VLOOKUP(I33,'Rekenhulp uurtarief loonkosten'!$B$6:$P$55,15,FALSE)),"")</f>
        <v/>
      </c>
      <c r="K33" s="97"/>
      <c r="L33" s="101"/>
      <c r="M33" s="6" t="str" cm="1">
        <f t="array" ref="M33">_xlfn.IFS(F33="","",$C$3="Kies een berekeningsmethode op tabblad 'Begrotingsoverzicht'","",O33="Dit kostentype hoeft u niet op te geven. Hiervoor wordt een forfait berekend.","",AND(J33&lt;&gt;"",G33="Arbeidskosten"),J33*K33,L33&gt;0,L33,L33 &lt;=0,0)</f>
        <v/>
      </c>
      <c r="N33" s="6" t="str" cm="1">
        <f t="array" ref="N33">_xlfn.IFS(OR(F33="",$C$3="Kies een berekeningsmethode op tabblad 'Begrotingsoverzicht'",$C$3="Geen vereenvoudigde kostenoptie"),"",O33="Dit kostentype hoeft u niet op te geven. Hiervoor wordt een forfait berekend.","",AND(J33&lt;&gt;"",OR(F33="Eigen arbeid",F33="Loonkosten")),(J33*K33)*0.4,AND(J33&lt;&gt;"",F33="IKS Loonkosten"),0,L33&gt;0,L33*0.23,L33 &lt;=0,0)</f>
        <v/>
      </c>
      <c r="O33" s="102" t="str" cm="1">
        <f t="array" ref="O33">IFERROR(_xlfn.IFS(AND($C$3="Vereenvoudigde kostenoptie voor arbeidskosten",G33&lt;&gt;"",G33&lt;&gt;"Overige kosten"),"Dit kostentype hoeft u niet op te geven. Hiervoor wordt een forfait berekend.",AND($C$3="Vereenvoudigde kostenoptie voor overige kosten",G33&lt;&gt;"",G33="Overige kosten"),"Dit kostentype hoeft u niet op te geven. Hiervoor wordt een forfait berekend."),"")</f>
        <v/>
      </c>
    </row>
    <row r="34" spans="1:15" ht="15" customHeight="1" x14ac:dyDescent="0.25">
      <c r="A34" s="9">
        <v>29</v>
      </c>
      <c r="B34" s="97"/>
      <c r="C34" s="97"/>
      <c r="D34" s="97"/>
      <c r="E34" s="97"/>
      <c r="F34" s="97"/>
      <c r="G34" s="98" t="str">
        <f>IFERROR(VLOOKUP(F34,Kostentypen!$A$3:$C$20,2,FALSE),"")</f>
        <v/>
      </c>
      <c r="H34" s="98" t="str">
        <f>IFERROR(VLOOKUP(F34,Kostentypen!$A$3:$D$20,3,FALSE),"")</f>
        <v/>
      </c>
      <c r="I34" s="99"/>
      <c r="J34" s="100" t="str" cm="1">
        <f t="array" ref="J34">_xlfn.IFNA(_xlfn.IFS($C$3="Vereenvoudigde kostenoptie voor arbeidskosten","",AND($C$3="Geen vereenvoudigde kostenoptie",$H34="Vast tarief"),VLOOKUP($F34,'Vast tarief'!$B$3:$D$8,2,FALSE),AND($C$3="Vereenvoudigde kostenoptie voor overige kosten",$H34="Vast tarief"),VLOOKUP($F34,'Vast tarief'!$B$3:$D$8,3,FALSE),AND($H34="Uurtarief",$I34=""),0,AND($H34="Uurtarief", $F34="Loonkosten"),VLOOKUP(I34,'Rekenhulp uurtarief loonkosten'!$B$6:$P$55,13,FALSE),AND($H34="Uurtarief", $F34="IKS Loonkosten"),VLOOKUP(I34,'Rekenhulp uurtarief loonkosten'!$B$6:$P$55,15,FALSE)),"")</f>
        <v/>
      </c>
      <c r="K34" s="97"/>
      <c r="L34" s="101"/>
      <c r="M34" s="6" t="str" cm="1">
        <f t="array" ref="M34">_xlfn.IFS(F34="","",$C$3="Kies een berekeningsmethode op tabblad 'Begrotingsoverzicht'","",O34="Dit kostentype hoeft u niet op te geven. Hiervoor wordt een forfait berekend.","",AND(J34&lt;&gt;"",G34="Arbeidskosten"),J34*K34,L34&gt;0,L34,L34 &lt;=0,0)</f>
        <v/>
      </c>
      <c r="N34" s="6" t="str" cm="1">
        <f t="array" ref="N34">_xlfn.IFS(OR(F34="",$C$3="Kies een berekeningsmethode op tabblad 'Begrotingsoverzicht'",$C$3="Geen vereenvoudigde kostenoptie"),"",O34="Dit kostentype hoeft u niet op te geven. Hiervoor wordt een forfait berekend.","",AND(J34&lt;&gt;"",OR(F34="Eigen arbeid",F34="Loonkosten")),(J34*K34)*0.4,AND(J34&lt;&gt;"",F34="IKS Loonkosten"),0,L34&gt;0,L34*0.23,L34 &lt;=0,0)</f>
        <v/>
      </c>
      <c r="O34" s="102" t="str" cm="1">
        <f t="array" ref="O34">IFERROR(_xlfn.IFS(AND($C$3="Vereenvoudigde kostenoptie voor arbeidskosten",G34&lt;&gt;"",G34&lt;&gt;"Overige kosten"),"Dit kostentype hoeft u niet op te geven. Hiervoor wordt een forfait berekend.",AND($C$3="Vereenvoudigde kostenoptie voor overige kosten",G34&lt;&gt;"",G34="Overige kosten"),"Dit kostentype hoeft u niet op te geven. Hiervoor wordt een forfait berekend."),"")</f>
        <v/>
      </c>
    </row>
    <row r="35" spans="1:15" ht="15" customHeight="1" x14ac:dyDescent="0.25">
      <c r="A35" s="9">
        <v>30</v>
      </c>
      <c r="B35" s="97"/>
      <c r="C35" s="97"/>
      <c r="D35" s="97"/>
      <c r="E35" s="97"/>
      <c r="F35" s="97"/>
      <c r="G35" s="98" t="str">
        <f>IFERROR(VLOOKUP(F35,Kostentypen!$A$3:$C$20,2,FALSE),"")</f>
        <v/>
      </c>
      <c r="H35" s="98" t="str">
        <f>IFERROR(VLOOKUP(F35,Kostentypen!$A$3:$D$20,3,FALSE),"")</f>
        <v/>
      </c>
      <c r="I35" s="99"/>
      <c r="J35" s="100" t="str" cm="1">
        <f t="array" ref="J35">_xlfn.IFNA(_xlfn.IFS($C$3="Vereenvoudigde kostenoptie voor arbeidskosten","",AND($C$3="Geen vereenvoudigde kostenoptie",$H35="Vast tarief"),VLOOKUP($F35,'Vast tarief'!$B$3:$D$8,2,FALSE),AND($C$3="Vereenvoudigde kostenoptie voor overige kosten",$H35="Vast tarief"),VLOOKUP($F35,'Vast tarief'!$B$3:$D$8,3,FALSE),AND($H35="Uurtarief",$I35=""),0,AND($H35="Uurtarief", $F35="Loonkosten"),VLOOKUP(I35,'Rekenhulp uurtarief loonkosten'!$B$6:$P$55,13,FALSE),AND($H35="Uurtarief", $F35="IKS Loonkosten"),VLOOKUP(I35,'Rekenhulp uurtarief loonkosten'!$B$6:$P$55,15,FALSE)),"")</f>
        <v/>
      </c>
      <c r="K35" s="97"/>
      <c r="L35" s="101"/>
      <c r="M35" s="6" t="str" cm="1">
        <f t="array" ref="M35">_xlfn.IFS(F35="","",$C$3="Kies een berekeningsmethode op tabblad 'Begrotingsoverzicht'","",O35="Dit kostentype hoeft u niet op te geven. Hiervoor wordt een forfait berekend.","",AND(J35&lt;&gt;"",G35="Arbeidskosten"),J35*K35,L35&gt;0,L35,L35 &lt;=0,0)</f>
        <v/>
      </c>
      <c r="N35" s="6" t="str" cm="1">
        <f t="array" ref="N35">_xlfn.IFS(OR(F35="",$C$3="Kies een berekeningsmethode op tabblad 'Begrotingsoverzicht'",$C$3="Geen vereenvoudigde kostenoptie"),"",O35="Dit kostentype hoeft u niet op te geven. Hiervoor wordt een forfait berekend.","",AND(J35&lt;&gt;"",OR(F35="Eigen arbeid",F35="Loonkosten")),(J35*K35)*0.4,AND(J35&lt;&gt;"",F35="IKS Loonkosten"),0,L35&gt;0,L35*0.23,L35 &lt;=0,0)</f>
        <v/>
      </c>
      <c r="O35" s="102" t="str" cm="1">
        <f t="array" ref="O35">IFERROR(_xlfn.IFS(AND($C$3="Vereenvoudigde kostenoptie voor arbeidskosten",G35&lt;&gt;"",G35&lt;&gt;"Overige kosten"),"Dit kostentype hoeft u niet op te geven. Hiervoor wordt een forfait berekend.",AND($C$3="Vereenvoudigde kostenoptie voor overige kosten",G35&lt;&gt;"",G35="Overige kosten"),"Dit kostentype hoeft u niet op te geven. Hiervoor wordt een forfait berekend."),"")</f>
        <v/>
      </c>
    </row>
    <row r="36" spans="1:15" ht="15" customHeight="1" x14ac:dyDescent="0.25">
      <c r="A36" s="9">
        <v>31</v>
      </c>
      <c r="B36" s="97"/>
      <c r="C36" s="97"/>
      <c r="D36" s="97"/>
      <c r="E36" s="97"/>
      <c r="F36" s="97"/>
      <c r="G36" s="98" t="str">
        <f>IFERROR(VLOOKUP(F36,Kostentypen!$A$3:$C$20,2,FALSE),"")</f>
        <v/>
      </c>
      <c r="H36" s="98" t="str">
        <f>IFERROR(VLOOKUP(F36,Kostentypen!$A$3:$D$20,3,FALSE),"")</f>
        <v/>
      </c>
      <c r="I36" s="99"/>
      <c r="J36" s="100" t="str" cm="1">
        <f t="array" ref="J36">_xlfn.IFNA(_xlfn.IFS($C$3="Vereenvoudigde kostenoptie voor arbeidskosten","",AND($C$3="Geen vereenvoudigde kostenoptie",$H36="Vast tarief"),VLOOKUP($F36,'Vast tarief'!$B$3:$D$8,2,FALSE),AND($C$3="Vereenvoudigde kostenoptie voor overige kosten",$H36="Vast tarief"),VLOOKUP($F36,'Vast tarief'!$B$3:$D$8,3,FALSE),AND($H36="Uurtarief",$I36=""),0,AND($H36="Uurtarief", $F36="Loonkosten"),VLOOKUP(I36,'Rekenhulp uurtarief loonkosten'!$B$6:$P$55,13,FALSE),AND($H36="Uurtarief", $F36="IKS Loonkosten"),VLOOKUP(I36,'Rekenhulp uurtarief loonkosten'!$B$6:$P$55,15,FALSE)),"")</f>
        <v/>
      </c>
      <c r="K36" s="97"/>
      <c r="L36" s="101"/>
      <c r="M36" s="6" t="str" cm="1">
        <f t="array" ref="M36">_xlfn.IFS(F36="","",$C$3="Kies een berekeningsmethode op tabblad 'Begrotingsoverzicht'","",O36="Dit kostentype hoeft u niet op te geven. Hiervoor wordt een forfait berekend.","",AND(J36&lt;&gt;"",G36="Arbeidskosten"),J36*K36,L36&gt;0,L36,L36 &lt;=0,0)</f>
        <v/>
      </c>
      <c r="N36" s="6" t="str" cm="1">
        <f t="array" ref="N36">_xlfn.IFS(OR(F36="",$C$3="Kies een berekeningsmethode op tabblad 'Begrotingsoverzicht'",$C$3="Geen vereenvoudigde kostenoptie"),"",O36="Dit kostentype hoeft u niet op te geven. Hiervoor wordt een forfait berekend.","",AND(J36&lt;&gt;"",OR(F36="Eigen arbeid",F36="Loonkosten")),(J36*K36)*0.4,AND(J36&lt;&gt;"",F36="IKS Loonkosten"),0,L36&gt;0,L36*0.23,L36 &lt;=0,0)</f>
        <v/>
      </c>
      <c r="O36" s="102" t="str" cm="1">
        <f t="array" ref="O36">IFERROR(_xlfn.IFS(AND($C$3="Vereenvoudigde kostenoptie voor arbeidskosten",G36&lt;&gt;"",G36&lt;&gt;"Overige kosten"),"Dit kostentype hoeft u niet op te geven. Hiervoor wordt een forfait berekend.",AND($C$3="Vereenvoudigde kostenoptie voor overige kosten",G36&lt;&gt;"",G36="Overige kosten"),"Dit kostentype hoeft u niet op te geven. Hiervoor wordt een forfait berekend."),"")</f>
        <v/>
      </c>
    </row>
    <row r="37" spans="1:15" ht="15" customHeight="1" x14ac:dyDescent="0.25">
      <c r="A37" s="9">
        <v>32</v>
      </c>
      <c r="B37" s="97"/>
      <c r="C37" s="97"/>
      <c r="D37" s="97"/>
      <c r="E37" s="97"/>
      <c r="F37" s="97"/>
      <c r="G37" s="98" t="str">
        <f>IFERROR(VLOOKUP(F37,Kostentypen!$A$3:$C$20,2,FALSE),"")</f>
        <v/>
      </c>
      <c r="H37" s="98" t="str">
        <f>IFERROR(VLOOKUP(F37,Kostentypen!$A$3:$D$20,3,FALSE),"")</f>
        <v/>
      </c>
      <c r="I37" s="99"/>
      <c r="J37" s="100" t="str" cm="1">
        <f t="array" ref="J37">_xlfn.IFNA(_xlfn.IFS($C$3="Vereenvoudigde kostenoptie voor arbeidskosten","",AND($C$3="Geen vereenvoudigde kostenoptie",$H37="Vast tarief"),VLOOKUP($F37,'Vast tarief'!$B$3:$D$8,2,FALSE),AND($C$3="Vereenvoudigde kostenoptie voor overige kosten",$H37="Vast tarief"),VLOOKUP($F37,'Vast tarief'!$B$3:$D$8,3,FALSE),AND($H37="Uurtarief",$I37=""),0,AND($H37="Uurtarief", $F37="Loonkosten"),VLOOKUP(I37,'Rekenhulp uurtarief loonkosten'!$B$6:$P$55,13,FALSE),AND($H37="Uurtarief", $F37="IKS Loonkosten"),VLOOKUP(I37,'Rekenhulp uurtarief loonkosten'!$B$6:$P$55,15,FALSE)),"")</f>
        <v/>
      </c>
      <c r="K37" s="97"/>
      <c r="L37" s="101"/>
      <c r="M37" s="6" t="str" cm="1">
        <f t="array" ref="M37">_xlfn.IFS(F37="","",$C$3="Kies een berekeningsmethode op tabblad 'Begrotingsoverzicht'","",O37="Dit kostentype hoeft u niet op te geven. Hiervoor wordt een forfait berekend.","",AND(J37&lt;&gt;"",G37="Arbeidskosten"),J37*K37,L37&gt;0,L37,L37 &lt;=0,0)</f>
        <v/>
      </c>
      <c r="N37" s="6" t="str" cm="1">
        <f t="array" ref="N37">_xlfn.IFS(OR(F37="",$C$3="Kies een berekeningsmethode op tabblad 'Begrotingsoverzicht'",$C$3="Geen vereenvoudigde kostenoptie"),"",O37="Dit kostentype hoeft u niet op te geven. Hiervoor wordt een forfait berekend.","",AND(J37&lt;&gt;"",OR(F37="Eigen arbeid",F37="Loonkosten")),(J37*K37)*0.4,AND(J37&lt;&gt;"",F37="IKS Loonkosten"),0,L37&gt;0,L37*0.23,L37 &lt;=0,0)</f>
        <v/>
      </c>
      <c r="O37" s="102" t="str" cm="1">
        <f t="array" ref="O37">IFERROR(_xlfn.IFS(AND($C$3="Vereenvoudigde kostenoptie voor arbeidskosten",G37&lt;&gt;"",G37&lt;&gt;"Overige kosten"),"Dit kostentype hoeft u niet op te geven. Hiervoor wordt een forfait berekend.",AND($C$3="Vereenvoudigde kostenoptie voor overige kosten",G37&lt;&gt;"",G37="Overige kosten"),"Dit kostentype hoeft u niet op te geven. Hiervoor wordt een forfait berekend."),"")</f>
        <v/>
      </c>
    </row>
    <row r="38" spans="1:15" ht="15" customHeight="1" x14ac:dyDescent="0.25">
      <c r="A38" s="9">
        <v>33</v>
      </c>
      <c r="B38" s="97"/>
      <c r="C38" s="97"/>
      <c r="D38" s="97"/>
      <c r="E38" s="97"/>
      <c r="F38" s="97"/>
      <c r="G38" s="98" t="str">
        <f>IFERROR(VLOOKUP(F38,Kostentypen!$A$3:$C$20,2,FALSE),"")</f>
        <v/>
      </c>
      <c r="H38" s="98" t="str">
        <f>IFERROR(VLOOKUP(F38,Kostentypen!$A$3:$D$20,3,FALSE),"")</f>
        <v/>
      </c>
      <c r="I38" s="99"/>
      <c r="J38" s="100" t="str" cm="1">
        <f t="array" ref="J38">_xlfn.IFNA(_xlfn.IFS($C$3="Vereenvoudigde kostenoptie voor arbeidskosten","",AND($C$3="Geen vereenvoudigde kostenoptie",$H38="Vast tarief"),VLOOKUP($F38,'Vast tarief'!$B$3:$D$8,2,FALSE),AND($C$3="Vereenvoudigde kostenoptie voor overige kosten",$H38="Vast tarief"),VLOOKUP($F38,'Vast tarief'!$B$3:$D$8,3,FALSE),AND($H38="Uurtarief",$I38=""),0,AND($H38="Uurtarief", $F38="Loonkosten"),VLOOKUP(I38,'Rekenhulp uurtarief loonkosten'!$B$6:$P$55,13,FALSE),AND($H38="Uurtarief", $F38="IKS Loonkosten"),VLOOKUP(I38,'Rekenhulp uurtarief loonkosten'!$B$6:$P$55,15,FALSE)),"")</f>
        <v/>
      </c>
      <c r="K38" s="97"/>
      <c r="L38" s="101"/>
      <c r="M38" s="6" t="str" cm="1">
        <f t="array" ref="M38">_xlfn.IFS(F38="","",$C$3="Kies een berekeningsmethode op tabblad 'Begrotingsoverzicht'","",O38="Dit kostentype hoeft u niet op te geven. Hiervoor wordt een forfait berekend.","",AND(J38&lt;&gt;"",G38="Arbeidskosten"),J38*K38,L38&gt;0,L38,L38 &lt;=0,0)</f>
        <v/>
      </c>
      <c r="N38" s="6" t="str" cm="1">
        <f t="array" ref="N38">_xlfn.IFS(OR(F38="",$C$3="Kies een berekeningsmethode op tabblad 'Begrotingsoverzicht'",$C$3="Geen vereenvoudigde kostenoptie"),"",O38="Dit kostentype hoeft u niet op te geven. Hiervoor wordt een forfait berekend.","",AND(J38&lt;&gt;"",OR(F38="Eigen arbeid",F38="Loonkosten")),(J38*K38)*0.4,AND(J38&lt;&gt;"",F38="IKS Loonkosten"),0,L38&gt;0,L38*0.23,L38 &lt;=0,0)</f>
        <v/>
      </c>
      <c r="O38" s="102" t="str" cm="1">
        <f t="array" ref="O38">IFERROR(_xlfn.IFS(AND($C$3="Vereenvoudigde kostenoptie voor arbeidskosten",G38&lt;&gt;"",G38&lt;&gt;"Overige kosten"),"Dit kostentype hoeft u niet op te geven. Hiervoor wordt een forfait berekend.",AND($C$3="Vereenvoudigde kostenoptie voor overige kosten",G38&lt;&gt;"",G38="Overige kosten"),"Dit kostentype hoeft u niet op te geven. Hiervoor wordt een forfait berekend."),"")</f>
        <v/>
      </c>
    </row>
    <row r="39" spans="1:15" ht="15" customHeight="1" x14ac:dyDescent="0.25">
      <c r="A39" s="9">
        <v>34</v>
      </c>
      <c r="B39" s="97"/>
      <c r="C39" s="97"/>
      <c r="D39" s="97"/>
      <c r="E39" s="97"/>
      <c r="F39" s="97"/>
      <c r="G39" s="98" t="str">
        <f>IFERROR(VLOOKUP(F39,Kostentypen!$A$3:$C$20,2,FALSE),"")</f>
        <v/>
      </c>
      <c r="H39" s="98" t="str">
        <f>IFERROR(VLOOKUP(F39,Kostentypen!$A$3:$D$20,3,FALSE),"")</f>
        <v/>
      </c>
      <c r="I39" s="99"/>
      <c r="J39" s="100" t="str" cm="1">
        <f t="array" ref="J39">_xlfn.IFNA(_xlfn.IFS($C$3="Vereenvoudigde kostenoptie voor arbeidskosten","",AND($C$3="Geen vereenvoudigde kostenoptie",$H39="Vast tarief"),VLOOKUP($F39,'Vast tarief'!$B$3:$D$8,2,FALSE),AND($C$3="Vereenvoudigde kostenoptie voor overige kosten",$H39="Vast tarief"),VLOOKUP($F39,'Vast tarief'!$B$3:$D$8,3,FALSE),AND($H39="Uurtarief",$I39=""),0,AND($H39="Uurtarief", $F39="Loonkosten"),VLOOKUP(I39,'Rekenhulp uurtarief loonkosten'!$B$6:$P$55,13,FALSE),AND($H39="Uurtarief", $F39="IKS Loonkosten"),VLOOKUP(I39,'Rekenhulp uurtarief loonkosten'!$B$6:$P$55,15,FALSE)),"")</f>
        <v/>
      </c>
      <c r="K39" s="97"/>
      <c r="L39" s="101"/>
      <c r="M39" s="6" t="str" cm="1">
        <f t="array" ref="M39">_xlfn.IFS(F39="","",$C$3="Kies een berekeningsmethode op tabblad 'Begrotingsoverzicht'","",O39="Dit kostentype hoeft u niet op te geven. Hiervoor wordt een forfait berekend.","",AND(J39&lt;&gt;"",G39="Arbeidskosten"),J39*K39,L39&gt;0,L39,L39 &lt;=0,0)</f>
        <v/>
      </c>
      <c r="N39" s="6" t="str" cm="1">
        <f t="array" ref="N39">_xlfn.IFS(OR(F39="",$C$3="Kies een berekeningsmethode op tabblad 'Begrotingsoverzicht'",$C$3="Geen vereenvoudigde kostenoptie"),"",O39="Dit kostentype hoeft u niet op te geven. Hiervoor wordt een forfait berekend.","",AND(J39&lt;&gt;"",OR(F39="Eigen arbeid",F39="Loonkosten")),(J39*K39)*0.4,AND(J39&lt;&gt;"",F39="IKS Loonkosten"),0,L39&gt;0,L39*0.23,L39 &lt;=0,0)</f>
        <v/>
      </c>
      <c r="O39" s="102" t="str" cm="1">
        <f t="array" ref="O39">IFERROR(_xlfn.IFS(AND($C$3="Vereenvoudigde kostenoptie voor arbeidskosten",G39&lt;&gt;"",G39&lt;&gt;"Overige kosten"),"Dit kostentype hoeft u niet op te geven. Hiervoor wordt een forfait berekend.",AND($C$3="Vereenvoudigde kostenoptie voor overige kosten",G39&lt;&gt;"",G39="Overige kosten"),"Dit kostentype hoeft u niet op te geven. Hiervoor wordt een forfait berekend."),"")</f>
        <v/>
      </c>
    </row>
    <row r="40" spans="1:15" ht="15" customHeight="1" x14ac:dyDescent="0.25">
      <c r="A40" s="9">
        <v>35</v>
      </c>
      <c r="B40" s="97"/>
      <c r="C40" s="97"/>
      <c r="D40" s="97"/>
      <c r="E40" s="97"/>
      <c r="F40" s="97"/>
      <c r="G40" s="98" t="str">
        <f>IFERROR(VLOOKUP(F40,Kostentypen!$A$3:$C$20,2,FALSE),"")</f>
        <v/>
      </c>
      <c r="H40" s="98" t="str">
        <f>IFERROR(VLOOKUP(F40,Kostentypen!$A$3:$D$20,3,FALSE),"")</f>
        <v/>
      </c>
      <c r="I40" s="99"/>
      <c r="J40" s="100" t="str" cm="1">
        <f t="array" ref="J40">_xlfn.IFNA(_xlfn.IFS($C$3="Vereenvoudigde kostenoptie voor arbeidskosten","",AND($C$3="Geen vereenvoudigde kostenoptie",$H40="Vast tarief"),VLOOKUP($F40,'Vast tarief'!$B$3:$D$8,2,FALSE),AND($C$3="Vereenvoudigde kostenoptie voor overige kosten",$H40="Vast tarief"),VLOOKUP($F40,'Vast tarief'!$B$3:$D$8,3,FALSE),AND($H40="Uurtarief",$I40=""),0,AND($H40="Uurtarief", $F40="Loonkosten"),VLOOKUP(I40,'Rekenhulp uurtarief loonkosten'!$B$6:$P$55,13,FALSE),AND($H40="Uurtarief", $F40="IKS Loonkosten"),VLOOKUP(I40,'Rekenhulp uurtarief loonkosten'!$B$6:$P$55,15,FALSE)),"")</f>
        <v/>
      </c>
      <c r="K40" s="97"/>
      <c r="L40" s="101"/>
      <c r="M40" s="6" t="str" cm="1">
        <f t="array" ref="M40">_xlfn.IFS(F40="","",$C$3="Kies een berekeningsmethode op tabblad 'Begrotingsoverzicht'","",O40="Dit kostentype hoeft u niet op te geven. Hiervoor wordt een forfait berekend.","",AND(J40&lt;&gt;"",G40="Arbeidskosten"),J40*K40,L40&gt;0,L40,L40 &lt;=0,0)</f>
        <v/>
      </c>
      <c r="N40" s="6" t="str" cm="1">
        <f t="array" ref="N40">_xlfn.IFS(OR(F40="",$C$3="Kies een berekeningsmethode op tabblad 'Begrotingsoverzicht'",$C$3="Geen vereenvoudigde kostenoptie"),"",O40="Dit kostentype hoeft u niet op te geven. Hiervoor wordt een forfait berekend.","",AND(J40&lt;&gt;"",OR(F40="Eigen arbeid",F40="Loonkosten")),(J40*K40)*0.4,AND(J40&lt;&gt;"",F40="IKS Loonkosten"),0,L40&gt;0,L40*0.23,L40 &lt;=0,0)</f>
        <v/>
      </c>
      <c r="O40" s="102" t="str" cm="1">
        <f t="array" ref="O40">IFERROR(_xlfn.IFS(AND($C$3="Vereenvoudigde kostenoptie voor arbeidskosten",G40&lt;&gt;"",G40&lt;&gt;"Overige kosten"),"Dit kostentype hoeft u niet op te geven. Hiervoor wordt een forfait berekend.",AND($C$3="Vereenvoudigde kostenoptie voor overige kosten",G40&lt;&gt;"",G40="Overige kosten"),"Dit kostentype hoeft u niet op te geven. Hiervoor wordt een forfait berekend."),"")</f>
        <v/>
      </c>
    </row>
    <row r="41" spans="1:15" ht="15" customHeight="1" x14ac:dyDescent="0.25">
      <c r="A41" s="9">
        <v>36</v>
      </c>
      <c r="B41" s="97"/>
      <c r="C41" s="97"/>
      <c r="D41" s="97"/>
      <c r="E41" s="97"/>
      <c r="F41" s="97"/>
      <c r="G41" s="98" t="str">
        <f>IFERROR(VLOOKUP(F41,Kostentypen!$A$3:$C$20,2,FALSE),"")</f>
        <v/>
      </c>
      <c r="H41" s="98" t="str">
        <f>IFERROR(VLOOKUP(F41,Kostentypen!$A$3:$D$20,3,FALSE),"")</f>
        <v/>
      </c>
      <c r="I41" s="99"/>
      <c r="J41" s="100" t="str" cm="1">
        <f t="array" ref="J41">_xlfn.IFNA(_xlfn.IFS($C$3="Vereenvoudigde kostenoptie voor arbeidskosten","",AND($C$3="Geen vereenvoudigde kostenoptie",$H41="Vast tarief"),VLOOKUP($F41,'Vast tarief'!$B$3:$D$8,2,FALSE),AND($C$3="Vereenvoudigde kostenoptie voor overige kosten",$H41="Vast tarief"),VLOOKUP($F41,'Vast tarief'!$B$3:$D$8,3,FALSE),AND($H41="Uurtarief",$I41=""),0,AND($H41="Uurtarief", $F41="Loonkosten"),VLOOKUP(I41,'Rekenhulp uurtarief loonkosten'!$B$6:$P$55,13,FALSE),AND($H41="Uurtarief", $F41="IKS Loonkosten"),VLOOKUP(I41,'Rekenhulp uurtarief loonkosten'!$B$6:$P$55,15,FALSE)),"")</f>
        <v/>
      </c>
      <c r="K41" s="97"/>
      <c r="L41" s="101"/>
      <c r="M41" s="6" t="str" cm="1">
        <f t="array" ref="M41">_xlfn.IFS(F41="","",$C$3="Kies een berekeningsmethode op tabblad 'Begrotingsoverzicht'","",O41="Dit kostentype hoeft u niet op te geven. Hiervoor wordt een forfait berekend.","",AND(J41&lt;&gt;"",G41="Arbeidskosten"),J41*K41,L41&gt;0,L41,L41 &lt;=0,0)</f>
        <v/>
      </c>
      <c r="N41" s="6" t="str" cm="1">
        <f t="array" ref="N41">_xlfn.IFS(OR(F41="",$C$3="Kies een berekeningsmethode op tabblad 'Begrotingsoverzicht'",$C$3="Geen vereenvoudigde kostenoptie"),"",O41="Dit kostentype hoeft u niet op te geven. Hiervoor wordt een forfait berekend.","",AND(J41&lt;&gt;"",OR(F41="Eigen arbeid",F41="Loonkosten")),(J41*K41)*0.4,AND(J41&lt;&gt;"",F41="IKS Loonkosten"),0,L41&gt;0,L41*0.23,L41 &lt;=0,0)</f>
        <v/>
      </c>
      <c r="O41" s="102" t="str" cm="1">
        <f t="array" ref="O41">IFERROR(_xlfn.IFS(AND($C$3="Vereenvoudigde kostenoptie voor arbeidskosten",G41&lt;&gt;"",G41&lt;&gt;"Overige kosten"),"Dit kostentype hoeft u niet op te geven. Hiervoor wordt een forfait berekend.",AND($C$3="Vereenvoudigde kostenoptie voor overige kosten",G41&lt;&gt;"",G41="Overige kosten"),"Dit kostentype hoeft u niet op te geven. Hiervoor wordt een forfait berekend."),"")</f>
        <v/>
      </c>
    </row>
    <row r="42" spans="1:15" ht="15" customHeight="1" x14ac:dyDescent="0.25">
      <c r="A42" s="9">
        <v>37</v>
      </c>
      <c r="B42" s="97"/>
      <c r="C42" s="97"/>
      <c r="D42" s="97"/>
      <c r="E42" s="97"/>
      <c r="F42" s="97"/>
      <c r="G42" s="98" t="str">
        <f>IFERROR(VLOOKUP(F42,Kostentypen!$A$3:$C$20,2,FALSE),"")</f>
        <v/>
      </c>
      <c r="H42" s="98" t="str">
        <f>IFERROR(VLOOKUP(F42,Kostentypen!$A$3:$D$20,3,FALSE),"")</f>
        <v/>
      </c>
      <c r="I42" s="99"/>
      <c r="J42" s="100" t="str" cm="1">
        <f t="array" ref="J42">_xlfn.IFNA(_xlfn.IFS($C$3="Vereenvoudigde kostenoptie voor arbeidskosten","",AND($C$3="Geen vereenvoudigde kostenoptie",$H42="Vast tarief"),VLOOKUP($F42,'Vast tarief'!$B$3:$D$8,2,FALSE),AND($C$3="Vereenvoudigde kostenoptie voor overige kosten",$H42="Vast tarief"),VLOOKUP($F42,'Vast tarief'!$B$3:$D$8,3,FALSE),AND($H42="Uurtarief",$I42=""),0,AND($H42="Uurtarief", $F42="Loonkosten"),VLOOKUP(I42,'Rekenhulp uurtarief loonkosten'!$B$6:$P$55,13,FALSE),AND($H42="Uurtarief", $F42="IKS Loonkosten"),VLOOKUP(I42,'Rekenhulp uurtarief loonkosten'!$B$6:$P$55,15,FALSE)),"")</f>
        <v/>
      </c>
      <c r="K42" s="97"/>
      <c r="L42" s="101"/>
      <c r="M42" s="6" t="str" cm="1">
        <f t="array" ref="M42">_xlfn.IFS(F42="","",$C$3="Kies een berekeningsmethode op tabblad 'Begrotingsoverzicht'","",O42="Dit kostentype hoeft u niet op te geven. Hiervoor wordt een forfait berekend.","",AND(J42&lt;&gt;"",G42="Arbeidskosten"),J42*K42,L42&gt;0,L42,L42 &lt;=0,0)</f>
        <v/>
      </c>
      <c r="N42" s="6" t="str" cm="1">
        <f t="array" ref="N42">_xlfn.IFS(OR(F42="",$C$3="Kies een berekeningsmethode op tabblad 'Begrotingsoverzicht'",$C$3="Geen vereenvoudigde kostenoptie"),"",O42="Dit kostentype hoeft u niet op te geven. Hiervoor wordt een forfait berekend.","",AND(J42&lt;&gt;"",OR(F42="Eigen arbeid",F42="Loonkosten")),(J42*K42)*0.4,AND(J42&lt;&gt;"",F42="IKS Loonkosten"),0,L42&gt;0,L42*0.23,L42 &lt;=0,0)</f>
        <v/>
      </c>
      <c r="O42" s="102" t="str" cm="1">
        <f t="array" ref="O42">IFERROR(_xlfn.IFS(AND($C$3="Vereenvoudigde kostenoptie voor arbeidskosten",G42&lt;&gt;"",G42&lt;&gt;"Overige kosten"),"Dit kostentype hoeft u niet op te geven. Hiervoor wordt een forfait berekend.",AND($C$3="Vereenvoudigde kostenoptie voor overige kosten",G42&lt;&gt;"",G42="Overige kosten"),"Dit kostentype hoeft u niet op te geven. Hiervoor wordt een forfait berekend."),"")</f>
        <v/>
      </c>
    </row>
    <row r="43" spans="1:15" ht="15" customHeight="1" x14ac:dyDescent="0.25">
      <c r="A43" s="9">
        <v>38</v>
      </c>
      <c r="B43" s="97"/>
      <c r="C43" s="97"/>
      <c r="D43" s="97"/>
      <c r="E43" s="97"/>
      <c r="F43" s="97"/>
      <c r="G43" s="98" t="str">
        <f>IFERROR(VLOOKUP(F43,Kostentypen!$A$3:$C$20,2,FALSE),"")</f>
        <v/>
      </c>
      <c r="H43" s="98" t="str">
        <f>IFERROR(VLOOKUP(F43,Kostentypen!$A$3:$D$20,3,FALSE),"")</f>
        <v/>
      </c>
      <c r="I43" s="99"/>
      <c r="J43" s="100" t="str" cm="1">
        <f t="array" ref="J43">_xlfn.IFNA(_xlfn.IFS($C$3="Vereenvoudigde kostenoptie voor arbeidskosten","",AND($C$3="Geen vereenvoudigde kostenoptie",$H43="Vast tarief"),VLOOKUP($F43,'Vast tarief'!$B$3:$D$8,2,FALSE),AND($C$3="Vereenvoudigde kostenoptie voor overige kosten",$H43="Vast tarief"),VLOOKUP($F43,'Vast tarief'!$B$3:$D$8,3,FALSE),AND($H43="Uurtarief",$I43=""),0,AND($H43="Uurtarief", $F43="Loonkosten"),VLOOKUP(I43,'Rekenhulp uurtarief loonkosten'!$B$6:$P$55,13,FALSE),AND($H43="Uurtarief", $F43="IKS Loonkosten"),VLOOKUP(I43,'Rekenhulp uurtarief loonkosten'!$B$6:$P$55,15,FALSE)),"")</f>
        <v/>
      </c>
      <c r="K43" s="97"/>
      <c r="L43" s="101"/>
      <c r="M43" s="6" t="str" cm="1">
        <f t="array" ref="M43">_xlfn.IFS(F43="","",$C$3="Kies een berekeningsmethode op tabblad 'Begrotingsoverzicht'","",O43="Dit kostentype hoeft u niet op te geven. Hiervoor wordt een forfait berekend.","",AND(J43&lt;&gt;"",G43="Arbeidskosten"),J43*K43,L43&gt;0,L43,L43 &lt;=0,0)</f>
        <v/>
      </c>
      <c r="N43" s="6" t="str" cm="1">
        <f t="array" ref="N43">_xlfn.IFS(OR(F43="",$C$3="Kies een berekeningsmethode op tabblad 'Begrotingsoverzicht'",$C$3="Geen vereenvoudigde kostenoptie"),"",O43="Dit kostentype hoeft u niet op te geven. Hiervoor wordt een forfait berekend.","",AND(J43&lt;&gt;"",OR(F43="Eigen arbeid",F43="Loonkosten")),(J43*K43)*0.4,AND(J43&lt;&gt;"",F43="IKS Loonkosten"),0,L43&gt;0,L43*0.23,L43 &lt;=0,0)</f>
        <v/>
      </c>
      <c r="O43" s="102" t="str" cm="1">
        <f t="array" ref="O43">IFERROR(_xlfn.IFS(AND($C$3="Vereenvoudigde kostenoptie voor arbeidskosten",G43&lt;&gt;"",G43&lt;&gt;"Overige kosten"),"Dit kostentype hoeft u niet op te geven. Hiervoor wordt een forfait berekend.",AND($C$3="Vereenvoudigde kostenoptie voor overige kosten",G43&lt;&gt;"",G43="Overige kosten"),"Dit kostentype hoeft u niet op te geven. Hiervoor wordt een forfait berekend."),"")</f>
        <v/>
      </c>
    </row>
    <row r="44" spans="1:15" ht="15" customHeight="1" x14ac:dyDescent="0.25">
      <c r="A44" s="9">
        <v>39</v>
      </c>
      <c r="B44" s="97"/>
      <c r="C44" s="97"/>
      <c r="D44" s="97"/>
      <c r="E44" s="97"/>
      <c r="F44" s="97"/>
      <c r="G44" s="98" t="str">
        <f>IFERROR(VLOOKUP(F44,Kostentypen!$A$3:$C$20,2,FALSE),"")</f>
        <v/>
      </c>
      <c r="H44" s="98" t="str">
        <f>IFERROR(VLOOKUP(F44,Kostentypen!$A$3:$D$20,3,FALSE),"")</f>
        <v/>
      </c>
      <c r="I44" s="99"/>
      <c r="J44" s="100" t="str" cm="1">
        <f t="array" ref="J44">_xlfn.IFNA(_xlfn.IFS($C$3="Vereenvoudigde kostenoptie voor arbeidskosten","",AND($C$3="Geen vereenvoudigde kostenoptie",$H44="Vast tarief"),VLOOKUP($F44,'Vast tarief'!$B$3:$D$8,2,FALSE),AND($C$3="Vereenvoudigde kostenoptie voor overige kosten",$H44="Vast tarief"),VLOOKUP($F44,'Vast tarief'!$B$3:$D$8,3,FALSE),AND($H44="Uurtarief",$I44=""),0,AND($H44="Uurtarief", $F44="Loonkosten"),VLOOKUP(I44,'Rekenhulp uurtarief loonkosten'!$B$6:$P$55,13,FALSE),AND($H44="Uurtarief", $F44="IKS Loonkosten"),VLOOKUP(I44,'Rekenhulp uurtarief loonkosten'!$B$6:$P$55,15,FALSE)),"")</f>
        <v/>
      </c>
      <c r="K44" s="97"/>
      <c r="L44" s="101"/>
      <c r="M44" s="6" t="str" cm="1">
        <f t="array" ref="M44">_xlfn.IFS(F44="","",$C$3="Kies een berekeningsmethode op tabblad 'Begrotingsoverzicht'","",O44="Dit kostentype hoeft u niet op te geven. Hiervoor wordt een forfait berekend.","",AND(J44&lt;&gt;"",G44="Arbeidskosten"),J44*K44,L44&gt;0,L44,L44 &lt;=0,0)</f>
        <v/>
      </c>
      <c r="N44" s="6" t="str" cm="1">
        <f t="array" ref="N44">_xlfn.IFS(OR(F44="",$C$3="Kies een berekeningsmethode op tabblad 'Begrotingsoverzicht'",$C$3="Geen vereenvoudigde kostenoptie"),"",O44="Dit kostentype hoeft u niet op te geven. Hiervoor wordt een forfait berekend.","",AND(J44&lt;&gt;"",OR(F44="Eigen arbeid",F44="Loonkosten")),(J44*K44)*0.4,AND(J44&lt;&gt;"",F44="IKS Loonkosten"),0,L44&gt;0,L44*0.23,L44 &lt;=0,0)</f>
        <v/>
      </c>
      <c r="O44" s="102" t="str" cm="1">
        <f t="array" ref="O44">IFERROR(_xlfn.IFS(AND($C$3="Vereenvoudigde kostenoptie voor arbeidskosten",G44&lt;&gt;"",G44&lt;&gt;"Overige kosten"),"Dit kostentype hoeft u niet op te geven. Hiervoor wordt een forfait berekend.",AND($C$3="Vereenvoudigde kostenoptie voor overige kosten",G44&lt;&gt;"",G44="Overige kosten"),"Dit kostentype hoeft u niet op te geven. Hiervoor wordt een forfait berekend."),"")</f>
        <v/>
      </c>
    </row>
    <row r="45" spans="1:15" ht="15" customHeight="1" x14ac:dyDescent="0.25">
      <c r="A45" s="9">
        <v>40</v>
      </c>
      <c r="B45" s="97"/>
      <c r="C45" s="97"/>
      <c r="D45" s="97"/>
      <c r="E45" s="97"/>
      <c r="F45" s="97"/>
      <c r="G45" s="98" t="str">
        <f>IFERROR(VLOOKUP(F45,Kostentypen!$A$3:$C$20,2,FALSE),"")</f>
        <v/>
      </c>
      <c r="H45" s="98" t="str">
        <f>IFERROR(VLOOKUP(F45,Kostentypen!$A$3:$D$20,3,FALSE),"")</f>
        <v/>
      </c>
      <c r="I45" s="99"/>
      <c r="J45" s="100" t="str" cm="1">
        <f t="array" ref="J45">_xlfn.IFNA(_xlfn.IFS($C$3="Vereenvoudigde kostenoptie voor arbeidskosten","",AND($C$3="Geen vereenvoudigde kostenoptie",$H45="Vast tarief"),VLOOKUP($F45,'Vast tarief'!$B$3:$D$8,2,FALSE),AND($C$3="Vereenvoudigde kostenoptie voor overige kosten",$H45="Vast tarief"),VLOOKUP($F45,'Vast tarief'!$B$3:$D$8,3,FALSE),AND($H45="Uurtarief",$I45=""),0,AND($H45="Uurtarief", $F45="Loonkosten"),VLOOKUP(I45,'Rekenhulp uurtarief loonkosten'!$B$6:$P$55,13,FALSE),AND($H45="Uurtarief", $F45="IKS Loonkosten"),VLOOKUP(I45,'Rekenhulp uurtarief loonkosten'!$B$6:$P$55,15,FALSE)),"")</f>
        <v/>
      </c>
      <c r="K45" s="97"/>
      <c r="L45" s="101"/>
      <c r="M45" s="6" t="str" cm="1">
        <f t="array" ref="M45">_xlfn.IFS(F45="","",$C$3="Kies een berekeningsmethode op tabblad 'Begrotingsoverzicht'","",O45="Dit kostentype hoeft u niet op te geven. Hiervoor wordt een forfait berekend.","",AND(J45&lt;&gt;"",G45="Arbeidskosten"),J45*K45,L45&gt;0,L45,L45 &lt;=0,0)</f>
        <v/>
      </c>
      <c r="N45" s="6" t="str" cm="1">
        <f t="array" ref="N45">_xlfn.IFS(OR(F45="",$C$3="Kies een berekeningsmethode op tabblad 'Begrotingsoverzicht'",$C$3="Geen vereenvoudigde kostenoptie"),"",O45="Dit kostentype hoeft u niet op te geven. Hiervoor wordt een forfait berekend.","",AND(J45&lt;&gt;"",OR(F45="Eigen arbeid",F45="Loonkosten")),(J45*K45)*0.4,AND(J45&lt;&gt;"",F45="IKS Loonkosten"),0,L45&gt;0,L45*0.23,L45 &lt;=0,0)</f>
        <v/>
      </c>
      <c r="O45" s="102" t="str" cm="1">
        <f t="array" ref="O45">IFERROR(_xlfn.IFS(AND($C$3="Vereenvoudigde kostenoptie voor arbeidskosten",G45&lt;&gt;"",G45&lt;&gt;"Overige kosten"),"Dit kostentype hoeft u niet op te geven. Hiervoor wordt een forfait berekend.",AND($C$3="Vereenvoudigde kostenoptie voor overige kosten",G45&lt;&gt;"",G45="Overige kosten"),"Dit kostentype hoeft u niet op te geven. Hiervoor wordt een forfait berekend."),"")</f>
        <v/>
      </c>
    </row>
    <row r="46" spans="1:15" ht="15" customHeight="1" x14ac:dyDescent="0.25">
      <c r="A46" s="9">
        <v>41</v>
      </c>
      <c r="B46" s="97"/>
      <c r="C46" s="97"/>
      <c r="D46" s="97"/>
      <c r="E46" s="97"/>
      <c r="F46" s="97"/>
      <c r="G46" s="98" t="str">
        <f>IFERROR(VLOOKUP(F46,Kostentypen!$A$3:$C$20,2,FALSE),"")</f>
        <v/>
      </c>
      <c r="H46" s="98" t="str">
        <f>IFERROR(VLOOKUP(F46,Kostentypen!$A$3:$D$20,3,FALSE),"")</f>
        <v/>
      </c>
      <c r="I46" s="99"/>
      <c r="J46" s="100" t="str" cm="1">
        <f t="array" ref="J46">_xlfn.IFNA(_xlfn.IFS($C$3="Vereenvoudigde kostenoptie voor arbeidskosten","",AND($C$3="Geen vereenvoudigde kostenoptie",$H46="Vast tarief"),VLOOKUP($F46,'Vast tarief'!$B$3:$D$8,2,FALSE),AND($C$3="Vereenvoudigde kostenoptie voor overige kosten",$H46="Vast tarief"),VLOOKUP($F46,'Vast tarief'!$B$3:$D$8,3,FALSE),AND($H46="Uurtarief",$I46=""),0,AND($H46="Uurtarief", $F46="Loonkosten"),VLOOKUP(I46,'Rekenhulp uurtarief loonkosten'!$B$6:$P$55,13,FALSE),AND($H46="Uurtarief", $F46="IKS Loonkosten"),VLOOKUP(I46,'Rekenhulp uurtarief loonkosten'!$B$6:$P$55,15,FALSE)),"")</f>
        <v/>
      </c>
      <c r="K46" s="97"/>
      <c r="L46" s="101"/>
      <c r="M46" s="6" t="str" cm="1">
        <f t="array" ref="M46">_xlfn.IFS(F46="","",$C$3="Kies een berekeningsmethode op tabblad 'Begrotingsoverzicht'","",O46="Dit kostentype hoeft u niet op te geven. Hiervoor wordt een forfait berekend.","",AND(J46&lt;&gt;"",G46="Arbeidskosten"),J46*K46,L46&gt;0,L46,L46 &lt;=0,0)</f>
        <v/>
      </c>
      <c r="N46" s="6" t="str" cm="1">
        <f t="array" ref="N46">_xlfn.IFS(OR(F46="",$C$3="Kies een berekeningsmethode op tabblad 'Begrotingsoverzicht'",$C$3="Geen vereenvoudigde kostenoptie"),"",O46="Dit kostentype hoeft u niet op te geven. Hiervoor wordt een forfait berekend.","",AND(J46&lt;&gt;"",OR(F46="Eigen arbeid",F46="Loonkosten")),(J46*K46)*0.4,AND(J46&lt;&gt;"",F46="IKS Loonkosten"),0,L46&gt;0,L46*0.23,L46 &lt;=0,0)</f>
        <v/>
      </c>
      <c r="O46" s="102" t="str" cm="1">
        <f t="array" ref="O46">IFERROR(_xlfn.IFS(AND($C$3="Vereenvoudigde kostenoptie voor arbeidskosten",G46&lt;&gt;"",G46&lt;&gt;"Overige kosten"),"Dit kostentype hoeft u niet op te geven. Hiervoor wordt een forfait berekend.",AND($C$3="Vereenvoudigde kostenoptie voor overige kosten",G46&lt;&gt;"",G46="Overige kosten"),"Dit kostentype hoeft u niet op te geven. Hiervoor wordt een forfait berekend."),"")</f>
        <v/>
      </c>
    </row>
    <row r="47" spans="1:15" ht="15" customHeight="1" x14ac:dyDescent="0.25">
      <c r="A47" s="9">
        <v>42</v>
      </c>
      <c r="B47" s="97"/>
      <c r="C47" s="97"/>
      <c r="D47" s="97"/>
      <c r="E47" s="97"/>
      <c r="F47" s="97"/>
      <c r="G47" s="98" t="str">
        <f>IFERROR(VLOOKUP(F47,Kostentypen!$A$3:$C$20,2,FALSE),"")</f>
        <v/>
      </c>
      <c r="H47" s="98" t="str">
        <f>IFERROR(VLOOKUP(F47,Kostentypen!$A$3:$D$20,3,FALSE),"")</f>
        <v/>
      </c>
      <c r="I47" s="99"/>
      <c r="J47" s="100" t="str" cm="1">
        <f t="array" ref="J47">_xlfn.IFNA(_xlfn.IFS($C$3="Vereenvoudigde kostenoptie voor arbeidskosten","",AND($C$3="Geen vereenvoudigde kostenoptie",$H47="Vast tarief"),VLOOKUP($F47,'Vast tarief'!$B$3:$D$8,2,FALSE),AND($C$3="Vereenvoudigde kostenoptie voor overige kosten",$H47="Vast tarief"),VLOOKUP($F47,'Vast tarief'!$B$3:$D$8,3,FALSE),AND($H47="Uurtarief",$I47=""),0,AND($H47="Uurtarief", $F47="Loonkosten"),VLOOKUP(I47,'Rekenhulp uurtarief loonkosten'!$B$6:$P$55,13,FALSE),AND($H47="Uurtarief", $F47="IKS Loonkosten"),VLOOKUP(I47,'Rekenhulp uurtarief loonkosten'!$B$6:$P$55,15,FALSE)),"")</f>
        <v/>
      </c>
      <c r="K47" s="97"/>
      <c r="L47" s="101"/>
      <c r="M47" s="6" t="str" cm="1">
        <f t="array" ref="M47">_xlfn.IFS(F47="","",$C$3="Kies een berekeningsmethode op tabblad 'Begrotingsoverzicht'","",O47="Dit kostentype hoeft u niet op te geven. Hiervoor wordt een forfait berekend.","",AND(J47&lt;&gt;"",G47="Arbeidskosten"),J47*K47,L47&gt;0,L47,L47 &lt;=0,0)</f>
        <v/>
      </c>
      <c r="N47" s="6" t="str" cm="1">
        <f t="array" ref="N47">_xlfn.IFS(OR(F47="",$C$3="Kies een berekeningsmethode op tabblad 'Begrotingsoverzicht'",$C$3="Geen vereenvoudigde kostenoptie"),"",O47="Dit kostentype hoeft u niet op te geven. Hiervoor wordt een forfait berekend.","",AND(J47&lt;&gt;"",OR(F47="Eigen arbeid",F47="Loonkosten")),(J47*K47)*0.4,AND(J47&lt;&gt;"",F47="IKS Loonkosten"),0,L47&gt;0,L47*0.23,L47 &lt;=0,0)</f>
        <v/>
      </c>
      <c r="O47" s="102" t="str" cm="1">
        <f t="array" ref="O47">IFERROR(_xlfn.IFS(AND($C$3="Vereenvoudigde kostenoptie voor arbeidskosten",G47&lt;&gt;"",G47&lt;&gt;"Overige kosten"),"Dit kostentype hoeft u niet op te geven. Hiervoor wordt een forfait berekend.",AND($C$3="Vereenvoudigde kostenoptie voor overige kosten",G47&lt;&gt;"",G47="Overige kosten"),"Dit kostentype hoeft u niet op te geven. Hiervoor wordt een forfait berekend."),"")</f>
        <v/>
      </c>
    </row>
    <row r="48" spans="1:15" ht="15" customHeight="1" x14ac:dyDescent="0.25">
      <c r="A48" s="9">
        <v>43</v>
      </c>
      <c r="B48" s="97"/>
      <c r="C48" s="97"/>
      <c r="D48" s="97"/>
      <c r="E48" s="97"/>
      <c r="F48" s="97"/>
      <c r="G48" s="98" t="str">
        <f>IFERROR(VLOOKUP(F48,Kostentypen!$A$3:$C$20,2,FALSE),"")</f>
        <v/>
      </c>
      <c r="H48" s="98" t="str">
        <f>IFERROR(VLOOKUP(F48,Kostentypen!$A$3:$D$20,3,FALSE),"")</f>
        <v/>
      </c>
      <c r="I48" s="99"/>
      <c r="J48" s="100" t="str" cm="1">
        <f t="array" ref="J48">_xlfn.IFNA(_xlfn.IFS($C$3="Vereenvoudigde kostenoptie voor arbeidskosten","",AND($C$3="Geen vereenvoudigde kostenoptie",$H48="Vast tarief"),VLOOKUP($F48,'Vast tarief'!$B$3:$D$8,2,FALSE),AND($C$3="Vereenvoudigde kostenoptie voor overige kosten",$H48="Vast tarief"),VLOOKUP($F48,'Vast tarief'!$B$3:$D$8,3,FALSE),AND($H48="Uurtarief",$I48=""),0,AND($H48="Uurtarief", $F48="Loonkosten"),VLOOKUP(I48,'Rekenhulp uurtarief loonkosten'!$B$6:$P$55,13,FALSE),AND($H48="Uurtarief", $F48="IKS Loonkosten"),VLOOKUP(I48,'Rekenhulp uurtarief loonkosten'!$B$6:$P$55,15,FALSE)),"")</f>
        <v/>
      </c>
      <c r="K48" s="97"/>
      <c r="L48" s="101"/>
      <c r="M48" s="6" t="str" cm="1">
        <f t="array" ref="M48">_xlfn.IFS(F48="","",$C$3="Kies een berekeningsmethode op tabblad 'Begrotingsoverzicht'","",O48="Dit kostentype hoeft u niet op te geven. Hiervoor wordt een forfait berekend.","",AND(J48&lt;&gt;"",G48="Arbeidskosten"),J48*K48,L48&gt;0,L48,L48 &lt;=0,0)</f>
        <v/>
      </c>
      <c r="N48" s="6" t="str" cm="1">
        <f t="array" ref="N48">_xlfn.IFS(OR(F48="",$C$3="Kies een berekeningsmethode op tabblad 'Begrotingsoverzicht'",$C$3="Geen vereenvoudigde kostenoptie"),"",O48="Dit kostentype hoeft u niet op te geven. Hiervoor wordt een forfait berekend.","",AND(J48&lt;&gt;"",OR(F48="Eigen arbeid",F48="Loonkosten")),(J48*K48)*0.4,AND(J48&lt;&gt;"",F48="IKS Loonkosten"),0,L48&gt;0,L48*0.23,L48 &lt;=0,0)</f>
        <v/>
      </c>
      <c r="O48" s="102" t="str" cm="1">
        <f t="array" ref="O48">IFERROR(_xlfn.IFS(AND($C$3="Vereenvoudigde kostenoptie voor arbeidskosten",G48&lt;&gt;"",G48&lt;&gt;"Overige kosten"),"Dit kostentype hoeft u niet op te geven. Hiervoor wordt een forfait berekend.",AND($C$3="Vereenvoudigde kostenoptie voor overige kosten",G48&lt;&gt;"",G48="Overige kosten"),"Dit kostentype hoeft u niet op te geven. Hiervoor wordt een forfait berekend."),"")</f>
        <v/>
      </c>
    </row>
    <row r="49" spans="1:15" ht="15" customHeight="1" x14ac:dyDescent="0.25">
      <c r="A49" s="9">
        <v>44</v>
      </c>
      <c r="B49" s="97"/>
      <c r="C49" s="97"/>
      <c r="D49" s="97"/>
      <c r="E49" s="97"/>
      <c r="F49" s="97"/>
      <c r="G49" s="98" t="str">
        <f>IFERROR(VLOOKUP(F49,Kostentypen!$A$3:$C$20,2,FALSE),"")</f>
        <v/>
      </c>
      <c r="H49" s="98" t="str">
        <f>IFERROR(VLOOKUP(F49,Kostentypen!$A$3:$D$20,3,FALSE),"")</f>
        <v/>
      </c>
      <c r="I49" s="99"/>
      <c r="J49" s="100" t="str" cm="1">
        <f t="array" ref="J49">_xlfn.IFNA(_xlfn.IFS($C$3="Vereenvoudigde kostenoptie voor arbeidskosten","",AND($C$3="Geen vereenvoudigde kostenoptie",$H49="Vast tarief"),VLOOKUP($F49,'Vast tarief'!$B$3:$D$8,2,FALSE),AND($C$3="Vereenvoudigde kostenoptie voor overige kosten",$H49="Vast tarief"),VLOOKUP($F49,'Vast tarief'!$B$3:$D$8,3,FALSE),AND($H49="Uurtarief",$I49=""),0,AND($H49="Uurtarief", $F49="Loonkosten"),VLOOKUP(I49,'Rekenhulp uurtarief loonkosten'!$B$6:$P$55,13,FALSE),AND($H49="Uurtarief", $F49="IKS Loonkosten"),VLOOKUP(I49,'Rekenhulp uurtarief loonkosten'!$B$6:$P$55,15,FALSE)),"")</f>
        <v/>
      </c>
      <c r="K49" s="97"/>
      <c r="L49" s="101"/>
      <c r="M49" s="6" t="str" cm="1">
        <f t="array" ref="M49">_xlfn.IFS(F49="","",$C$3="Kies een berekeningsmethode op tabblad 'Begrotingsoverzicht'","",O49="Dit kostentype hoeft u niet op te geven. Hiervoor wordt een forfait berekend.","",AND(J49&lt;&gt;"",G49="Arbeidskosten"),J49*K49,L49&gt;0,L49,L49 &lt;=0,0)</f>
        <v/>
      </c>
      <c r="N49" s="6" t="str" cm="1">
        <f t="array" ref="N49">_xlfn.IFS(OR(F49="",$C$3="Kies een berekeningsmethode op tabblad 'Begrotingsoverzicht'",$C$3="Geen vereenvoudigde kostenoptie"),"",O49="Dit kostentype hoeft u niet op te geven. Hiervoor wordt een forfait berekend.","",AND(J49&lt;&gt;"",OR(F49="Eigen arbeid",F49="Loonkosten")),(J49*K49)*0.4,AND(J49&lt;&gt;"",F49="IKS Loonkosten"),0,L49&gt;0,L49*0.23,L49 &lt;=0,0)</f>
        <v/>
      </c>
      <c r="O49" s="102" t="str" cm="1">
        <f t="array" ref="O49">IFERROR(_xlfn.IFS(AND($C$3="Vereenvoudigde kostenoptie voor arbeidskosten",G49&lt;&gt;"",G49&lt;&gt;"Overige kosten"),"Dit kostentype hoeft u niet op te geven. Hiervoor wordt een forfait berekend.",AND($C$3="Vereenvoudigde kostenoptie voor overige kosten",G49&lt;&gt;"",G49="Overige kosten"),"Dit kostentype hoeft u niet op te geven. Hiervoor wordt een forfait berekend."),"")</f>
        <v/>
      </c>
    </row>
    <row r="50" spans="1:15" ht="15" customHeight="1" x14ac:dyDescent="0.25">
      <c r="A50" s="9">
        <v>45</v>
      </c>
      <c r="B50" s="97"/>
      <c r="C50" s="97"/>
      <c r="D50" s="97"/>
      <c r="E50" s="97"/>
      <c r="F50" s="97"/>
      <c r="G50" s="98" t="str">
        <f>IFERROR(VLOOKUP(F50,Kostentypen!$A$3:$C$20,2,FALSE),"")</f>
        <v/>
      </c>
      <c r="H50" s="98" t="str">
        <f>IFERROR(VLOOKUP(F50,Kostentypen!$A$3:$D$20,3,FALSE),"")</f>
        <v/>
      </c>
      <c r="I50" s="99"/>
      <c r="J50" s="100" t="str" cm="1">
        <f t="array" ref="J50">_xlfn.IFNA(_xlfn.IFS($C$3="Vereenvoudigde kostenoptie voor arbeidskosten","",AND($C$3="Geen vereenvoudigde kostenoptie",$H50="Vast tarief"),VLOOKUP($F50,'Vast tarief'!$B$3:$D$8,2,FALSE),AND($C$3="Vereenvoudigde kostenoptie voor overige kosten",$H50="Vast tarief"),VLOOKUP($F50,'Vast tarief'!$B$3:$D$8,3,FALSE),AND($H50="Uurtarief",$I50=""),0,AND($H50="Uurtarief", $F50="Loonkosten"),VLOOKUP(I50,'Rekenhulp uurtarief loonkosten'!$B$6:$P$55,13,FALSE),AND($H50="Uurtarief", $F50="IKS Loonkosten"),VLOOKUP(I50,'Rekenhulp uurtarief loonkosten'!$B$6:$P$55,15,FALSE)),"")</f>
        <v/>
      </c>
      <c r="K50" s="97"/>
      <c r="L50" s="101"/>
      <c r="M50" s="6" t="str" cm="1">
        <f t="array" ref="M50">_xlfn.IFS(F50="","",$C$3="Kies een berekeningsmethode op tabblad 'Begrotingsoverzicht'","",O50="Dit kostentype hoeft u niet op te geven. Hiervoor wordt een forfait berekend.","",AND(J50&lt;&gt;"",G50="Arbeidskosten"),J50*K50,L50&gt;0,L50,L50 &lt;=0,0)</f>
        <v/>
      </c>
      <c r="N50" s="6" t="str" cm="1">
        <f t="array" ref="N50">_xlfn.IFS(OR(F50="",$C$3="Kies een berekeningsmethode op tabblad 'Begrotingsoverzicht'",$C$3="Geen vereenvoudigde kostenoptie"),"",O50="Dit kostentype hoeft u niet op te geven. Hiervoor wordt een forfait berekend.","",AND(J50&lt;&gt;"",OR(F50="Eigen arbeid",F50="Loonkosten")),(J50*K50)*0.4,AND(J50&lt;&gt;"",F50="IKS Loonkosten"),0,L50&gt;0,L50*0.23,L50 &lt;=0,0)</f>
        <v/>
      </c>
      <c r="O50" s="102" t="str" cm="1">
        <f t="array" ref="O50">IFERROR(_xlfn.IFS(AND($C$3="Vereenvoudigde kostenoptie voor arbeidskosten",G50&lt;&gt;"",G50&lt;&gt;"Overige kosten"),"Dit kostentype hoeft u niet op te geven. Hiervoor wordt een forfait berekend.",AND($C$3="Vereenvoudigde kostenoptie voor overige kosten",G50&lt;&gt;"",G50="Overige kosten"),"Dit kostentype hoeft u niet op te geven. Hiervoor wordt een forfait berekend."),"")</f>
        <v/>
      </c>
    </row>
    <row r="51" spans="1:15" ht="15" customHeight="1" x14ac:dyDescent="0.25">
      <c r="A51" s="9">
        <v>46</v>
      </c>
      <c r="B51" s="97"/>
      <c r="C51" s="97"/>
      <c r="D51" s="97"/>
      <c r="E51" s="97"/>
      <c r="F51" s="97"/>
      <c r="G51" s="98" t="str">
        <f>IFERROR(VLOOKUP(F51,Kostentypen!$A$3:$C$20,2,FALSE),"")</f>
        <v/>
      </c>
      <c r="H51" s="98" t="str">
        <f>IFERROR(VLOOKUP(F51,Kostentypen!$A$3:$D$20,3,FALSE),"")</f>
        <v/>
      </c>
      <c r="I51" s="99"/>
      <c r="J51" s="100" t="str" cm="1">
        <f t="array" ref="J51">_xlfn.IFNA(_xlfn.IFS($C$3="Vereenvoudigde kostenoptie voor arbeidskosten","",AND($C$3="Geen vereenvoudigde kostenoptie",$H51="Vast tarief"),VLOOKUP($F51,'Vast tarief'!$B$3:$D$8,2,FALSE),AND($C$3="Vereenvoudigde kostenoptie voor overige kosten",$H51="Vast tarief"),VLOOKUP($F51,'Vast tarief'!$B$3:$D$8,3,FALSE),AND($H51="Uurtarief",$I51=""),0,AND($H51="Uurtarief", $F51="Loonkosten"),VLOOKUP(I51,'Rekenhulp uurtarief loonkosten'!$B$6:$P$55,13,FALSE),AND($H51="Uurtarief", $F51="IKS Loonkosten"),VLOOKUP(I51,'Rekenhulp uurtarief loonkosten'!$B$6:$P$55,15,FALSE)),"")</f>
        <v/>
      </c>
      <c r="K51" s="97"/>
      <c r="L51" s="101"/>
      <c r="M51" s="6" t="str" cm="1">
        <f t="array" ref="M51">_xlfn.IFS(F51="","",$C$3="Kies een berekeningsmethode op tabblad 'Begrotingsoverzicht'","",O51="Dit kostentype hoeft u niet op te geven. Hiervoor wordt een forfait berekend.","",AND(J51&lt;&gt;"",G51="Arbeidskosten"),J51*K51,L51&gt;0,L51,L51 &lt;=0,0)</f>
        <v/>
      </c>
      <c r="N51" s="6" t="str" cm="1">
        <f t="array" ref="N51">_xlfn.IFS(OR(F51="",$C$3="Kies een berekeningsmethode op tabblad 'Begrotingsoverzicht'",$C$3="Geen vereenvoudigde kostenoptie"),"",O51="Dit kostentype hoeft u niet op te geven. Hiervoor wordt een forfait berekend.","",AND(J51&lt;&gt;"",OR(F51="Eigen arbeid",F51="Loonkosten")),(J51*K51)*0.4,AND(J51&lt;&gt;"",F51="IKS Loonkosten"),0,L51&gt;0,L51*0.23,L51 &lt;=0,0)</f>
        <v/>
      </c>
      <c r="O51" s="102" t="str" cm="1">
        <f t="array" ref="O51">IFERROR(_xlfn.IFS(AND($C$3="Vereenvoudigde kostenoptie voor arbeidskosten",G51&lt;&gt;"",G51&lt;&gt;"Overige kosten"),"Dit kostentype hoeft u niet op te geven. Hiervoor wordt een forfait berekend.",AND($C$3="Vereenvoudigde kostenoptie voor overige kosten",G51&lt;&gt;"",G51="Overige kosten"),"Dit kostentype hoeft u niet op te geven. Hiervoor wordt een forfait berekend."),"")</f>
        <v/>
      </c>
    </row>
    <row r="52" spans="1:15" ht="15" customHeight="1" x14ac:dyDescent="0.25">
      <c r="A52" s="9">
        <v>47</v>
      </c>
      <c r="B52" s="97"/>
      <c r="C52" s="97"/>
      <c r="D52" s="97"/>
      <c r="E52" s="97"/>
      <c r="F52" s="97"/>
      <c r="G52" s="98" t="str">
        <f>IFERROR(VLOOKUP(F52,Kostentypen!$A$3:$C$20,2,FALSE),"")</f>
        <v/>
      </c>
      <c r="H52" s="98" t="str">
        <f>IFERROR(VLOOKUP(F52,Kostentypen!$A$3:$D$20,3,FALSE),"")</f>
        <v/>
      </c>
      <c r="I52" s="99"/>
      <c r="J52" s="100" t="str" cm="1">
        <f t="array" ref="J52">_xlfn.IFNA(_xlfn.IFS($C$3="Vereenvoudigde kostenoptie voor arbeidskosten","",AND($C$3="Geen vereenvoudigde kostenoptie",$H52="Vast tarief"),VLOOKUP($F52,'Vast tarief'!$B$3:$D$8,2,FALSE),AND($C$3="Vereenvoudigde kostenoptie voor overige kosten",$H52="Vast tarief"),VLOOKUP($F52,'Vast tarief'!$B$3:$D$8,3,FALSE),AND($H52="Uurtarief",$I52=""),0,AND($H52="Uurtarief", $F52="Loonkosten"),VLOOKUP(I52,'Rekenhulp uurtarief loonkosten'!$B$6:$P$55,13,FALSE),AND($H52="Uurtarief", $F52="IKS Loonkosten"),VLOOKUP(I52,'Rekenhulp uurtarief loonkosten'!$B$6:$P$55,15,FALSE)),"")</f>
        <v/>
      </c>
      <c r="K52" s="97"/>
      <c r="L52" s="101"/>
      <c r="M52" s="6" t="str" cm="1">
        <f t="array" ref="M52">_xlfn.IFS(F52="","",$C$3="Kies een berekeningsmethode op tabblad 'Begrotingsoverzicht'","",O52="Dit kostentype hoeft u niet op te geven. Hiervoor wordt een forfait berekend.","",AND(J52&lt;&gt;"",G52="Arbeidskosten"),J52*K52,L52&gt;0,L52,L52 &lt;=0,0)</f>
        <v/>
      </c>
      <c r="N52" s="6" t="str" cm="1">
        <f t="array" ref="N52">_xlfn.IFS(OR(F52="",$C$3="Kies een berekeningsmethode op tabblad 'Begrotingsoverzicht'",$C$3="Geen vereenvoudigde kostenoptie"),"",O52="Dit kostentype hoeft u niet op te geven. Hiervoor wordt een forfait berekend.","",AND(J52&lt;&gt;"",OR(F52="Eigen arbeid",F52="Loonkosten")),(J52*K52)*0.4,AND(J52&lt;&gt;"",F52="IKS Loonkosten"),0,L52&gt;0,L52*0.23,L52 &lt;=0,0)</f>
        <v/>
      </c>
      <c r="O52" s="102" t="str" cm="1">
        <f t="array" ref="O52">IFERROR(_xlfn.IFS(AND($C$3="Vereenvoudigde kostenoptie voor arbeidskosten",G52&lt;&gt;"",G52&lt;&gt;"Overige kosten"),"Dit kostentype hoeft u niet op te geven. Hiervoor wordt een forfait berekend.",AND($C$3="Vereenvoudigde kostenoptie voor overige kosten",G52&lt;&gt;"",G52="Overige kosten"),"Dit kostentype hoeft u niet op te geven. Hiervoor wordt een forfait berekend."),"")</f>
        <v/>
      </c>
    </row>
    <row r="53" spans="1:15" ht="15" customHeight="1" x14ac:dyDescent="0.25">
      <c r="A53" s="9">
        <v>48</v>
      </c>
      <c r="B53" s="97"/>
      <c r="C53" s="97"/>
      <c r="D53" s="97"/>
      <c r="E53" s="97"/>
      <c r="F53" s="97"/>
      <c r="G53" s="98" t="str">
        <f>IFERROR(VLOOKUP(F53,Kostentypen!$A$3:$C$20,2,FALSE),"")</f>
        <v/>
      </c>
      <c r="H53" s="98" t="str">
        <f>IFERROR(VLOOKUP(F53,Kostentypen!$A$3:$D$20,3,FALSE),"")</f>
        <v/>
      </c>
      <c r="I53" s="99"/>
      <c r="J53" s="100" t="str" cm="1">
        <f t="array" ref="J53">_xlfn.IFNA(_xlfn.IFS($C$3="Vereenvoudigde kostenoptie voor arbeidskosten","",AND($C$3="Geen vereenvoudigde kostenoptie",$H53="Vast tarief"),VLOOKUP($F53,'Vast tarief'!$B$3:$D$8,2,FALSE),AND($C$3="Vereenvoudigde kostenoptie voor overige kosten",$H53="Vast tarief"),VLOOKUP($F53,'Vast tarief'!$B$3:$D$8,3,FALSE),AND($H53="Uurtarief",$I53=""),0,AND($H53="Uurtarief", $F53="Loonkosten"),VLOOKUP(I53,'Rekenhulp uurtarief loonkosten'!$B$6:$P$55,13,FALSE),AND($H53="Uurtarief", $F53="IKS Loonkosten"),VLOOKUP(I53,'Rekenhulp uurtarief loonkosten'!$B$6:$P$55,15,FALSE)),"")</f>
        <v/>
      </c>
      <c r="K53" s="97"/>
      <c r="L53" s="101"/>
      <c r="M53" s="6" t="str" cm="1">
        <f t="array" ref="M53">_xlfn.IFS(F53="","",$C$3="Kies een berekeningsmethode op tabblad 'Begrotingsoverzicht'","",O53="Dit kostentype hoeft u niet op te geven. Hiervoor wordt een forfait berekend.","",AND(J53&lt;&gt;"",G53="Arbeidskosten"),J53*K53,L53&gt;0,L53,L53 &lt;=0,0)</f>
        <v/>
      </c>
      <c r="N53" s="6" t="str" cm="1">
        <f t="array" ref="N53">_xlfn.IFS(OR(F53="",$C$3="Kies een berekeningsmethode op tabblad 'Begrotingsoverzicht'",$C$3="Geen vereenvoudigde kostenoptie"),"",O53="Dit kostentype hoeft u niet op te geven. Hiervoor wordt een forfait berekend.","",AND(J53&lt;&gt;"",OR(F53="Eigen arbeid",F53="Loonkosten")),(J53*K53)*0.4,AND(J53&lt;&gt;"",F53="IKS Loonkosten"),0,L53&gt;0,L53*0.23,L53 &lt;=0,0)</f>
        <v/>
      </c>
      <c r="O53" s="102" t="str" cm="1">
        <f t="array" ref="O53">IFERROR(_xlfn.IFS(AND($C$3="Vereenvoudigde kostenoptie voor arbeidskosten",G53&lt;&gt;"",G53&lt;&gt;"Overige kosten"),"Dit kostentype hoeft u niet op te geven. Hiervoor wordt een forfait berekend.",AND($C$3="Vereenvoudigde kostenoptie voor overige kosten",G53&lt;&gt;"",G53="Overige kosten"),"Dit kostentype hoeft u niet op te geven. Hiervoor wordt een forfait berekend."),"")</f>
        <v/>
      </c>
    </row>
    <row r="54" spans="1:15" ht="15" customHeight="1" x14ac:dyDescent="0.25">
      <c r="A54" s="9">
        <v>49</v>
      </c>
      <c r="B54" s="97"/>
      <c r="C54" s="97"/>
      <c r="D54" s="97"/>
      <c r="E54" s="97"/>
      <c r="F54" s="97"/>
      <c r="G54" s="98" t="str">
        <f>IFERROR(VLOOKUP(F54,Kostentypen!$A$3:$C$20,2,FALSE),"")</f>
        <v/>
      </c>
      <c r="H54" s="98" t="str">
        <f>IFERROR(VLOOKUP(F54,Kostentypen!$A$3:$D$20,3,FALSE),"")</f>
        <v/>
      </c>
      <c r="I54" s="99"/>
      <c r="J54" s="100" t="str" cm="1">
        <f t="array" ref="J54">_xlfn.IFNA(_xlfn.IFS($C$3="Vereenvoudigde kostenoptie voor arbeidskosten","",AND($C$3="Geen vereenvoudigde kostenoptie",$H54="Vast tarief"),VLOOKUP($F54,'Vast tarief'!$B$3:$D$8,2,FALSE),AND($C$3="Vereenvoudigde kostenoptie voor overige kosten",$H54="Vast tarief"),VLOOKUP($F54,'Vast tarief'!$B$3:$D$8,3,FALSE),AND($H54="Uurtarief",$I54=""),0,AND($H54="Uurtarief", $F54="Loonkosten"),VLOOKUP(I54,'Rekenhulp uurtarief loonkosten'!$B$6:$P$55,13,FALSE),AND($H54="Uurtarief", $F54="IKS Loonkosten"),VLOOKUP(I54,'Rekenhulp uurtarief loonkosten'!$B$6:$P$55,15,FALSE)),"")</f>
        <v/>
      </c>
      <c r="K54" s="97"/>
      <c r="L54" s="101"/>
      <c r="M54" s="6" t="str" cm="1">
        <f t="array" ref="M54">_xlfn.IFS(F54="","",$C$3="Kies een berekeningsmethode op tabblad 'Begrotingsoverzicht'","",O54="Dit kostentype hoeft u niet op te geven. Hiervoor wordt een forfait berekend.","",AND(J54&lt;&gt;"",G54="Arbeidskosten"),J54*K54,L54&gt;0,L54,L54 &lt;=0,0)</f>
        <v/>
      </c>
      <c r="N54" s="6" t="str" cm="1">
        <f t="array" ref="N54">_xlfn.IFS(OR(F54="",$C$3="Kies een berekeningsmethode op tabblad 'Begrotingsoverzicht'",$C$3="Geen vereenvoudigde kostenoptie"),"",O54="Dit kostentype hoeft u niet op te geven. Hiervoor wordt een forfait berekend.","",AND(J54&lt;&gt;"",OR(F54="Eigen arbeid",F54="Loonkosten")),(J54*K54)*0.4,AND(J54&lt;&gt;"",F54="IKS Loonkosten"),0,L54&gt;0,L54*0.23,L54 &lt;=0,0)</f>
        <v/>
      </c>
      <c r="O54" s="102" t="str" cm="1">
        <f t="array" ref="O54">IFERROR(_xlfn.IFS(AND($C$3="Vereenvoudigde kostenoptie voor arbeidskosten",G54&lt;&gt;"",G54&lt;&gt;"Overige kosten"),"Dit kostentype hoeft u niet op te geven. Hiervoor wordt een forfait berekend.",AND($C$3="Vereenvoudigde kostenoptie voor overige kosten",G54&lt;&gt;"",G54="Overige kosten"),"Dit kostentype hoeft u niet op te geven. Hiervoor wordt een forfait berekend."),"")</f>
        <v/>
      </c>
    </row>
    <row r="55" spans="1:15" ht="15" customHeight="1" x14ac:dyDescent="0.25">
      <c r="A55" s="9">
        <v>50</v>
      </c>
      <c r="B55" s="97"/>
      <c r="C55" s="97"/>
      <c r="D55" s="97"/>
      <c r="E55" s="97"/>
      <c r="F55" s="97"/>
      <c r="G55" s="98" t="str">
        <f>IFERROR(VLOOKUP(F55,Kostentypen!$A$3:$C$20,2,FALSE),"")</f>
        <v/>
      </c>
      <c r="H55" s="98" t="str">
        <f>IFERROR(VLOOKUP(F55,Kostentypen!$A$3:$D$20,3,FALSE),"")</f>
        <v/>
      </c>
      <c r="I55" s="99"/>
      <c r="J55" s="100" t="str" cm="1">
        <f t="array" ref="J55">_xlfn.IFNA(_xlfn.IFS($C$3="Vereenvoudigde kostenoptie voor arbeidskosten","",AND($C$3="Geen vereenvoudigde kostenoptie",$H55="Vast tarief"),VLOOKUP($F55,'Vast tarief'!$B$3:$D$8,2,FALSE),AND($C$3="Vereenvoudigde kostenoptie voor overige kosten",$H55="Vast tarief"),VLOOKUP($F55,'Vast tarief'!$B$3:$D$8,3,FALSE),AND($H55="Uurtarief",$I55=""),0,AND($H55="Uurtarief", $F55="Loonkosten"),VLOOKUP(I55,'Rekenhulp uurtarief loonkosten'!$B$6:$P$55,13,FALSE),AND($H55="Uurtarief", $F55="IKS Loonkosten"),VLOOKUP(I55,'Rekenhulp uurtarief loonkosten'!$B$6:$P$55,15,FALSE)),"")</f>
        <v/>
      </c>
      <c r="K55" s="97"/>
      <c r="L55" s="101"/>
      <c r="M55" s="6" t="str" cm="1">
        <f t="array" ref="M55">_xlfn.IFS(F55="","",$C$3="Kies een berekeningsmethode op tabblad 'Begrotingsoverzicht'","",O55="Dit kostentype hoeft u niet op te geven. Hiervoor wordt een forfait berekend.","",AND(J55&lt;&gt;"",G55="Arbeidskosten"),J55*K55,L55&gt;0,L55,L55 &lt;=0,0)</f>
        <v/>
      </c>
      <c r="N55" s="6" t="str" cm="1">
        <f t="array" ref="N55">_xlfn.IFS(OR(F55="",$C$3="Kies een berekeningsmethode op tabblad 'Begrotingsoverzicht'",$C$3="Geen vereenvoudigde kostenoptie"),"",O55="Dit kostentype hoeft u niet op te geven. Hiervoor wordt een forfait berekend.","",AND(J55&lt;&gt;"",OR(F55="Eigen arbeid",F55="Loonkosten")),(J55*K55)*0.4,AND(J55&lt;&gt;"",F55="IKS Loonkosten"),0,L55&gt;0,L55*0.23,L55 &lt;=0,0)</f>
        <v/>
      </c>
      <c r="O55" s="102" t="str" cm="1">
        <f t="array" ref="O55">IFERROR(_xlfn.IFS(AND($C$3="Vereenvoudigde kostenoptie voor arbeidskosten",G55&lt;&gt;"",G55&lt;&gt;"Overige kosten"),"Dit kostentype hoeft u niet op te geven. Hiervoor wordt een forfait berekend.",AND($C$3="Vereenvoudigde kostenoptie voor overige kosten",G55&lt;&gt;"",G55="Overige kosten"),"Dit kostentype hoeft u niet op te geven. Hiervoor wordt een forfait berekend."),"")</f>
        <v/>
      </c>
    </row>
    <row r="56" spans="1:15" ht="15" customHeight="1" x14ac:dyDescent="0.25">
      <c r="A56" s="9">
        <v>51</v>
      </c>
      <c r="B56" s="97"/>
      <c r="C56" s="97"/>
      <c r="D56" s="97"/>
      <c r="E56" s="97"/>
      <c r="F56" s="97"/>
      <c r="G56" s="98" t="str">
        <f>IFERROR(VLOOKUP(F56,Kostentypen!$A$3:$C$20,2,FALSE),"")</f>
        <v/>
      </c>
      <c r="H56" s="98" t="str">
        <f>IFERROR(VLOOKUP(F56,Kostentypen!$A$3:$D$20,3,FALSE),"")</f>
        <v/>
      </c>
      <c r="I56" s="99"/>
      <c r="J56" s="100" t="str" cm="1">
        <f t="array" ref="J56">_xlfn.IFNA(_xlfn.IFS($C$3="Vereenvoudigde kostenoptie voor arbeidskosten","",AND($C$3="Geen vereenvoudigde kostenoptie",$H56="Vast tarief"),VLOOKUP($F56,'Vast tarief'!$B$3:$D$8,2,FALSE),AND($C$3="Vereenvoudigde kostenoptie voor overige kosten",$H56="Vast tarief"),VLOOKUP($F56,'Vast tarief'!$B$3:$D$8,3,FALSE),AND($H56="Uurtarief",$I56=""),0,AND($H56="Uurtarief", $F56="Loonkosten"),VLOOKUP(I56,'Rekenhulp uurtarief loonkosten'!$B$6:$P$55,13,FALSE),AND($H56="Uurtarief", $F56="IKS Loonkosten"),VLOOKUP(I56,'Rekenhulp uurtarief loonkosten'!$B$6:$P$55,15,FALSE)),"")</f>
        <v/>
      </c>
      <c r="K56" s="97"/>
      <c r="L56" s="101"/>
      <c r="M56" s="6" t="str" cm="1">
        <f t="array" ref="M56">_xlfn.IFS(F56="","",$C$3="Kies een berekeningsmethode op tabblad 'Begrotingsoverzicht'","",O56="Dit kostentype hoeft u niet op te geven. Hiervoor wordt een forfait berekend.","",AND(J56&lt;&gt;"",G56="Arbeidskosten"),J56*K56,L56&gt;0,L56,L56 &lt;=0,0)</f>
        <v/>
      </c>
      <c r="N56" s="6" t="str" cm="1">
        <f t="array" ref="N56">_xlfn.IFS(OR(F56="",$C$3="Kies een berekeningsmethode op tabblad 'Begrotingsoverzicht'",$C$3="Geen vereenvoudigde kostenoptie"),"",O56="Dit kostentype hoeft u niet op te geven. Hiervoor wordt een forfait berekend.","",AND(J56&lt;&gt;"",OR(F56="Eigen arbeid",F56="Loonkosten")),(J56*K56)*0.4,AND(J56&lt;&gt;"",F56="IKS Loonkosten"),0,L56&gt;0,L56*0.23,L56 &lt;=0,0)</f>
        <v/>
      </c>
      <c r="O56" s="102" t="str" cm="1">
        <f t="array" ref="O56">IFERROR(_xlfn.IFS(AND($C$3="Vereenvoudigde kostenoptie voor arbeidskosten",G56&lt;&gt;"",G56&lt;&gt;"Overige kosten"),"Dit kostentype hoeft u niet op te geven. Hiervoor wordt een forfait berekend.",AND($C$3="Vereenvoudigde kostenoptie voor overige kosten",G56&lt;&gt;"",G56="Overige kosten"),"Dit kostentype hoeft u niet op te geven. Hiervoor wordt een forfait berekend."),"")</f>
        <v/>
      </c>
    </row>
    <row r="57" spans="1:15" ht="15" customHeight="1" x14ac:dyDescent="0.25">
      <c r="A57" s="9">
        <v>52</v>
      </c>
      <c r="B57" s="97"/>
      <c r="C57" s="97"/>
      <c r="D57" s="97"/>
      <c r="E57" s="97"/>
      <c r="F57" s="97"/>
      <c r="G57" s="98" t="str">
        <f>IFERROR(VLOOKUP(F57,Kostentypen!$A$3:$C$20,2,FALSE),"")</f>
        <v/>
      </c>
      <c r="H57" s="98" t="str">
        <f>IFERROR(VLOOKUP(F57,Kostentypen!$A$3:$D$20,3,FALSE),"")</f>
        <v/>
      </c>
      <c r="I57" s="99"/>
      <c r="J57" s="100" t="str" cm="1">
        <f t="array" ref="J57">_xlfn.IFNA(_xlfn.IFS($C$3="Vereenvoudigde kostenoptie voor arbeidskosten","",AND($C$3="Geen vereenvoudigde kostenoptie",$H57="Vast tarief"),VLOOKUP($F57,'Vast tarief'!$B$3:$D$8,2,FALSE),AND($C$3="Vereenvoudigde kostenoptie voor overige kosten",$H57="Vast tarief"),VLOOKUP($F57,'Vast tarief'!$B$3:$D$8,3,FALSE),AND($H57="Uurtarief",$I57=""),0,AND($H57="Uurtarief", $F57="Loonkosten"),VLOOKUP(I57,'Rekenhulp uurtarief loonkosten'!$B$6:$P$55,13,FALSE),AND($H57="Uurtarief", $F57="IKS Loonkosten"),VLOOKUP(I57,'Rekenhulp uurtarief loonkosten'!$B$6:$P$55,15,FALSE)),"")</f>
        <v/>
      </c>
      <c r="K57" s="97"/>
      <c r="L57" s="101"/>
      <c r="M57" s="6" t="str" cm="1">
        <f t="array" ref="M57">_xlfn.IFS(F57="","",$C$3="Kies een berekeningsmethode op tabblad 'Begrotingsoverzicht'","",O57="Dit kostentype hoeft u niet op te geven. Hiervoor wordt een forfait berekend.","",AND(J57&lt;&gt;"",G57="Arbeidskosten"),J57*K57,L57&gt;0,L57,L57 &lt;=0,0)</f>
        <v/>
      </c>
      <c r="N57" s="6" t="str" cm="1">
        <f t="array" ref="N57">_xlfn.IFS(OR(F57="",$C$3="Kies een berekeningsmethode op tabblad 'Begrotingsoverzicht'",$C$3="Geen vereenvoudigde kostenoptie"),"",O57="Dit kostentype hoeft u niet op te geven. Hiervoor wordt een forfait berekend.","",AND(J57&lt;&gt;"",OR(F57="Eigen arbeid",F57="Loonkosten")),(J57*K57)*0.4,AND(J57&lt;&gt;"",F57="IKS Loonkosten"),0,L57&gt;0,L57*0.23,L57 &lt;=0,0)</f>
        <v/>
      </c>
      <c r="O57" s="102" t="str" cm="1">
        <f t="array" ref="O57">IFERROR(_xlfn.IFS(AND($C$3="Vereenvoudigde kostenoptie voor arbeidskosten",G57&lt;&gt;"",G57&lt;&gt;"Overige kosten"),"Dit kostentype hoeft u niet op te geven. Hiervoor wordt een forfait berekend.",AND($C$3="Vereenvoudigde kostenoptie voor overige kosten",G57&lt;&gt;"",G57="Overige kosten"),"Dit kostentype hoeft u niet op te geven. Hiervoor wordt een forfait berekend."),"")</f>
        <v/>
      </c>
    </row>
    <row r="58" spans="1:15" ht="15" customHeight="1" x14ac:dyDescent="0.25">
      <c r="A58" s="9">
        <v>53</v>
      </c>
      <c r="B58" s="97"/>
      <c r="C58" s="97"/>
      <c r="D58" s="97"/>
      <c r="E58" s="97"/>
      <c r="F58" s="97"/>
      <c r="G58" s="98" t="str">
        <f>IFERROR(VLOOKUP(F58,Kostentypen!$A$3:$C$20,2,FALSE),"")</f>
        <v/>
      </c>
      <c r="H58" s="98" t="str">
        <f>IFERROR(VLOOKUP(F58,Kostentypen!$A$3:$D$20,3,FALSE),"")</f>
        <v/>
      </c>
      <c r="I58" s="99"/>
      <c r="J58" s="100" t="str" cm="1">
        <f t="array" ref="J58">_xlfn.IFNA(_xlfn.IFS($C$3="Vereenvoudigde kostenoptie voor arbeidskosten","",AND($C$3="Geen vereenvoudigde kostenoptie",$H58="Vast tarief"),VLOOKUP($F58,'Vast tarief'!$B$3:$D$8,2,FALSE),AND($C$3="Vereenvoudigde kostenoptie voor overige kosten",$H58="Vast tarief"),VLOOKUP($F58,'Vast tarief'!$B$3:$D$8,3,FALSE),AND($H58="Uurtarief",$I58=""),0,AND($H58="Uurtarief", $F58="Loonkosten"),VLOOKUP(I58,'Rekenhulp uurtarief loonkosten'!$B$6:$P$55,13,FALSE),AND($H58="Uurtarief", $F58="IKS Loonkosten"),VLOOKUP(I58,'Rekenhulp uurtarief loonkosten'!$B$6:$P$55,15,FALSE)),"")</f>
        <v/>
      </c>
      <c r="K58" s="97"/>
      <c r="L58" s="101"/>
      <c r="M58" s="6" t="str" cm="1">
        <f t="array" ref="M58">_xlfn.IFS(F58="","",$C$3="Kies een berekeningsmethode op tabblad 'Begrotingsoverzicht'","",O58="Dit kostentype hoeft u niet op te geven. Hiervoor wordt een forfait berekend.","",AND(J58&lt;&gt;"",G58="Arbeidskosten"),J58*K58,L58&gt;0,L58,L58 &lt;=0,0)</f>
        <v/>
      </c>
      <c r="N58" s="6" t="str" cm="1">
        <f t="array" ref="N58">_xlfn.IFS(OR(F58="",$C$3="Kies een berekeningsmethode op tabblad 'Begrotingsoverzicht'",$C$3="Geen vereenvoudigde kostenoptie"),"",O58="Dit kostentype hoeft u niet op te geven. Hiervoor wordt een forfait berekend.","",AND(J58&lt;&gt;"",OR(F58="Eigen arbeid",F58="Loonkosten")),(J58*K58)*0.4,AND(J58&lt;&gt;"",F58="IKS Loonkosten"),0,L58&gt;0,L58*0.23,L58 &lt;=0,0)</f>
        <v/>
      </c>
      <c r="O58" s="102" t="str" cm="1">
        <f t="array" ref="O58">IFERROR(_xlfn.IFS(AND($C$3="Vereenvoudigde kostenoptie voor arbeidskosten",G58&lt;&gt;"",G58&lt;&gt;"Overige kosten"),"Dit kostentype hoeft u niet op te geven. Hiervoor wordt een forfait berekend.",AND($C$3="Vereenvoudigde kostenoptie voor overige kosten",G58&lt;&gt;"",G58="Overige kosten"),"Dit kostentype hoeft u niet op te geven. Hiervoor wordt een forfait berekend."),"")</f>
        <v/>
      </c>
    </row>
    <row r="59" spans="1:15" ht="15" customHeight="1" x14ac:dyDescent="0.25">
      <c r="A59" s="9">
        <v>54</v>
      </c>
      <c r="B59" s="97"/>
      <c r="C59" s="97"/>
      <c r="D59" s="97"/>
      <c r="E59" s="97"/>
      <c r="F59" s="97"/>
      <c r="G59" s="98" t="str">
        <f>IFERROR(VLOOKUP(F59,Kostentypen!$A$3:$C$20,2,FALSE),"")</f>
        <v/>
      </c>
      <c r="H59" s="98" t="str">
        <f>IFERROR(VLOOKUP(F59,Kostentypen!$A$3:$D$20,3,FALSE),"")</f>
        <v/>
      </c>
      <c r="I59" s="99"/>
      <c r="J59" s="100" t="str" cm="1">
        <f t="array" ref="J59">_xlfn.IFNA(_xlfn.IFS($C$3="Vereenvoudigde kostenoptie voor arbeidskosten","",AND($C$3="Geen vereenvoudigde kostenoptie",$H59="Vast tarief"),VLOOKUP($F59,'Vast tarief'!$B$3:$D$8,2,FALSE),AND($C$3="Vereenvoudigde kostenoptie voor overige kosten",$H59="Vast tarief"),VLOOKUP($F59,'Vast tarief'!$B$3:$D$8,3,FALSE),AND($H59="Uurtarief",$I59=""),0,AND($H59="Uurtarief", $F59="Loonkosten"),VLOOKUP(I59,'Rekenhulp uurtarief loonkosten'!$B$6:$P$55,13,FALSE),AND($H59="Uurtarief", $F59="IKS Loonkosten"),VLOOKUP(I59,'Rekenhulp uurtarief loonkosten'!$B$6:$P$55,15,FALSE)),"")</f>
        <v/>
      </c>
      <c r="K59" s="97"/>
      <c r="L59" s="101"/>
      <c r="M59" s="6" t="str" cm="1">
        <f t="array" ref="M59">_xlfn.IFS(F59="","",$C$3="Kies een berekeningsmethode op tabblad 'Begrotingsoverzicht'","",O59="Dit kostentype hoeft u niet op te geven. Hiervoor wordt een forfait berekend.","",AND(J59&lt;&gt;"",G59="Arbeidskosten"),J59*K59,L59&gt;0,L59,L59 &lt;=0,0)</f>
        <v/>
      </c>
      <c r="N59" s="6" t="str" cm="1">
        <f t="array" ref="N59">_xlfn.IFS(OR(F59="",$C$3="Kies een berekeningsmethode op tabblad 'Begrotingsoverzicht'",$C$3="Geen vereenvoudigde kostenoptie"),"",O59="Dit kostentype hoeft u niet op te geven. Hiervoor wordt een forfait berekend.","",AND(J59&lt;&gt;"",OR(F59="Eigen arbeid",F59="Loonkosten")),(J59*K59)*0.4,AND(J59&lt;&gt;"",F59="IKS Loonkosten"),0,L59&gt;0,L59*0.23,L59 &lt;=0,0)</f>
        <v/>
      </c>
      <c r="O59" s="102" t="str" cm="1">
        <f t="array" ref="O59">IFERROR(_xlfn.IFS(AND($C$3="Vereenvoudigde kostenoptie voor arbeidskosten",G59&lt;&gt;"",G59&lt;&gt;"Overige kosten"),"Dit kostentype hoeft u niet op te geven. Hiervoor wordt een forfait berekend.",AND($C$3="Vereenvoudigde kostenoptie voor overige kosten",G59&lt;&gt;"",G59="Overige kosten"),"Dit kostentype hoeft u niet op te geven. Hiervoor wordt een forfait berekend."),"")</f>
        <v/>
      </c>
    </row>
    <row r="60" spans="1:15" ht="15" customHeight="1" x14ac:dyDescent="0.25">
      <c r="A60" s="9">
        <v>55</v>
      </c>
      <c r="B60" s="97"/>
      <c r="C60" s="97"/>
      <c r="D60" s="97"/>
      <c r="E60" s="97"/>
      <c r="F60" s="97"/>
      <c r="G60" s="98" t="str">
        <f>IFERROR(VLOOKUP(F60,Kostentypen!$A$3:$C$20,2,FALSE),"")</f>
        <v/>
      </c>
      <c r="H60" s="98" t="str">
        <f>IFERROR(VLOOKUP(F60,Kostentypen!$A$3:$D$20,3,FALSE),"")</f>
        <v/>
      </c>
      <c r="I60" s="99"/>
      <c r="J60" s="100" t="str" cm="1">
        <f t="array" ref="J60">_xlfn.IFNA(_xlfn.IFS($C$3="Vereenvoudigde kostenoptie voor arbeidskosten","",AND($C$3="Geen vereenvoudigde kostenoptie",$H60="Vast tarief"),VLOOKUP($F60,'Vast tarief'!$B$3:$D$8,2,FALSE),AND($C$3="Vereenvoudigde kostenoptie voor overige kosten",$H60="Vast tarief"),VLOOKUP($F60,'Vast tarief'!$B$3:$D$8,3,FALSE),AND($H60="Uurtarief",$I60=""),0,AND($H60="Uurtarief", $F60="Loonkosten"),VLOOKUP(I60,'Rekenhulp uurtarief loonkosten'!$B$6:$P$55,13,FALSE),AND($H60="Uurtarief", $F60="IKS Loonkosten"),VLOOKUP(I60,'Rekenhulp uurtarief loonkosten'!$B$6:$P$55,15,FALSE)),"")</f>
        <v/>
      </c>
      <c r="K60" s="97"/>
      <c r="L60" s="101"/>
      <c r="M60" s="6" t="str" cm="1">
        <f t="array" ref="M60">_xlfn.IFS(F60="","",$C$3="Kies een berekeningsmethode op tabblad 'Begrotingsoverzicht'","",O60="Dit kostentype hoeft u niet op te geven. Hiervoor wordt een forfait berekend.","",AND(J60&lt;&gt;"",G60="Arbeidskosten"),J60*K60,L60&gt;0,L60,L60 &lt;=0,0)</f>
        <v/>
      </c>
      <c r="N60" s="6" t="str" cm="1">
        <f t="array" ref="N60">_xlfn.IFS(OR(F60="",$C$3="Kies een berekeningsmethode op tabblad 'Begrotingsoverzicht'",$C$3="Geen vereenvoudigde kostenoptie"),"",O60="Dit kostentype hoeft u niet op te geven. Hiervoor wordt een forfait berekend.","",AND(J60&lt;&gt;"",OR(F60="Eigen arbeid",F60="Loonkosten")),(J60*K60)*0.4,AND(J60&lt;&gt;"",F60="IKS Loonkosten"),0,L60&gt;0,L60*0.23,L60 &lt;=0,0)</f>
        <v/>
      </c>
      <c r="O60" s="102" t="str" cm="1">
        <f t="array" ref="O60">IFERROR(_xlfn.IFS(AND($C$3="Vereenvoudigde kostenoptie voor arbeidskosten",G60&lt;&gt;"",G60&lt;&gt;"Overige kosten"),"Dit kostentype hoeft u niet op te geven. Hiervoor wordt een forfait berekend.",AND($C$3="Vereenvoudigde kostenoptie voor overige kosten",G60&lt;&gt;"",G60="Overige kosten"),"Dit kostentype hoeft u niet op te geven. Hiervoor wordt een forfait berekend."),"")</f>
        <v/>
      </c>
    </row>
    <row r="61" spans="1:15" ht="15" customHeight="1" x14ac:dyDescent="0.25">
      <c r="A61" s="9">
        <v>56</v>
      </c>
      <c r="B61" s="97"/>
      <c r="C61" s="97"/>
      <c r="D61" s="97"/>
      <c r="E61" s="97"/>
      <c r="F61" s="97"/>
      <c r="G61" s="98" t="str">
        <f>IFERROR(VLOOKUP(F61,Kostentypen!$A$3:$C$20,2,FALSE),"")</f>
        <v/>
      </c>
      <c r="H61" s="98" t="str">
        <f>IFERROR(VLOOKUP(F61,Kostentypen!$A$3:$D$20,3,FALSE),"")</f>
        <v/>
      </c>
      <c r="I61" s="99"/>
      <c r="J61" s="100" t="str" cm="1">
        <f t="array" ref="J61">_xlfn.IFNA(_xlfn.IFS($C$3="Vereenvoudigde kostenoptie voor arbeidskosten","",AND($C$3="Geen vereenvoudigde kostenoptie",$H61="Vast tarief"),VLOOKUP($F61,'Vast tarief'!$B$3:$D$8,2,FALSE),AND($C$3="Vereenvoudigde kostenoptie voor overige kosten",$H61="Vast tarief"),VLOOKUP($F61,'Vast tarief'!$B$3:$D$8,3,FALSE),AND($H61="Uurtarief",$I61=""),0,AND($H61="Uurtarief", $F61="Loonkosten"),VLOOKUP(I61,'Rekenhulp uurtarief loonkosten'!$B$6:$P$55,13,FALSE),AND($H61="Uurtarief", $F61="IKS Loonkosten"),VLOOKUP(I61,'Rekenhulp uurtarief loonkosten'!$B$6:$P$55,15,FALSE)),"")</f>
        <v/>
      </c>
      <c r="K61" s="97"/>
      <c r="L61" s="101"/>
      <c r="M61" s="6" t="str" cm="1">
        <f t="array" ref="M61">_xlfn.IFS(F61="","",$C$3="Kies een berekeningsmethode op tabblad 'Begrotingsoverzicht'","",O61="Dit kostentype hoeft u niet op te geven. Hiervoor wordt een forfait berekend.","",AND(J61&lt;&gt;"",G61="Arbeidskosten"),J61*K61,L61&gt;0,L61,L61 &lt;=0,0)</f>
        <v/>
      </c>
      <c r="N61" s="6" t="str" cm="1">
        <f t="array" ref="N61">_xlfn.IFS(OR(F61="",$C$3="Kies een berekeningsmethode op tabblad 'Begrotingsoverzicht'",$C$3="Geen vereenvoudigde kostenoptie"),"",O61="Dit kostentype hoeft u niet op te geven. Hiervoor wordt een forfait berekend.","",AND(J61&lt;&gt;"",OR(F61="Eigen arbeid",F61="Loonkosten")),(J61*K61)*0.4,AND(J61&lt;&gt;"",F61="IKS Loonkosten"),0,L61&gt;0,L61*0.23,L61 &lt;=0,0)</f>
        <v/>
      </c>
      <c r="O61" s="102" t="str" cm="1">
        <f t="array" ref="O61">IFERROR(_xlfn.IFS(AND($C$3="Vereenvoudigde kostenoptie voor arbeidskosten",G61&lt;&gt;"",G61&lt;&gt;"Overige kosten"),"Dit kostentype hoeft u niet op te geven. Hiervoor wordt een forfait berekend.",AND($C$3="Vereenvoudigde kostenoptie voor overige kosten",G61&lt;&gt;"",G61="Overige kosten"),"Dit kostentype hoeft u niet op te geven. Hiervoor wordt een forfait berekend."),"")</f>
        <v/>
      </c>
    </row>
    <row r="62" spans="1:15" ht="15" customHeight="1" x14ac:dyDescent="0.25">
      <c r="A62" s="9">
        <v>57</v>
      </c>
      <c r="B62" s="97"/>
      <c r="C62" s="97"/>
      <c r="D62" s="97"/>
      <c r="E62" s="97"/>
      <c r="F62" s="97"/>
      <c r="G62" s="98" t="str">
        <f>IFERROR(VLOOKUP(F62,Kostentypen!$A$3:$C$20,2,FALSE),"")</f>
        <v/>
      </c>
      <c r="H62" s="98" t="str">
        <f>IFERROR(VLOOKUP(F62,Kostentypen!$A$3:$D$20,3,FALSE),"")</f>
        <v/>
      </c>
      <c r="I62" s="99"/>
      <c r="J62" s="100" t="str" cm="1">
        <f t="array" ref="J62">_xlfn.IFNA(_xlfn.IFS($C$3="Vereenvoudigde kostenoptie voor arbeidskosten","",AND($C$3="Geen vereenvoudigde kostenoptie",$H62="Vast tarief"),VLOOKUP($F62,'Vast tarief'!$B$3:$D$8,2,FALSE),AND($C$3="Vereenvoudigde kostenoptie voor overige kosten",$H62="Vast tarief"),VLOOKUP($F62,'Vast tarief'!$B$3:$D$8,3,FALSE),AND($H62="Uurtarief",$I62=""),0,AND($H62="Uurtarief", $F62="Loonkosten"),VLOOKUP(I62,'Rekenhulp uurtarief loonkosten'!$B$6:$P$55,13,FALSE),AND($H62="Uurtarief", $F62="IKS Loonkosten"),VLOOKUP(I62,'Rekenhulp uurtarief loonkosten'!$B$6:$P$55,15,FALSE)),"")</f>
        <v/>
      </c>
      <c r="K62" s="97"/>
      <c r="L62" s="101"/>
      <c r="M62" s="6" t="str" cm="1">
        <f t="array" ref="M62">_xlfn.IFS(F62="","",$C$3="Kies een berekeningsmethode op tabblad 'Begrotingsoverzicht'","",O62="Dit kostentype hoeft u niet op te geven. Hiervoor wordt een forfait berekend.","",AND(J62&lt;&gt;"",G62="Arbeidskosten"),J62*K62,L62&gt;0,L62,L62 &lt;=0,0)</f>
        <v/>
      </c>
      <c r="N62" s="6" t="str" cm="1">
        <f t="array" ref="N62">_xlfn.IFS(OR(F62="",$C$3="Kies een berekeningsmethode op tabblad 'Begrotingsoverzicht'",$C$3="Geen vereenvoudigde kostenoptie"),"",O62="Dit kostentype hoeft u niet op te geven. Hiervoor wordt een forfait berekend.","",AND(J62&lt;&gt;"",OR(F62="Eigen arbeid",F62="Loonkosten")),(J62*K62)*0.4,AND(J62&lt;&gt;"",F62="IKS Loonkosten"),0,L62&gt;0,L62*0.23,L62 &lt;=0,0)</f>
        <v/>
      </c>
      <c r="O62" s="102" t="str" cm="1">
        <f t="array" ref="O62">IFERROR(_xlfn.IFS(AND($C$3="Vereenvoudigde kostenoptie voor arbeidskosten",G62&lt;&gt;"",G62&lt;&gt;"Overige kosten"),"Dit kostentype hoeft u niet op te geven. Hiervoor wordt een forfait berekend.",AND($C$3="Vereenvoudigde kostenoptie voor overige kosten",G62&lt;&gt;"",G62="Overige kosten"),"Dit kostentype hoeft u niet op te geven. Hiervoor wordt een forfait berekend."),"")</f>
        <v/>
      </c>
    </row>
    <row r="63" spans="1:15" ht="15" customHeight="1" x14ac:dyDescent="0.25">
      <c r="A63" s="9">
        <v>58</v>
      </c>
      <c r="B63" s="97"/>
      <c r="C63" s="97"/>
      <c r="D63" s="97"/>
      <c r="E63" s="97"/>
      <c r="F63" s="97"/>
      <c r="G63" s="98" t="str">
        <f>IFERROR(VLOOKUP(F63,Kostentypen!$A$3:$C$20,2,FALSE),"")</f>
        <v/>
      </c>
      <c r="H63" s="98" t="str">
        <f>IFERROR(VLOOKUP(F63,Kostentypen!$A$3:$D$20,3,FALSE),"")</f>
        <v/>
      </c>
      <c r="I63" s="99"/>
      <c r="J63" s="100" t="str" cm="1">
        <f t="array" ref="J63">_xlfn.IFNA(_xlfn.IFS($C$3="Vereenvoudigde kostenoptie voor arbeidskosten","",AND($C$3="Geen vereenvoudigde kostenoptie",$H63="Vast tarief"),VLOOKUP($F63,'Vast tarief'!$B$3:$D$8,2,FALSE),AND($C$3="Vereenvoudigde kostenoptie voor overige kosten",$H63="Vast tarief"),VLOOKUP($F63,'Vast tarief'!$B$3:$D$8,3,FALSE),AND($H63="Uurtarief",$I63=""),0,AND($H63="Uurtarief", $F63="Loonkosten"),VLOOKUP(I63,'Rekenhulp uurtarief loonkosten'!$B$6:$P$55,13,FALSE),AND($H63="Uurtarief", $F63="IKS Loonkosten"),VLOOKUP(I63,'Rekenhulp uurtarief loonkosten'!$B$6:$P$55,15,FALSE)),"")</f>
        <v/>
      </c>
      <c r="K63" s="97"/>
      <c r="L63" s="101"/>
      <c r="M63" s="6" t="str" cm="1">
        <f t="array" ref="M63">_xlfn.IFS(F63="","",$C$3="Kies een berekeningsmethode op tabblad 'Begrotingsoverzicht'","",O63="Dit kostentype hoeft u niet op te geven. Hiervoor wordt een forfait berekend.","",AND(J63&lt;&gt;"",G63="Arbeidskosten"),J63*K63,L63&gt;0,L63,L63 &lt;=0,0)</f>
        <v/>
      </c>
      <c r="N63" s="6" t="str" cm="1">
        <f t="array" ref="N63">_xlfn.IFS(OR(F63="",$C$3="Kies een berekeningsmethode op tabblad 'Begrotingsoverzicht'",$C$3="Geen vereenvoudigde kostenoptie"),"",O63="Dit kostentype hoeft u niet op te geven. Hiervoor wordt een forfait berekend.","",AND(J63&lt;&gt;"",OR(F63="Eigen arbeid",F63="Loonkosten")),(J63*K63)*0.4,AND(J63&lt;&gt;"",F63="IKS Loonkosten"),0,L63&gt;0,L63*0.23,L63 &lt;=0,0)</f>
        <v/>
      </c>
      <c r="O63" s="102" t="str" cm="1">
        <f t="array" ref="O63">IFERROR(_xlfn.IFS(AND($C$3="Vereenvoudigde kostenoptie voor arbeidskosten",G63&lt;&gt;"",G63&lt;&gt;"Overige kosten"),"Dit kostentype hoeft u niet op te geven. Hiervoor wordt een forfait berekend.",AND($C$3="Vereenvoudigde kostenoptie voor overige kosten",G63&lt;&gt;"",G63="Overige kosten"),"Dit kostentype hoeft u niet op te geven. Hiervoor wordt een forfait berekend."),"")</f>
        <v/>
      </c>
    </row>
    <row r="64" spans="1:15" ht="15" customHeight="1" x14ac:dyDescent="0.25">
      <c r="A64" s="9">
        <v>59</v>
      </c>
      <c r="B64" s="97"/>
      <c r="C64" s="97"/>
      <c r="D64" s="97"/>
      <c r="E64" s="97"/>
      <c r="F64" s="97"/>
      <c r="G64" s="98" t="str">
        <f>IFERROR(VLOOKUP(F64,Kostentypen!$A$3:$C$20,2,FALSE),"")</f>
        <v/>
      </c>
      <c r="H64" s="98" t="str">
        <f>IFERROR(VLOOKUP(F64,Kostentypen!$A$3:$D$20,3,FALSE),"")</f>
        <v/>
      </c>
      <c r="I64" s="99"/>
      <c r="J64" s="100" t="str" cm="1">
        <f t="array" ref="J64">_xlfn.IFNA(_xlfn.IFS($C$3="Vereenvoudigde kostenoptie voor arbeidskosten","",AND($C$3="Geen vereenvoudigde kostenoptie",$H64="Vast tarief"),VLOOKUP($F64,'Vast tarief'!$B$3:$D$8,2,FALSE),AND($C$3="Vereenvoudigde kostenoptie voor overige kosten",$H64="Vast tarief"),VLOOKUP($F64,'Vast tarief'!$B$3:$D$8,3,FALSE),AND($H64="Uurtarief",$I64=""),0,AND($H64="Uurtarief", $F64="Loonkosten"),VLOOKUP(I64,'Rekenhulp uurtarief loonkosten'!$B$6:$P$55,13,FALSE),AND($H64="Uurtarief", $F64="IKS Loonkosten"),VLOOKUP(I64,'Rekenhulp uurtarief loonkosten'!$B$6:$P$55,15,FALSE)),"")</f>
        <v/>
      </c>
      <c r="K64" s="97"/>
      <c r="L64" s="101"/>
      <c r="M64" s="6" t="str" cm="1">
        <f t="array" ref="M64">_xlfn.IFS(F64="","",$C$3="Kies een berekeningsmethode op tabblad 'Begrotingsoverzicht'","",O64="Dit kostentype hoeft u niet op te geven. Hiervoor wordt een forfait berekend.","",AND(J64&lt;&gt;"",G64="Arbeidskosten"),J64*K64,L64&gt;0,L64,L64 &lt;=0,0)</f>
        <v/>
      </c>
      <c r="N64" s="6" t="str" cm="1">
        <f t="array" ref="N64">_xlfn.IFS(OR(F64="",$C$3="Kies een berekeningsmethode op tabblad 'Begrotingsoverzicht'",$C$3="Geen vereenvoudigde kostenoptie"),"",O64="Dit kostentype hoeft u niet op te geven. Hiervoor wordt een forfait berekend.","",AND(J64&lt;&gt;"",OR(F64="Eigen arbeid",F64="Loonkosten")),(J64*K64)*0.4,AND(J64&lt;&gt;"",F64="IKS Loonkosten"),0,L64&gt;0,L64*0.23,L64 &lt;=0,0)</f>
        <v/>
      </c>
      <c r="O64" s="102" t="str" cm="1">
        <f t="array" ref="O64">IFERROR(_xlfn.IFS(AND($C$3="Vereenvoudigde kostenoptie voor arbeidskosten",G64&lt;&gt;"",G64&lt;&gt;"Overige kosten"),"Dit kostentype hoeft u niet op te geven. Hiervoor wordt een forfait berekend.",AND($C$3="Vereenvoudigde kostenoptie voor overige kosten",G64&lt;&gt;"",G64="Overige kosten"),"Dit kostentype hoeft u niet op te geven. Hiervoor wordt een forfait berekend."),"")</f>
        <v/>
      </c>
    </row>
    <row r="65" spans="1:15" ht="15" customHeight="1" x14ac:dyDescent="0.25">
      <c r="A65" s="9">
        <v>60</v>
      </c>
      <c r="B65" s="97"/>
      <c r="C65" s="97"/>
      <c r="D65" s="97"/>
      <c r="E65" s="97"/>
      <c r="F65" s="97"/>
      <c r="G65" s="98" t="str">
        <f>IFERROR(VLOOKUP(F65,Kostentypen!$A$3:$C$20,2,FALSE),"")</f>
        <v/>
      </c>
      <c r="H65" s="98" t="str">
        <f>IFERROR(VLOOKUP(F65,Kostentypen!$A$3:$D$20,3,FALSE),"")</f>
        <v/>
      </c>
      <c r="I65" s="99"/>
      <c r="J65" s="100" t="str" cm="1">
        <f t="array" ref="J65">_xlfn.IFNA(_xlfn.IFS($C$3="Vereenvoudigde kostenoptie voor arbeidskosten","",AND($C$3="Geen vereenvoudigde kostenoptie",$H65="Vast tarief"),VLOOKUP($F65,'Vast tarief'!$B$3:$D$8,2,FALSE),AND($C$3="Vereenvoudigde kostenoptie voor overige kosten",$H65="Vast tarief"),VLOOKUP($F65,'Vast tarief'!$B$3:$D$8,3,FALSE),AND($H65="Uurtarief",$I65=""),0,AND($H65="Uurtarief", $F65="Loonkosten"),VLOOKUP(I65,'Rekenhulp uurtarief loonkosten'!$B$6:$P$55,13,FALSE),AND($H65="Uurtarief", $F65="IKS Loonkosten"),VLOOKUP(I65,'Rekenhulp uurtarief loonkosten'!$B$6:$P$55,15,FALSE)),"")</f>
        <v/>
      </c>
      <c r="K65" s="97"/>
      <c r="L65" s="101"/>
      <c r="M65" s="6" t="str" cm="1">
        <f t="array" ref="M65">_xlfn.IFS(F65="","",$C$3="Kies een berekeningsmethode op tabblad 'Begrotingsoverzicht'","",O65="Dit kostentype hoeft u niet op te geven. Hiervoor wordt een forfait berekend.","",AND(J65&lt;&gt;"",G65="Arbeidskosten"),J65*K65,L65&gt;0,L65,L65 &lt;=0,0)</f>
        <v/>
      </c>
      <c r="N65" s="6" t="str" cm="1">
        <f t="array" ref="N65">_xlfn.IFS(OR(F65="",$C$3="Kies een berekeningsmethode op tabblad 'Begrotingsoverzicht'",$C$3="Geen vereenvoudigde kostenoptie"),"",O65="Dit kostentype hoeft u niet op te geven. Hiervoor wordt een forfait berekend.","",AND(J65&lt;&gt;"",OR(F65="Eigen arbeid",F65="Loonkosten")),(J65*K65)*0.4,AND(J65&lt;&gt;"",F65="IKS Loonkosten"),0,L65&gt;0,L65*0.23,L65 &lt;=0,0)</f>
        <v/>
      </c>
      <c r="O65" s="102" t="str" cm="1">
        <f t="array" ref="O65">IFERROR(_xlfn.IFS(AND($C$3="Vereenvoudigde kostenoptie voor arbeidskosten",G65&lt;&gt;"",G65&lt;&gt;"Overige kosten"),"Dit kostentype hoeft u niet op te geven. Hiervoor wordt een forfait berekend.",AND($C$3="Vereenvoudigde kostenoptie voor overige kosten",G65&lt;&gt;"",G65="Overige kosten"),"Dit kostentype hoeft u niet op te geven. Hiervoor wordt een forfait berekend."),"")</f>
        <v/>
      </c>
    </row>
    <row r="66" spans="1:15" ht="15" customHeight="1" x14ac:dyDescent="0.25">
      <c r="A66" s="9">
        <v>61</v>
      </c>
      <c r="B66" s="97"/>
      <c r="C66" s="97"/>
      <c r="D66" s="97"/>
      <c r="E66" s="97"/>
      <c r="F66" s="97"/>
      <c r="G66" s="98" t="str">
        <f>IFERROR(VLOOKUP(F66,Kostentypen!$A$3:$C$20,2,FALSE),"")</f>
        <v/>
      </c>
      <c r="H66" s="98" t="str">
        <f>IFERROR(VLOOKUP(F66,Kostentypen!$A$3:$D$20,3,FALSE),"")</f>
        <v/>
      </c>
      <c r="I66" s="99"/>
      <c r="J66" s="100" t="str" cm="1">
        <f t="array" ref="J66">_xlfn.IFNA(_xlfn.IFS($C$3="Vereenvoudigde kostenoptie voor arbeidskosten","",AND($C$3="Geen vereenvoudigde kostenoptie",$H66="Vast tarief"),VLOOKUP($F66,'Vast tarief'!$B$3:$D$8,2,FALSE),AND($C$3="Vereenvoudigde kostenoptie voor overige kosten",$H66="Vast tarief"),VLOOKUP($F66,'Vast tarief'!$B$3:$D$8,3,FALSE),AND($H66="Uurtarief",$I66=""),0,AND($H66="Uurtarief", $F66="Loonkosten"),VLOOKUP(I66,'Rekenhulp uurtarief loonkosten'!$B$6:$P$55,13,FALSE),AND($H66="Uurtarief", $F66="IKS Loonkosten"),VLOOKUP(I66,'Rekenhulp uurtarief loonkosten'!$B$6:$P$55,15,FALSE)),"")</f>
        <v/>
      </c>
      <c r="K66" s="97"/>
      <c r="L66" s="101"/>
      <c r="M66" s="6" t="str" cm="1">
        <f t="array" ref="M66">_xlfn.IFS(F66="","",$C$3="Kies een berekeningsmethode op tabblad 'Begrotingsoverzicht'","",O66="Dit kostentype hoeft u niet op te geven. Hiervoor wordt een forfait berekend.","",AND(J66&lt;&gt;"",G66="Arbeidskosten"),J66*K66,L66&gt;0,L66,L66 &lt;=0,0)</f>
        <v/>
      </c>
      <c r="N66" s="6" t="str" cm="1">
        <f t="array" ref="N66">_xlfn.IFS(OR(F66="",$C$3="Kies een berekeningsmethode op tabblad 'Begrotingsoverzicht'",$C$3="Geen vereenvoudigde kostenoptie"),"",O66="Dit kostentype hoeft u niet op te geven. Hiervoor wordt een forfait berekend.","",AND(J66&lt;&gt;"",OR(F66="Eigen arbeid",F66="Loonkosten")),(J66*K66)*0.4,AND(J66&lt;&gt;"",F66="IKS Loonkosten"),0,L66&gt;0,L66*0.23,L66 &lt;=0,0)</f>
        <v/>
      </c>
      <c r="O66" s="102" t="str" cm="1">
        <f t="array" ref="O66">IFERROR(_xlfn.IFS(AND($C$3="Vereenvoudigde kostenoptie voor arbeidskosten",G66&lt;&gt;"",G66&lt;&gt;"Overige kosten"),"Dit kostentype hoeft u niet op te geven. Hiervoor wordt een forfait berekend.",AND($C$3="Vereenvoudigde kostenoptie voor overige kosten",G66&lt;&gt;"",G66="Overige kosten"),"Dit kostentype hoeft u niet op te geven. Hiervoor wordt een forfait berekend."),"")</f>
        <v/>
      </c>
    </row>
    <row r="67" spans="1:15" ht="15" customHeight="1" x14ac:dyDescent="0.25">
      <c r="A67" s="9">
        <v>62</v>
      </c>
      <c r="B67" s="97"/>
      <c r="C67" s="97"/>
      <c r="D67" s="97"/>
      <c r="E67" s="97"/>
      <c r="F67" s="97"/>
      <c r="G67" s="98" t="str">
        <f>IFERROR(VLOOKUP(F67,Kostentypen!$A$3:$C$20,2,FALSE),"")</f>
        <v/>
      </c>
      <c r="H67" s="98" t="str">
        <f>IFERROR(VLOOKUP(F67,Kostentypen!$A$3:$D$20,3,FALSE),"")</f>
        <v/>
      </c>
      <c r="I67" s="99"/>
      <c r="J67" s="100" t="str" cm="1">
        <f t="array" ref="J67">_xlfn.IFNA(_xlfn.IFS($C$3="Vereenvoudigde kostenoptie voor arbeidskosten","",AND($C$3="Geen vereenvoudigde kostenoptie",$H67="Vast tarief"),VLOOKUP($F67,'Vast tarief'!$B$3:$D$8,2,FALSE),AND($C$3="Vereenvoudigde kostenoptie voor overige kosten",$H67="Vast tarief"),VLOOKUP($F67,'Vast tarief'!$B$3:$D$8,3,FALSE),AND($H67="Uurtarief",$I67=""),0,AND($H67="Uurtarief", $F67="Loonkosten"),VLOOKUP(I67,'Rekenhulp uurtarief loonkosten'!$B$6:$P$55,13,FALSE),AND($H67="Uurtarief", $F67="IKS Loonkosten"),VLOOKUP(I67,'Rekenhulp uurtarief loonkosten'!$B$6:$P$55,15,FALSE)),"")</f>
        <v/>
      </c>
      <c r="K67" s="97"/>
      <c r="L67" s="101"/>
      <c r="M67" s="6" t="str" cm="1">
        <f t="array" ref="M67">_xlfn.IFS(F67="","",$C$3="Kies een berekeningsmethode op tabblad 'Begrotingsoverzicht'","",O67="Dit kostentype hoeft u niet op te geven. Hiervoor wordt een forfait berekend.","",AND(J67&lt;&gt;"",G67="Arbeidskosten"),J67*K67,L67&gt;0,L67,L67 &lt;=0,0)</f>
        <v/>
      </c>
      <c r="N67" s="6" t="str" cm="1">
        <f t="array" ref="N67">_xlfn.IFS(OR(F67="",$C$3="Kies een berekeningsmethode op tabblad 'Begrotingsoverzicht'",$C$3="Geen vereenvoudigde kostenoptie"),"",O67="Dit kostentype hoeft u niet op te geven. Hiervoor wordt een forfait berekend.","",AND(J67&lt;&gt;"",OR(F67="Eigen arbeid",F67="Loonkosten")),(J67*K67)*0.4,AND(J67&lt;&gt;"",F67="IKS Loonkosten"),0,L67&gt;0,L67*0.23,L67 &lt;=0,0)</f>
        <v/>
      </c>
      <c r="O67" s="102" t="str" cm="1">
        <f t="array" ref="O67">IFERROR(_xlfn.IFS(AND($C$3="Vereenvoudigde kostenoptie voor arbeidskosten",G67&lt;&gt;"",G67&lt;&gt;"Overige kosten"),"Dit kostentype hoeft u niet op te geven. Hiervoor wordt een forfait berekend.",AND($C$3="Vereenvoudigde kostenoptie voor overige kosten",G67&lt;&gt;"",G67="Overige kosten"),"Dit kostentype hoeft u niet op te geven. Hiervoor wordt een forfait berekend."),"")</f>
        <v/>
      </c>
    </row>
    <row r="68" spans="1:15" ht="15" customHeight="1" x14ac:dyDescent="0.25">
      <c r="A68" s="9">
        <v>63</v>
      </c>
      <c r="B68" s="97"/>
      <c r="C68" s="97"/>
      <c r="D68" s="97"/>
      <c r="E68" s="97"/>
      <c r="F68" s="97"/>
      <c r="G68" s="98" t="str">
        <f>IFERROR(VLOOKUP(F68,Kostentypen!$A$3:$C$20,2,FALSE),"")</f>
        <v/>
      </c>
      <c r="H68" s="98" t="str">
        <f>IFERROR(VLOOKUP(F68,Kostentypen!$A$3:$D$20,3,FALSE),"")</f>
        <v/>
      </c>
      <c r="I68" s="99"/>
      <c r="J68" s="100" t="str" cm="1">
        <f t="array" ref="J68">_xlfn.IFNA(_xlfn.IFS($C$3="Vereenvoudigde kostenoptie voor arbeidskosten","",AND($C$3="Geen vereenvoudigde kostenoptie",$H68="Vast tarief"),VLOOKUP($F68,'Vast tarief'!$B$3:$D$8,2,FALSE),AND($C$3="Vereenvoudigde kostenoptie voor overige kosten",$H68="Vast tarief"),VLOOKUP($F68,'Vast tarief'!$B$3:$D$8,3,FALSE),AND($H68="Uurtarief",$I68=""),0,AND($H68="Uurtarief", $F68="Loonkosten"),VLOOKUP(I68,'Rekenhulp uurtarief loonkosten'!$B$6:$P$55,13,FALSE),AND($H68="Uurtarief", $F68="IKS Loonkosten"),VLOOKUP(I68,'Rekenhulp uurtarief loonkosten'!$B$6:$P$55,15,FALSE)),"")</f>
        <v/>
      </c>
      <c r="K68" s="97"/>
      <c r="L68" s="101"/>
      <c r="M68" s="6" t="str" cm="1">
        <f t="array" ref="M68">_xlfn.IFS(F68="","",$C$3="Kies een berekeningsmethode op tabblad 'Begrotingsoverzicht'","",O68="Dit kostentype hoeft u niet op te geven. Hiervoor wordt een forfait berekend.","",AND(J68&lt;&gt;"",G68="Arbeidskosten"),J68*K68,L68&gt;0,L68,L68 &lt;=0,0)</f>
        <v/>
      </c>
      <c r="N68" s="6" t="str" cm="1">
        <f t="array" ref="N68">_xlfn.IFS(OR(F68="",$C$3="Kies een berekeningsmethode op tabblad 'Begrotingsoverzicht'",$C$3="Geen vereenvoudigde kostenoptie"),"",O68="Dit kostentype hoeft u niet op te geven. Hiervoor wordt een forfait berekend.","",AND(J68&lt;&gt;"",OR(F68="Eigen arbeid",F68="Loonkosten")),(J68*K68)*0.4,AND(J68&lt;&gt;"",F68="IKS Loonkosten"),0,L68&gt;0,L68*0.23,L68 &lt;=0,0)</f>
        <v/>
      </c>
      <c r="O68" s="102" t="str" cm="1">
        <f t="array" ref="O68">IFERROR(_xlfn.IFS(AND($C$3="Vereenvoudigde kostenoptie voor arbeidskosten",G68&lt;&gt;"",G68&lt;&gt;"Overige kosten"),"Dit kostentype hoeft u niet op te geven. Hiervoor wordt een forfait berekend.",AND($C$3="Vereenvoudigde kostenoptie voor overige kosten",G68&lt;&gt;"",G68="Overige kosten"),"Dit kostentype hoeft u niet op te geven. Hiervoor wordt een forfait berekend."),"")</f>
        <v/>
      </c>
    </row>
    <row r="69" spans="1:15" ht="15" customHeight="1" x14ac:dyDescent="0.25">
      <c r="A69" s="9">
        <v>64</v>
      </c>
      <c r="B69" s="97"/>
      <c r="C69" s="97"/>
      <c r="D69" s="97"/>
      <c r="E69" s="97"/>
      <c r="F69" s="97"/>
      <c r="G69" s="98" t="str">
        <f>IFERROR(VLOOKUP(F69,Kostentypen!$A$3:$C$20,2,FALSE),"")</f>
        <v/>
      </c>
      <c r="H69" s="98" t="str">
        <f>IFERROR(VLOOKUP(F69,Kostentypen!$A$3:$D$20,3,FALSE),"")</f>
        <v/>
      </c>
      <c r="I69" s="99"/>
      <c r="J69" s="100" t="str" cm="1">
        <f t="array" ref="J69">_xlfn.IFNA(_xlfn.IFS($C$3="Vereenvoudigde kostenoptie voor arbeidskosten","",AND($C$3="Geen vereenvoudigde kostenoptie",$H69="Vast tarief"),VLOOKUP($F69,'Vast tarief'!$B$3:$D$8,2,FALSE),AND($C$3="Vereenvoudigde kostenoptie voor overige kosten",$H69="Vast tarief"),VLOOKUP($F69,'Vast tarief'!$B$3:$D$8,3,FALSE),AND($H69="Uurtarief",$I69=""),0,AND($H69="Uurtarief", $F69="Loonkosten"),VLOOKUP(I69,'Rekenhulp uurtarief loonkosten'!$B$6:$P$55,13,FALSE),AND($H69="Uurtarief", $F69="IKS Loonkosten"),VLOOKUP(I69,'Rekenhulp uurtarief loonkosten'!$B$6:$P$55,15,FALSE)),"")</f>
        <v/>
      </c>
      <c r="K69" s="97"/>
      <c r="L69" s="101"/>
      <c r="M69" s="6" t="str" cm="1">
        <f t="array" ref="M69">_xlfn.IFS(F69="","",$C$3="Kies een berekeningsmethode op tabblad 'Begrotingsoverzicht'","",O69="Dit kostentype hoeft u niet op te geven. Hiervoor wordt een forfait berekend.","",AND(J69&lt;&gt;"",G69="Arbeidskosten"),J69*K69,L69&gt;0,L69,L69 &lt;=0,0)</f>
        <v/>
      </c>
      <c r="N69" s="6" t="str" cm="1">
        <f t="array" ref="N69">_xlfn.IFS(OR(F69="",$C$3="Kies een berekeningsmethode op tabblad 'Begrotingsoverzicht'",$C$3="Geen vereenvoudigde kostenoptie"),"",O69="Dit kostentype hoeft u niet op te geven. Hiervoor wordt een forfait berekend.","",AND(J69&lt;&gt;"",OR(F69="Eigen arbeid",F69="Loonkosten")),(J69*K69)*0.4,AND(J69&lt;&gt;"",F69="IKS Loonkosten"),0,L69&gt;0,L69*0.23,L69 &lt;=0,0)</f>
        <v/>
      </c>
      <c r="O69" s="102" t="str" cm="1">
        <f t="array" ref="O69">IFERROR(_xlfn.IFS(AND($C$3="Vereenvoudigde kostenoptie voor arbeidskosten",G69&lt;&gt;"",G69&lt;&gt;"Overige kosten"),"Dit kostentype hoeft u niet op te geven. Hiervoor wordt een forfait berekend.",AND($C$3="Vereenvoudigde kostenoptie voor overige kosten",G69&lt;&gt;"",G69="Overige kosten"),"Dit kostentype hoeft u niet op te geven. Hiervoor wordt een forfait berekend."),"")</f>
        <v/>
      </c>
    </row>
    <row r="70" spans="1:15" ht="15" customHeight="1" x14ac:dyDescent="0.25">
      <c r="A70" s="9">
        <v>65</v>
      </c>
      <c r="B70" s="97"/>
      <c r="C70" s="97"/>
      <c r="D70" s="97"/>
      <c r="E70" s="97"/>
      <c r="F70" s="97"/>
      <c r="G70" s="98" t="str">
        <f>IFERROR(VLOOKUP(F70,Kostentypen!$A$3:$C$20,2,FALSE),"")</f>
        <v/>
      </c>
      <c r="H70" s="98" t="str">
        <f>IFERROR(VLOOKUP(F70,Kostentypen!$A$3:$D$20,3,FALSE),"")</f>
        <v/>
      </c>
      <c r="I70" s="99"/>
      <c r="J70" s="100" t="str" cm="1">
        <f t="array" ref="J70">_xlfn.IFNA(_xlfn.IFS($C$3="Vereenvoudigde kostenoptie voor arbeidskosten","",AND($C$3="Geen vereenvoudigde kostenoptie",$H70="Vast tarief"),VLOOKUP($F70,'Vast tarief'!$B$3:$D$8,2,FALSE),AND($C$3="Vereenvoudigde kostenoptie voor overige kosten",$H70="Vast tarief"),VLOOKUP($F70,'Vast tarief'!$B$3:$D$8,3,FALSE),AND($H70="Uurtarief",$I70=""),0,AND($H70="Uurtarief", $F70="Loonkosten"),VLOOKUP(I70,'Rekenhulp uurtarief loonkosten'!$B$6:$P$55,13,FALSE),AND($H70="Uurtarief", $F70="IKS Loonkosten"),VLOOKUP(I70,'Rekenhulp uurtarief loonkosten'!$B$6:$P$55,15,FALSE)),"")</f>
        <v/>
      </c>
      <c r="K70" s="97"/>
      <c r="L70" s="101"/>
      <c r="M70" s="6" t="str" cm="1">
        <f t="array" ref="M70">_xlfn.IFS(F70="","",$C$3="Kies een berekeningsmethode op tabblad 'Begrotingsoverzicht'","",O70="Dit kostentype hoeft u niet op te geven. Hiervoor wordt een forfait berekend.","",AND(J70&lt;&gt;"",G70="Arbeidskosten"),J70*K70,L70&gt;0,L70,L70 &lt;=0,0)</f>
        <v/>
      </c>
      <c r="N70" s="6" t="str" cm="1">
        <f t="array" ref="N70">_xlfn.IFS(OR(F70="",$C$3="Kies een berekeningsmethode op tabblad 'Begrotingsoverzicht'",$C$3="Geen vereenvoudigde kostenoptie"),"",O70="Dit kostentype hoeft u niet op te geven. Hiervoor wordt een forfait berekend.","",AND(J70&lt;&gt;"",OR(F70="Eigen arbeid",F70="Loonkosten")),(J70*K70)*0.4,AND(J70&lt;&gt;"",F70="IKS Loonkosten"),0,L70&gt;0,L70*0.23,L70 &lt;=0,0)</f>
        <v/>
      </c>
      <c r="O70" s="102" t="str" cm="1">
        <f t="array" ref="O70">IFERROR(_xlfn.IFS(AND($C$3="Vereenvoudigde kostenoptie voor arbeidskosten",G70&lt;&gt;"",G70&lt;&gt;"Overige kosten"),"Dit kostentype hoeft u niet op te geven. Hiervoor wordt een forfait berekend.",AND($C$3="Vereenvoudigde kostenoptie voor overige kosten",G70&lt;&gt;"",G70="Overige kosten"),"Dit kostentype hoeft u niet op te geven. Hiervoor wordt een forfait berekend."),"")</f>
        <v/>
      </c>
    </row>
    <row r="71" spans="1:15" ht="15" customHeight="1" x14ac:dyDescent="0.25">
      <c r="A71" s="9">
        <v>66</v>
      </c>
      <c r="B71" s="97"/>
      <c r="C71" s="97"/>
      <c r="D71" s="97"/>
      <c r="E71" s="97"/>
      <c r="F71" s="97"/>
      <c r="G71" s="98" t="str">
        <f>IFERROR(VLOOKUP(F71,Kostentypen!$A$3:$C$20,2,FALSE),"")</f>
        <v/>
      </c>
      <c r="H71" s="98" t="str">
        <f>IFERROR(VLOOKUP(F71,Kostentypen!$A$3:$D$20,3,FALSE),"")</f>
        <v/>
      </c>
      <c r="I71" s="99"/>
      <c r="J71" s="100" t="str" cm="1">
        <f t="array" ref="J71">_xlfn.IFNA(_xlfn.IFS($C$3="Vereenvoudigde kostenoptie voor arbeidskosten","",AND($C$3="Geen vereenvoudigde kostenoptie",$H71="Vast tarief"),VLOOKUP($F71,'Vast tarief'!$B$3:$D$8,2,FALSE),AND($C$3="Vereenvoudigde kostenoptie voor overige kosten",$H71="Vast tarief"),VLOOKUP($F71,'Vast tarief'!$B$3:$D$8,3,FALSE),AND($H71="Uurtarief",$I71=""),0,AND($H71="Uurtarief", $F71="Loonkosten"),VLOOKUP(I71,'Rekenhulp uurtarief loonkosten'!$B$6:$P$55,13,FALSE),AND($H71="Uurtarief", $F71="IKS Loonkosten"),VLOOKUP(I71,'Rekenhulp uurtarief loonkosten'!$B$6:$P$55,15,FALSE)),"")</f>
        <v/>
      </c>
      <c r="K71" s="97"/>
      <c r="L71" s="101"/>
      <c r="M71" s="6" t="str" cm="1">
        <f t="array" ref="M71">_xlfn.IFS(F71="","",$C$3="Kies een berekeningsmethode op tabblad 'Begrotingsoverzicht'","",O71="Dit kostentype hoeft u niet op te geven. Hiervoor wordt een forfait berekend.","",AND(J71&lt;&gt;"",G71="Arbeidskosten"),J71*K71,L71&gt;0,L71,L71 &lt;=0,0)</f>
        <v/>
      </c>
      <c r="N71" s="6" t="str" cm="1">
        <f t="array" ref="N71">_xlfn.IFS(OR(F71="",$C$3="Kies een berekeningsmethode op tabblad 'Begrotingsoverzicht'",$C$3="Geen vereenvoudigde kostenoptie"),"",O71="Dit kostentype hoeft u niet op te geven. Hiervoor wordt een forfait berekend.","",AND(J71&lt;&gt;"",OR(F71="Eigen arbeid",F71="Loonkosten")),(J71*K71)*0.4,AND(J71&lt;&gt;"",F71="IKS Loonkosten"),0,L71&gt;0,L71*0.23,L71 &lt;=0,0)</f>
        <v/>
      </c>
      <c r="O71" s="102" t="str" cm="1">
        <f t="array" ref="O71">IFERROR(_xlfn.IFS(AND($C$3="Vereenvoudigde kostenoptie voor arbeidskosten",G71&lt;&gt;"",G71&lt;&gt;"Overige kosten"),"Dit kostentype hoeft u niet op te geven. Hiervoor wordt een forfait berekend.",AND($C$3="Vereenvoudigde kostenoptie voor overige kosten",G71&lt;&gt;"",G71="Overige kosten"),"Dit kostentype hoeft u niet op te geven. Hiervoor wordt een forfait berekend."),"")</f>
        <v/>
      </c>
    </row>
    <row r="72" spans="1:15" ht="15" customHeight="1" x14ac:dyDescent="0.25">
      <c r="A72" s="9">
        <v>67</v>
      </c>
      <c r="B72" s="97"/>
      <c r="C72" s="97"/>
      <c r="D72" s="97"/>
      <c r="E72" s="97"/>
      <c r="F72" s="97"/>
      <c r="G72" s="98" t="str">
        <f>IFERROR(VLOOKUP(F72,Kostentypen!$A$3:$C$20,2,FALSE),"")</f>
        <v/>
      </c>
      <c r="H72" s="98" t="str">
        <f>IFERROR(VLOOKUP(F72,Kostentypen!$A$3:$D$20,3,FALSE),"")</f>
        <v/>
      </c>
      <c r="I72" s="99"/>
      <c r="J72" s="100" t="str" cm="1">
        <f t="array" ref="J72">_xlfn.IFNA(_xlfn.IFS($C$3="Vereenvoudigde kostenoptie voor arbeidskosten","",AND($C$3="Geen vereenvoudigde kostenoptie",$H72="Vast tarief"),VLOOKUP($F72,'Vast tarief'!$B$3:$D$8,2,FALSE),AND($C$3="Vereenvoudigde kostenoptie voor overige kosten",$H72="Vast tarief"),VLOOKUP($F72,'Vast tarief'!$B$3:$D$8,3,FALSE),AND($H72="Uurtarief",$I72=""),0,AND($H72="Uurtarief", $F72="Loonkosten"),VLOOKUP(I72,'Rekenhulp uurtarief loonkosten'!$B$6:$P$55,13,FALSE),AND($H72="Uurtarief", $F72="IKS Loonkosten"),VLOOKUP(I72,'Rekenhulp uurtarief loonkosten'!$B$6:$P$55,15,FALSE)),"")</f>
        <v/>
      </c>
      <c r="K72" s="97"/>
      <c r="L72" s="101"/>
      <c r="M72" s="6" t="str" cm="1">
        <f t="array" ref="M72">_xlfn.IFS(F72="","",$C$3="Kies een berekeningsmethode op tabblad 'Begrotingsoverzicht'","",O72="Dit kostentype hoeft u niet op te geven. Hiervoor wordt een forfait berekend.","",AND(J72&lt;&gt;"",G72="Arbeidskosten"),J72*K72,L72&gt;0,L72,L72 &lt;=0,0)</f>
        <v/>
      </c>
      <c r="N72" s="6" t="str" cm="1">
        <f t="array" ref="N72">_xlfn.IFS(OR(F72="",$C$3="Kies een berekeningsmethode op tabblad 'Begrotingsoverzicht'",$C$3="Geen vereenvoudigde kostenoptie"),"",O72="Dit kostentype hoeft u niet op te geven. Hiervoor wordt een forfait berekend.","",AND(J72&lt;&gt;"",OR(F72="Eigen arbeid",F72="Loonkosten")),(J72*K72)*0.4,AND(J72&lt;&gt;"",F72="IKS Loonkosten"),0,L72&gt;0,L72*0.23,L72 &lt;=0,0)</f>
        <v/>
      </c>
      <c r="O72" s="102" t="str" cm="1">
        <f t="array" ref="O72">IFERROR(_xlfn.IFS(AND($C$3="Vereenvoudigde kostenoptie voor arbeidskosten",G72&lt;&gt;"",G72&lt;&gt;"Overige kosten"),"Dit kostentype hoeft u niet op te geven. Hiervoor wordt een forfait berekend.",AND($C$3="Vereenvoudigde kostenoptie voor overige kosten",G72&lt;&gt;"",G72="Overige kosten"),"Dit kostentype hoeft u niet op te geven. Hiervoor wordt een forfait berekend."),"")</f>
        <v/>
      </c>
    </row>
    <row r="73" spans="1:15" ht="15" customHeight="1" x14ac:dyDescent="0.25">
      <c r="A73" s="9">
        <v>68</v>
      </c>
      <c r="B73" s="97"/>
      <c r="C73" s="97"/>
      <c r="D73" s="97"/>
      <c r="E73" s="97"/>
      <c r="F73" s="97"/>
      <c r="G73" s="98" t="str">
        <f>IFERROR(VLOOKUP(F73,Kostentypen!$A$3:$C$20,2,FALSE),"")</f>
        <v/>
      </c>
      <c r="H73" s="98" t="str">
        <f>IFERROR(VLOOKUP(F73,Kostentypen!$A$3:$D$20,3,FALSE),"")</f>
        <v/>
      </c>
      <c r="I73" s="99"/>
      <c r="J73" s="100" t="str" cm="1">
        <f t="array" ref="J73">_xlfn.IFNA(_xlfn.IFS($C$3="Vereenvoudigde kostenoptie voor arbeidskosten","",AND($C$3="Geen vereenvoudigde kostenoptie",$H73="Vast tarief"),VLOOKUP($F73,'Vast tarief'!$B$3:$D$8,2,FALSE),AND($C$3="Vereenvoudigde kostenoptie voor overige kosten",$H73="Vast tarief"),VLOOKUP($F73,'Vast tarief'!$B$3:$D$8,3,FALSE),AND($H73="Uurtarief",$I73=""),0,AND($H73="Uurtarief", $F73="Loonkosten"),VLOOKUP(I73,'Rekenhulp uurtarief loonkosten'!$B$6:$P$55,13,FALSE),AND($H73="Uurtarief", $F73="IKS Loonkosten"),VLOOKUP(I73,'Rekenhulp uurtarief loonkosten'!$B$6:$P$55,15,FALSE)),"")</f>
        <v/>
      </c>
      <c r="K73" s="97"/>
      <c r="L73" s="101"/>
      <c r="M73" s="6" t="str" cm="1">
        <f t="array" ref="M73">_xlfn.IFS(F73="","",$C$3="Kies een berekeningsmethode op tabblad 'Begrotingsoverzicht'","",O73="Dit kostentype hoeft u niet op te geven. Hiervoor wordt een forfait berekend.","",AND(J73&lt;&gt;"",G73="Arbeidskosten"),J73*K73,L73&gt;0,L73,L73 &lt;=0,0)</f>
        <v/>
      </c>
      <c r="N73" s="6" t="str" cm="1">
        <f t="array" ref="N73">_xlfn.IFS(OR(F73="",$C$3="Kies een berekeningsmethode op tabblad 'Begrotingsoverzicht'",$C$3="Geen vereenvoudigde kostenoptie"),"",O73="Dit kostentype hoeft u niet op te geven. Hiervoor wordt een forfait berekend.","",AND(J73&lt;&gt;"",OR(F73="Eigen arbeid",F73="Loonkosten")),(J73*K73)*0.4,AND(J73&lt;&gt;"",F73="IKS Loonkosten"),0,L73&gt;0,L73*0.23,L73 &lt;=0,0)</f>
        <v/>
      </c>
      <c r="O73" s="102" t="str" cm="1">
        <f t="array" ref="O73">IFERROR(_xlfn.IFS(AND($C$3="Vereenvoudigde kostenoptie voor arbeidskosten",G73&lt;&gt;"",G73&lt;&gt;"Overige kosten"),"Dit kostentype hoeft u niet op te geven. Hiervoor wordt een forfait berekend.",AND($C$3="Vereenvoudigde kostenoptie voor overige kosten",G73&lt;&gt;"",G73="Overige kosten"),"Dit kostentype hoeft u niet op te geven. Hiervoor wordt een forfait berekend."),"")</f>
        <v/>
      </c>
    </row>
    <row r="74" spans="1:15" ht="15" customHeight="1" x14ac:dyDescent="0.25">
      <c r="A74" s="9">
        <v>69</v>
      </c>
      <c r="B74" s="97"/>
      <c r="C74" s="97"/>
      <c r="D74" s="97"/>
      <c r="E74" s="97"/>
      <c r="F74" s="97"/>
      <c r="G74" s="98" t="str">
        <f>IFERROR(VLOOKUP(F74,Kostentypen!$A$3:$C$20,2,FALSE),"")</f>
        <v/>
      </c>
      <c r="H74" s="98" t="str">
        <f>IFERROR(VLOOKUP(F74,Kostentypen!$A$3:$D$20,3,FALSE),"")</f>
        <v/>
      </c>
      <c r="I74" s="99"/>
      <c r="J74" s="100" t="str" cm="1">
        <f t="array" ref="J74">_xlfn.IFNA(_xlfn.IFS($C$3="Vereenvoudigde kostenoptie voor arbeidskosten","",AND($C$3="Geen vereenvoudigde kostenoptie",$H74="Vast tarief"),VLOOKUP($F74,'Vast tarief'!$B$3:$D$8,2,FALSE),AND($C$3="Vereenvoudigde kostenoptie voor overige kosten",$H74="Vast tarief"),VLOOKUP($F74,'Vast tarief'!$B$3:$D$8,3,FALSE),AND($H74="Uurtarief",$I74=""),0,AND($H74="Uurtarief", $F74="Loonkosten"),VLOOKUP(I74,'Rekenhulp uurtarief loonkosten'!$B$6:$P$55,13,FALSE),AND($H74="Uurtarief", $F74="IKS Loonkosten"),VLOOKUP(I74,'Rekenhulp uurtarief loonkosten'!$B$6:$P$55,15,FALSE)),"")</f>
        <v/>
      </c>
      <c r="K74" s="97"/>
      <c r="L74" s="101"/>
      <c r="M74" s="6" t="str" cm="1">
        <f t="array" ref="M74">_xlfn.IFS(F74="","",$C$3="Kies een berekeningsmethode op tabblad 'Begrotingsoverzicht'","",O74="Dit kostentype hoeft u niet op te geven. Hiervoor wordt een forfait berekend.","",AND(J74&lt;&gt;"",G74="Arbeidskosten"),J74*K74,L74&gt;0,L74,L74 &lt;=0,0)</f>
        <v/>
      </c>
      <c r="N74" s="6" t="str" cm="1">
        <f t="array" ref="N74">_xlfn.IFS(OR(F74="",$C$3="Kies een berekeningsmethode op tabblad 'Begrotingsoverzicht'",$C$3="Geen vereenvoudigde kostenoptie"),"",O74="Dit kostentype hoeft u niet op te geven. Hiervoor wordt een forfait berekend.","",AND(J74&lt;&gt;"",OR(F74="Eigen arbeid",F74="Loonkosten")),(J74*K74)*0.4,AND(J74&lt;&gt;"",F74="IKS Loonkosten"),0,L74&gt;0,L74*0.23,L74 &lt;=0,0)</f>
        <v/>
      </c>
      <c r="O74" s="102" t="str" cm="1">
        <f t="array" ref="O74">IFERROR(_xlfn.IFS(AND($C$3="Vereenvoudigde kostenoptie voor arbeidskosten",G74&lt;&gt;"",G74&lt;&gt;"Overige kosten"),"Dit kostentype hoeft u niet op te geven. Hiervoor wordt een forfait berekend.",AND($C$3="Vereenvoudigde kostenoptie voor overige kosten",G74&lt;&gt;"",G74="Overige kosten"),"Dit kostentype hoeft u niet op te geven. Hiervoor wordt een forfait berekend."),"")</f>
        <v/>
      </c>
    </row>
    <row r="75" spans="1:15" ht="15" customHeight="1" x14ac:dyDescent="0.25">
      <c r="A75" s="9">
        <v>70</v>
      </c>
      <c r="B75" s="97"/>
      <c r="C75" s="97"/>
      <c r="D75" s="97"/>
      <c r="E75" s="97"/>
      <c r="F75" s="97"/>
      <c r="G75" s="98" t="str">
        <f>IFERROR(VLOOKUP(F75,Kostentypen!$A$3:$C$20,2,FALSE),"")</f>
        <v/>
      </c>
      <c r="H75" s="98" t="str">
        <f>IFERROR(VLOOKUP(F75,Kostentypen!$A$3:$D$20,3,FALSE),"")</f>
        <v/>
      </c>
      <c r="I75" s="99"/>
      <c r="J75" s="100" t="str" cm="1">
        <f t="array" ref="J75">_xlfn.IFNA(_xlfn.IFS($C$3="Vereenvoudigde kostenoptie voor arbeidskosten","",AND($C$3="Geen vereenvoudigde kostenoptie",$H75="Vast tarief"),VLOOKUP($F75,'Vast tarief'!$B$3:$D$8,2,FALSE),AND($C$3="Vereenvoudigde kostenoptie voor overige kosten",$H75="Vast tarief"),VLOOKUP($F75,'Vast tarief'!$B$3:$D$8,3,FALSE),AND($H75="Uurtarief",$I75=""),0,AND($H75="Uurtarief", $F75="Loonkosten"),VLOOKUP(I75,'Rekenhulp uurtarief loonkosten'!$B$6:$P$55,13,FALSE),AND($H75="Uurtarief", $F75="IKS Loonkosten"),VLOOKUP(I75,'Rekenhulp uurtarief loonkosten'!$B$6:$P$55,15,FALSE)),"")</f>
        <v/>
      </c>
      <c r="K75" s="97"/>
      <c r="L75" s="101"/>
      <c r="M75" s="6" t="str" cm="1">
        <f t="array" ref="M75">_xlfn.IFS(F75="","",$C$3="Kies een berekeningsmethode op tabblad 'Begrotingsoverzicht'","",O75="Dit kostentype hoeft u niet op te geven. Hiervoor wordt een forfait berekend.","",AND(J75&lt;&gt;"",G75="Arbeidskosten"),J75*K75,L75&gt;0,L75,L75 &lt;=0,0)</f>
        <v/>
      </c>
      <c r="N75" s="6" t="str" cm="1">
        <f t="array" ref="N75">_xlfn.IFS(OR(F75="",$C$3="Kies een berekeningsmethode op tabblad 'Begrotingsoverzicht'",$C$3="Geen vereenvoudigde kostenoptie"),"",O75="Dit kostentype hoeft u niet op te geven. Hiervoor wordt een forfait berekend.","",AND(J75&lt;&gt;"",OR(F75="Eigen arbeid",F75="Loonkosten")),(J75*K75)*0.4,AND(J75&lt;&gt;"",F75="IKS Loonkosten"),0,L75&gt;0,L75*0.23,L75 &lt;=0,0)</f>
        <v/>
      </c>
      <c r="O75" s="102" t="str" cm="1">
        <f t="array" ref="O75">IFERROR(_xlfn.IFS(AND($C$3="Vereenvoudigde kostenoptie voor arbeidskosten",G75&lt;&gt;"",G75&lt;&gt;"Overige kosten"),"Dit kostentype hoeft u niet op te geven. Hiervoor wordt een forfait berekend.",AND($C$3="Vereenvoudigde kostenoptie voor overige kosten",G75&lt;&gt;"",G75="Overige kosten"),"Dit kostentype hoeft u niet op te geven. Hiervoor wordt een forfait berekend."),"")</f>
        <v/>
      </c>
    </row>
    <row r="76" spans="1:15" ht="15" customHeight="1" x14ac:dyDescent="0.25">
      <c r="A76" s="9">
        <v>71</v>
      </c>
      <c r="B76" s="97"/>
      <c r="C76" s="97"/>
      <c r="D76" s="97"/>
      <c r="E76" s="97"/>
      <c r="F76" s="97"/>
      <c r="G76" s="98" t="str">
        <f>IFERROR(VLOOKUP(F76,Kostentypen!$A$3:$C$20,2,FALSE),"")</f>
        <v/>
      </c>
      <c r="H76" s="98" t="str">
        <f>IFERROR(VLOOKUP(F76,Kostentypen!$A$3:$D$20,3,FALSE),"")</f>
        <v/>
      </c>
      <c r="I76" s="99"/>
      <c r="J76" s="100" t="str" cm="1">
        <f t="array" ref="J76">_xlfn.IFNA(_xlfn.IFS($C$3="Vereenvoudigde kostenoptie voor arbeidskosten","",AND($C$3="Geen vereenvoudigde kostenoptie",$H76="Vast tarief"),VLOOKUP($F76,'Vast tarief'!$B$3:$D$8,2,FALSE),AND($C$3="Vereenvoudigde kostenoptie voor overige kosten",$H76="Vast tarief"),VLOOKUP($F76,'Vast tarief'!$B$3:$D$8,3,FALSE),AND($H76="Uurtarief",$I76=""),0,AND($H76="Uurtarief", $F76="Loonkosten"),VLOOKUP(I76,'Rekenhulp uurtarief loonkosten'!$B$6:$P$55,13,FALSE),AND($H76="Uurtarief", $F76="IKS Loonkosten"),VLOOKUP(I76,'Rekenhulp uurtarief loonkosten'!$B$6:$P$55,15,FALSE)),"")</f>
        <v/>
      </c>
      <c r="K76" s="97"/>
      <c r="L76" s="101"/>
      <c r="M76" s="6" t="str" cm="1">
        <f t="array" ref="M76">_xlfn.IFS(F76="","",$C$3="Kies een berekeningsmethode op tabblad 'Begrotingsoverzicht'","",O76="Dit kostentype hoeft u niet op te geven. Hiervoor wordt een forfait berekend.","",AND(J76&lt;&gt;"",G76="Arbeidskosten"),J76*K76,L76&gt;0,L76,L76 &lt;=0,0)</f>
        <v/>
      </c>
      <c r="N76" s="6" t="str" cm="1">
        <f t="array" ref="N76">_xlfn.IFS(OR(F76="",$C$3="Kies een berekeningsmethode op tabblad 'Begrotingsoverzicht'",$C$3="Geen vereenvoudigde kostenoptie"),"",O76="Dit kostentype hoeft u niet op te geven. Hiervoor wordt een forfait berekend.","",AND(J76&lt;&gt;"",OR(F76="Eigen arbeid",F76="Loonkosten")),(J76*K76)*0.4,AND(J76&lt;&gt;"",F76="IKS Loonkosten"),0,L76&gt;0,L76*0.23,L76 &lt;=0,0)</f>
        <v/>
      </c>
      <c r="O76" s="102" t="str" cm="1">
        <f t="array" ref="O76">IFERROR(_xlfn.IFS(AND($C$3="Vereenvoudigde kostenoptie voor arbeidskosten",G76&lt;&gt;"",G76&lt;&gt;"Overige kosten"),"Dit kostentype hoeft u niet op te geven. Hiervoor wordt een forfait berekend.",AND($C$3="Vereenvoudigde kostenoptie voor overige kosten",G76&lt;&gt;"",G76="Overige kosten"),"Dit kostentype hoeft u niet op te geven. Hiervoor wordt een forfait berekend."),"")</f>
        <v/>
      </c>
    </row>
    <row r="77" spans="1:15" ht="15" customHeight="1" x14ac:dyDescent="0.25">
      <c r="A77" s="9">
        <v>72</v>
      </c>
      <c r="B77" s="97"/>
      <c r="C77" s="97"/>
      <c r="D77" s="97"/>
      <c r="E77" s="97"/>
      <c r="F77" s="97"/>
      <c r="G77" s="98" t="str">
        <f>IFERROR(VLOOKUP(F77,Kostentypen!$A$3:$C$20,2,FALSE),"")</f>
        <v/>
      </c>
      <c r="H77" s="98" t="str">
        <f>IFERROR(VLOOKUP(F77,Kostentypen!$A$3:$D$20,3,FALSE),"")</f>
        <v/>
      </c>
      <c r="I77" s="99"/>
      <c r="J77" s="100" t="str" cm="1">
        <f t="array" ref="J77">_xlfn.IFNA(_xlfn.IFS($C$3="Vereenvoudigde kostenoptie voor arbeidskosten","",AND($C$3="Geen vereenvoudigde kostenoptie",$H77="Vast tarief"),VLOOKUP($F77,'Vast tarief'!$B$3:$D$8,2,FALSE),AND($C$3="Vereenvoudigde kostenoptie voor overige kosten",$H77="Vast tarief"),VLOOKUP($F77,'Vast tarief'!$B$3:$D$8,3,FALSE),AND($H77="Uurtarief",$I77=""),0,AND($H77="Uurtarief", $F77="Loonkosten"),VLOOKUP(I77,'Rekenhulp uurtarief loonkosten'!$B$6:$P$55,13,FALSE),AND($H77="Uurtarief", $F77="IKS Loonkosten"),VLOOKUP(I77,'Rekenhulp uurtarief loonkosten'!$B$6:$P$55,15,FALSE)),"")</f>
        <v/>
      </c>
      <c r="K77" s="97"/>
      <c r="L77" s="101"/>
      <c r="M77" s="6" t="str" cm="1">
        <f t="array" ref="M77">_xlfn.IFS(F77="","",$C$3="Kies een berekeningsmethode op tabblad 'Begrotingsoverzicht'","",O77="Dit kostentype hoeft u niet op te geven. Hiervoor wordt een forfait berekend.","",AND(J77&lt;&gt;"",G77="Arbeidskosten"),J77*K77,L77&gt;0,L77,L77 &lt;=0,0)</f>
        <v/>
      </c>
      <c r="N77" s="6" t="str" cm="1">
        <f t="array" ref="N77">_xlfn.IFS(OR(F77="",$C$3="Kies een berekeningsmethode op tabblad 'Begrotingsoverzicht'",$C$3="Geen vereenvoudigde kostenoptie"),"",O77="Dit kostentype hoeft u niet op te geven. Hiervoor wordt een forfait berekend.","",AND(J77&lt;&gt;"",OR(F77="Eigen arbeid",F77="Loonkosten")),(J77*K77)*0.4,AND(J77&lt;&gt;"",F77="IKS Loonkosten"),0,L77&gt;0,L77*0.23,L77 &lt;=0,0)</f>
        <v/>
      </c>
      <c r="O77" s="102" t="str" cm="1">
        <f t="array" ref="O77">IFERROR(_xlfn.IFS(AND($C$3="Vereenvoudigde kostenoptie voor arbeidskosten",G77&lt;&gt;"",G77&lt;&gt;"Overige kosten"),"Dit kostentype hoeft u niet op te geven. Hiervoor wordt een forfait berekend.",AND($C$3="Vereenvoudigde kostenoptie voor overige kosten",G77&lt;&gt;"",G77="Overige kosten"),"Dit kostentype hoeft u niet op te geven. Hiervoor wordt een forfait berekend."),"")</f>
        <v/>
      </c>
    </row>
    <row r="78" spans="1:15" ht="15" customHeight="1" x14ac:dyDescent="0.25">
      <c r="A78" s="9">
        <v>73</v>
      </c>
      <c r="B78" s="97"/>
      <c r="C78" s="97"/>
      <c r="D78" s="97"/>
      <c r="E78" s="97"/>
      <c r="F78" s="97"/>
      <c r="G78" s="98" t="str">
        <f>IFERROR(VLOOKUP(F78,Kostentypen!$A$3:$C$20,2,FALSE),"")</f>
        <v/>
      </c>
      <c r="H78" s="98" t="str">
        <f>IFERROR(VLOOKUP(F78,Kostentypen!$A$3:$D$20,3,FALSE),"")</f>
        <v/>
      </c>
      <c r="I78" s="99"/>
      <c r="J78" s="100" t="str" cm="1">
        <f t="array" ref="J78">_xlfn.IFNA(_xlfn.IFS($C$3="Vereenvoudigde kostenoptie voor arbeidskosten","",AND($C$3="Geen vereenvoudigde kostenoptie",$H78="Vast tarief"),VLOOKUP($F78,'Vast tarief'!$B$3:$D$8,2,FALSE),AND($C$3="Vereenvoudigde kostenoptie voor overige kosten",$H78="Vast tarief"),VLOOKUP($F78,'Vast tarief'!$B$3:$D$8,3,FALSE),AND($H78="Uurtarief",$I78=""),0,AND($H78="Uurtarief", $F78="Loonkosten"),VLOOKUP(I78,'Rekenhulp uurtarief loonkosten'!$B$6:$P$55,13,FALSE),AND($H78="Uurtarief", $F78="IKS Loonkosten"),VLOOKUP(I78,'Rekenhulp uurtarief loonkosten'!$B$6:$P$55,15,FALSE)),"")</f>
        <v/>
      </c>
      <c r="K78" s="97"/>
      <c r="L78" s="101"/>
      <c r="M78" s="6" t="str" cm="1">
        <f t="array" ref="M78">_xlfn.IFS(F78="","",$C$3="Kies een berekeningsmethode op tabblad 'Begrotingsoverzicht'","",O78="Dit kostentype hoeft u niet op te geven. Hiervoor wordt een forfait berekend.","",AND(J78&lt;&gt;"",G78="Arbeidskosten"),J78*K78,L78&gt;0,L78,L78 &lt;=0,0)</f>
        <v/>
      </c>
      <c r="N78" s="6" t="str" cm="1">
        <f t="array" ref="N78">_xlfn.IFS(OR(F78="",$C$3="Kies een berekeningsmethode op tabblad 'Begrotingsoverzicht'",$C$3="Geen vereenvoudigde kostenoptie"),"",O78="Dit kostentype hoeft u niet op te geven. Hiervoor wordt een forfait berekend.","",AND(J78&lt;&gt;"",OR(F78="Eigen arbeid",F78="Loonkosten")),(J78*K78)*0.4,AND(J78&lt;&gt;"",F78="IKS Loonkosten"),0,L78&gt;0,L78*0.23,L78 &lt;=0,0)</f>
        <v/>
      </c>
      <c r="O78" s="102" t="str" cm="1">
        <f t="array" ref="O78">IFERROR(_xlfn.IFS(AND($C$3="Vereenvoudigde kostenoptie voor arbeidskosten",G78&lt;&gt;"",G78&lt;&gt;"Overige kosten"),"Dit kostentype hoeft u niet op te geven. Hiervoor wordt een forfait berekend.",AND($C$3="Vereenvoudigde kostenoptie voor overige kosten",G78&lt;&gt;"",G78="Overige kosten"),"Dit kostentype hoeft u niet op te geven. Hiervoor wordt een forfait berekend."),"")</f>
        <v/>
      </c>
    </row>
    <row r="79" spans="1:15" ht="15" customHeight="1" x14ac:dyDescent="0.25">
      <c r="A79" s="9">
        <v>74</v>
      </c>
      <c r="B79" s="97"/>
      <c r="C79" s="97"/>
      <c r="D79" s="97"/>
      <c r="E79" s="97"/>
      <c r="F79" s="97"/>
      <c r="G79" s="98" t="str">
        <f>IFERROR(VLOOKUP(F79,Kostentypen!$A$3:$C$20,2,FALSE),"")</f>
        <v/>
      </c>
      <c r="H79" s="98" t="str">
        <f>IFERROR(VLOOKUP(F79,Kostentypen!$A$3:$D$20,3,FALSE),"")</f>
        <v/>
      </c>
      <c r="I79" s="99"/>
      <c r="J79" s="100" t="str" cm="1">
        <f t="array" ref="J79">_xlfn.IFNA(_xlfn.IFS($C$3="Vereenvoudigde kostenoptie voor arbeidskosten","",AND($C$3="Geen vereenvoudigde kostenoptie",$H79="Vast tarief"),VLOOKUP($F79,'Vast tarief'!$B$3:$D$8,2,FALSE),AND($C$3="Vereenvoudigde kostenoptie voor overige kosten",$H79="Vast tarief"),VLOOKUP($F79,'Vast tarief'!$B$3:$D$8,3,FALSE),AND($H79="Uurtarief",$I79=""),0,AND($H79="Uurtarief", $F79="Loonkosten"),VLOOKUP(I79,'Rekenhulp uurtarief loonkosten'!$B$6:$P$55,13,FALSE),AND($H79="Uurtarief", $F79="IKS Loonkosten"),VLOOKUP(I79,'Rekenhulp uurtarief loonkosten'!$B$6:$P$55,15,FALSE)),"")</f>
        <v/>
      </c>
      <c r="K79" s="97"/>
      <c r="L79" s="101"/>
      <c r="M79" s="6" t="str" cm="1">
        <f t="array" ref="M79">_xlfn.IFS(F79="","",$C$3="Kies een berekeningsmethode op tabblad 'Begrotingsoverzicht'","",O79="Dit kostentype hoeft u niet op te geven. Hiervoor wordt een forfait berekend.","",AND(J79&lt;&gt;"",G79="Arbeidskosten"),J79*K79,L79&gt;0,L79,L79 &lt;=0,0)</f>
        <v/>
      </c>
      <c r="N79" s="6" t="str" cm="1">
        <f t="array" ref="N79">_xlfn.IFS(OR(F79="",$C$3="Kies een berekeningsmethode op tabblad 'Begrotingsoverzicht'",$C$3="Geen vereenvoudigde kostenoptie"),"",O79="Dit kostentype hoeft u niet op te geven. Hiervoor wordt een forfait berekend.","",AND(J79&lt;&gt;"",OR(F79="Eigen arbeid",F79="Loonkosten")),(J79*K79)*0.4,AND(J79&lt;&gt;"",F79="IKS Loonkosten"),0,L79&gt;0,L79*0.23,L79 &lt;=0,0)</f>
        <v/>
      </c>
      <c r="O79" s="102" t="str" cm="1">
        <f t="array" ref="O79">IFERROR(_xlfn.IFS(AND($C$3="Vereenvoudigde kostenoptie voor arbeidskosten",G79&lt;&gt;"",G79&lt;&gt;"Overige kosten"),"Dit kostentype hoeft u niet op te geven. Hiervoor wordt een forfait berekend.",AND($C$3="Vereenvoudigde kostenoptie voor overige kosten",G79&lt;&gt;"",G79="Overige kosten"),"Dit kostentype hoeft u niet op te geven. Hiervoor wordt een forfait berekend."),"")</f>
        <v/>
      </c>
    </row>
    <row r="80" spans="1:15" ht="15" customHeight="1" x14ac:dyDescent="0.25">
      <c r="A80" s="9">
        <v>75</v>
      </c>
      <c r="B80" s="97"/>
      <c r="C80" s="97"/>
      <c r="D80" s="97"/>
      <c r="E80" s="97"/>
      <c r="F80" s="97"/>
      <c r="G80" s="98" t="str">
        <f>IFERROR(VLOOKUP(F80,Kostentypen!$A$3:$C$20,2,FALSE),"")</f>
        <v/>
      </c>
      <c r="H80" s="98" t="str">
        <f>IFERROR(VLOOKUP(F80,Kostentypen!$A$3:$D$20,3,FALSE),"")</f>
        <v/>
      </c>
      <c r="I80" s="99"/>
      <c r="J80" s="100" t="str" cm="1">
        <f t="array" ref="J80">_xlfn.IFNA(_xlfn.IFS($C$3="Vereenvoudigde kostenoptie voor arbeidskosten","",AND($C$3="Geen vereenvoudigde kostenoptie",$H80="Vast tarief"),VLOOKUP($F80,'Vast tarief'!$B$3:$D$8,2,FALSE),AND($C$3="Vereenvoudigde kostenoptie voor overige kosten",$H80="Vast tarief"),VLOOKUP($F80,'Vast tarief'!$B$3:$D$8,3,FALSE),AND($H80="Uurtarief",$I80=""),0,AND($H80="Uurtarief", $F80="Loonkosten"),VLOOKUP(I80,'Rekenhulp uurtarief loonkosten'!$B$6:$P$55,13,FALSE),AND($H80="Uurtarief", $F80="IKS Loonkosten"),VLOOKUP(I80,'Rekenhulp uurtarief loonkosten'!$B$6:$P$55,15,FALSE)),"")</f>
        <v/>
      </c>
      <c r="K80" s="97"/>
      <c r="L80" s="101"/>
      <c r="M80" s="6" t="str" cm="1">
        <f t="array" ref="M80">_xlfn.IFS(F80="","",$C$3="Kies een berekeningsmethode op tabblad 'Begrotingsoverzicht'","",O80="Dit kostentype hoeft u niet op te geven. Hiervoor wordt een forfait berekend.","",AND(J80&lt;&gt;"",G80="Arbeidskosten"),J80*K80,L80&gt;0,L80,L80 &lt;=0,0)</f>
        <v/>
      </c>
      <c r="N80" s="6" t="str" cm="1">
        <f t="array" ref="N80">_xlfn.IFS(OR(F80="",$C$3="Kies een berekeningsmethode op tabblad 'Begrotingsoverzicht'",$C$3="Geen vereenvoudigde kostenoptie"),"",O80="Dit kostentype hoeft u niet op te geven. Hiervoor wordt een forfait berekend.","",AND(J80&lt;&gt;"",OR(F80="Eigen arbeid",F80="Loonkosten")),(J80*K80)*0.4,AND(J80&lt;&gt;"",F80="IKS Loonkosten"),0,L80&gt;0,L80*0.23,L80 &lt;=0,0)</f>
        <v/>
      </c>
      <c r="O80" s="102" t="str" cm="1">
        <f t="array" ref="O80">IFERROR(_xlfn.IFS(AND($C$3="Vereenvoudigde kostenoptie voor arbeidskosten",G80&lt;&gt;"",G80&lt;&gt;"Overige kosten"),"Dit kostentype hoeft u niet op te geven. Hiervoor wordt een forfait berekend.",AND($C$3="Vereenvoudigde kostenoptie voor overige kosten",G80&lt;&gt;"",G80="Overige kosten"),"Dit kostentype hoeft u niet op te geven. Hiervoor wordt een forfait berekend."),"")</f>
        <v/>
      </c>
    </row>
    <row r="81" spans="1:15" ht="15" customHeight="1" x14ac:dyDescent="0.25">
      <c r="A81" s="9">
        <v>76</v>
      </c>
      <c r="B81" s="97"/>
      <c r="C81" s="97"/>
      <c r="D81" s="97"/>
      <c r="E81" s="97"/>
      <c r="F81" s="97"/>
      <c r="G81" s="98" t="str">
        <f>IFERROR(VLOOKUP(F81,Kostentypen!$A$3:$C$20,2,FALSE),"")</f>
        <v/>
      </c>
      <c r="H81" s="98" t="str">
        <f>IFERROR(VLOOKUP(F81,Kostentypen!$A$3:$D$20,3,FALSE),"")</f>
        <v/>
      </c>
      <c r="I81" s="99"/>
      <c r="J81" s="100" t="str" cm="1">
        <f t="array" ref="J81">_xlfn.IFNA(_xlfn.IFS($C$3="Vereenvoudigde kostenoptie voor arbeidskosten","",AND($C$3="Geen vereenvoudigde kostenoptie",$H81="Vast tarief"),VLOOKUP($F81,'Vast tarief'!$B$3:$D$8,2,FALSE),AND($C$3="Vereenvoudigde kostenoptie voor overige kosten",$H81="Vast tarief"),VLOOKUP($F81,'Vast tarief'!$B$3:$D$8,3,FALSE),AND($H81="Uurtarief",$I81=""),0,AND($H81="Uurtarief", $F81="Loonkosten"),VLOOKUP(I81,'Rekenhulp uurtarief loonkosten'!$B$6:$P$55,13,FALSE),AND($H81="Uurtarief", $F81="IKS Loonkosten"),VLOOKUP(I81,'Rekenhulp uurtarief loonkosten'!$B$6:$P$55,15,FALSE)),"")</f>
        <v/>
      </c>
      <c r="K81" s="97"/>
      <c r="L81" s="101"/>
      <c r="M81" s="6" t="str" cm="1">
        <f t="array" ref="M81">_xlfn.IFS(F81="","",$C$3="Kies een berekeningsmethode op tabblad 'Begrotingsoverzicht'","",O81="Dit kostentype hoeft u niet op te geven. Hiervoor wordt een forfait berekend.","",AND(J81&lt;&gt;"",G81="Arbeidskosten"),J81*K81,L81&gt;0,L81,L81 &lt;=0,0)</f>
        <v/>
      </c>
      <c r="N81" s="6" t="str" cm="1">
        <f t="array" ref="N81">_xlfn.IFS(OR(F81="",$C$3="Kies een berekeningsmethode op tabblad 'Begrotingsoverzicht'",$C$3="Geen vereenvoudigde kostenoptie"),"",O81="Dit kostentype hoeft u niet op te geven. Hiervoor wordt een forfait berekend.","",AND(J81&lt;&gt;"",OR(F81="Eigen arbeid",F81="Loonkosten")),(J81*K81)*0.4,AND(J81&lt;&gt;"",F81="IKS Loonkosten"),0,L81&gt;0,L81*0.23,L81 &lt;=0,0)</f>
        <v/>
      </c>
      <c r="O81" s="102" t="str" cm="1">
        <f t="array" ref="O81">IFERROR(_xlfn.IFS(AND($C$3="Vereenvoudigde kostenoptie voor arbeidskosten",G81&lt;&gt;"",G81&lt;&gt;"Overige kosten"),"Dit kostentype hoeft u niet op te geven. Hiervoor wordt een forfait berekend.",AND($C$3="Vereenvoudigde kostenoptie voor overige kosten",G81&lt;&gt;"",G81="Overige kosten"),"Dit kostentype hoeft u niet op te geven. Hiervoor wordt een forfait berekend."),"")</f>
        <v/>
      </c>
    </row>
    <row r="82" spans="1:15" ht="15" customHeight="1" x14ac:dyDescent="0.25">
      <c r="A82" s="9">
        <v>77</v>
      </c>
      <c r="B82" s="97"/>
      <c r="C82" s="97"/>
      <c r="D82" s="97"/>
      <c r="E82" s="97"/>
      <c r="F82" s="97"/>
      <c r="G82" s="98" t="str">
        <f>IFERROR(VLOOKUP(F82,Kostentypen!$A$3:$C$20,2,FALSE),"")</f>
        <v/>
      </c>
      <c r="H82" s="98" t="str">
        <f>IFERROR(VLOOKUP(F82,Kostentypen!$A$3:$D$20,3,FALSE),"")</f>
        <v/>
      </c>
      <c r="I82" s="99"/>
      <c r="J82" s="100" t="str" cm="1">
        <f t="array" ref="J82">_xlfn.IFNA(_xlfn.IFS($C$3="Vereenvoudigde kostenoptie voor arbeidskosten","",AND($C$3="Geen vereenvoudigde kostenoptie",$H82="Vast tarief"),VLOOKUP($F82,'Vast tarief'!$B$3:$D$8,2,FALSE),AND($C$3="Vereenvoudigde kostenoptie voor overige kosten",$H82="Vast tarief"),VLOOKUP($F82,'Vast tarief'!$B$3:$D$8,3,FALSE),AND($H82="Uurtarief",$I82=""),0,AND($H82="Uurtarief", $F82="Loonkosten"),VLOOKUP(I82,'Rekenhulp uurtarief loonkosten'!$B$6:$P$55,13,FALSE),AND($H82="Uurtarief", $F82="IKS Loonkosten"),VLOOKUP(I82,'Rekenhulp uurtarief loonkosten'!$B$6:$P$55,15,FALSE)),"")</f>
        <v/>
      </c>
      <c r="K82" s="97"/>
      <c r="L82" s="101"/>
      <c r="M82" s="6" t="str" cm="1">
        <f t="array" ref="M82">_xlfn.IFS(F82="","",$C$3="Kies een berekeningsmethode op tabblad 'Begrotingsoverzicht'","",O82="Dit kostentype hoeft u niet op te geven. Hiervoor wordt een forfait berekend.","",AND(J82&lt;&gt;"",G82="Arbeidskosten"),J82*K82,L82&gt;0,L82,L82 &lt;=0,0)</f>
        <v/>
      </c>
      <c r="N82" s="6" t="str" cm="1">
        <f t="array" ref="N82">_xlfn.IFS(OR(F82="",$C$3="Kies een berekeningsmethode op tabblad 'Begrotingsoverzicht'",$C$3="Geen vereenvoudigde kostenoptie"),"",O82="Dit kostentype hoeft u niet op te geven. Hiervoor wordt een forfait berekend.","",AND(J82&lt;&gt;"",OR(F82="Eigen arbeid",F82="Loonkosten")),(J82*K82)*0.4,AND(J82&lt;&gt;"",F82="IKS Loonkosten"),0,L82&gt;0,L82*0.23,L82 &lt;=0,0)</f>
        <v/>
      </c>
      <c r="O82" s="102" t="str" cm="1">
        <f t="array" ref="O82">IFERROR(_xlfn.IFS(AND($C$3="Vereenvoudigde kostenoptie voor arbeidskosten",G82&lt;&gt;"",G82&lt;&gt;"Overige kosten"),"Dit kostentype hoeft u niet op te geven. Hiervoor wordt een forfait berekend.",AND($C$3="Vereenvoudigde kostenoptie voor overige kosten",G82&lt;&gt;"",G82="Overige kosten"),"Dit kostentype hoeft u niet op te geven. Hiervoor wordt een forfait berekend."),"")</f>
        <v/>
      </c>
    </row>
    <row r="83" spans="1:15" ht="15" customHeight="1" x14ac:dyDescent="0.25">
      <c r="A83" s="9">
        <v>78</v>
      </c>
      <c r="B83" s="97"/>
      <c r="C83" s="97"/>
      <c r="D83" s="97"/>
      <c r="E83" s="97"/>
      <c r="F83" s="97"/>
      <c r="G83" s="98" t="str">
        <f>IFERROR(VLOOKUP(F83,Kostentypen!$A$3:$C$20,2,FALSE),"")</f>
        <v/>
      </c>
      <c r="H83" s="98" t="str">
        <f>IFERROR(VLOOKUP(F83,Kostentypen!$A$3:$D$20,3,FALSE),"")</f>
        <v/>
      </c>
      <c r="I83" s="99"/>
      <c r="J83" s="100" t="str" cm="1">
        <f t="array" ref="J83">_xlfn.IFNA(_xlfn.IFS($C$3="Vereenvoudigde kostenoptie voor arbeidskosten","",AND($C$3="Geen vereenvoudigde kostenoptie",$H83="Vast tarief"),VLOOKUP($F83,'Vast tarief'!$B$3:$D$8,2,FALSE),AND($C$3="Vereenvoudigde kostenoptie voor overige kosten",$H83="Vast tarief"),VLOOKUP($F83,'Vast tarief'!$B$3:$D$8,3,FALSE),AND($H83="Uurtarief",$I83=""),0,AND($H83="Uurtarief", $F83="Loonkosten"),VLOOKUP(I83,'Rekenhulp uurtarief loonkosten'!$B$6:$P$55,13,FALSE),AND($H83="Uurtarief", $F83="IKS Loonkosten"),VLOOKUP(I83,'Rekenhulp uurtarief loonkosten'!$B$6:$P$55,15,FALSE)),"")</f>
        <v/>
      </c>
      <c r="K83" s="97"/>
      <c r="L83" s="101"/>
      <c r="M83" s="6" t="str" cm="1">
        <f t="array" ref="M83">_xlfn.IFS(F83="","",$C$3="Kies een berekeningsmethode op tabblad 'Begrotingsoverzicht'","",O83="Dit kostentype hoeft u niet op te geven. Hiervoor wordt een forfait berekend.","",AND(J83&lt;&gt;"",G83="Arbeidskosten"),J83*K83,L83&gt;0,L83,L83 &lt;=0,0)</f>
        <v/>
      </c>
      <c r="N83" s="6" t="str" cm="1">
        <f t="array" ref="N83">_xlfn.IFS(OR(F83="",$C$3="Kies een berekeningsmethode op tabblad 'Begrotingsoverzicht'",$C$3="Geen vereenvoudigde kostenoptie"),"",O83="Dit kostentype hoeft u niet op te geven. Hiervoor wordt een forfait berekend.","",AND(J83&lt;&gt;"",OR(F83="Eigen arbeid",F83="Loonkosten")),(J83*K83)*0.4,AND(J83&lt;&gt;"",F83="IKS Loonkosten"),0,L83&gt;0,L83*0.23,L83 &lt;=0,0)</f>
        <v/>
      </c>
      <c r="O83" s="102" t="str" cm="1">
        <f t="array" ref="O83">IFERROR(_xlfn.IFS(AND($C$3="Vereenvoudigde kostenoptie voor arbeidskosten",G83&lt;&gt;"",G83&lt;&gt;"Overige kosten"),"Dit kostentype hoeft u niet op te geven. Hiervoor wordt een forfait berekend.",AND($C$3="Vereenvoudigde kostenoptie voor overige kosten",G83&lt;&gt;"",G83="Overige kosten"),"Dit kostentype hoeft u niet op te geven. Hiervoor wordt een forfait berekend."),"")</f>
        <v/>
      </c>
    </row>
    <row r="84" spans="1:15" ht="15" customHeight="1" x14ac:dyDescent="0.25">
      <c r="A84" s="9">
        <v>79</v>
      </c>
      <c r="B84" s="97"/>
      <c r="C84" s="97"/>
      <c r="D84" s="97"/>
      <c r="E84" s="97"/>
      <c r="F84" s="97"/>
      <c r="G84" s="98" t="str">
        <f>IFERROR(VLOOKUP(F84,Kostentypen!$A$3:$C$20,2,FALSE),"")</f>
        <v/>
      </c>
      <c r="H84" s="98" t="str">
        <f>IFERROR(VLOOKUP(F84,Kostentypen!$A$3:$D$20,3,FALSE),"")</f>
        <v/>
      </c>
      <c r="I84" s="99"/>
      <c r="J84" s="100" t="str" cm="1">
        <f t="array" ref="J84">_xlfn.IFNA(_xlfn.IFS($C$3="Vereenvoudigde kostenoptie voor arbeidskosten","",AND($C$3="Geen vereenvoudigde kostenoptie",$H84="Vast tarief"),VLOOKUP($F84,'Vast tarief'!$B$3:$D$8,2,FALSE),AND($C$3="Vereenvoudigde kostenoptie voor overige kosten",$H84="Vast tarief"),VLOOKUP($F84,'Vast tarief'!$B$3:$D$8,3,FALSE),AND($H84="Uurtarief",$I84=""),0,AND($H84="Uurtarief", $F84="Loonkosten"),VLOOKUP(I84,'Rekenhulp uurtarief loonkosten'!$B$6:$P$55,13,FALSE),AND($H84="Uurtarief", $F84="IKS Loonkosten"),VLOOKUP(I84,'Rekenhulp uurtarief loonkosten'!$B$6:$P$55,15,FALSE)),"")</f>
        <v/>
      </c>
      <c r="K84" s="97"/>
      <c r="L84" s="101"/>
      <c r="M84" s="6" t="str" cm="1">
        <f t="array" ref="M84">_xlfn.IFS(F84="","",$C$3="Kies een berekeningsmethode op tabblad 'Begrotingsoverzicht'","",O84="Dit kostentype hoeft u niet op te geven. Hiervoor wordt een forfait berekend.","",AND(J84&lt;&gt;"",G84="Arbeidskosten"),J84*K84,L84&gt;0,L84,L84 &lt;=0,0)</f>
        <v/>
      </c>
      <c r="N84" s="6" t="str" cm="1">
        <f t="array" ref="N84">_xlfn.IFS(OR(F84="",$C$3="Kies een berekeningsmethode op tabblad 'Begrotingsoverzicht'",$C$3="Geen vereenvoudigde kostenoptie"),"",O84="Dit kostentype hoeft u niet op te geven. Hiervoor wordt een forfait berekend.","",AND(J84&lt;&gt;"",OR(F84="Eigen arbeid",F84="Loonkosten")),(J84*K84)*0.4,AND(J84&lt;&gt;"",F84="IKS Loonkosten"),0,L84&gt;0,L84*0.23,L84 &lt;=0,0)</f>
        <v/>
      </c>
      <c r="O84" s="102" t="str" cm="1">
        <f t="array" ref="O84">IFERROR(_xlfn.IFS(AND($C$3="Vereenvoudigde kostenoptie voor arbeidskosten",G84&lt;&gt;"",G84&lt;&gt;"Overige kosten"),"Dit kostentype hoeft u niet op te geven. Hiervoor wordt een forfait berekend.",AND($C$3="Vereenvoudigde kostenoptie voor overige kosten",G84&lt;&gt;"",G84="Overige kosten"),"Dit kostentype hoeft u niet op te geven. Hiervoor wordt een forfait berekend."),"")</f>
        <v/>
      </c>
    </row>
    <row r="85" spans="1:15" ht="15" customHeight="1" x14ac:dyDescent="0.25">
      <c r="A85" s="9">
        <v>80</v>
      </c>
      <c r="B85" s="97"/>
      <c r="C85" s="97"/>
      <c r="D85" s="97"/>
      <c r="E85" s="97"/>
      <c r="F85" s="97"/>
      <c r="G85" s="98" t="str">
        <f>IFERROR(VLOOKUP(F85,Kostentypen!$A$3:$C$20,2,FALSE),"")</f>
        <v/>
      </c>
      <c r="H85" s="98" t="str">
        <f>IFERROR(VLOOKUP(F85,Kostentypen!$A$3:$D$20,3,FALSE),"")</f>
        <v/>
      </c>
      <c r="I85" s="99"/>
      <c r="J85" s="100" t="str" cm="1">
        <f t="array" ref="J85">_xlfn.IFNA(_xlfn.IFS($C$3="Vereenvoudigde kostenoptie voor arbeidskosten","",AND($C$3="Geen vereenvoudigde kostenoptie",$H85="Vast tarief"),VLOOKUP($F85,'Vast tarief'!$B$3:$D$8,2,FALSE),AND($C$3="Vereenvoudigde kostenoptie voor overige kosten",$H85="Vast tarief"),VLOOKUP($F85,'Vast tarief'!$B$3:$D$8,3,FALSE),AND($H85="Uurtarief",$I85=""),0,AND($H85="Uurtarief", $F85="Loonkosten"),VLOOKUP(I85,'Rekenhulp uurtarief loonkosten'!$B$6:$P$55,13,FALSE),AND($H85="Uurtarief", $F85="IKS Loonkosten"),VLOOKUP(I85,'Rekenhulp uurtarief loonkosten'!$B$6:$P$55,15,FALSE)),"")</f>
        <v/>
      </c>
      <c r="K85" s="97"/>
      <c r="L85" s="101"/>
      <c r="M85" s="6" t="str" cm="1">
        <f t="array" ref="M85">_xlfn.IFS(F85="","",$C$3="Kies een berekeningsmethode op tabblad 'Begrotingsoverzicht'","",O85="Dit kostentype hoeft u niet op te geven. Hiervoor wordt een forfait berekend.","",AND(J85&lt;&gt;"",G85="Arbeidskosten"),J85*K85,L85&gt;0,L85,L85 &lt;=0,0)</f>
        <v/>
      </c>
      <c r="N85" s="6" t="str" cm="1">
        <f t="array" ref="N85">_xlfn.IFS(OR(F85="",$C$3="Kies een berekeningsmethode op tabblad 'Begrotingsoverzicht'",$C$3="Geen vereenvoudigde kostenoptie"),"",O85="Dit kostentype hoeft u niet op te geven. Hiervoor wordt een forfait berekend.","",AND(J85&lt;&gt;"",OR(F85="Eigen arbeid",F85="Loonkosten")),(J85*K85)*0.4,AND(J85&lt;&gt;"",F85="IKS Loonkosten"),0,L85&gt;0,L85*0.23,L85 &lt;=0,0)</f>
        <v/>
      </c>
      <c r="O85" s="102" t="str" cm="1">
        <f t="array" ref="O85">IFERROR(_xlfn.IFS(AND($C$3="Vereenvoudigde kostenoptie voor arbeidskosten",G85&lt;&gt;"",G85&lt;&gt;"Overige kosten"),"Dit kostentype hoeft u niet op te geven. Hiervoor wordt een forfait berekend.",AND($C$3="Vereenvoudigde kostenoptie voor overige kosten",G85&lt;&gt;"",G85="Overige kosten"),"Dit kostentype hoeft u niet op te geven. Hiervoor wordt een forfait berekend."),"")</f>
        <v/>
      </c>
    </row>
    <row r="86" spans="1:15" ht="15" customHeight="1" x14ac:dyDescent="0.25">
      <c r="A86" s="9">
        <v>81</v>
      </c>
      <c r="B86" s="97"/>
      <c r="C86" s="97"/>
      <c r="D86" s="97"/>
      <c r="E86" s="97"/>
      <c r="F86" s="97"/>
      <c r="G86" s="98" t="str">
        <f>IFERROR(VLOOKUP(F86,Kostentypen!$A$3:$C$20,2,FALSE),"")</f>
        <v/>
      </c>
      <c r="H86" s="98" t="str">
        <f>IFERROR(VLOOKUP(F86,Kostentypen!$A$3:$D$20,3,FALSE),"")</f>
        <v/>
      </c>
      <c r="I86" s="99"/>
      <c r="J86" s="100" t="str" cm="1">
        <f t="array" ref="J86">_xlfn.IFNA(_xlfn.IFS($C$3="Vereenvoudigde kostenoptie voor arbeidskosten","",AND($C$3="Geen vereenvoudigde kostenoptie",$H86="Vast tarief"),VLOOKUP($F86,'Vast tarief'!$B$3:$D$8,2,FALSE),AND($C$3="Vereenvoudigde kostenoptie voor overige kosten",$H86="Vast tarief"),VLOOKUP($F86,'Vast tarief'!$B$3:$D$8,3,FALSE),AND($H86="Uurtarief",$I86=""),0,AND($H86="Uurtarief", $F86="Loonkosten"),VLOOKUP(I86,'Rekenhulp uurtarief loonkosten'!$B$6:$P$55,13,FALSE),AND($H86="Uurtarief", $F86="IKS Loonkosten"),VLOOKUP(I86,'Rekenhulp uurtarief loonkosten'!$B$6:$P$55,15,FALSE)),"")</f>
        <v/>
      </c>
      <c r="K86" s="97"/>
      <c r="L86" s="101"/>
      <c r="M86" s="6" t="str" cm="1">
        <f t="array" ref="M86">_xlfn.IFS(F86="","",$C$3="Kies een berekeningsmethode op tabblad 'Begrotingsoverzicht'","",O86="Dit kostentype hoeft u niet op te geven. Hiervoor wordt een forfait berekend.","",AND(J86&lt;&gt;"",G86="Arbeidskosten"),J86*K86,L86&gt;0,L86,L86 &lt;=0,0)</f>
        <v/>
      </c>
      <c r="N86" s="6" t="str" cm="1">
        <f t="array" ref="N86">_xlfn.IFS(OR(F86="",$C$3="Kies een berekeningsmethode op tabblad 'Begrotingsoverzicht'",$C$3="Geen vereenvoudigde kostenoptie"),"",O86="Dit kostentype hoeft u niet op te geven. Hiervoor wordt een forfait berekend.","",AND(J86&lt;&gt;"",OR(F86="Eigen arbeid",F86="Loonkosten")),(J86*K86)*0.4,AND(J86&lt;&gt;"",F86="IKS Loonkosten"),0,L86&gt;0,L86*0.23,L86 &lt;=0,0)</f>
        <v/>
      </c>
      <c r="O86" s="102" t="str" cm="1">
        <f t="array" ref="O86">IFERROR(_xlfn.IFS(AND($C$3="Vereenvoudigde kostenoptie voor arbeidskosten",G86&lt;&gt;"",G86&lt;&gt;"Overige kosten"),"Dit kostentype hoeft u niet op te geven. Hiervoor wordt een forfait berekend.",AND($C$3="Vereenvoudigde kostenoptie voor overige kosten",G86&lt;&gt;"",G86="Overige kosten"),"Dit kostentype hoeft u niet op te geven. Hiervoor wordt een forfait berekend."),"")</f>
        <v/>
      </c>
    </row>
    <row r="87" spans="1:15" ht="15" customHeight="1" x14ac:dyDescent="0.25">
      <c r="A87" s="9">
        <v>82</v>
      </c>
      <c r="B87" s="97"/>
      <c r="C87" s="97"/>
      <c r="D87" s="97"/>
      <c r="E87" s="97"/>
      <c r="F87" s="97"/>
      <c r="G87" s="98" t="str">
        <f>IFERROR(VLOOKUP(F87,Kostentypen!$A$3:$C$20,2,FALSE),"")</f>
        <v/>
      </c>
      <c r="H87" s="98" t="str">
        <f>IFERROR(VLOOKUP(F87,Kostentypen!$A$3:$D$20,3,FALSE),"")</f>
        <v/>
      </c>
      <c r="I87" s="99"/>
      <c r="J87" s="100" t="str" cm="1">
        <f t="array" ref="J87">_xlfn.IFNA(_xlfn.IFS($C$3="Vereenvoudigde kostenoptie voor arbeidskosten","",AND($C$3="Geen vereenvoudigde kostenoptie",$H87="Vast tarief"),VLOOKUP($F87,'Vast tarief'!$B$3:$D$8,2,FALSE),AND($C$3="Vereenvoudigde kostenoptie voor overige kosten",$H87="Vast tarief"),VLOOKUP($F87,'Vast tarief'!$B$3:$D$8,3,FALSE),AND($H87="Uurtarief",$I87=""),0,AND($H87="Uurtarief", $F87="Loonkosten"),VLOOKUP(I87,'Rekenhulp uurtarief loonkosten'!$B$6:$P$55,13,FALSE),AND($H87="Uurtarief", $F87="IKS Loonkosten"),VLOOKUP(I87,'Rekenhulp uurtarief loonkosten'!$B$6:$P$55,15,FALSE)),"")</f>
        <v/>
      </c>
      <c r="K87" s="97"/>
      <c r="L87" s="101"/>
      <c r="M87" s="6" t="str" cm="1">
        <f t="array" ref="M87">_xlfn.IFS(F87="","",$C$3="Kies een berekeningsmethode op tabblad 'Begrotingsoverzicht'","",O87="Dit kostentype hoeft u niet op te geven. Hiervoor wordt een forfait berekend.","",AND(J87&lt;&gt;"",G87="Arbeidskosten"),J87*K87,L87&gt;0,L87,L87 &lt;=0,0)</f>
        <v/>
      </c>
      <c r="N87" s="6" t="str" cm="1">
        <f t="array" ref="N87">_xlfn.IFS(OR(F87="",$C$3="Kies een berekeningsmethode op tabblad 'Begrotingsoverzicht'",$C$3="Geen vereenvoudigde kostenoptie"),"",O87="Dit kostentype hoeft u niet op te geven. Hiervoor wordt een forfait berekend.","",AND(J87&lt;&gt;"",OR(F87="Eigen arbeid",F87="Loonkosten")),(J87*K87)*0.4,AND(J87&lt;&gt;"",F87="IKS Loonkosten"),0,L87&gt;0,L87*0.23,L87 &lt;=0,0)</f>
        <v/>
      </c>
      <c r="O87" s="102" t="str" cm="1">
        <f t="array" ref="O87">IFERROR(_xlfn.IFS(AND($C$3="Vereenvoudigde kostenoptie voor arbeidskosten",G87&lt;&gt;"",G87&lt;&gt;"Overige kosten"),"Dit kostentype hoeft u niet op te geven. Hiervoor wordt een forfait berekend.",AND($C$3="Vereenvoudigde kostenoptie voor overige kosten",G87&lt;&gt;"",G87="Overige kosten"),"Dit kostentype hoeft u niet op te geven. Hiervoor wordt een forfait berekend."),"")</f>
        <v/>
      </c>
    </row>
    <row r="88" spans="1:15" ht="15" customHeight="1" x14ac:dyDescent="0.25">
      <c r="A88" s="9">
        <v>83</v>
      </c>
      <c r="B88" s="97"/>
      <c r="C88" s="97"/>
      <c r="D88" s="97"/>
      <c r="E88" s="97"/>
      <c r="F88" s="97"/>
      <c r="G88" s="98" t="str">
        <f>IFERROR(VLOOKUP(F88,Kostentypen!$A$3:$C$20,2,FALSE),"")</f>
        <v/>
      </c>
      <c r="H88" s="98" t="str">
        <f>IFERROR(VLOOKUP(F88,Kostentypen!$A$3:$D$20,3,FALSE),"")</f>
        <v/>
      </c>
      <c r="I88" s="99"/>
      <c r="J88" s="100" t="str" cm="1">
        <f t="array" ref="J88">_xlfn.IFNA(_xlfn.IFS($C$3="Vereenvoudigde kostenoptie voor arbeidskosten","",AND($C$3="Geen vereenvoudigde kostenoptie",$H88="Vast tarief"),VLOOKUP($F88,'Vast tarief'!$B$3:$D$8,2,FALSE),AND($C$3="Vereenvoudigde kostenoptie voor overige kosten",$H88="Vast tarief"),VLOOKUP($F88,'Vast tarief'!$B$3:$D$8,3,FALSE),AND($H88="Uurtarief",$I88=""),0,AND($H88="Uurtarief", $F88="Loonkosten"),VLOOKUP(I88,'Rekenhulp uurtarief loonkosten'!$B$6:$P$55,13,FALSE),AND($H88="Uurtarief", $F88="IKS Loonkosten"),VLOOKUP(I88,'Rekenhulp uurtarief loonkosten'!$B$6:$P$55,15,FALSE)),"")</f>
        <v/>
      </c>
      <c r="K88" s="97"/>
      <c r="L88" s="101"/>
      <c r="M88" s="6" t="str" cm="1">
        <f t="array" ref="M88">_xlfn.IFS(F88="","",$C$3="Kies een berekeningsmethode op tabblad 'Begrotingsoverzicht'","",O88="Dit kostentype hoeft u niet op te geven. Hiervoor wordt een forfait berekend.","",AND(J88&lt;&gt;"",G88="Arbeidskosten"),J88*K88,L88&gt;0,L88,L88 &lt;=0,0)</f>
        <v/>
      </c>
      <c r="N88" s="6" t="str" cm="1">
        <f t="array" ref="N88">_xlfn.IFS(OR(F88="",$C$3="Kies een berekeningsmethode op tabblad 'Begrotingsoverzicht'",$C$3="Geen vereenvoudigde kostenoptie"),"",O88="Dit kostentype hoeft u niet op te geven. Hiervoor wordt een forfait berekend.","",AND(J88&lt;&gt;"",OR(F88="Eigen arbeid",F88="Loonkosten")),(J88*K88)*0.4,AND(J88&lt;&gt;"",F88="IKS Loonkosten"),0,L88&gt;0,L88*0.23,L88 &lt;=0,0)</f>
        <v/>
      </c>
      <c r="O88" s="102" t="str" cm="1">
        <f t="array" ref="O88">IFERROR(_xlfn.IFS(AND($C$3="Vereenvoudigde kostenoptie voor arbeidskosten",G88&lt;&gt;"",G88&lt;&gt;"Overige kosten"),"Dit kostentype hoeft u niet op te geven. Hiervoor wordt een forfait berekend.",AND($C$3="Vereenvoudigde kostenoptie voor overige kosten",G88&lt;&gt;"",G88="Overige kosten"),"Dit kostentype hoeft u niet op te geven. Hiervoor wordt een forfait berekend."),"")</f>
        <v/>
      </c>
    </row>
    <row r="89" spans="1:15" ht="15" customHeight="1" x14ac:dyDescent="0.25">
      <c r="A89" s="9">
        <v>84</v>
      </c>
      <c r="B89" s="97"/>
      <c r="C89" s="97"/>
      <c r="D89" s="97"/>
      <c r="E89" s="97"/>
      <c r="F89" s="97"/>
      <c r="G89" s="98" t="str">
        <f>IFERROR(VLOOKUP(F89,Kostentypen!$A$3:$C$20,2,FALSE),"")</f>
        <v/>
      </c>
      <c r="H89" s="98" t="str">
        <f>IFERROR(VLOOKUP(F89,Kostentypen!$A$3:$D$20,3,FALSE),"")</f>
        <v/>
      </c>
      <c r="I89" s="99"/>
      <c r="J89" s="100" t="str" cm="1">
        <f t="array" ref="J89">_xlfn.IFNA(_xlfn.IFS($C$3="Vereenvoudigde kostenoptie voor arbeidskosten","",AND($C$3="Geen vereenvoudigde kostenoptie",$H89="Vast tarief"),VLOOKUP($F89,'Vast tarief'!$B$3:$D$8,2,FALSE),AND($C$3="Vereenvoudigde kostenoptie voor overige kosten",$H89="Vast tarief"),VLOOKUP($F89,'Vast tarief'!$B$3:$D$8,3,FALSE),AND($H89="Uurtarief",$I89=""),0,AND($H89="Uurtarief", $F89="Loonkosten"),VLOOKUP(I89,'Rekenhulp uurtarief loonkosten'!$B$6:$P$55,13,FALSE),AND($H89="Uurtarief", $F89="IKS Loonkosten"),VLOOKUP(I89,'Rekenhulp uurtarief loonkosten'!$B$6:$P$55,15,FALSE)),"")</f>
        <v/>
      </c>
      <c r="K89" s="97"/>
      <c r="L89" s="101"/>
      <c r="M89" s="6" t="str" cm="1">
        <f t="array" ref="M89">_xlfn.IFS(F89="","",$C$3="Kies een berekeningsmethode op tabblad 'Begrotingsoverzicht'","",O89="Dit kostentype hoeft u niet op te geven. Hiervoor wordt een forfait berekend.","",AND(J89&lt;&gt;"",G89="Arbeidskosten"),J89*K89,L89&gt;0,L89,L89 &lt;=0,0)</f>
        <v/>
      </c>
      <c r="N89" s="6" t="str" cm="1">
        <f t="array" ref="N89">_xlfn.IFS(OR(F89="",$C$3="Kies een berekeningsmethode op tabblad 'Begrotingsoverzicht'",$C$3="Geen vereenvoudigde kostenoptie"),"",O89="Dit kostentype hoeft u niet op te geven. Hiervoor wordt een forfait berekend.","",AND(J89&lt;&gt;"",OR(F89="Eigen arbeid",F89="Loonkosten")),(J89*K89)*0.4,AND(J89&lt;&gt;"",F89="IKS Loonkosten"),0,L89&gt;0,L89*0.23,L89 &lt;=0,0)</f>
        <v/>
      </c>
      <c r="O89" s="102" t="str" cm="1">
        <f t="array" ref="O89">IFERROR(_xlfn.IFS(AND($C$3="Vereenvoudigde kostenoptie voor arbeidskosten",G89&lt;&gt;"",G89&lt;&gt;"Overige kosten"),"Dit kostentype hoeft u niet op te geven. Hiervoor wordt een forfait berekend.",AND($C$3="Vereenvoudigde kostenoptie voor overige kosten",G89&lt;&gt;"",G89="Overige kosten"),"Dit kostentype hoeft u niet op te geven. Hiervoor wordt een forfait berekend."),"")</f>
        <v/>
      </c>
    </row>
    <row r="90" spans="1:15" ht="15" customHeight="1" x14ac:dyDescent="0.25">
      <c r="A90" s="9">
        <v>85</v>
      </c>
      <c r="B90" s="97"/>
      <c r="C90" s="97"/>
      <c r="D90" s="97"/>
      <c r="E90" s="97"/>
      <c r="F90" s="97"/>
      <c r="G90" s="98" t="str">
        <f>IFERROR(VLOOKUP(F90,Kostentypen!$A$3:$C$20,2,FALSE),"")</f>
        <v/>
      </c>
      <c r="H90" s="98" t="str">
        <f>IFERROR(VLOOKUP(F90,Kostentypen!$A$3:$D$20,3,FALSE),"")</f>
        <v/>
      </c>
      <c r="I90" s="99"/>
      <c r="J90" s="100" t="str" cm="1">
        <f t="array" ref="J90">_xlfn.IFNA(_xlfn.IFS($C$3="Vereenvoudigde kostenoptie voor arbeidskosten","",AND($C$3="Geen vereenvoudigde kostenoptie",$H90="Vast tarief"),VLOOKUP($F90,'Vast tarief'!$B$3:$D$8,2,FALSE),AND($C$3="Vereenvoudigde kostenoptie voor overige kosten",$H90="Vast tarief"),VLOOKUP($F90,'Vast tarief'!$B$3:$D$8,3,FALSE),AND($H90="Uurtarief",$I90=""),0,AND($H90="Uurtarief", $F90="Loonkosten"),VLOOKUP(I90,'Rekenhulp uurtarief loonkosten'!$B$6:$P$55,13,FALSE),AND($H90="Uurtarief", $F90="IKS Loonkosten"),VLOOKUP(I90,'Rekenhulp uurtarief loonkosten'!$B$6:$P$55,15,FALSE)),"")</f>
        <v/>
      </c>
      <c r="K90" s="97"/>
      <c r="L90" s="101"/>
      <c r="M90" s="6" t="str" cm="1">
        <f t="array" ref="M90">_xlfn.IFS(F90="","",$C$3="Kies een berekeningsmethode op tabblad 'Begrotingsoverzicht'","",O90="Dit kostentype hoeft u niet op te geven. Hiervoor wordt een forfait berekend.","",AND(J90&lt;&gt;"",G90="Arbeidskosten"),J90*K90,L90&gt;0,L90,L90 &lt;=0,0)</f>
        <v/>
      </c>
      <c r="N90" s="6" t="str" cm="1">
        <f t="array" ref="N90">_xlfn.IFS(OR(F90="",$C$3="Kies een berekeningsmethode op tabblad 'Begrotingsoverzicht'",$C$3="Geen vereenvoudigde kostenoptie"),"",O90="Dit kostentype hoeft u niet op te geven. Hiervoor wordt een forfait berekend.","",AND(J90&lt;&gt;"",OR(F90="Eigen arbeid",F90="Loonkosten")),(J90*K90)*0.4,AND(J90&lt;&gt;"",F90="IKS Loonkosten"),0,L90&gt;0,L90*0.23,L90 &lt;=0,0)</f>
        <v/>
      </c>
      <c r="O90" s="102" t="str" cm="1">
        <f t="array" ref="O90">IFERROR(_xlfn.IFS(AND($C$3="Vereenvoudigde kostenoptie voor arbeidskosten",G90&lt;&gt;"",G90&lt;&gt;"Overige kosten"),"Dit kostentype hoeft u niet op te geven. Hiervoor wordt een forfait berekend.",AND($C$3="Vereenvoudigde kostenoptie voor overige kosten",G90&lt;&gt;"",G90="Overige kosten"),"Dit kostentype hoeft u niet op te geven. Hiervoor wordt een forfait berekend."),"")</f>
        <v/>
      </c>
    </row>
    <row r="91" spans="1:15" ht="15" customHeight="1" x14ac:dyDescent="0.25">
      <c r="A91" s="9">
        <v>86</v>
      </c>
      <c r="B91" s="97"/>
      <c r="C91" s="97"/>
      <c r="D91" s="97"/>
      <c r="E91" s="97"/>
      <c r="F91" s="97"/>
      <c r="G91" s="98" t="str">
        <f>IFERROR(VLOOKUP(F91,Kostentypen!$A$3:$C$20,2,FALSE),"")</f>
        <v/>
      </c>
      <c r="H91" s="98" t="str">
        <f>IFERROR(VLOOKUP(F91,Kostentypen!$A$3:$D$20,3,FALSE),"")</f>
        <v/>
      </c>
      <c r="I91" s="99"/>
      <c r="J91" s="100" t="str" cm="1">
        <f t="array" ref="J91">_xlfn.IFNA(_xlfn.IFS($C$3="Vereenvoudigde kostenoptie voor arbeidskosten","",AND($C$3="Geen vereenvoudigde kostenoptie",$H91="Vast tarief"),VLOOKUP($F91,'Vast tarief'!$B$3:$D$8,2,FALSE),AND($C$3="Vereenvoudigde kostenoptie voor overige kosten",$H91="Vast tarief"),VLOOKUP($F91,'Vast tarief'!$B$3:$D$8,3,FALSE),AND($H91="Uurtarief",$I91=""),0,AND($H91="Uurtarief", $F91="Loonkosten"),VLOOKUP(I91,'Rekenhulp uurtarief loonkosten'!$B$6:$P$55,13,FALSE),AND($H91="Uurtarief", $F91="IKS Loonkosten"),VLOOKUP(I91,'Rekenhulp uurtarief loonkosten'!$B$6:$P$55,15,FALSE)),"")</f>
        <v/>
      </c>
      <c r="K91" s="97"/>
      <c r="L91" s="101"/>
      <c r="M91" s="6" t="str" cm="1">
        <f t="array" ref="M91">_xlfn.IFS(F91="","",$C$3="Kies een berekeningsmethode op tabblad 'Begrotingsoverzicht'","",O91="Dit kostentype hoeft u niet op te geven. Hiervoor wordt een forfait berekend.","",AND(J91&lt;&gt;"",G91="Arbeidskosten"),J91*K91,L91&gt;0,L91,L91 &lt;=0,0)</f>
        <v/>
      </c>
      <c r="N91" s="6" t="str" cm="1">
        <f t="array" ref="N91">_xlfn.IFS(OR(F91="",$C$3="Kies een berekeningsmethode op tabblad 'Begrotingsoverzicht'",$C$3="Geen vereenvoudigde kostenoptie"),"",O91="Dit kostentype hoeft u niet op te geven. Hiervoor wordt een forfait berekend.","",AND(J91&lt;&gt;"",OR(F91="Eigen arbeid",F91="Loonkosten")),(J91*K91)*0.4,AND(J91&lt;&gt;"",F91="IKS Loonkosten"),0,L91&gt;0,L91*0.23,L91 &lt;=0,0)</f>
        <v/>
      </c>
      <c r="O91" s="102" t="str" cm="1">
        <f t="array" ref="O91">IFERROR(_xlfn.IFS(AND($C$3="Vereenvoudigde kostenoptie voor arbeidskosten",G91&lt;&gt;"",G91&lt;&gt;"Overige kosten"),"Dit kostentype hoeft u niet op te geven. Hiervoor wordt een forfait berekend.",AND($C$3="Vereenvoudigde kostenoptie voor overige kosten",G91&lt;&gt;"",G91="Overige kosten"),"Dit kostentype hoeft u niet op te geven. Hiervoor wordt een forfait berekend."),"")</f>
        <v/>
      </c>
    </row>
    <row r="92" spans="1:15" ht="15" customHeight="1" x14ac:dyDescent="0.25">
      <c r="A92" s="9">
        <v>87</v>
      </c>
      <c r="B92" s="97"/>
      <c r="C92" s="97"/>
      <c r="D92" s="97"/>
      <c r="E92" s="97"/>
      <c r="F92" s="97"/>
      <c r="G92" s="98" t="str">
        <f>IFERROR(VLOOKUP(F92,Kostentypen!$A$3:$C$20,2,FALSE),"")</f>
        <v/>
      </c>
      <c r="H92" s="98" t="str">
        <f>IFERROR(VLOOKUP(F92,Kostentypen!$A$3:$D$20,3,FALSE),"")</f>
        <v/>
      </c>
      <c r="I92" s="99"/>
      <c r="J92" s="100" t="str" cm="1">
        <f t="array" ref="J92">_xlfn.IFNA(_xlfn.IFS($C$3="Vereenvoudigde kostenoptie voor arbeidskosten","",AND($C$3="Geen vereenvoudigde kostenoptie",$H92="Vast tarief"),VLOOKUP($F92,'Vast tarief'!$B$3:$D$8,2,FALSE),AND($C$3="Vereenvoudigde kostenoptie voor overige kosten",$H92="Vast tarief"),VLOOKUP($F92,'Vast tarief'!$B$3:$D$8,3,FALSE),AND($H92="Uurtarief",$I92=""),0,AND($H92="Uurtarief", $F92="Loonkosten"),VLOOKUP(I92,'Rekenhulp uurtarief loonkosten'!$B$6:$P$55,13,FALSE),AND($H92="Uurtarief", $F92="IKS Loonkosten"),VLOOKUP(I92,'Rekenhulp uurtarief loonkosten'!$B$6:$P$55,15,FALSE)),"")</f>
        <v/>
      </c>
      <c r="K92" s="97"/>
      <c r="L92" s="101"/>
      <c r="M92" s="6" t="str" cm="1">
        <f t="array" ref="M92">_xlfn.IFS(F92="","",$C$3="Kies een berekeningsmethode op tabblad 'Begrotingsoverzicht'","",O92="Dit kostentype hoeft u niet op te geven. Hiervoor wordt een forfait berekend.","",AND(J92&lt;&gt;"",G92="Arbeidskosten"),J92*K92,L92&gt;0,L92,L92 &lt;=0,0)</f>
        <v/>
      </c>
      <c r="N92" s="6" t="str" cm="1">
        <f t="array" ref="N92">_xlfn.IFS(OR(F92="",$C$3="Kies een berekeningsmethode op tabblad 'Begrotingsoverzicht'",$C$3="Geen vereenvoudigde kostenoptie"),"",O92="Dit kostentype hoeft u niet op te geven. Hiervoor wordt een forfait berekend.","",AND(J92&lt;&gt;"",OR(F92="Eigen arbeid",F92="Loonkosten")),(J92*K92)*0.4,AND(J92&lt;&gt;"",F92="IKS Loonkosten"),0,L92&gt;0,L92*0.23,L92 &lt;=0,0)</f>
        <v/>
      </c>
      <c r="O92" s="102" t="str" cm="1">
        <f t="array" ref="O92">IFERROR(_xlfn.IFS(AND($C$3="Vereenvoudigde kostenoptie voor arbeidskosten",G92&lt;&gt;"",G92&lt;&gt;"Overige kosten"),"Dit kostentype hoeft u niet op te geven. Hiervoor wordt een forfait berekend.",AND($C$3="Vereenvoudigde kostenoptie voor overige kosten",G92&lt;&gt;"",G92="Overige kosten"),"Dit kostentype hoeft u niet op te geven. Hiervoor wordt een forfait berekend."),"")</f>
        <v/>
      </c>
    </row>
    <row r="93" spans="1:15" ht="15" customHeight="1" x14ac:dyDescent="0.25">
      <c r="A93" s="9">
        <v>88</v>
      </c>
      <c r="B93" s="97"/>
      <c r="C93" s="97"/>
      <c r="D93" s="97"/>
      <c r="E93" s="97"/>
      <c r="F93" s="97"/>
      <c r="G93" s="98" t="str">
        <f>IFERROR(VLOOKUP(F93,Kostentypen!$A$3:$C$20,2,FALSE),"")</f>
        <v/>
      </c>
      <c r="H93" s="98" t="str">
        <f>IFERROR(VLOOKUP(F93,Kostentypen!$A$3:$D$20,3,FALSE),"")</f>
        <v/>
      </c>
      <c r="I93" s="99"/>
      <c r="J93" s="100" t="str" cm="1">
        <f t="array" ref="J93">_xlfn.IFNA(_xlfn.IFS($C$3="Vereenvoudigde kostenoptie voor arbeidskosten","",AND($C$3="Geen vereenvoudigde kostenoptie",$H93="Vast tarief"),VLOOKUP($F93,'Vast tarief'!$B$3:$D$8,2,FALSE),AND($C$3="Vereenvoudigde kostenoptie voor overige kosten",$H93="Vast tarief"),VLOOKUP($F93,'Vast tarief'!$B$3:$D$8,3,FALSE),AND($H93="Uurtarief",$I93=""),0,AND($H93="Uurtarief", $F93="Loonkosten"),VLOOKUP(I93,'Rekenhulp uurtarief loonkosten'!$B$6:$P$55,13,FALSE),AND($H93="Uurtarief", $F93="IKS Loonkosten"),VLOOKUP(I93,'Rekenhulp uurtarief loonkosten'!$B$6:$P$55,15,FALSE)),"")</f>
        <v/>
      </c>
      <c r="K93" s="97"/>
      <c r="L93" s="101"/>
      <c r="M93" s="6" t="str" cm="1">
        <f t="array" ref="M93">_xlfn.IFS(F93="","",$C$3="Kies een berekeningsmethode op tabblad 'Begrotingsoverzicht'","",O93="Dit kostentype hoeft u niet op te geven. Hiervoor wordt een forfait berekend.","",AND(J93&lt;&gt;"",G93="Arbeidskosten"),J93*K93,L93&gt;0,L93,L93 &lt;=0,0)</f>
        <v/>
      </c>
      <c r="N93" s="6" t="str" cm="1">
        <f t="array" ref="N93">_xlfn.IFS(OR(F93="",$C$3="Kies een berekeningsmethode op tabblad 'Begrotingsoverzicht'",$C$3="Geen vereenvoudigde kostenoptie"),"",O93="Dit kostentype hoeft u niet op te geven. Hiervoor wordt een forfait berekend.","",AND(J93&lt;&gt;"",OR(F93="Eigen arbeid",F93="Loonkosten")),(J93*K93)*0.4,AND(J93&lt;&gt;"",F93="IKS Loonkosten"),0,L93&gt;0,L93*0.23,L93 &lt;=0,0)</f>
        <v/>
      </c>
      <c r="O93" s="102" t="str" cm="1">
        <f t="array" ref="O93">IFERROR(_xlfn.IFS(AND($C$3="Vereenvoudigde kostenoptie voor arbeidskosten",G93&lt;&gt;"",G93&lt;&gt;"Overige kosten"),"Dit kostentype hoeft u niet op te geven. Hiervoor wordt een forfait berekend.",AND($C$3="Vereenvoudigde kostenoptie voor overige kosten",G93&lt;&gt;"",G93="Overige kosten"),"Dit kostentype hoeft u niet op te geven. Hiervoor wordt een forfait berekend."),"")</f>
        <v/>
      </c>
    </row>
    <row r="94" spans="1:15" ht="15" customHeight="1" x14ac:dyDescent="0.25">
      <c r="A94" s="9">
        <v>89</v>
      </c>
      <c r="B94" s="97"/>
      <c r="C94" s="97"/>
      <c r="D94" s="97"/>
      <c r="E94" s="97"/>
      <c r="F94" s="97"/>
      <c r="G94" s="98" t="str">
        <f>IFERROR(VLOOKUP(F94,Kostentypen!$A$3:$C$20,2,FALSE),"")</f>
        <v/>
      </c>
      <c r="H94" s="98" t="str">
        <f>IFERROR(VLOOKUP(F94,Kostentypen!$A$3:$D$20,3,FALSE),"")</f>
        <v/>
      </c>
      <c r="I94" s="99"/>
      <c r="J94" s="100" t="str" cm="1">
        <f t="array" ref="J94">_xlfn.IFNA(_xlfn.IFS($C$3="Vereenvoudigde kostenoptie voor arbeidskosten","",AND($C$3="Geen vereenvoudigde kostenoptie",$H94="Vast tarief"),VLOOKUP($F94,'Vast tarief'!$B$3:$D$8,2,FALSE),AND($C$3="Vereenvoudigde kostenoptie voor overige kosten",$H94="Vast tarief"),VLOOKUP($F94,'Vast tarief'!$B$3:$D$8,3,FALSE),AND($H94="Uurtarief",$I94=""),0,AND($H94="Uurtarief", $F94="Loonkosten"),VLOOKUP(I94,'Rekenhulp uurtarief loonkosten'!$B$6:$P$55,13,FALSE),AND($H94="Uurtarief", $F94="IKS Loonkosten"),VLOOKUP(I94,'Rekenhulp uurtarief loonkosten'!$B$6:$P$55,15,FALSE)),"")</f>
        <v/>
      </c>
      <c r="K94" s="97"/>
      <c r="L94" s="101"/>
      <c r="M94" s="6" t="str" cm="1">
        <f t="array" ref="M94">_xlfn.IFS(F94="","",$C$3="Kies een berekeningsmethode op tabblad 'Begrotingsoverzicht'","",O94="Dit kostentype hoeft u niet op te geven. Hiervoor wordt een forfait berekend.","",AND(J94&lt;&gt;"",G94="Arbeidskosten"),J94*K94,L94&gt;0,L94,L94 &lt;=0,0)</f>
        <v/>
      </c>
      <c r="N94" s="6" t="str" cm="1">
        <f t="array" ref="N94">_xlfn.IFS(OR(F94="",$C$3="Kies een berekeningsmethode op tabblad 'Begrotingsoverzicht'",$C$3="Geen vereenvoudigde kostenoptie"),"",O94="Dit kostentype hoeft u niet op te geven. Hiervoor wordt een forfait berekend.","",AND(J94&lt;&gt;"",OR(F94="Eigen arbeid",F94="Loonkosten")),(J94*K94)*0.4,AND(J94&lt;&gt;"",F94="IKS Loonkosten"),0,L94&gt;0,L94*0.23,L94 &lt;=0,0)</f>
        <v/>
      </c>
      <c r="O94" s="102" t="str" cm="1">
        <f t="array" ref="O94">IFERROR(_xlfn.IFS(AND($C$3="Vereenvoudigde kostenoptie voor arbeidskosten",G94&lt;&gt;"",G94&lt;&gt;"Overige kosten"),"Dit kostentype hoeft u niet op te geven. Hiervoor wordt een forfait berekend.",AND($C$3="Vereenvoudigde kostenoptie voor overige kosten",G94&lt;&gt;"",G94="Overige kosten"),"Dit kostentype hoeft u niet op te geven. Hiervoor wordt een forfait berekend."),"")</f>
        <v/>
      </c>
    </row>
    <row r="95" spans="1:15" ht="15" customHeight="1" x14ac:dyDescent="0.25">
      <c r="A95" s="9">
        <v>90</v>
      </c>
      <c r="B95" s="97"/>
      <c r="C95" s="97"/>
      <c r="D95" s="97"/>
      <c r="E95" s="97"/>
      <c r="F95" s="97"/>
      <c r="G95" s="98" t="str">
        <f>IFERROR(VLOOKUP(F95,Kostentypen!$A$3:$C$20,2,FALSE),"")</f>
        <v/>
      </c>
      <c r="H95" s="98" t="str">
        <f>IFERROR(VLOOKUP(F95,Kostentypen!$A$3:$D$20,3,FALSE),"")</f>
        <v/>
      </c>
      <c r="I95" s="99"/>
      <c r="J95" s="100" t="str" cm="1">
        <f t="array" ref="J95">_xlfn.IFNA(_xlfn.IFS($C$3="Vereenvoudigde kostenoptie voor arbeidskosten","",AND($C$3="Geen vereenvoudigde kostenoptie",$H95="Vast tarief"),VLOOKUP($F95,'Vast tarief'!$B$3:$D$8,2,FALSE),AND($C$3="Vereenvoudigde kostenoptie voor overige kosten",$H95="Vast tarief"),VLOOKUP($F95,'Vast tarief'!$B$3:$D$8,3,FALSE),AND($H95="Uurtarief",$I95=""),0,AND($H95="Uurtarief", $F95="Loonkosten"),VLOOKUP(I95,'Rekenhulp uurtarief loonkosten'!$B$6:$P$55,13,FALSE),AND($H95="Uurtarief", $F95="IKS Loonkosten"),VLOOKUP(I95,'Rekenhulp uurtarief loonkosten'!$B$6:$P$55,15,FALSE)),"")</f>
        <v/>
      </c>
      <c r="K95" s="97"/>
      <c r="L95" s="101"/>
      <c r="M95" s="6" t="str" cm="1">
        <f t="array" ref="M95">_xlfn.IFS(F95="","",$C$3="Kies een berekeningsmethode op tabblad 'Begrotingsoverzicht'","",O95="Dit kostentype hoeft u niet op te geven. Hiervoor wordt een forfait berekend.","",AND(J95&lt;&gt;"",G95="Arbeidskosten"),J95*K95,L95&gt;0,L95,L95 &lt;=0,0)</f>
        <v/>
      </c>
      <c r="N95" s="6" t="str" cm="1">
        <f t="array" ref="N95">_xlfn.IFS(OR(F95="",$C$3="Kies een berekeningsmethode op tabblad 'Begrotingsoverzicht'",$C$3="Geen vereenvoudigde kostenoptie"),"",O95="Dit kostentype hoeft u niet op te geven. Hiervoor wordt een forfait berekend.","",AND(J95&lt;&gt;"",OR(F95="Eigen arbeid",F95="Loonkosten")),(J95*K95)*0.4,AND(J95&lt;&gt;"",F95="IKS Loonkosten"),0,L95&gt;0,L95*0.23,L95 &lt;=0,0)</f>
        <v/>
      </c>
      <c r="O95" s="102" t="str" cm="1">
        <f t="array" ref="O95">IFERROR(_xlfn.IFS(AND($C$3="Vereenvoudigde kostenoptie voor arbeidskosten",G95&lt;&gt;"",G95&lt;&gt;"Overige kosten"),"Dit kostentype hoeft u niet op te geven. Hiervoor wordt een forfait berekend.",AND($C$3="Vereenvoudigde kostenoptie voor overige kosten",G95&lt;&gt;"",G95="Overige kosten"),"Dit kostentype hoeft u niet op te geven. Hiervoor wordt een forfait berekend."),"")</f>
        <v/>
      </c>
    </row>
    <row r="96" spans="1:15" ht="15" customHeight="1" x14ac:dyDescent="0.25">
      <c r="A96" s="9">
        <v>91</v>
      </c>
      <c r="B96" s="97"/>
      <c r="C96" s="97"/>
      <c r="D96" s="97"/>
      <c r="E96" s="97"/>
      <c r="F96" s="97"/>
      <c r="G96" s="98" t="str">
        <f>IFERROR(VLOOKUP(F96,Kostentypen!$A$3:$C$20,2,FALSE),"")</f>
        <v/>
      </c>
      <c r="H96" s="98" t="str">
        <f>IFERROR(VLOOKUP(F96,Kostentypen!$A$3:$D$20,3,FALSE),"")</f>
        <v/>
      </c>
      <c r="I96" s="99"/>
      <c r="J96" s="100" t="str" cm="1">
        <f t="array" ref="J96">_xlfn.IFNA(_xlfn.IFS($C$3="Vereenvoudigde kostenoptie voor arbeidskosten","",AND($C$3="Geen vereenvoudigde kostenoptie",$H96="Vast tarief"),VLOOKUP($F96,'Vast tarief'!$B$3:$D$8,2,FALSE),AND($C$3="Vereenvoudigde kostenoptie voor overige kosten",$H96="Vast tarief"),VLOOKUP($F96,'Vast tarief'!$B$3:$D$8,3,FALSE),AND($H96="Uurtarief",$I96=""),0,AND($H96="Uurtarief", $F96="Loonkosten"),VLOOKUP(I96,'Rekenhulp uurtarief loonkosten'!$B$6:$P$55,13,FALSE),AND($H96="Uurtarief", $F96="IKS Loonkosten"),VLOOKUP(I96,'Rekenhulp uurtarief loonkosten'!$B$6:$P$55,15,FALSE)),"")</f>
        <v/>
      </c>
      <c r="K96" s="97"/>
      <c r="L96" s="101"/>
      <c r="M96" s="6" t="str" cm="1">
        <f t="array" ref="M96">_xlfn.IFS(F96="","",$C$3="Kies een berekeningsmethode op tabblad 'Begrotingsoverzicht'","",O96="Dit kostentype hoeft u niet op te geven. Hiervoor wordt een forfait berekend.","",AND(J96&lt;&gt;"",G96="Arbeidskosten"),J96*K96,L96&gt;0,L96,L96 &lt;=0,0)</f>
        <v/>
      </c>
      <c r="N96" s="6" t="str" cm="1">
        <f t="array" ref="N96">_xlfn.IFS(OR(F96="",$C$3="Kies een berekeningsmethode op tabblad 'Begrotingsoverzicht'",$C$3="Geen vereenvoudigde kostenoptie"),"",O96="Dit kostentype hoeft u niet op te geven. Hiervoor wordt een forfait berekend.","",AND(J96&lt;&gt;"",OR(F96="Eigen arbeid",F96="Loonkosten")),(J96*K96)*0.4,AND(J96&lt;&gt;"",F96="IKS Loonkosten"),0,L96&gt;0,L96*0.23,L96 &lt;=0,0)</f>
        <v/>
      </c>
      <c r="O96" s="102" t="str" cm="1">
        <f t="array" ref="O96">IFERROR(_xlfn.IFS(AND($C$3="Vereenvoudigde kostenoptie voor arbeidskosten",G96&lt;&gt;"",G96&lt;&gt;"Overige kosten"),"Dit kostentype hoeft u niet op te geven. Hiervoor wordt een forfait berekend.",AND($C$3="Vereenvoudigde kostenoptie voor overige kosten",G96&lt;&gt;"",G96="Overige kosten"),"Dit kostentype hoeft u niet op te geven. Hiervoor wordt een forfait berekend."),"")</f>
        <v/>
      </c>
    </row>
    <row r="97" spans="1:15" ht="15" customHeight="1" x14ac:dyDescent="0.25">
      <c r="A97" s="9">
        <v>92</v>
      </c>
      <c r="B97" s="97"/>
      <c r="C97" s="97"/>
      <c r="D97" s="97"/>
      <c r="E97" s="97"/>
      <c r="F97" s="97"/>
      <c r="G97" s="98" t="str">
        <f>IFERROR(VLOOKUP(F97,Kostentypen!$A$3:$C$20,2,FALSE),"")</f>
        <v/>
      </c>
      <c r="H97" s="98" t="str">
        <f>IFERROR(VLOOKUP(F97,Kostentypen!$A$3:$D$20,3,FALSE),"")</f>
        <v/>
      </c>
      <c r="I97" s="99"/>
      <c r="J97" s="100" t="str" cm="1">
        <f t="array" ref="J97">_xlfn.IFNA(_xlfn.IFS($C$3="Vereenvoudigde kostenoptie voor arbeidskosten","",AND($C$3="Geen vereenvoudigde kostenoptie",$H97="Vast tarief"),VLOOKUP($F97,'Vast tarief'!$B$3:$D$8,2,FALSE),AND($C$3="Vereenvoudigde kostenoptie voor overige kosten",$H97="Vast tarief"),VLOOKUP($F97,'Vast tarief'!$B$3:$D$8,3,FALSE),AND($H97="Uurtarief",$I97=""),0,AND($H97="Uurtarief", $F97="Loonkosten"),VLOOKUP(I97,'Rekenhulp uurtarief loonkosten'!$B$6:$P$55,13,FALSE),AND($H97="Uurtarief", $F97="IKS Loonkosten"),VLOOKUP(I97,'Rekenhulp uurtarief loonkosten'!$B$6:$P$55,15,FALSE)),"")</f>
        <v/>
      </c>
      <c r="K97" s="97"/>
      <c r="L97" s="101"/>
      <c r="M97" s="6" t="str" cm="1">
        <f t="array" ref="M97">_xlfn.IFS(F97="","",$C$3="Kies een berekeningsmethode op tabblad 'Begrotingsoverzicht'","",O97="Dit kostentype hoeft u niet op te geven. Hiervoor wordt een forfait berekend.","",AND(J97&lt;&gt;"",G97="Arbeidskosten"),J97*K97,L97&gt;0,L97,L97 &lt;=0,0)</f>
        <v/>
      </c>
      <c r="N97" s="6" t="str" cm="1">
        <f t="array" ref="N97">_xlfn.IFS(OR(F97="",$C$3="Kies een berekeningsmethode op tabblad 'Begrotingsoverzicht'",$C$3="Geen vereenvoudigde kostenoptie"),"",O97="Dit kostentype hoeft u niet op te geven. Hiervoor wordt een forfait berekend.","",AND(J97&lt;&gt;"",OR(F97="Eigen arbeid",F97="Loonkosten")),(J97*K97)*0.4,AND(J97&lt;&gt;"",F97="IKS Loonkosten"),0,L97&gt;0,L97*0.23,L97 &lt;=0,0)</f>
        <v/>
      </c>
      <c r="O97" s="102" t="str" cm="1">
        <f t="array" ref="O97">IFERROR(_xlfn.IFS(AND($C$3="Vereenvoudigde kostenoptie voor arbeidskosten",G97&lt;&gt;"",G97&lt;&gt;"Overige kosten"),"Dit kostentype hoeft u niet op te geven. Hiervoor wordt een forfait berekend.",AND($C$3="Vereenvoudigde kostenoptie voor overige kosten",G97&lt;&gt;"",G97="Overige kosten"),"Dit kostentype hoeft u niet op te geven. Hiervoor wordt een forfait berekend."),"")</f>
        <v/>
      </c>
    </row>
    <row r="98" spans="1:15" ht="15" customHeight="1" x14ac:dyDescent="0.25">
      <c r="A98" s="9">
        <v>93</v>
      </c>
      <c r="B98" s="97"/>
      <c r="C98" s="97"/>
      <c r="D98" s="97"/>
      <c r="E98" s="97"/>
      <c r="F98" s="97"/>
      <c r="G98" s="98" t="str">
        <f>IFERROR(VLOOKUP(F98,Kostentypen!$A$3:$C$20,2,FALSE),"")</f>
        <v/>
      </c>
      <c r="H98" s="98" t="str">
        <f>IFERROR(VLOOKUP(F98,Kostentypen!$A$3:$D$20,3,FALSE),"")</f>
        <v/>
      </c>
      <c r="I98" s="99"/>
      <c r="J98" s="100" t="str" cm="1">
        <f t="array" ref="J98">_xlfn.IFNA(_xlfn.IFS($C$3="Vereenvoudigde kostenoptie voor arbeidskosten","",AND($C$3="Geen vereenvoudigde kostenoptie",$H98="Vast tarief"),VLOOKUP($F98,'Vast tarief'!$B$3:$D$8,2,FALSE),AND($C$3="Vereenvoudigde kostenoptie voor overige kosten",$H98="Vast tarief"),VLOOKUP($F98,'Vast tarief'!$B$3:$D$8,3,FALSE),AND($H98="Uurtarief",$I98=""),0,AND($H98="Uurtarief", $F98="Loonkosten"),VLOOKUP(I98,'Rekenhulp uurtarief loonkosten'!$B$6:$P$55,13,FALSE),AND($H98="Uurtarief", $F98="IKS Loonkosten"),VLOOKUP(I98,'Rekenhulp uurtarief loonkosten'!$B$6:$P$55,15,FALSE)),"")</f>
        <v/>
      </c>
      <c r="K98" s="97"/>
      <c r="L98" s="101"/>
      <c r="M98" s="6" t="str" cm="1">
        <f t="array" ref="M98">_xlfn.IFS(F98="","",$C$3="Kies een berekeningsmethode op tabblad 'Begrotingsoverzicht'","",O98="Dit kostentype hoeft u niet op te geven. Hiervoor wordt een forfait berekend.","",AND(J98&lt;&gt;"",G98="Arbeidskosten"),J98*K98,L98&gt;0,L98,L98 &lt;=0,0)</f>
        <v/>
      </c>
      <c r="N98" s="6" t="str" cm="1">
        <f t="array" ref="N98">_xlfn.IFS(OR(F98="",$C$3="Kies een berekeningsmethode op tabblad 'Begrotingsoverzicht'",$C$3="Geen vereenvoudigde kostenoptie"),"",O98="Dit kostentype hoeft u niet op te geven. Hiervoor wordt een forfait berekend.","",AND(J98&lt;&gt;"",OR(F98="Eigen arbeid",F98="Loonkosten")),(J98*K98)*0.4,AND(J98&lt;&gt;"",F98="IKS Loonkosten"),0,L98&gt;0,L98*0.23,L98 &lt;=0,0)</f>
        <v/>
      </c>
      <c r="O98" s="102" t="str" cm="1">
        <f t="array" ref="O98">IFERROR(_xlfn.IFS(AND($C$3="Vereenvoudigde kostenoptie voor arbeidskosten",G98&lt;&gt;"",G98&lt;&gt;"Overige kosten"),"Dit kostentype hoeft u niet op te geven. Hiervoor wordt een forfait berekend.",AND($C$3="Vereenvoudigde kostenoptie voor overige kosten",G98&lt;&gt;"",G98="Overige kosten"),"Dit kostentype hoeft u niet op te geven. Hiervoor wordt een forfait berekend."),"")</f>
        <v/>
      </c>
    </row>
    <row r="99" spans="1:15" ht="15" customHeight="1" x14ac:dyDescent="0.25">
      <c r="A99" s="9">
        <v>94</v>
      </c>
      <c r="B99" s="97"/>
      <c r="C99" s="97"/>
      <c r="D99" s="97"/>
      <c r="E99" s="97"/>
      <c r="F99" s="97"/>
      <c r="G99" s="98" t="str">
        <f>IFERROR(VLOOKUP(F99,Kostentypen!$A$3:$C$20,2,FALSE),"")</f>
        <v/>
      </c>
      <c r="H99" s="98" t="str">
        <f>IFERROR(VLOOKUP(F99,Kostentypen!$A$3:$D$20,3,FALSE),"")</f>
        <v/>
      </c>
      <c r="I99" s="99"/>
      <c r="J99" s="100" t="str" cm="1">
        <f t="array" ref="J99">_xlfn.IFNA(_xlfn.IFS($C$3="Vereenvoudigde kostenoptie voor arbeidskosten","",AND($C$3="Geen vereenvoudigde kostenoptie",$H99="Vast tarief"),VLOOKUP($F99,'Vast tarief'!$B$3:$D$8,2,FALSE),AND($C$3="Vereenvoudigde kostenoptie voor overige kosten",$H99="Vast tarief"),VLOOKUP($F99,'Vast tarief'!$B$3:$D$8,3,FALSE),AND($H99="Uurtarief",$I99=""),0,AND($H99="Uurtarief", $F99="Loonkosten"),VLOOKUP(I99,'Rekenhulp uurtarief loonkosten'!$B$6:$P$55,13,FALSE),AND($H99="Uurtarief", $F99="IKS Loonkosten"),VLOOKUP(I99,'Rekenhulp uurtarief loonkosten'!$B$6:$P$55,15,FALSE)),"")</f>
        <v/>
      </c>
      <c r="K99" s="97"/>
      <c r="L99" s="101"/>
      <c r="M99" s="6" t="str" cm="1">
        <f t="array" ref="M99">_xlfn.IFS(F99="","",$C$3="Kies een berekeningsmethode op tabblad 'Begrotingsoverzicht'","",O99="Dit kostentype hoeft u niet op te geven. Hiervoor wordt een forfait berekend.","",AND(J99&lt;&gt;"",G99="Arbeidskosten"),J99*K99,L99&gt;0,L99,L99 &lt;=0,0)</f>
        <v/>
      </c>
      <c r="N99" s="6" t="str" cm="1">
        <f t="array" ref="N99">_xlfn.IFS(OR(F99="",$C$3="Kies een berekeningsmethode op tabblad 'Begrotingsoverzicht'",$C$3="Geen vereenvoudigde kostenoptie"),"",O99="Dit kostentype hoeft u niet op te geven. Hiervoor wordt een forfait berekend.","",AND(J99&lt;&gt;"",OR(F99="Eigen arbeid",F99="Loonkosten")),(J99*K99)*0.4,AND(J99&lt;&gt;"",F99="IKS Loonkosten"),0,L99&gt;0,L99*0.23,L99 &lt;=0,0)</f>
        <v/>
      </c>
      <c r="O99" s="102" t="str" cm="1">
        <f t="array" ref="O99">IFERROR(_xlfn.IFS(AND($C$3="Vereenvoudigde kostenoptie voor arbeidskosten",G99&lt;&gt;"",G99&lt;&gt;"Overige kosten"),"Dit kostentype hoeft u niet op te geven. Hiervoor wordt een forfait berekend.",AND($C$3="Vereenvoudigde kostenoptie voor overige kosten",G99&lt;&gt;"",G99="Overige kosten"),"Dit kostentype hoeft u niet op te geven. Hiervoor wordt een forfait berekend."),"")</f>
        <v/>
      </c>
    </row>
    <row r="100" spans="1:15" ht="15" customHeight="1" x14ac:dyDescent="0.25">
      <c r="A100" s="9">
        <v>95</v>
      </c>
      <c r="B100" s="97"/>
      <c r="C100" s="97"/>
      <c r="D100" s="97"/>
      <c r="E100" s="97"/>
      <c r="F100" s="97"/>
      <c r="G100" s="98" t="str">
        <f>IFERROR(VLOOKUP(F100,Kostentypen!$A$3:$C$20,2,FALSE),"")</f>
        <v/>
      </c>
      <c r="H100" s="98" t="str">
        <f>IFERROR(VLOOKUP(F100,Kostentypen!$A$3:$D$20,3,FALSE),"")</f>
        <v/>
      </c>
      <c r="I100" s="99"/>
      <c r="J100" s="100" t="str" cm="1">
        <f t="array" ref="J100">_xlfn.IFNA(_xlfn.IFS($C$3="Vereenvoudigde kostenoptie voor arbeidskosten","",AND($C$3="Geen vereenvoudigde kostenoptie",$H100="Vast tarief"),VLOOKUP($F100,'Vast tarief'!$B$3:$D$8,2,FALSE),AND($C$3="Vereenvoudigde kostenoptie voor overige kosten",$H100="Vast tarief"),VLOOKUP($F100,'Vast tarief'!$B$3:$D$8,3,FALSE),AND($H100="Uurtarief",$I100=""),0,AND($H100="Uurtarief", $F100="Loonkosten"),VLOOKUP(I100,'Rekenhulp uurtarief loonkosten'!$B$6:$P$55,13,FALSE),AND($H100="Uurtarief", $F100="IKS Loonkosten"),VLOOKUP(I100,'Rekenhulp uurtarief loonkosten'!$B$6:$P$55,15,FALSE)),"")</f>
        <v/>
      </c>
      <c r="K100" s="97"/>
      <c r="L100" s="101"/>
      <c r="M100" s="6" t="str" cm="1">
        <f t="array" ref="M100">_xlfn.IFS(F100="","",$C$3="Kies een berekeningsmethode op tabblad 'Begrotingsoverzicht'","",O100="Dit kostentype hoeft u niet op te geven. Hiervoor wordt een forfait berekend.","",AND(J100&lt;&gt;"",G100="Arbeidskosten"),J100*K100,L100&gt;0,L100,L100 &lt;=0,0)</f>
        <v/>
      </c>
      <c r="N100" s="6" t="str" cm="1">
        <f t="array" ref="N100">_xlfn.IFS(OR(F100="",$C$3="Kies een berekeningsmethode op tabblad 'Begrotingsoverzicht'",$C$3="Geen vereenvoudigde kostenoptie"),"",O100="Dit kostentype hoeft u niet op te geven. Hiervoor wordt een forfait berekend.","",AND(J100&lt;&gt;"",OR(F100="Eigen arbeid",F100="Loonkosten")),(J100*K100)*0.4,AND(J100&lt;&gt;"",F100="IKS Loonkosten"),0,L100&gt;0,L100*0.23,L100 &lt;=0,0)</f>
        <v/>
      </c>
      <c r="O100" s="102" t="str" cm="1">
        <f t="array" ref="O100">IFERROR(_xlfn.IFS(AND($C$3="Vereenvoudigde kostenoptie voor arbeidskosten",G100&lt;&gt;"",G100&lt;&gt;"Overige kosten"),"Dit kostentype hoeft u niet op te geven. Hiervoor wordt een forfait berekend.",AND($C$3="Vereenvoudigde kostenoptie voor overige kosten",G100&lt;&gt;"",G100="Overige kosten"),"Dit kostentype hoeft u niet op te geven. Hiervoor wordt een forfait berekend."),"")</f>
        <v/>
      </c>
    </row>
    <row r="101" spans="1:15" ht="15" customHeight="1" x14ac:dyDescent="0.25">
      <c r="A101" s="9">
        <v>96</v>
      </c>
      <c r="B101" s="97"/>
      <c r="C101" s="97"/>
      <c r="D101" s="97"/>
      <c r="E101" s="97"/>
      <c r="F101" s="97"/>
      <c r="G101" s="98" t="str">
        <f>IFERROR(VLOOKUP(F101,Kostentypen!$A$3:$C$20,2,FALSE),"")</f>
        <v/>
      </c>
      <c r="H101" s="98" t="str">
        <f>IFERROR(VLOOKUP(F101,Kostentypen!$A$3:$D$20,3,FALSE),"")</f>
        <v/>
      </c>
      <c r="I101" s="99"/>
      <c r="J101" s="100" t="str" cm="1">
        <f t="array" ref="J101">_xlfn.IFNA(_xlfn.IFS($C$3="Vereenvoudigde kostenoptie voor arbeidskosten","",AND($C$3="Geen vereenvoudigde kostenoptie",$H101="Vast tarief"),VLOOKUP($F101,'Vast tarief'!$B$3:$D$8,2,FALSE),AND($C$3="Vereenvoudigde kostenoptie voor overige kosten",$H101="Vast tarief"),VLOOKUP($F101,'Vast tarief'!$B$3:$D$8,3,FALSE),AND($H101="Uurtarief",$I101=""),0,AND($H101="Uurtarief", $F101="Loonkosten"),VLOOKUP(I101,'Rekenhulp uurtarief loonkosten'!$B$6:$P$55,13,FALSE),AND($H101="Uurtarief", $F101="IKS Loonkosten"),VLOOKUP(I101,'Rekenhulp uurtarief loonkosten'!$B$6:$P$55,15,FALSE)),"")</f>
        <v/>
      </c>
      <c r="K101" s="97"/>
      <c r="L101" s="101"/>
      <c r="M101" s="6" t="str" cm="1">
        <f t="array" ref="M101">_xlfn.IFS(F101="","",$C$3="Kies een berekeningsmethode op tabblad 'Begrotingsoverzicht'","",O101="Dit kostentype hoeft u niet op te geven. Hiervoor wordt een forfait berekend.","",AND(J101&lt;&gt;"",G101="Arbeidskosten"),J101*K101,L101&gt;0,L101,L101 &lt;=0,0)</f>
        <v/>
      </c>
      <c r="N101" s="6" t="str" cm="1">
        <f t="array" ref="N101">_xlfn.IFS(OR(F101="",$C$3="Kies een berekeningsmethode op tabblad 'Begrotingsoverzicht'",$C$3="Geen vereenvoudigde kostenoptie"),"",O101="Dit kostentype hoeft u niet op te geven. Hiervoor wordt een forfait berekend.","",AND(J101&lt;&gt;"",OR(F101="Eigen arbeid",F101="Loonkosten")),(J101*K101)*0.4,AND(J101&lt;&gt;"",F101="IKS Loonkosten"),0,L101&gt;0,L101*0.23,L101 &lt;=0,0)</f>
        <v/>
      </c>
      <c r="O101" s="102" t="str" cm="1">
        <f t="array" ref="O101">IFERROR(_xlfn.IFS(AND($C$3="Vereenvoudigde kostenoptie voor arbeidskosten",G101&lt;&gt;"",G101&lt;&gt;"Overige kosten"),"Dit kostentype hoeft u niet op te geven. Hiervoor wordt een forfait berekend.",AND($C$3="Vereenvoudigde kostenoptie voor overige kosten",G101&lt;&gt;"",G101="Overige kosten"),"Dit kostentype hoeft u niet op te geven. Hiervoor wordt een forfait berekend."),"")</f>
        <v/>
      </c>
    </row>
    <row r="102" spans="1:15" ht="15" customHeight="1" x14ac:dyDescent="0.25">
      <c r="A102" s="9">
        <v>97</v>
      </c>
      <c r="B102" s="97"/>
      <c r="C102" s="97"/>
      <c r="D102" s="97"/>
      <c r="E102" s="97"/>
      <c r="F102" s="97"/>
      <c r="G102" s="98" t="str">
        <f>IFERROR(VLOOKUP(F102,Kostentypen!$A$3:$C$20,2,FALSE),"")</f>
        <v/>
      </c>
      <c r="H102" s="98" t="str">
        <f>IFERROR(VLOOKUP(F102,Kostentypen!$A$3:$D$20,3,FALSE),"")</f>
        <v/>
      </c>
      <c r="I102" s="99"/>
      <c r="J102" s="100" t="str" cm="1">
        <f t="array" ref="J102">_xlfn.IFNA(_xlfn.IFS($C$3="Vereenvoudigde kostenoptie voor arbeidskosten","",AND($C$3="Geen vereenvoudigde kostenoptie",$H102="Vast tarief"),VLOOKUP($F102,'Vast tarief'!$B$3:$D$8,2,FALSE),AND($C$3="Vereenvoudigde kostenoptie voor overige kosten",$H102="Vast tarief"),VLOOKUP($F102,'Vast tarief'!$B$3:$D$8,3,FALSE),AND($H102="Uurtarief",$I102=""),0,AND($H102="Uurtarief", $F102="Loonkosten"),VLOOKUP(I102,'Rekenhulp uurtarief loonkosten'!$B$6:$P$55,13,FALSE),AND($H102="Uurtarief", $F102="IKS Loonkosten"),VLOOKUP(I102,'Rekenhulp uurtarief loonkosten'!$B$6:$P$55,15,FALSE)),"")</f>
        <v/>
      </c>
      <c r="K102" s="97"/>
      <c r="L102" s="101"/>
      <c r="M102" s="6" t="str" cm="1">
        <f t="array" ref="M102">_xlfn.IFS(F102="","",$C$3="Kies een berekeningsmethode op tabblad 'Begrotingsoverzicht'","",O102="Dit kostentype hoeft u niet op te geven. Hiervoor wordt een forfait berekend.","",AND(J102&lt;&gt;"",G102="Arbeidskosten"),J102*K102,L102&gt;0,L102,L102 &lt;=0,0)</f>
        <v/>
      </c>
      <c r="N102" s="6" t="str" cm="1">
        <f t="array" ref="N102">_xlfn.IFS(OR(F102="",$C$3="Kies een berekeningsmethode op tabblad 'Begrotingsoverzicht'",$C$3="Geen vereenvoudigde kostenoptie"),"",O102="Dit kostentype hoeft u niet op te geven. Hiervoor wordt een forfait berekend.","",AND(J102&lt;&gt;"",OR(F102="Eigen arbeid",F102="Loonkosten")),(J102*K102)*0.4,AND(J102&lt;&gt;"",F102="IKS Loonkosten"),0,L102&gt;0,L102*0.23,L102 &lt;=0,0)</f>
        <v/>
      </c>
      <c r="O102" s="102" t="str" cm="1">
        <f t="array" ref="O102">IFERROR(_xlfn.IFS(AND($C$3="Vereenvoudigde kostenoptie voor arbeidskosten",G102&lt;&gt;"",G102&lt;&gt;"Overige kosten"),"Dit kostentype hoeft u niet op te geven. Hiervoor wordt een forfait berekend.",AND($C$3="Vereenvoudigde kostenoptie voor overige kosten",G102&lt;&gt;"",G102="Overige kosten"),"Dit kostentype hoeft u niet op te geven. Hiervoor wordt een forfait berekend."),"")</f>
        <v/>
      </c>
    </row>
    <row r="103" spans="1:15" ht="15" customHeight="1" x14ac:dyDescent="0.25">
      <c r="A103" s="9">
        <v>98</v>
      </c>
      <c r="B103" s="97"/>
      <c r="C103" s="97"/>
      <c r="D103" s="97"/>
      <c r="E103" s="97"/>
      <c r="F103" s="97"/>
      <c r="G103" s="98" t="str">
        <f>IFERROR(VLOOKUP(F103,Kostentypen!$A$3:$C$20,2,FALSE),"")</f>
        <v/>
      </c>
      <c r="H103" s="98" t="str">
        <f>IFERROR(VLOOKUP(F103,Kostentypen!$A$3:$D$20,3,FALSE),"")</f>
        <v/>
      </c>
      <c r="I103" s="99"/>
      <c r="J103" s="100" t="str" cm="1">
        <f t="array" ref="J103">_xlfn.IFNA(_xlfn.IFS($C$3="Vereenvoudigde kostenoptie voor arbeidskosten","",AND($C$3="Geen vereenvoudigde kostenoptie",$H103="Vast tarief"),VLOOKUP($F103,'Vast tarief'!$B$3:$D$8,2,FALSE),AND($C$3="Vereenvoudigde kostenoptie voor overige kosten",$H103="Vast tarief"),VLOOKUP($F103,'Vast tarief'!$B$3:$D$8,3,FALSE),AND($H103="Uurtarief",$I103=""),0,AND($H103="Uurtarief", $F103="Loonkosten"),VLOOKUP(I103,'Rekenhulp uurtarief loonkosten'!$B$6:$P$55,13,FALSE),AND($H103="Uurtarief", $F103="IKS Loonkosten"),VLOOKUP(I103,'Rekenhulp uurtarief loonkosten'!$B$6:$P$55,15,FALSE)),"")</f>
        <v/>
      </c>
      <c r="K103" s="97"/>
      <c r="L103" s="101"/>
      <c r="M103" s="6" t="str" cm="1">
        <f t="array" ref="M103">_xlfn.IFS(F103="","",$C$3="Kies een berekeningsmethode op tabblad 'Begrotingsoverzicht'","",O103="Dit kostentype hoeft u niet op te geven. Hiervoor wordt een forfait berekend.","",AND(J103&lt;&gt;"",G103="Arbeidskosten"),J103*K103,L103&gt;0,L103,L103 &lt;=0,0)</f>
        <v/>
      </c>
      <c r="N103" s="6" t="str" cm="1">
        <f t="array" ref="N103">_xlfn.IFS(OR(F103="",$C$3="Kies een berekeningsmethode op tabblad 'Begrotingsoverzicht'",$C$3="Geen vereenvoudigde kostenoptie"),"",O103="Dit kostentype hoeft u niet op te geven. Hiervoor wordt een forfait berekend.","",AND(J103&lt;&gt;"",OR(F103="Eigen arbeid",F103="Loonkosten")),(J103*K103)*0.4,AND(J103&lt;&gt;"",F103="IKS Loonkosten"),0,L103&gt;0,L103*0.23,L103 &lt;=0,0)</f>
        <v/>
      </c>
      <c r="O103" s="102" t="str" cm="1">
        <f t="array" ref="O103">IFERROR(_xlfn.IFS(AND($C$3="Vereenvoudigde kostenoptie voor arbeidskosten",G103&lt;&gt;"",G103&lt;&gt;"Overige kosten"),"Dit kostentype hoeft u niet op te geven. Hiervoor wordt een forfait berekend.",AND($C$3="Vereenvoudigde kostenoptie voor overige kosten",G103&lt;&gt;"",G103="Overige kosten"),"Dit kostentype hoeft u niet op te geven. Hiervoor wordt een forfait berekend."),"")</f>
        <v/>
      </c>
    </row>
    <row r="104" spans="1:15" ht="15" customHeight="1" x14ac:dyDescent="0.25">
      <c r="A104" s="9">
        <v>99</v>
      </c>
      <c r="B104" s="97"/>
      <c r="C104" s="97"/>
      <c r="D104" s="97"/>
      <c r="E104" s="97"/>
      <c r="F104" s="97"/>
      <c r="G104" s="98" t="str">
        <f>IFERROR(VLOOKUP(F104,Kostentypen!$A$3:$C$20,2,FALSE),"")</f>
        <v/>
      </c>
      <c r="H104" s="98" t="str">
        <f>IFERROR(VLOOKUP(F104,Kostentypen!$A$3:$D$20,3,FALSE),"")</f>
        <v/>
      </c>
      <c r="I104" s="99"/>
      <c r="J104" s="100" t="str" cm="1">
        <f t="array" ref="J104">_xlfn.IFNA(_xlfn.IFS($C$3="Vereenvoudigde kostenoptie voor arbeidskosten","",AND($C$3="Geen vereenvoudigde kostenoptie",$H104="Vast tarief"),VLOOKUP($F104,'Vast tarief'!$B$3:$D$8,2,FALSE),AND($C$3="Vereenvoudigde kostenoptie voor overige kosten",$H104="Vast tarief"),VLOOKUP($F104,'Vast tarief'!$B$3:$D$8,3,FALSE),AND($H104="Uurtarief",$I104=""),0,AND($H104="Uurtarief", $F104="Loonkosten"),VLOOKUP(I104,'Rekenhulp uurtarief loonkosten'!$B$6:$P$55,13,FALSE),AND($H104="Uurtarief", $F104="IKS Loonkosten"),VLOOKUP(I104,'Rekenhulp uurtarief loonkosten'!$B$6:$P$55,15,FALSE)),"")</f>
        <v/>
      </c>
      <c r="K104" s="97"/>
      <c r="L104" s="101"/>
      <c r="M104" s="6" t="str" cm="1">
        <f t="array" ref="M104">_xlfn.IFS(F104="","",$C$3="Kies een berekeningsmethode op tabblad 'Begrotingsoverzicht'","",O104="Dit kostentype hoeft u niet op te geven. Hiervoor wordt een forfait berekend.","",AND(J104&lt;&gt;"",G104="Arbeidskosten"),J104*K104,L104&gt;0,L104,L104 &lt;=0,0)</f>
        <v/>
      </c>
      <c r="N104" s="6" t="str" cm="1">
        <f t="array" ref="N104">_xlfn.IFS(OR(F104="",$C$3="Kies een berekeningsmethode op tabblad 'Begrotingsoverzicht'",$C$3="Geen vereenvoudigde kostenoptie"),"",O104="Dit kostentype hoeft u niet op te geven. Hiervoor wordt een forfait berekend.","",AND(J104&lt;&gt;"",OR(F104="Eigen arbeid",F104="Loonkosten")),(J104*K104)*0.4,AND(J104&lt;&gt;"",F104="IKS Loonkosten"),0,L104&gt;0,L104*0.23,L104 &lt;=0,0)</f>
        <v/>
      </c>
      <c r="O104" s="102" t="str" cm="1">
        <f t="array" ref="O104">IFERROR(_xlfn.IFS(AND($C$3="Vereenvoudigde kostenoptie voor arbeidskosten",G104&lt;&gt;"",G104&lt;&gt;"Overige kosten"),"Dit kostentype hoeft u niet op te geven. Hiervoor wordt een forfait berekend.",AND($C$3="Vereenvoudigde kostenoptie voor overige kosten",G104&lt;&gt;"",G104="Overige kosten"),"Dit kostentype hoeft u niet op te geven. Hiervoor wordt een forfait berekend."),"")</f>
        <v/>
      </c>
    </row>
    <row r="105" spans="1:15" ht="15" customHeight="1" x14ac:dyDescent="0.25">
      <c r="A105" s="9">
        <v>100</v>
      </c>
      <c r="B105" s="97"/>
      <c r="C105" s="97"/>
      <c r="D105" s="97"/>
      <c r="E105" s="97"/>
      <c r="F105" s="97"/>
      <c r="G105" s="98" t="str">
        <f>IFERROR(VLOOKUP(F105,Kostentypen!$A$3:$C$20,2,FALSE),"")</f>
        <v/>
      </c>
      <c r="H105" s="98" t="str">
        <f>IFERROR(VLOOKUP(F105,Kostentypen!$A$3:$D$20,3,FALSE),"")</f>
        <v/>
      </c>
      <c r="I105" s="99"/>
      <c r="J105" s="100" t="str" cm="1">
        <f t="array" ref="J105">_xlfn.IFNA(_xlfn.IFS($C$3="Vereenvoudigde kostenoptie voor arbeidskosten","",AND($C$3="Geen vereenvoudigde kostenoptie",$H105="Vast tarief"),VLOOKUP($F105,'Vast tarief'!$B$3:$D$8,2,FALSE),AND($C$3="Vereenvoudigde kostenoptie voor overige kosten",$H105="Vast tarief"),VLOOKUP($F105,'Vast tarief'!$B$3:$D$8,3,FALSE),AND($H105="Uurtarief",$I105=""),0,AND($H105="Uurtarief", $F105="Loonkosten"),VLOOKUP(I105,'Rekenhulp uurtarief loonkosten'!$B$6:$P$55,13,FALSE),AND($H105="Uurtarief", $F105="IKS Loonkosten"),VLOOKUP(I105,'Rekenhulp uurtarief loonkosten'!$B$6:$P$55,15,FALSE)),"")</f>
        <v/>
      </c>
      <c r="K105" s="97"/>
      <c r="L105" s="101"/>
      <c r="M105" s="6" t="str" cm="1">
        <f t="array" ref="M105">_xlfn.IFS(F105="","",$C$3="Kies een berekeningsmethode op tabblad 'Begrotingsoverzicht'","",O105="Dit kostentype hoeft u niet op te geven. Hiervoor wordt een forfait berekend.","",AND(J105&lt;&gt;"",G105="Arbeidskosten"),J105*K105,L105&gt;0,L105,L105 &lt;=0,0)</f>
        <v/>
      </c>
      <c r="N105" s="6" t="str" cm="1">
        <f t="array" ref="N105">_xlfn.IFS(OR(F105="",$C$3="Kies een berekeningsmethode op tabblad 'Begrotingsoverzicht'",$C$3="Geen vereenvoudigde kostenoptie"),"",O105="Dit kostentype hoeft u niet op te geven. Hiervoor wordt een forfait berekend.","",AND(J105&lt;&gt;"",OR(F105="Eigen arbeid",F105="Loonkosten")),(J105*K105)*0.4,AND(J105&lt;&gt;"",F105="IKS Loonkosten"),0,L105&gt;0,L105*0.23,L105 &lt;=0,0)</f>
        <v/>
      </c>
      <c r="O105" s="102" t="str" cm="1">
        <f t="array" ref="O105">IFERROR(_xlfn.IFS(AND($C$3="Vereenvoudigde kostenoptie voor arbeidskosten",G105&lt;&gt;"",G105&lt;&gt;"Overige kosten"),"Dit kostentype hoeft u niet op te geven. Hiervoor wordt een forfait berekend.",AND($C$3="Vereenvoudigde kostenoptie voor overige kosten",G105&lt;&gt;"",G105="Overige kosten"),"Dit kostentype hoeft u niet op te geven. Hiervoor wordt een forfait berekend."),"")</f>
        <v/>
      </c>
    </row>
    <row r="106" spans="1:15" ht="15" customHeight="1" x14ac:dyDescent="0.25">
      <c r="A106" s="134" t="s">
        <v>112</v>
      </c>
      <c r="B106" s="134"/>
    </row>
  </sheetData>
  <sheetProtection algorithmName="SHA-512" hashValue="dDrCEbW+V12cTxGwm6sFxcgROJjeJOcLO9tbCsK4pfs1E0cfqvyr6UfU0XV+efMM8SNqIqaacpiDKFEEJ2o2qQ==" saltValue="sYT7uilJDXap6v4ase1Zkw==" spinCount="100000" sheet="1" autoFilter="0"/>
  <autoFilter ref="B5:G105" xr:uid="{873AF75B-4E8B-4520-84D7-CD51A78E3E73}"/>
  <conditionalFormatting sqref="M6:N105">
    <cfRule type="expression" dxfId="16" priority="8">
      <formula>O6&lt;&gt;""</formula>
    </cfRule>
  </conditionalFormatting>
  <conditionalFormatting sqref="I6:I105 L6:L105">
    <cfRule type="expression" dxfId="15" priority="5" stopIfTrue="1">
      <formula>$H6="Vast tarief"</formula>
    </cfRule>
  </conditionalFormatting>
  <conditionalFormatting sqref="L6:L105">
    <cfRule type="expression" dxfId="14" priority="6" stopIfTrue="1">
      <formula>$H6="Uurtarief"</formula>
    </cfRule>
  </conditionalFormatting>
  <conditionalFormatting sqref="I6:K105">
    <cfRule type="expression" dxfId="13" priority="7" stopIfTrue="1">
      <formula>AND($H6&lt;&gt;"",$H6&lt;&gt;"Vast tarief",$H6&lt;&gt;"Uurtarief")</formula>
    </cfRule>
  </conditionalFormatting>
  <conditionalFormatting sqref="C6:C105">
    <cfRule type="expression" dxfId="12" priority="1">
      <formula>AND($M6&lt;&gt;"",$M6&lt;&gt;0,$C6="")</formula>
    </cfRule>
  </conditionalFormatting>
  <conditionalFormatting sqref="I6:L105">
    <cfRule type="expression" dxfId="11" priority="12" stopIfTrue="1">
      <formula>AND($F6&lt;&gt;"",$C$3="Kies een berekeningsmethode op tabblad 'Begrotingsoverzicht'")</formula>
    </cfRule>
    <cfRule type="expression" dxfId="10" priority="13" stopIfTrue="1">
      <formula>$O6="Dit kostentype hoeft u niet op te geven. Hiervoor wordt een forfait berekend."</formula>
    </cfRule>
  </conditionalFormatting>
  <conditionalFormatting sqref="F6:F105">
    <cfRule type="expression" dxfId="9" priority="3">
      <formula>AND($C$3="Vereenvoudigde kostenoptie voor arbeidskosten",$G$6="Arbeidskosten")</formula>
    </cfRule>
    <cfRule type="expression" dxfId="8" priority="4">
      <formula>AND($C$3="Vereenvoudigde kostenoptie voor overige kosten",$G$6="Overige kosten")</formula>
    </cfRule>
  </conditionalFormatting>
  <conditionalFormatting sqref="B6:B105">
    <cfRule type="expression" dxfId="7" priority="2">
      <formula>AND($M6&lt;&gt;"",$M6&lt;&gt;0,$B6="")</formula>
    </cfRule>
  </conditionalFormatting>
  <conditionalFormatting sqref="D6:D105">
    <cfRule type="expression" dxfId="6" priority="9">
      <formula>AND($M6&lt;&gt;"",$M6&lt;&gt;0,$D6="")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&amp;LVersie: september 2023&amp;C&amp;A&amp;R&amp;P van &amp;N</oddFooter>
  </headerFooter>
  <rowBreaks count="1" manualBreakCount="1">
    <brk id="56" max="14" man="1"/>
  </rowBreaks>
  <colBreaks count="2" manualBreakCount="2">
    <brk id="5" min="1" max="104" man="1"/>
    <brk id="12" min="1" max="104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60D85D5-19D2-4586-B9BF-48843AD9D136}">
          <x14:formula1>
            <xm:f>Deelprestaties!$B$5:$B$34</xm:f>
          </x14:formula1>
          <xm:sqref>E6:E105</xm:sqref>
        </x14:dataValidation>
        <x14:dataValidation type="list" allowBlank="1" showInputMessage="1" showErrorMessage="1" xr:uid="{DBE717E9-CFEE-43F0-81A4-F49EED28F372}">
          <x14:formula1>
            <xm:f>Projectdeelnemers!$B$5:$B$34</xm:f>
          </x14:formula1>
          <xm:sqref>B6:B105</xm:sqref>
        </x14:dataValidation>
        <x14:dataValidation type="list" allowBlank="1" showInputMessage="1" showErrorMessage="1" xr:uid="{B42BD620-0C6A-466F-9FF3-2D36BC89F7DA}">
          <x14:formula1>
            <xm:f>Kostentypen!$D$3:$D$8</xm:f>
          </x14:formula1>
          <xm:sqref>F6:F105</xm:sqref>
        </x14:dataValidation>
        <x14:dataValidation type="list" showInputMessage="1" showErrorMessage="1" xr:uid="{41F71634-F78E-49D6-9E2E-3CD4DDB1654D}">
          <x14:formula1>
            <xm:f>'Subsidie en activiteiten'!$B$11:$B$12</xm:f>
          </x14:formula1>
          <xm:sqref>C6:C105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2725-3B2A-4CBE-AAF2-15675778931C}">
  <sheetPr codeName="Blad3">
    <tabColor theme="4" tint="0.59999389629810485"/>
  </sheetPr>
  <dimension ref="B2:P55"/>
  <sheetViews>
    <sheetView showGridLines="0" tabSelected="1" zoomScale="90" zoomScaleNormal="90" workbookViewId="0">
      <selection activeCell="J16" sqref="J16"/>
    </sheetView>
  </sheetViews>
  <sheetFormatPr defaultColWidth="9.140625" defaultRowHeight="15" customHeight="1" x14ac:dyDescent="0.2"/>
  <cols>
    <col min="1" max="1" width="4.7109375" style="137" customWidth="1"/>
    <col min="2" max="2" width="12.28515625" style="138" customWidth="1"/>
    <col min="3" max="3" width="15.5703125" style="138" customWidth="1"/>
    <col min="4" max="4" width="14.5703125" style="137" customWidth="1"/>
    <col min="5" max="5" width="29.7109375" style="137" customWidth="1"/>
    <col min="6" max="7" width="18.7109375" style="137" customWidth="1"/>
    <col min="8" max="8" width="18.7109375" style="139" customWidth="1"/>
    <col min="9" max="14" width="20.7109375" style="137" customWidth="1"/>
    <col min="15" max="15" width="5" style="137" customWidth="1"/>
    <col min="16" max="16" width="20.7109375" style="137" customWidth="1"/>
    <col min="17" max="16384" width="9.140625" style="137"/>
  </cols>
  <sheetData>
    <row r="2" spans="2:16" s="122" customFormat="1" ht="15" customHeight="1" x14ac:dyDescent="0.25">
      <c r="B2" s="58"/>
      <c r="C2" s="58"/>
      <c r="D2" s="41"/>
      <c r="E2" s="41" t="s">
        <v>100</v>
      </c>
      <c r="F2" s="41"/>
      <c r="G2" s="41"/>
      <c r="H2" s="75"/>
      <c r="I2" s="41"/>
      <c r="J2" s="41"/>
      <c r="K2" s="41"/>
      <c r="L2" s="41"/>
      <c r="M2" s="41"/>
      <c r="N2" s="41"/>
      <c r="O2" s="145"/>
      <c r="P2" s="41"/>
    </row>
    <row r="3" spans="2:16" s="122" customFormat="1" ht="15" customHeight="1" x14ac:dyDescent="0.25">
      <c r="B3" s="78"/>
      <c r="C3" s="78"/>
      <c r="D3" s="76"/>
      <c r="E3" s="76" t="s">
        <v>27</v>
      </c>
      <c r="F3" s="123" t="str">
        <f>IF(OR(Begrotingsoverzicht!C8="",Begrotingsoverzicht!C8=0),"Kies een berekeningsmethode op tabblad 'Begrotingsoverzicht'",Begrotingsoverzicht!C8)</f>
        <v>Kies een berekeningsmethode op tabblad 'Begrotingsoverzicht'</v>
      </c>
      <c r="G3" s="76"/>
      <c r="H3" s="79"/>
      <c r="I3" s="80" t="str">
        <f>IF(F3="Vereenvoudigde kostenoptie voor arbeidskosten","--&gt;U heeft gekozen voor een forfait voor arbeidskosten. U hoeft daarom geen loonkosten op te geven.","")</f>
        <v/>
      </c>
      <c r="J3" s="76"/>
      <c r="K3" s="76"/>
      <c r="L3" s="76"/>
      <c r="M3" s="76"/>
      <c r="N3" s="76"/>
      <c r="O3" s="146"/>
      <c r="P3" s="76"/>
    </row>
    <row r="4" spans="2:16" s="140" customFormat="1" ht="60" x14ac:dyDescent="0.25">
      <c r="B4" s="53" t="s">
        <v>54</v>
      </c>
      <c r="C4" s="53" t="s">
        <v>75</v>
      </c>
      <c r="D4" s="53" t="s">
        <v>73</v>
      </c>
      <c r="E4" s="53" t="s">
        <v>17</v>
      </c>
      <c r="F4" s="53" t="s">
        <v>18</v>
      </c>
      <c r="G4" s="53" t="s">
        <v>71</v>
      </c>
      <c r="H4" s="75" t="s">
        <v>51</v>
      </c>
      <c r="I4" s="53" t="s">
        <v>19</v>
      </c>
      <c r="J4" s="53" t="s">
        <v>20</v>
      </c>
      <c r="K4" s="53" t="s">
        <v>31</v>
      </c>
      <c r="L4" s="53" t="s">
        <v>30</v>
      </c>
      <c r="M4" s="53" t="s">
        <v>21</v>
      </c>
      <c r="N4" s="53" t="s">
        <v>76</v>
      </c>
      <c r="O4" s="147"/>
      <c r="P4" s="53" t="s">
        <v>107</v>
      </c>
    </row>
    <row r="5" spans="2:16" s="140" customFormat="1" x14ac:dyDescent="0.25">
      <c r="B5" s="59"/>
      <c r="C5" s="59"/>
      <c r="D5" s="142"/>
      <c r="E5" s="53"/>
      <c r="F5" s="53"/>
      <c r="G5" s="53"/>
      <c r="H5" s="75"/>
      <c r="I5" s="53"/>
      <c r="J5" s="53"/>
      <c r="K5" s="53"/>
      <c r="L5" s="53"/>
      <c r="M5" s="53"/>
      <c r="N5" s="142"/>
      <c r="O5" s="147"/>
      <c r="P5" s="142"/>
    </row>
    <row r="6" spans="2:16" ht="15" customHeight="1" x14ac:dyDescent="0.25">
      <c r="B6" s="60">
        <v>1</v>
      </c>
      <c r="C6" s="150" t="s">
        <v>74</v>
      </c>
      <c r="D6" s="152"/>
      <c r="E6" s="151"/>
      <c r="F6" s="93"/>
      <c r="G6" s="94"/>
      <c r="H6" s="95"/>
      <c r="I6" s="45">
        <f>IF(C6&lt;&gt;"Ja",SUM(G6*12,H6),"")</f>
        <v>0</v>
      </c>
      <c r="J6" s="45">
        <f>IF(C6&lt;&gt;"Ja",I6*1.442,"")</f>
        <v>0</v>
      </c>
      <c r="K6" s="46">
        <f>IF($F$3="Vereenvoudigde kostenoptie voor overige kosten",0,0.15)</f>
        <v>0.15</v>
      </c>
      <c r="L6" s="45">
        <f>IF(C6&lt;&gt;"Ja",J6*(1+K6),"")</f>
        <v>0</v>
      </c>
      <c r="M6" s="141">
        <f>IF(C6&lt;&gt; "Ja",1720*F6/40,"")</f>
        <v>0</v>
      </c>
      <c r="N6" s="143">
        <f>IFERROR(ROUND(L6/M6,2),0)</f>
        <v>0</v>
      </c>
      <c r="O6" s="148"/>
      <c r="P6" s="144">
        <f>IF(C6="Ja",D6,0)</f>
        <v>0</v>
      </c>
    </row>
    <row r="7" spans="2:16" ht="15" customHeight="1" x14ac:dyDescent="0.25">
      <c r="B7" s="60">
        <f>B6+1</f>
        <v>2</v>
      </c>
      <c r="C7" s="150" t="s">
        <v>74</v>
      </c>
      <c r="D7" s="152"/>
      <c r="E7" s="151"/>
      <c r="F7" s="93"/>
      <c r="G7" s="94"/>
      <c r="H7" s="95"/>
      <c r="I7" s="45">
        <f t="shared" ref="I7:I55" si="0">IF(C7&lt;&gt;"Ja",SUM(G7*12,H7),"")</f>
        <v>0</v>
      </c>
      <c r="J7" s="45">
        <f t="shared" ref="J7:J55" si="1">IF(C7&lt;&gt;"Ja",I7*1.442,"")</f>
        <v>0</v>
      </c>
      <c r="K7" s="46">
        <f t="shared" ref="K7:K55" si="2">IF($F$3="Vereenvoudigde kostenoptie voor overige kosten",0,0.15)</f>
        <v>0.15</v>
      </c>
      <c r="L7" s="45">
        <f t="shared" ref="L7:L55" si="3">IF(C7&lt;&gt;"Ja",J7*(1+K7),"")</f>
        <v>0</v>
      </c>
      <c r="M7" s="141">
        <f t="shared" ref="M7:M55" si="4">IF(C7&lt;&gt; "Ja",1720*F7/40,"")</f>
        <v>0</v>
      </c>
      <c r="N7" s="143">
        <f t="shared" ref="N7:N55" si="5">IFERROR(ROUND(L7/M7,2),0)</f>
        <v>0</v>
      </c>
      <c r="O7" s="148"/>
      <c r="P7" s="144">
        <f t="shared" ref="P7:P55" si="6">IF(C7="Ja",D7,0)</f>
        <v>0</v>
      </c>
    </row>
    <row r="8" spans="2:16" ht="15" customHeight="1" x14ac:dyDescent="0.25">
      <c r="B8" s="60">
        <f t="shared" ref="B8:B51" si="7">B7+1</f>
        <v>3</v>
      </c>
      <c r="C8" s="150" t="s">
        <v>74</v>
      </c>
      <c r="D8" s="152"/>
      <c r="E8" s="151"/>
      <c r="F8" s="93"/>
      <c r="G8" s="94"/>
      <c r="H8" s="95"/>
      <c r="I8" s="45">
        <f t="shared" si="0"/>
        <v>0</v>
      </c>
      <c r="J8" s="45">
        <f t="shared" si="1"/>
        <v>0</v>
      </c>
      <c r="K8" s="46">
        <f t="shared" si="2"/>
        <v>0.15</v>
      </c>
      <c r="L8" s="45">
        <f t="shared" si="3"/>
        <v>0</v>
      </c>
      <c r="M8" s="141">
        <f t="shared" si="4"/>
        <v>0</v>
      </c>
      <c r="N8" s="143">
        <f t="shared" si="5"/>
        <v>0</v>
      </c>
      <c r="O8" s="148"/>
      <c r="P8" s="144">
        <f t="shared" si="6"/>
        <v>0</v>
      </c>
    </row>
    <row r="9" spans="2:16" ht="15" customHeight="1" x14ac:dyDescent="0.25">
      <c r="B9" s="60">
        <f t="shared" si="7"/>
        <v>4</v>
      </c>
      <c r="C9" s="150" t="s">
        <v>74</v>
      </c>
      <c r="D9" s="152"/>
      <c r="E9" s="151"/>
      <c r="F9" s="93"/>
      <c r="G9" s="94"/>
      <c r="H9" s="95"/>
      <c r="I9" s="45">
        <f t="shared" si="0"/>
        <v>0</v>
      </c>
      <c r="J9" s="45">
        <f t="shared" si="1"/>
        <v>0</v>
      </c>
      <c r="K9" s="46">
        <f t="shared" si="2"/>
        <v>0.15</v>
      </c>
      <c r="L9" s="45">
        <f t="shared" si="3"/>
        <v>0</v>
      </c>
      <c r="M9" s="141">
        <f t="shared" si="4"/>
        <v>0</v>
      </c>
      <c r="N9" s="143">
        <f t="shared" si="5"/>
        <v>0</v>
      </c>
      <c r="O9" s="148"/>
      <c r="P9" s="144">
        <f t="shared" si="6"/>
        <v>0</v>
      </c>
    </row>
    <row r="10" spans="2:16" ht="15" customHeight="1" x14ac:dyDescent="0.25">
      <c r="B10" s="60">
        <f t="shared" si="7"/>
        <v>5</v>
      </c>
      <c r="C10" s="150" t="s">
        <v>74</v>
      </c>
      <c r="D10" s="152"/>
      <c r="E10" s="151"/>
      <c r="F10" s="93"/>
      <c r="G10" s="94"/>
      <c r="H10" s="95"/>
      <c r="I10" s="45">
        <f t="shared" si="0"/>
        <v>0</v>
      </c>
      <c r="J10" s="45">
        <f t="shared" si="1"/>
        <v>0</v>
      </c>
      <c r="K10" s="46">
        <f t="shared" si="2"/>
        <v>0.15</v>
      </c>
      <c r="L10" s="45">
        <f t="shared" si="3"/>
        <v>0</v>
      </c>
      <c r="M10" s="141">
        <f t="shared" si="4"/>
        <v>0</v>
      </c>
      <c r="N10" s="143">
        <f t="shared" si="5"/>
        <v>0</v>
      </c>
      <c r="O10" s="148"/>
      <c r="P10" s="144">
        <f t="shared" si="6"/>
        <v>0</v>
      </c>
    </row>
    <row r="11" spans="2:16" ht="15" customHeight="1" x14ac:dyDescent="0.25">
      <c r="B11" s="60">
        <f t="shared" si="7"/>
        <v>6</v>
      </c>
      <c r="C11" s="150" t="s">
        <v>74</v>
      </c>
      <c r="D11" s="152"/>
      <c r="E11" s="151"/>
      <c r="F11" s="93"/>
      <c r="G11" s="94"/>
      <c r="H11" s="95"/>
      <c r="I11" s="45">
        <f t="shared" si="0"/>
        <v>0</v>
      </c>
      <c r="J11" s="45">
        <f t="shared" si="1"/>
        <v>0</v>
      </c>
      <c r="K11" s="46">
        <f t="shared" si="2"/>
        <v>0.15</v>
      </c>
      <c r="L11" s="45">
        <f t="shared" si="3"/>
        <v>0</v>
      </c>
      <c r="M11" s="141">
        <f t="shared" si="4"/>
        <v>0</v>
      </c>
      <c r="N11" s="143">
        <f t="shared" si="5"/>
        <v>0</v>
      </c>
      <c r="O11" s="148"/>
      <c r="P11" s="144">
        <f t="shared" si="6"/>
        <v>0</v>
      </c>
    </row>
    <row r="12" spans="2:16" ht="15" customHeight="1" x14ac:dyDescent="0.25">
      <c r="B12" s="60">
        <f t="shared" si="7"/>
        <v>7</v>
      </c>
      <c r="C12" s="150" t="s">
        <v>74</v>
      </c>
      <c r="D12" s="152"/>
      <c r="E12" s="151"/>
      <c r="F12" s="93"/>
      <c r="G12" s="94"/>
      <c r="H12" s="95"/>
      <c r="I12" s="45">
        <f t="shared" si="0"/>
        <v>0</v>
      </c>
      <c r="J12" s="45">
        <f t="shared" si="1"/>
        <v>0</v>
      </c>
      <c r="K12" s="46">
        <f t="shared" si="2"/>
        <v>0.15</v>
      </c>
      <c r="L12" s="45">
        <f t="shared" si="3"/>
        <v>0</v>
      </c>
      <c r="M12" s="141">
        <f t="shared" si="4"/>
        <v>0</v>
      </c>
      <c r="N12" s="143">
        <f t="shared" si="5"/>
        <v>0</v>
      </c>
      <c r="O12" s="148"/>
      <c r="P12" s="144">
        <f t="shared" si="6"/>
        <v>0</v>
      </c>
    </row>
    <row r="13" spans="2:16" ht="15" customHeight="1" x14ac:dyDescent="0.25">
      <c r="B13" s="60">
        <f t="shared" si="7"/>
        <v>8</v>
      </c>
      <c r="C13" s="150" t="s">
        <v>74</v>
      </c>
      <c r="D13" s="152"/>
      <c r="E13" s="151"/>
      <c r="F13" s="93"/>
      <c r="G13" s="94"/>
      <c r="H13" s="95"/>
      <c r="I13" s="45">
        <f t="shared" si="0"/>
        <v>0</v>
      </c>
      <c r="J13" s="45">
        <f t="shared" si="1"/>
        <v>0</v>
      </c>
      <c r="K13" s="46">
        <f t="shared" si="2"/>
        <v>0.15</v>
      </c>
      <c r="L13" s="45">
        <f t="shared" si="3"/>
        <v>0</v>
      </c>
      <c r="M13" s="141">
        <f t="shared" si="4"/>
        <v>0</v>
      </c>
      <c r="N13" s="143">
        <f t="shared" si="5"/>
        <v>0</v>
      </c>
      <c r="O13" s="148"/>
      <c r="P13" s="144">
        <f t="shared" si="6"/>
        <v>0</v>
      </c>
    </row>
    <row r="14" spans="2:16" ht="15" customHeight="1" x14ac:dyDescent="0.25">
      <c r="B14" s="60">
        <f t="shared" si="7"/>
        <v>9</v>
      </c>
      <c r="C14" s="150" t="s">
        <v>74</v>
      </c>
      <c r="D14" s="152"/>
      <c r="E14" s="151"/>
      <c r="F14" s="93"/>
      <c r="G14" s="94"/>
      <c r="H14" s="95"/>
      <c r="I14" s="45">
        <f t="shared" si="0"/>
        <v>0</v>
      </c>
      <c r="J14" s="45">
        <f t="shared" si="1"/>
        <v>0</v>
      </c>
      <c r="K14" s="46">
        <f t="shared" si="2"/>
        <v>0.15</v>
      </c>
      <c r="L14" s="45">
        <f t="shared" si="3"/>
        <v>0</v>
      </c>
      <c r="M14" s="141">
        <f t="shared" si="4"/>
        <v>0</v>
      </c>
      <c r="N14" s="143">
        <f t="shared" si="5"/>
        <v>0</v>
      </c>
      <c r="O14" s="148"/>
      <c r="P14" s="144">
        <f t="shared" si="6"/>
        <v>0</v>
      </c>
    </row>
    <row r="15" spans="2:16" ht="15" customHeight="1" x14ac:dyDescent="0.25">
      <c r="B15" s="60">
        <f t="shared" si="7"/>
        <v>10</v>
      </c>
      <c r="C15" s="150" t="s">
        <v>74</v>
      </c>
      <c r="D15" s="152"/>
      <c r="E15" s="151"/>
      <c r="F15" s="93"/>
      <c r="G15" s="94"/>
      <c r="H15" s="95"/>
      <c r="I15" s="45">
        <f t="shared" si="0"/>
        <v>0</v>
      </c>
      <c r="J15" s="45">
        <f t="shared" si="1"/>
        <v>0</v>
      </c>
      <c r="K15" s="46">
        <f t="shared" si="2"/>
        <v>0.15</v>
      </c>
      <c r="L15" s="45">
        <f t="shared" si="3"/>
        <v>0</v>
      </c>
      <c r="M15" s="141">
        <f t="shared" si="4"/>
        <v>0</v>
      </c>
      <c r="N15" s="143">
        <f t="shared" si="5"/>
        <v>0</v>
      </c>
      <c r="O15" s="148"/>
      <c r="P15" s="144">
        <f t="shared" si="6"/>
        <v>0</v>
      </c>
    </row>
    <row r="16" spans="2:16" ht="15" customHeight="1" x14ac:dyDescent="0.25">
      <c r="B16" s="60">
        <f t="shared" si="7"/>
        <v>11</v>
      </c>
      <c r="C16" s="150" t="s">
        <v>74</v>
      </c>
      <c r="D16" s="152"/>
      <c r="E16" s="151"/>
      <c r="F16" s="93"/>
      <c r="G16" s="94"/>
      <c r="H16" s="95"/>
      <c r="I16" s="45">
        <f t="shared" si="0"/>
        <v>0</v>
      </c>
      <c r="J16" s="45">
        <f t="shared" si="1"/>
        <v>0</v>
      </c>
      <c r="K16" s="46">
        <f t="shared" si="2"/>
        <v>0.15</v>
      </c>
      <c r="L16" s="45">
        <f t="shared" si="3"/>
        <v>0</v>
      </c>
      <c r="M16" s="141">
        <f t="shared" si="4"/>
        <v>0</v>
      </c>
      <c r="N16" s="143">
        <f t="shared" si="5"/>
        <v>0</v>
      </c>
      <c r="O16" s="148"/>
      <c r="P16" s="144">
        <f t="shared" si="6"/>
        <v>0</v>
      </c>
    </row>
    <row r="17" spans="2:16" ht="15" customHeight="1" x14ac:dyDescent="0.25">
      <c r="B17" s="60">
        <f t="shared" si="7"/>
        <v>12</v>
      </c>
      <c r="C17" s="150" t="s">
        <v>74</v>
      </c>
      <c r="D17" s="152"/>
      <c r="E17" s="151"/>
      <c r="F17" s="93"/>
      <c r="G17" s="94"/>
      <c r="H17" s="95"/>
      <c r="I17" s="45">
        <f t="shared" si="0"/>
        <v>0</v>
      </c>
      <c r="J17" s="45">
        <f t="shared" si="1"/>
        <v>0</v>
      </c>
      <c r="K17" s="46">
        <f t="shared" si="2"/>
        <v>0.15</v>
      </c>
      <c r="L17" s="45">
        <f t="shared" si="3"/>
        <v>0</v>
      </c>
      <c r="M17" s="141">
        <f t="shared" si="4"/>
        <v>0</v>
      </c>
      <c r="N17" s="143">
        <f t="shared" si="5"/>
        <v>0</v>
      </c>
      <c r="O17" s="148"/>
      <c r="P17" s="144">
        <f t="shared" si="6"/>
        <v>0</v>
      </c>
    </row>
    <row r="18" spans="2:16" ht="15" customHeight="1" x14ac:dyDescent="0.25">
      <c r="B18" s="60">
        <f t="shared" si="7"/>
        <v>13</v>
      </c>
      <c r="C18" s="150" t="s">
        <v>74</v>
      </c>
      <c r="D18" s="152"/>
      <c r="E18" s="151"/>
      <c r="F18" s="93"/>
      <c r="G18" s="94"/>
      <c r="H18" s="95"/>
      <c r="I18" s="45">
        <f t="shared" si="0"/>
        <v>0</v>
      </c>
      <c r="J18" s="45">
        <f t="shared" si="1"/>
        <v>0</v>
      </c>
      <c r="K18" s="46">
        <f t="shared" si="2"/>
        <v>0.15</v>
      </c>
      <c r="L18" s="45">
        <f t="shared" si="3"/>
        <v>0</v>
      </c>
      <c r="M18" s="141">
        <f t="shared" si="4"/>
        <v>0</v>
      </c>
      <c r="N18" s="143">
        <f t="shared" si="5"/>
        <v>0</v>
      </c>
      <c r="O18" s="148"/>
      <c r="P18" s="144">
        <f t="shared" si="6"/>
        <v>0</v>
      </c>
    </row>
    <row r="19" spans="2:16" ht="15" customHeight="1" x14ac:dyDescent="0.25">
      <c r="B19" s="60">
        <f t="shared" si="7"/>
        <v>14</v>
      </c>
      <c r="C19" s="150" t="s">
        <v>74</v>
      </c>
      <c r="D19" s="152"/>
      <c r="E19" s="151"/>
      <c r="F19" s="93"/>
      <c r="G19" s="94"/>
      <c r="H19" s="95"/>
      <c r="I19" s="45">
        <f t="shared" si="0"/>
        <v>0</v>
      </c>
      <c r="J19" s="45">
        <f t="shared" si="1"/>
        <v>0</v>
      </c>
      <c r="K19" s="46">
        <f t="shared" si="2"/>
        <v>0.15</v>
      </c>
      <c r="L19" s="45">
        <f t="shared" si="3"/>
        <v>0</v>
      </c>
      <c r="M19" s="141">
        <f t="shared" si="4"/>
        <v>0</v>
      </c>
      <c r="N19" s="143">
        <f t="shared" si="5"/>
        <v>0</v>
      </c>
      <c r="O19" s="148"/>
      <c r="P19" s="144">
        <f t="shared" si="6"/>
        <v>0</v>
      </c>
    </row>
    <row r="20" spans="2:16" ht="15" customHeight="1" x14ac:dyDescent="0.25">
      <c r="B20" s="60">
        <f t="shared" si="7"/>
        <v>15</v>
      </c>
      <c r="C20" s="150" t="s">
        <v>74</v>
      </c>
      <c r="D20" s="152"/>
      <c r="E20" s="151"/>
      <c r="F20" s="93"/>
      <c r="G20" s="94"/>
      <c r="H20" s="95"/>
      <c r="I20" s="45">
        <f t="shared" si="0"/>
        <v>0</v>
      </c>
      <c r="J20" s="45">
        <f t="shared" si="1"/>
        <v>0</v>
      </c>
      <c r="K20" s="46">
        <f t="shared" si="2"/>
        <v>0.15</v>
      </c>
      <c r="L20" s="45">
        <f t="shared" si="3"/>
        <v>0</v>
      </c>
      <c r="M20" s="141">
        <f t="shared" si="4"/>
        <v>0</v>
      </c>
      <c r="N20" s="143">
        <f t="shared" si="5"/>
        <v>0</v>
      </c>
      <c r="O20" s="148"/>
      <c r="P20" s="144">
        <f t="shared" si="6"/>
        <v>0</v>
      </c>
    </row>
    <row r="21" spans="2:16" ht="15" customHeight="1" x14ac:dyDescent="0.25">
      <c r="B21" s="60">
        <f t="shared" si="7"/>
        <v>16</v>
      </c>
      <c r="C21" s="150" t="s">
        <v>74</v>
      </c>
      <c r="D21" s="152"/>
      <c r="E21" s="151"/>
      <c r="F21" s="93"/>
      <c r="G21" s="94"/>
      <c r="H21" s="95"/>
      <c r="I21" s="45">
        <f t="shared" si="0"/>
        <v>0</v>
      </c>
      <c r="J21" s="45">
        <f t="shared" si="1"/>
        <v>0</v>
      </c>
      <c r="K21" s="46">
        <f t="shared" si="2"/>
        <v>0.15</v>
      </c>
      <c r="L21" s="45">
        <f t="shared" si="3"/>
        <v>0</v>
      </c>
      <c r="M21" s="141">
        <f t="shared" si="4"/>
        <v>0</v>
      </c>
      <c r="N21" s="143">
        <f t="shared" si="5"/>
        <v>0</v>
      </c>
      <c r="O21" s="148"/>
      <c r="P21" s="144">
        <f t="shared" si="6"/>
        <v>0</v>
      </c>
    </row>
    <row r="22" spans="2:16" ht="15" customHeight="1" x14ac:dyDescent="0.25">
      <c r="B22" s="60">
        <f t="shared" si="7"/>
        <v>17</v>
      </c>
      <c r="C22" s="150" t="s">
        <v>74</v>
      </c>
      <c r="D22" s="152"/>
      <c r="E22" s="151"/>
      <c r="F22" s="93"/>
      <c r="G22" s="94"/>
      <c r="H22" s="95"/>
      <c r="I22" s="45">
        <f t="shared" si="0"/>
        <v>0</v>
      </c>
      <c r="J22" s="45">
        <f t="shared" si="1"/>
        <v>0</v>
      </c>
      <c r="K22" s="46">
        <f t="shared" si="2"/>
        <v>0.15</v>
      </c>
      <c r="L22" s="45">
        <f t="shared" si="3"/>
        <v>0</v>
      </c>
      <c r="M22" s="141">
        <f t="shared" si="4"/>
        <v>0</v>
      </c>
      <c r="N22" s="143">
        <f t="shared" si="5"/>
        <v>0</v>
      </c>
      <c r="O22" s="148"/>
      <c r="P22" s="144">
        <f t="shared" si="6"/>
        <v>0</v>
      </c>
    </row>
    <row r="23" spans="2:16" ht="15" customHeight="1" x14ac:dyDescent="0.25">
      <c r="B23" s="60">
        <f t="shared" si="7"/>
        <v>18</v>
      </c>
      <c r="C23" s="150" t="s">
        <v>74</v>
      </c>
      <c r="D23" s="152"/>
      <c r="E23" s="151"/>
      <c r="F23" s="93"/>
      <c r="G23" s="94"/>
      <c r="H23" s="95"/>
      <c r="I23" s="45">
        <f t="shared" si="0"/>
        <v>0</v>
      </c>
      <c r="J23" s="45">
        <f t="shared" si="1"/>
        <v>0</v>
      </c>
      <c r="K23" s="46">
        <f t="shared" si="2"/>
        <v>0.15</v>
      </c>
      <c r="L23" s="45">
        <f t="shared" si="3"/>
        <v>0</v>
      </c>
      <c r="M23" s="141">
        <f t="shared" si="4"/>
        <v>0</v>
      </c>
      <c r="N23" s="143">
        <f t="shared" si="5"/>
        <v>0</v>
      </c>
      <c r="O23" s="148"/>
      <c r="P23" s="144">
        <f t="shared" si="6"/>
        <v>0</v>
      </c>
    </row>
    <row r="24" spans="2:16" ht="15" customHeight="1" x14ac:dyDescent="0.25">
      <c r="B24" s="60">
        <f t="shared" si="7"/>
        <v>19</v>
      </c>
      <c r="C24" s="150" t="s">
        <v>74</v>
      </c>
      <c r="D24" s="152"/>
      <c r="E24" s="151"/>
      <c r="F24" s="93"/>
      <c r="G24" s="94"/>
      <c r="H24" s="95"/>
      <c r="I24" s="45">
        <f t="shared" si="0"/>
        <v>0</v>
      </c>
      <c r="J24" s="45">
        <f t="shared" si="1"/>
        <v>0</v>
      </c>
      <c r="K24" s="46">
        <f t="shared" si="2"/>
        <v>0.15</v>
      </c>
      <c r="L24" s="45">
        <f t="shared" si="3"/>
        <v>0</v>
      </c>
      <c r="M24" s="141">
        <f t="shared" si="4"/>
        <v>0</v>
      </c>
      <c r="N24" s="143">
        <f t="shared" si="5"/>
        <v>0</v>
      </c>
      <c r="O24" s="148"/>
      <c r="P24" s="144">
        <f t="shared" si="6"/>
        <v>0</v>
      </c>
    </row>
    <row r="25" spans="2:16" ht="15" customHeight="1" x14ac:dyDescent="0.25">
      <c r="B25" s="60">
        <f t="shared" si="7"/>
        <v>20</v>
      </c>
      <c r="C25" s="150" t="s">
        <v>74</v>
      </c>
      <c r="D25" s="152"/>
      <c r="E25" s="151"/>
      <c r="F25" s="93"/>
      <c r="G25" s="94"/>
      <c r="H25" s="95"/>
      <c r="I25" s="45">
        <f t="shared" si="0"/>
        <v>0</v>
      </c>
      <c r="J25" s="45">
        <f t="shared" si="1"/>
        <v>0</v>
      </c>
      <c r="K25" s="46">
        <f t="shared" si="2"/>
        <v>0.15</v>
      </c>
      <c r="L25" s="45">
        <f t="shared" si="3"/>
        <v>0</v>
      </c>
      <c r="M25" s="141">
        <f t="shared" si="4"/>
        <v>0</v>
      </c>
      <c r="N25" s="143">
        <f t="shared" si="5"/>
        <v>0</v>
      </c>
      <c r="O25" s="148"/>
      <c r="P25" s="144">
        <f t="shared" si="6"/>
        <v>0</v>
      </c>
    </row>
    <row r="26" spans="2:16" ht="15" customHeight="1" x14ac:dyDescent="0.25">
      <c r="B26" s="60">
        <f t="shared" si="7"/>
        <v>21</v>
      </c>
      <c r="C26" s="150" t="s">
        <v>74</v>
      </c>
      <c r="D26" s="152"/>
      <c r="E26" s="151"/>
      <c r="F26" s="93"/>
      <c r="G26" s="94"/>
      <c r="H26" s="95"/>
      <c r="I26" s="45">
        <f t="shared" si="0"/>
        <v>0</v>
      </c>
      <c r="J26" s="45">
        <f t="shared" si="1"/>
        <v>0</v>
      </c>
      <c r="K26" s="46">
        <f t="shared" si="2"/>
        <v>0.15</v>
      </c>
      <c r="L26" s="45">
        <f t="shared" si="3"/>
        <v>0</v>
      </c>
      <c r="M26" s="141">
        <f t="shared" si="4"/>
        <v>0</v>
      </c>
      <c r="N26" s="143">
        <f t="shared" si="5"/>
        <v>0</v>
      </c>
      <c r="O26" s="148"/>
      <c r="P26" s="144">
        <f t="shared" si="6"/>
        <v>0</v>
      </c>
    </row>
    <row r="27" spans="2:16" ht="15" customHeight="1" x14ac:dyDescent="0.25">
      <c r="B27" s="60">
        <f t="shared" si="7"/>
        <v>22</v>
      </c>
      <c r="C27" s="150" t="s">
        <v>74</v>
      </c>
      <c r="D27" s="152"/>
      <c r="E27" s="151"/>
      <c r="F27" s="93"/>
      <c r="G27" s="94"/>
      <c r="H27" s="95"/>
      <c r="I27" s="45">
        <f t="shared" si="0"/>
        <v>0</v>
      </c>
      <c r="J27" s="45">
        <f t="shared" si="1"/>
        <v>0</v>
      </c>
      <c r="K27" s="46">
        <f t="shared" si="2"/>
        <v>0.15</v>
      </c>
      <c r="L27" s="45">
        <f t="shared" si="3"/>
        <v>0</v>
      </c>
      <c r="M27" s="141">
        <f t="shared" si="4"/>
        <v>0</v>
      </c>
      <c r="N27" s="143">
        <f t="shared" si="5"/>
        <v>0</v>
      </c>
      <c r="O27" s="148"/>
      <c r="P27" s="144">
        <f t="shared" si="6"/>
        <v>0</v>
      </c>
    </row>
    <row r="28" spans="2:16" ht="15" customHeight="1" x14ac:dyDescent="0.25">
      <c r="B28" s="60">
        <f t="shared" si="7"/>
        <v>23</v>
      </c>
      <c r="C28" s="150" t="s">
        <v>74</v>
      </c>
      <c r="D28" s="152"/>
      <c r="E28" s="151"/>
      <c r="F28" s="93"/>
      <c r="G28" s="94"/>
      <c r="H28" s="95"/>
      <c r="I28" s="45">
        <f t="shared" si="0"/>
        <v>0</v>
      </c>
      <c r="J28" s="45">
        <f t="shared" si="1"/>
        <v>0</v>
      </c>
      <c r="K28" s="46">
        <f t="shared" si="2"/>
        <v>0.15</v>
      </c>
      <c r="L28" s="45">
        <f t="shared" si="3"/>
        <v>0</v>
      </c>
      <c r="M28" s="141">
        <f t="shared" si="4"/>
        <v>0</v>
      </c>
      <c r="N28" s="143">
        <f t="shared" si="5"/>
        <v>0</v>
      </c>
      <c r="O28" s="148"/>
      <c r="P28" s="144">
        <f t="shared" si="6"/>
        <v>0</v>
      </c>
    </row>
    <row r="29" spans="2:16" ht="15" customHeight="1" x14ac:dyDescent="0.25">
      <c r="B29" s="60">
        <f t="shared" si="7"/>
        <v>24</v>
      </c>
      <c r="C29" s="150" t="s">
        <v>74</v>
      </c>
      <c r="D29" s="152"/>
      <c r="E29" s="151"/>
      <c r="F29" s="93"/>
      <c r="G29" s="94"/>
      <c r="H29" s="95"/>
      <c r="I29" s="45">
        <f t="shared" si="0"/>
        <v>0</v>
      </c>
      <c r="J29" s="45">
        <f t="shared" si="1"/>
        <v>0</v>
      </c>
      <c r="K29" s="46">
        <f t="shared" si="2"/>
        <v>0.15</v>
      </c>
      <c r="L29" s="45">
        <f t="shared" si="3"/>
        <v>0</v>
      </c>
      <c r="M29" s="141">
        <f t="shared" si="4"/>
        <v>0</v>
      </c>
      <c r="N29" s="143">
        <f t="shared" si="5"/>
        <v>0</v>
      </c>
      <c r="O29" s="148"/>
      <c r="P29" s="144">
        <f t="shared" si="6"/>
        <v>0</v>
      </c>
    </row>
    <row r="30" spans="2:16" ht="15" customHeight="1" x14ac:dyDescent="0.25">
      <c r="B30" s="60">
        <f t="shared" si="7"/>
        <v>25</v>
      </c>
      <c r="C30" s="150" t="s">
        <v>74</v>
      </c>
      <c r="D30" s="152"/>
      <c r="E30" s="151"/>
      <c r="F30" s="93"/>
      <c r="G30" s="94"/>
      <c r="H30" s="95"/>
      <c r="I30" s="45">
        <f t="shared" si="0"/>
        <v>0</v>
      </c>
      <c r="J30" s="45">
        <f t="shared" si="1"/>
        <v>0</v>
      </c>
      <c r="K30" s="46">
        <f t="shared" si="2"/>
        <v>0.15</v>
      </c>
      <c r="L30" s="45">
        <f t="shared" si="3"/>
        <v>0</v>
      </c>
      <c r="M30" s="141">
        <f t="shared" si="4"/>
        <v>0</v>
      </c>
      <c r="N30" s="143">
        <f t="shared" si="5"/>
        <v>0</v>
      </c>
      <c r="O30" s="148"/>
      <c r="P30" s="144">
        <f t="shared" si="6"/>
        <v>0</v>
      </c>
    </row>
    <row r="31" spans="2:16" ht="15" customHeight="1" x14ac:dyDescent="0.25">
      <c r="B31" s="60">
        <f t="shared" si="7"/>
        <v>26</v>
      </c>
      <c r="C31" s="150" t="s">
        <v>74</v>
      </c>
      <c r="D31" s="152"/>
      <c r="E31" s="151"/>
      <c r="F31" s="93"/>
      <c r="G31" s="94"/>
      <c r="H31" s="95"/>
      <c r="I31" s="45">
        <f t="shared" si="0"/>
        <v>0</v>
      </c>
      <c r="J31" s="45">
        <f t="shared" si="1"/>
        <v>0</v>
      </c>
      <c r="K31" s="46">
        <f t="shared" si="2"/>
        <v>0.15</v>
      </c>
      <c r="L31" s="45">
        <f t="shared" si="3"/>
        <v>0</v>
      </c>
      <c r="M31" s="141">
        <f t="shared" si="4"/>
        <v>0</v>
      </c>
      <c r="N31" s="143">
        <f t="shared" si="5"/>
        <v>0</v>
      </c>
      <c r="O31" s="148"/>
      <c r="P31" s="144">
        <f t="shared" si="6"/>
        <v>0</v>
      </c>
    </row>
    <row r="32" spans="2:16" ht="15" customHeight="1" x14ac:dyDescent="0.25">
      <c r="B32" s="60">
        <f t="shared" si="7"/>
        <v>27</v>
      </c>
      <c r="C32" s="150" t="s">
        <v>74</v>
      </c>
      <c r="D32" s="152"/>
      <c r="E32" s="151"/>
      <c r="F32" s="93"/>
      <c r="G32" s="94"/>
      <c r="H32" s="95"/>
      <c r="I32" s="45">
        <f t="shared" si="0"/>
        <v>0</v>
      </c>
      <c r="J32" s="45">
        <f t="shared" si="1"/>
        <v>0</v>
      </c>
      <c r="K32" s="46">
        <f t="shared" si="2"/>
        <v>0.15</v>
      </c>
      <c r="L32" s="45">
        <f t="shared" si="3"/>
        <v>0</v>
      </c>
      <c r="M32" s="141">
        <f t="shared" si="4"/>
        <v>0</v>
      </c>
      <c r="N32" s="143">
        <f t="shared" si="5"/>
        <v>0</v>
      </c>
      <c r="O32" s="148"/>
      <c r="P32" s="144">
        <f t="shared" si="6"/>
        <v>0</v>
      </c>
    </row>
    <row r="33" spans="2:16" ht="15" customHeight="1" x14ac:dyDescent="0.25">
      <c r="B33" s="60">
        <f t="shared" si="7"/>
        <v>28</v>
      </c>
      <c r="C33" s="150" t="s">
        <v>74</v>
      </c>
      <c r="D33" s="152"/>
      <c r="E33" s="151"/>
      <c r="F33" s="93"/>
      <c r="G33" s="94"/>
      <c r="H33" s="95"/>
      <c r="I33" s="45">
        <f t="shared" si="0"/>
        <v>0</v>
      </c>
      <c r="J33" s="45">
        <f t="shared" si="1"/>
        <v>0</v>
      </c>
      <c r="K33" s="46">
        <f t="shared" si="2"/>
        <v>0.15</v>
      </c>
      <c r="L33" s="45">
        <f t="shared" si="3"/>
        <v>0</v>
      </c>
      <c r="M33" s="141">
        <f t="shared" si="4"/>
        <v>0</v>
      </c>
      <c r="N33" s="143">
        <f t="shared" si="5"/>
        <v>0</v>
      </c>
      <c r="O33" s="148"/>
      <c r="P33" s="144">
        <f t="shared" si="6"/>
        <v>0</v>
      </c>
    </row>
    <row r="34" spans="2:16" ht="15" customHeight="1" x14ac:dyDescent="0.25">
      <c r="B34" s="60">
        <f t="shared" si="7"/>
        <v>29</v>
      </c>
      <c r="C34" s="150" t="s">
        <v>74</v>
      </c>
      <c r="D34" s="152"/>
      <c r="E34" s="151"/>
      <c r="F34" s="93"/>
      <c r="G34" s="94"/>
      <c r="H34" s="95"/>
      <c r="I34" s="45">
        <f t="shared" si="0"/>
        <v>0</v>
      </c>
      <c r="J34" s="45">
        <f t="shared" si="1"/>
        <v>0</v>
      </c>
      <c r="K34" s="46">
        <f t="shared" si="2"/>
        <v>0.15</v>
      </c>
      <c r="L34" s="45">
        <f t="shared" si="3"/>
        <v>0</v>
      </c>
      <c r="M34" s="141">
        <f t="shared" si="4"/>
        <v>0</v>
      </c>
      <c r="N34" s="143">
        <f t="shared" si="5"/>
        <v>0</v>
      </c>
      <c r="O34" s="148"/>
      <c r="P34" s="144">
        <f t="shared" si="6"/>
        <v>0</v>
      </c>
    </row>
    <row r="35" spans="2:16" ht="15" customHeight="1" x14ac:dyDescent="0.25">
      <c r="B35" s="60">
        <f t="shared" si="7"/>
        <v>30</v>
      </c>
      <c r="C35" s="150" t="s">
        <v>74</v>
      </c>
      <c r="D35" s="152"/>
      <c r="E35" s="151"/>
      <c r="F35" s="93"/>
      <c r="G35" s="94"/>
      <c r="H35" s="95"/>
      <c r="I35" s="45">
        <f t="shared" si="0"/>
        <v>0</v>
      </c>
      <c r="J35" s="45">
        <f t="shared" si="1"/>
        <v>0</v>
      </c>
      <c r="K35" s="46">
        <f t="shared" si="2"/>
        <v>0.15</v>
      </c>
      <c r="L35" s="45">
        <f t="shared" si="3"/>
        <v>0</v>
      </c>
      <c r="M35" s="141">
        <f t="shared" si="4"/>
        <v>0</v>
      </c>
      <c r="N35" s="143">
        <f t="shared" si="5"/>
        <v>0</v>
      </c>
      <c r="O35" s="148"/>
      <c r="P35" s="144">
        <f t="shared" si="6"/>
        <v>0</v>
      </c>
    </row>
    <row r="36" spans="2:16" ht="15" customHeight="1" x14ac:dyDescent="0.25">
      <c r="B36" s="60">
        <f t="shared" si="7"/>
        <v>31</v>
      </c>
      <c r="C36" s="150" t="s">
        <v>74</v>
      </c>
      <c r="D36" s="152"/>
      <c r="E36" s="151"/>
      <c r="F36" s="93"/>
      <c r="G36" s="94"/>
      <c r="H36" s="95"/>
      <c r="I36" s="45">
        <f t="shared" si="0"/>
        <v>0</v>
      </c>
      <c r="J36" s="45">
        <f t="shared" si="1"/>
        <v>0</v>
      </c>
      <c r="K36" s="46">
        <f t="shared" si="2"/>
        <v>0.15</v>
      </c>
      <c r="L36" s="45">
        <f t="shared" si="3"/>
        <v>0</v>
      </c>
      <c r="M36" s="141">
        <f t="shared" si="4"/>
        <v>0</v>
      </c>
      <c r="N36" s="143">
        <f t="shared" si="5"/>
        <v>0</v>
      </c>
      <c r="O36" s="148"/>
      <c r="P36" s="144">
        <f t="shared" si="6"/>
        <v>0</v>
      </c>
    </row>
    <row r="37" spans="2:16" ht="15" customHeight="1" x14ac:dyDescent="0.25">
      <c r="B37" s="60">
        <f t="shared" si="7"/>
        <v>32</v>
      </c>
      <c r="C37" s="150" t="s">
        <v>74</v>
      </c>
      <c r="D37" s="152"/>
      <c r="E37" s="151"/>
      <c r="F37" s="93"/>
      <c r="G37" s="94"/>
      <c r="H37" s="95"/>
      <c r="I37" s="45">
        <f t="shared" si="0"/>
        <v>0</v>
      </c>
      <c r="J37" s="45">
        <f t="shared" si="1"/>
        <v>0</v>
      </c>
      <c r="K37" s="46">
        <f t="shared" si="2"/>
        <v>0.15</v>
      </c>
      <c r="L37" s="45">
        <f t="shared" si="3"/>
        <v>0</v>
      </c>
      <c r="M37" s="141">
        <f t="shared" si="4"/>
        <v>0</v>
      </c>
      <c r="N37" s="143">
        <f t="shared" si="5"/>
        <v>0</v>
      </c>
      <c r="O37" s="148"/>
      <c r="P37" s="144">
        <f t="shared" si="6"/>
        <v>0</v>
      </c>
    </row>
    <row r="38" spans="2:16" ht="15" customHeight="1" x14ac:dyDescent="0.25">
      <c r="B38" s="60">
        <f t="shared" si="7"/>
        <v>33</v>
      </c>
      <c r="C38" s="150" t="s">
        <v>74</v>
      </c>
      <c r="D38" s="152"/>
      <c r="E38" s="151"/>
      <c r="F38" s="93"/>
      <c r="G38" s="94"/>
      <c r="H38" s="95"/>
      <c r="I38" s="45">
        <f t="shared" si="0"/>
        <v>0</v>
      </c>
      <c r="J38" s="45">
        <f t="shared" si="1"/>
        <v>0</v>
      </c>
      <c r="K38" s="46">
        <f t="shared" si="2"/>
        <v>0.15</v>
      </c>
      <c r="L38" s="45">
        <f t="shared" si="3"/>
        <v>0</v>
      </c>
      <c r="M38" s="141">
        <f t="shared" si="4"/>
        <v>0</v>
      </c>
      <c r="N38" s="143">
        <f t="shared" si="5"/>
        <v>0</v>
      </c>
      <c r="O38" s="148"/>
      <c r="P38" s="144">
        <f t="shared" si="6"/>
        <v>0</v>
      </c>
    </row>
    <row r="39" spans="2:16" ht="15" customHeight="1" x14ac:dyDescent="0.25">
      <c r="B39" s="60">
        <f t="shared" si="7"/>
        <v>34</v>
      </c>
      <c r="C39" s="150" t="s">
        <v>74</v>
      </c>
      <c r="D39" s="152"/>
      <c r="E39" s="151"/>
      <c r="F39" s="93"/>
      <c r="G39" s="94"/>
      <c r="H39" s="95"/>
      <c r="I39" s="45">
        <f t="shared" si="0"/>
        <v>0</v>
      </c>
      <c r="J39" s="45">
        <f t="shared" si="1"/>
        <v>0</v>
      </c>
      <c r="K39" s="46">
        <f t="shared" si="2"/>
        <v>0.15</v>
      </c>
      <c r="L39" s="45">
        <f t="shared" si="3"/>
        <v>0</v>
      </c>
      <c r="M39" s="141">
        <f t="shared" si="4"/>
        <v>0</v>
      </c>
      <c r="N39" s="143">
        <f t="shared" si="5"/>
        <v>0</v>
      </c>
      <c r="O39" s="148"/>
      <c r="P39" s="144">
        <f t="shared" si="6"/>
        <v>0</v>
      </c>
    </row>
    <row r="40" spans="2:16" ht="15" customHeight="1" x14ac:dyDescent="0.25">
      <c r="B40" s="60">
        <f t="shared" si="7"/>
        <v>35</v>
      </c>
      <c r="C40" s="150" t="s">
        <v>74</v>
      </c>
      <c r="D40" s="152"/>
      <c r="E40" s="151"/>
      <c r="F40" s="93"/>
      <c r="G40" s="94"/>
      <c r="H40" s="95"/>
      <c r="I40" s="45">
        <f t="shared" si="0"/>
        <v>0</v>
      </c>
      <c r="J40" s="45">
        <f t="shared" si="1"/>
        <v>0</v>
      </c>
      <c r="K40" s="46">
        <f t="shared" si="2"/>
        <v>0.15</v>
      </c>
      <c r="L40" s="45">
        <f t="shared" si="3"/>
        <v>0</v>
      </c>
      <c r="M40" s="141">
        <f t="shared" si="4"/>
        <v>0</v>
      </c>
      <c r="N40" s="143">
        <f t="shared" si="5"/>
        <v>0</v>
      </c>
      <c r="O40" s="148"/>
      <c r="P40" s="144">
        <f t="shared" si="6"/>
        <v>0</v>
      </c>
    </row>
    <row r="41" spans="2:16" ht="15" customHeight="1" x14ac:dyDescent="0.25">
      <c r="B41" s="60">
        <f t="shared" si="7"/>
        <v>36</v>
      </c>
      <c r="C41" s="150" t="s">
        <v>74</v>
      </c>
      <c r="D41" s="152"/>
      <c r="E41" s="151"/>
      <c r="F41" s="93"/>
      <c r="G41" s="94"/>
      <c r="H41" s="95"/>
      <c r="I41" s="45">
        <f t="shared" si="0"/>
        <v>0</v>
      </c>
      <c r="J41" s="45">
        <f t="shared" si="1"/>
        <v>0</v>
      </c>
      <c r="K41" s="46">
        <f t="shared" si="2"/>
        <v>0.15</v>
      </c>
      <c r="L41" s="45">
        <f t="shared" si="3"/>
        <v>0</v>
      </c>
      <c r="M41" s="141">
        <f t="shared" si="4"/>
        <v>0</v>
      </c>
      <c r="N41" s="143">
        <f t="shared" si="5"/>
        <v>0</v>
      </c>
      <c r="O41" s="148"/>
      <c r="P41" s="144">
        <f t="shared" si="6"/>
        <v>0</v>
      </c>
    </row>
    <row r="42" spans="2:16" ht="15" customHeight="1" x14ac:dyDescent="0.25">
      <c r="B42" s="60">
        <f t="shared" si="7"/>
        <v>37</v>
      </c>
      <c r="C42" s="150" t="s">
        <v>74</v>
      </c>
      <c r="D42" s="152"/>
      <c r="E42" s="151"/>
      <c r="F42" s="93"/>
      <c r="G42" s="94"/>
      <c r="H42" s="95"/>
      <c r="I42" s="45">
        <f t="shared" si="0"/>
        <v>0</v>
      </c>
      <c r="J42" s="45">
        <f t="shared" si="1"/>
        <v>0</v>
      </c>
      <c r="K42" s="46">
        <f t="shared" si="2"/>
        <v>0.15</v>
      </c>
      <c r="L42" s="45">
        <f t="shared" si="3"/>
        <v>0</v>
      </c>
      <c r="M42" s="141">
        <f t="shared" si="4"/>
        <v>0</v>
      </c>
      <c r="N42" s="143">
        <f t="shared" si="5"/>
        <v>0</v>
      </c>
      <c r="O42" s="148"/>
      <c r="P42" s="144">
        <f t="shared" si="6"/>
        <v>0</v>
      </c>
    </row>
    <row r="43" spans="2:16" ht="15" customHeight="1" x14ac:dyDescent="0.25">
      <c r="B43" s="60">
        <f t="shared" si="7"/>
        <v>38</v>
      </c>
      <c r="C43" s="150" t="s">
        <v>74</v>
      </c>
      <c r="D43" s="152"/>
      <c r="E43" s="151"/>
      <c r="F43" s="93"/>
      <c r="G43" s="94"/>
      <c r="H43" s="95"/>
      <c r="I43" s="45">
        <f t="shared" si="0"/>
        <v>0</v>
      </c>
      <c r="J43" s="45">
        <f t="shared" si="1"/>
        <v>0</v>
      </c>
      <c r="K43" s="46">
        <f t="shared" si="2"/>
        <v>0.15</v>
      </c>
      <c r="L43" s="45">
        <f t="shared" si="3"/>
        <v>0</v>
      </c>
      <c r="M43" s="141">
        <f t="shared" si="4"/>
        <v>0</v>
      </c>
      <c r="N43" s="143">
        <f t="shared" si="5"/>
        <v>0</v>
      </c>
      <c r="O43" s="148"/>
      <c r="P43" s="144">
        <f t="shared" si="6"/>
        <v>0</v>
      </c>
    </row>
    <row r="44" spans="2:16" ht="15" customHeight="1" x14ac:dyDescent="0.25">
      <c r="B44" s="60">
        <f t="shared" si="7"/>
        <v>39</v>
      </c>
      <c r="C44" s="150" t="s">
        <v>74</v>
      </c>
      <c r="D44" s="152"/>
      <c r="E44" s="151"/>
      <c r="F44" s="93"/>
      <c r="G44" s="94"/>
      <c r="H44" s="95"/>
      <c r="I44" s="45">
        <f t="shared" si="0"/>
        <v>0</v>
      </c>
      <c r="J44" s="45">
        <f t="shared" si="1"/>
        <v>0</v>
      </c>
      <c r="K44" s="46">
        <f t="shared" si="2"/>
        <v>0.15</v>
      </c>
      <c r="L44" s="45">
        <f t="shared" si="3"/>
        <v>0</v>
      </c>
      <c r="M44" s="141">
        <f t="shared" si="4"/>
        <v>0</v>
      </c>
      <c r="N44" s="143">
        <f t="shared" si="5"/>
        <v>0</v>
      </c>
      <c r="O44" s="148"/>
      <c r="P44" s="144">
        <f t="shared" si="6"/>
        <v>0</v>
      </c>
    </row>
    <row r="45" spans="2:16" ht="15" customHeight="1" x14ac:dyDescent="0.25">
      <c r="B45" s="60">
        <f t="shared" si="7"/>
        <v>40</v>
      </c>
      <c r="C45" s="150" t="s">
        <v>74</v>
      </c>
      <c r="D45" s="152"/>
      <c r="E45" s="151"/>
      <c r="F45" s="93"/>
      <c r="G45" s="94"/>
      <c r="H45" s="95"/>
      <c r="I45" s="45">
        <f t="shared" si="0"/>
        <v>0</v>
      </c>
      <c r="J45" s="45">
        <f t="shared" si="1"/>
        <v>0</v>
      </c>
      <c r="K45" s="46">
        <f t="shared" si="2"/>
        <v>0.15</v>
      </c>
      <c r="L45" s="45">
        <f t="shared" si="3"/>
        <v>0</v>
      </c>
      <c r="M45" s="141">
        <f t="shared" si="4"/>
        <v>0</v>
      </c>
      <c r="N45" s="143">
        <f t="shared" si="5"/>
        <v>0</v>
      </c>
      <c r="O45" s="148"/>
      <c r="P45" s="144">
        <f t="shared" si="6"/>
        <v>0</v>
      </c>
    </row>
    <row r="46" spans="2:16" ht="15" customHeight="1" x14ac:dyDescent="0.25">
      <c r="B46" s="60">
        <f t="shared" si="7"/>
        <v>41</v>
      </c>
      <c r="C46" s="150" t="s">
        <v>74</v>
      </c>
      <c r="D46" s="152"/>
      <c r="E46" s="151"/>
      <c r="F46" s="93"/>
      <c r="G46" s="94"/>
      <c r="H46" s="95"/>
      <c r="I46" s="45">
        <f t="shared" si="0"/>
        <v>0</v>
      </c>
      <c r="J46" s="45">
        <f t="shared" si="1"/>
        <v>0</v>
      </c>
      <c r="K46" s="46">
        <f t="shared" si="2"/>
        <v>0.15</v>
      </c>
      <c r="L46" s="45">
        <f t="shared" si="3"/>
        <v>0</v>
      </c>
      <c r="M46" s="141">
        <f t="shared" si="4"/>
        <v>0</v>
      </c>
      <c r="N46" s="143">
        <f t="shared" si="5"/>
        <v>0</v>
      </c>
      <c r="O46" s="148"/>
      <c r="P46" s="144">
        <f t="shared" si="6"/>
        <v>0</v>
      </c>
    </row>
    <row r="47" spans="2:16" ht="15" customHeight="1" x14ac:dyDescent="0.25">
      <c r="B47" s="60">
        <f t="shared" si="7"/>
        <v>42</v>
      </c>
      <c r="C47" s="150" t="s">
        <v>74</v>
      </c>
      <c r="D47" s="152"/>
      <c r="E47" s="151"/>
      <c r="F47" s="93"/>
      <c r="G47" s="94"/>
      <c r="H47" s="95"/>
      <c r="I47" s="45">
        <f t="shared" si="0"/>
        <v>0</v>
      </c>
      <c r="J47" s="45">
        <f t="shared" si="1"/>
        <v>0</v>
      </c>
      <c r="K47" s="46">
        <f t="shared" si="2"/>
        <v>0.15</v>
      </c>
      <c r="L47" s="45">
        <f t="shared" si="3"/>
        <v>0</v>
      </c>
      <c r="M47" s="141">
        <f t="shared" si="4"/>
        <v>0</v>
      </c>
      <c r="N47" s="143">
        <f t="shared" si="5"/>
        <v>0</v>
      </c>
      <c r="O47" s="148"/>
      <c r="P47" s="144">
        <f t="shared" si="6"/>
        <v>0</v>
      </c>
    </row>
    <row r="48" spans="2:16" ht="15" customHeight="1" x14ac:dyDescent="0.25">
      <c r="B48" s="60">
        <f t="shared" si="7"/>
        <v>43</v>
      </c>
      <c r="C48" s="150" t="s">
        <v>74</v>
      </c>
      <c r="D48" s="152"/>
      <c r="E48" s="151"/>
      <c r="F48" s="93"/>
      <c r="G48" s="94"/>
      <c r="H48" s="95"/>
      <c r="I48" s="45">
        <f t="shared" si="0"/>
        <v>0</v>
      </c>
      <c r="J48" s="45">
        <f t="shared" si="1"/>
        <v>0</v>
      </c>
      <c r="K48" s="46">
        <f t="shared" si="2"/>
        <v>0.15</v>
      </c>
      <c r="L48" s="45">
        <f t="shared" si="3"/>
        <v>0</v>
      </c>
      <c r="M48" s="141">
        <f t="shared" si="4"/>
        <v>0</v>
      </c>
      <c r="N48" s="143">
        <f t="shared" si="5"/>
        <v>0</v>
      </c>
      <c r="O48" s="148"/>
      <c r="P48" s="144">
        <f t="shared" si="6"/>
        <v>0</v>
      </c>
    </row>
    <row r="49" spans="2:16" ht="15" customHeight="1" x14ac:dyDescent="0.25">
      <c r="B49" s="60">
        <f t="shared" si="7"/>
        <v>44</v>
      </c>
      <c r="C49" s="150" t="s">
        <v>74</v>
      </c>
      <c r="D49" s="152"/>
      <c r="E49" s="151"/>
      <c r="F49" s="93"/>
      <c r="G49" s="94"/>
      <c r="H49" s="95"/>
      <c r="I49" s="45">
        <f t="shared" si="0"/>
        <v>0</v>
      </c>
      <c r="J49" s="45">
        <f t="shared" si="1"/>
        <v>0</v>
      </c>
      <c r="K49" s="46">
        <f t="shared" si="2"/>
        <v>0.15</v>
      </c>
      <c r="L49" s="45">
        <f t="shared" si="3"/>
        <v>0</v>
      </c>
      <c r="M49" s="141">
        <f t="shared" si="4"/>
        <v>0</v>
      </c>
      <c r="N49" s="143">
        <f t="shared" si="5"/>
        <v>0</v>
      </c>
      <c r="O49" s="148"/>
      <c r="P49" s="144">
        <f t="shared" si="6"/>
        <v>0</v>
      </c>
    </row>
    <row r="50" spans="2:16" ht="15" customHeight="1" x14ac:dyDescent="0.25">
      <c r="B50" s="60">
        <f t="shared" si="7"/>
        <v>45</v>
      </c>
      <c r="C50" s="150" t="s">
        <v>74</v>
      </c>
      <c r="D50" s="152"/>
      <c r="E50" s="151"/>
      <c r="F50" s="93"/>
      <c r="G50" s="94"/>
      <c r="H50" s="95"/>
      <c r="I50" s="45">
        <f t="shared" si="0"/>
        <v>0</v>
      </c>
      <c r="J50" s="45">
        <f t="shared" si="1"/>
        <v>0</v>
      </c>
      <c r="K50" s="46">
        <f t="shared" si="2"/>
        <v>0.15</v>
      </c>
      <c r="L50" s="45">
        <f t="shared" si="3"/>
        <v>0</v>
      </c>
      <c r="M50" s="141">
        <f t="shared" si="4"/>
        <v>0</v>
      </c>
      <c r="N50" s="143">
        <f t="shared" si="5"/>
        <v>0</v>
      </c>
      <c r="O50" s="148"/>
      <c r="P50" s="144">
        <f t="shared" si="6"/>
        <v>0</v>
      </c>
    </row>
    <row r="51" spans="2:16" ht="15" customHeight="1" x14ac:dyDescent="0.25">
      <c r="B51" s="60">
        <f t="shared" si="7"/>
        <v>46</v>
      </c>
      <c r="C51" s="150" t="s">
        <v>74</v>
      </c>
      <c r="D51" s="152"/>
      <c r="E51" s="151"/>
      <c r="F51" s="93"/>
      <c r="G51" s="94"/>
      <c r="H51" s="95"/>
      <c r="I51" s="45">
        <f t="shared" si="0"/>
        <v>0</v>
      </c>
      <c r="J51" s="45">
        <f t="shared" si="1"/>
        <v>0</v>
      </c>
      <c r="K51" s="46">
        <f t="shared" si="2"/>
        <v>0.15</v>
      </c>
      <c r="L51" s="45">
        <f t="shared" si="3"/>
        <v>0</v>
      </c>
      <c r="M51" s="141">
        <f t="shared" si="4"/>
        <v>0</v>
      </c>
      <c r="N51" s="143">
        <f t="shared" si="5"/>
        <v>0</v>
      </c>
      <c r="O51" s="148"/>
      <c r="P51" s="144">
        <f t="shared" si="6"/>
        <v>0</v>
      </c>
    </row>
    <row r="52" spans="2:16" ht="15" customHeight="1" x14ac:dyDescent="0.25">
      <c r="B52" s="60">
        <f t="shared" ref="B52:B55" si="8">B51+1</f>
        <v>47</v>
      </c>
      <c r="C52" s="150" t="s">
        <v>74</v>
      </c>
      <c r="D52" s="152"/>
      <c r="E52" s="151"/>
      <c r="F52" s="93"/>
      <c r="G52" s="94"/>
      <c r="H52" s="95"/>
      <c r="I52" s="45">
        <f t="shared" si="0"/>
        <v>0</v>
      </c>
      <c r="J52" s="45">
        <f t="shared" si="1"/>
        <v>0</v>
      </c>
      <c r="K52" s="46">
        <f t="shared" si="2"/>
        <v>0.15</v>
      </c>
      <c r="L52" s="45">
        <f t="shared" si="3"/>
        <v>0</v>
      </c>
      <c r="M52" s="141">
        <f t="shared" si="4"/>
        <v>0</v>
      </c>
      <c r="N52" s="143">
        <f t="shared" si="5"/>
        <v>0</v>
      </c>
      <c r="O52" s="148"/>
      <c r="P52" s="144">
        <f t="shared" si="6"/>
        <v>0</v>
      </c>
    </row>
    <row r="53" spans="2:16" ht="15" customHeight="1" x14ac:dyDescent="0.25">
      <c r="B53" s="60">
        <f t="shared" si="8"/>
        <v>48</v>
      </c>
      <c r="C53" s="150" t="s">
        <v>74</v>
      </c>
      <c r="D53" s="152"/>
      <c r="E53" s="151"/>
      <c r="F53" s="93"/>
      <c r="G53" s="94"/>
      <c r="H53" s="95"/>
      <c r="I53" s="45">
        <f t="shared" si="0"/>
        <v>0</v>
      </c>
      <c r="J53" s="45">
        <f t="shared" si="1"/>
        <v>0</v>
      </c>
      <c r="K53" s="46">
        <f t="shared" si="2"/>
        <v>0.15</v>
      </c>
      <c r="L53" s="45">
        <f t="shared" si="3"/>
        <v>0</v>
      </c>
      <c r="M53" s="141">
        <f t="shared" si="4"/>
        <v>0</v>
      </c>
      <c r="N53" s="143">
        <f t="shared" si="5"/>
        <v>0</v>
      </c>
      <c r="O53" s="148"/>
      <c r="P53" s="144">
        <f t="shared" si="6"/>
        <v>0</v>
      </c>
    </row>
    <row r="54" spans="2:16" ht="15" customHeight="1" x14ac:dyDescent="0.25">
      <c r="B54" s="60">
        <f t="shared" si="8"/>
        <v>49</v>
      </c>
      <c r="C54" s="150" t="s">
        <v>74</v>
      </c>
      <c r="D54" s="152"/>
      <c r="E54" s="151"/>
      <c r="F54" s="93"/>
      <c r="G54" s="94"/>
      <c r="H54" s="95"/>
      <c r="I54" s="45">
        <f t="shared" si="0"/>
        <v>0</v>
      </c>
      <c r="J54" s="45">
        <f t="shared" si="1"/>
        <v>0</v>
      </c>
      <c r="K54" s="46">
        <f t="shared" si="2"/>
        <v>0.15</v>
      </c>
      <c r="L54" s="45">
        <f t="shared" si="3"/>
        <v>0</v>
      </c>
      <c r="M54" s="141">
        <f t="shared" si="4"/>
        <v>0</v>
      </c>
      <c r="N54" s="143">
        <f t="shared" si="5"/>
        <v>0</v>
      </c>
      <c r="O54" s="148"/>
      <c r="P54" s="144">
        <f t="shared" si="6"/>
        <v>0</v>
      </c>
    </row>
    <row r="55" spans="2:16" ht="15" customHeight="1" x14ac:dyDescent="0.25">
      <c r="B55" s="60">
        <f t="shared" si="8"/>
        <v>50</v>
      </c>
      <c r="C55" s="150" t="s">
        <v>74</v>
      </c>
      <c r="D55" s="152"/>
      <c r="E55" s="151"/>
      <c r="F55" s="93"/>
      <c r="G55" s="94"/>
      <c r="H55" s="95"/>
      <c r="I55" s="45">
        <f t="shared" si="0"/>
        <v>0</v>
      </c>
      <c r="J55" s="45">
        <f t="shared" si="1"/>
        <v>0</v>
      </c>
      <c r="K55" s="46">
        <f t="shared" si="2"/>
        <v>0.15</v>
      </c>
      <c r="L55" s="45">
        <f t="shared" si="3"/>
        <v>0</v>
      </c>
      <c r="M55" s="141">
        <f t="shared" si="4"/>
        <v>0</v>
      </c>
      <c r="N55" s="143">
        <f t="shared" si="5"/>
        <v>0</v>
      </c>
      <c r="O55" s="149"/>
      <c r="P55" s="144">
        <f t="shared" si="6"/>
        <v>0</v>
      </c>
    </row>
  </sheetData>
  <sheetProtection algorithmName="SHA-512" hashValue="dpjYNgAnq9tNT1547FWrEvRChzcyuIhilpU5jkIvps9d8kDDaTn7UudzFOMqUfs/GXmeZ4pMahUJUD0vyA2niA==" saltValue="HloNTMvvi6RP8feRVjG3Bg==" spinCount="100000" sheet="1" objects="1" scenarios="1"/>
  <conditionalFormatting sqref="E6:H6">
    <cfRule type="expression" dxfId="5" priority="9">
      <formula>OR($C6="&lt;Selecteer&gt;",$C6="Nee")</formula>
    </cfRule>
  </conditionalFormatting>
  <conditionalFormatting sqref="D6:E6">
    <cfRule type="expression" dxfId="4" priority="8">
      <formula>$C6="Ja"</formula>
    </cfRule>
  </conditionalFormatting>
  <conditionalFormatting sqref="N6">
    <cfRule type="expression" dxfId="3" priority="7">
      <formula>$C6&lt;&gt;"Ja"</formula>
    </cfRule>
  </conditionalFormatting>
  <conditionalFormatting sqref="E7:H55">
    <cfRule type="expression" dxfId="2" priority="3">
      <formula>OR($C7="&lt;Selecteer&gt;",$C7="Nee")</formula>
    </cfRule>
  </conditionalFormatting>
  <conditionalFormatting sqref="D7:E55">
    <cfRule type="expression" dxfId="1" priority="2">
      <formula>$C7="Ja"</formula>
    </cfRule>
  </conditionalFormatting>
  <conditionalFormatting sqref="N7:N55">
    <cfRule type="expression" dxfId="0" priority="1">
      <formula>$C7&lt;&gt;"Ja"</formula>
    </cfRule>
  </conditionalFormatting>
  <dataValidations count="2">
    <dataValidation type="decimal" allowBlank="1" showInputMessage="1" showErrorMessage="1" errorTitle="Controleer opgegeven uren" error="Dienstverband moet tussen 1 en 40 uur liggen." sqref="F6:F55" xr:uid="{4078C813-E3C6-421A-89FA-13659880964B}">
      <formula1>1</formula1>
      <formula2>40</formula2>
    </dataValidation>
    <dataValidation type="list" allowBlank="1" showInputMessage="1" showErrorMessage="1" sqref="C6:C55" xr:uid="{DD99B368-A1BD-49D7-A8B2-6A4978DE6FF3}">
      <formula1>"&lt;Selecteer&gt;,Ja,Nee"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&amp;LVersie: september 2023&amp;C&amp;A&amp;R&amp;P van &amp;N</oddFooter>
  </headerFooter>
  <rowBreaks count="1" manualBreakCount="1">
    <brk id="32" min="1" max="15" man="1"/>
  </rowBreaks>
  <colBreaks count="1" manualBreakCount="1">
    <brk id="9" min="1" max="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24CF4-120B-4F09-9D75-C687949F905C}">
  <sheetPr codeName="Blad9">
    <tabColor theme="4" tint="-0.249977111117893"/>
  </sheetPr>
  <dimension ref="A1:H23"/>
  <sheetViews>
    <sheetView topLeftCell="B1" zoomScaleNormal="100" workbookViewId="0">
      <selection activeCell="B3" sqref="B3"/>
    </sheetView>
  </sheetViews>
  <sheetFormatPr defaultColWidth="9.140625" defaultRowHeight="15" x14ac:dyDescent="0.25"/>
  <cols>
    <col min="1" max="1" width="3" style="55" bestFit="1" customWidth="1"/>
    <col min="2" max="2" width="51.5703125" style="55" bestFit="1" customWidth="1"/>
    <col min="3" max="3" width="51.5703125" style="55" customWidth="1"/>
    <col min="4" max="4" width="52.42578125" style="55" customWidth="1"/>
    <col min="5" max="6" width="47" style="55" bestFit="1" customWidth="1"/>
    <col min="7" max="7" width="14.42578125" style="55" bestFit="1" customWidth="1"/>
    <col min="8" max="8" width="15.42578125" style="55" bestFit="1" customWidth="1"/>
    <col min="9" max="16384" width="9.140625" style="55"/>
  </cols>
  <sheetData>
    <row r="1" spans="1:8" x14ac:dyDescent="0.25">
      <c r="B1" s="54" t="s">
        <v>28</v>
      </c>
    </row>
    <row r="2" spans="1:8" ht="45" x14ac:dyDescent="0.25">
      <c r="B2" s="63" t="s">
        <v>43</v>
      </c>
      <c r="C2" s="64" t="s">
        <v>37</v>
      </c>
      <c r="D2" s="64" t="s">
        <v>1</v>
      </c>
      <c r="G2" s="65"/>
      <c r="H2" s="65"/>
    </row>
    <row r="3" spans="1:8" ht="30" x14ac:dyDescent="0.25">
      <c r="A3" s="55">
        <v>1</v>
      </c>
      <c r="B3" s="109" t="s">
        <v>118</v>
      </c>
      <c r="C3" s="120" t="s">
        <v>119</v>
      </c>
      <c r="D3" s="67">
        <v>1</v>
      </c>
      <c r="G3" s="68"/>
      <c r="H3" s="68"/>
    </row>
    <row r="4" spans="1:8" x14ac:dyDescent="0.25">
      <c r="A4" s="55">
        <v>2</v>
      </c>
      <c r="B4" s="109"/>
      <c r="C4" s="120"/>
      <c r="D4" s="67"/>
      <c r="G4" s="68"/>
      <c r="H4" s="68"/>
    </row>
    <row r="5" spans="1:8" x14ac:dyDescent="0.25">
      <c r="A5" s="55">
        <v>3</v>
      </c>
      <c r="B5" s="109"/>
      <c r="C5" s="66"/>
      <c r="D5" s="67"/>
      <c r="G5" s="68"/>
      <c r="H5" s="68"/>
    </row>
    <row r="6" spans="1:8" x14ac:dyDescent="0.25">
      <c r="A6" s="55">
        <v>4</v>
      </c>
      <c r="B6" s="110"/>
      <c r="C6" s="56"/>
      <c r="D6" s="69"/>
      <c r="G6" s="70"/>
      <c r="H6" s="70"/>
    </row>
    <row r="7" spans="1:8" x14ac:dyDescent="0.25">
      <c r="A7" s="55">
        <v>5</v>
      </c>
      <c r="B7" s="110"/>
      <c r="C7" s="56"/>
      <c r="D7" s="69"/>
      <c r="G7" s="70"/>
      <c r="H7" s="70"/>
    </row>
    <row r="9" spans="1:8" x14ac:dyDescent="0.25">
      <c r="B9" s="54" t="s">
        <v>29</v>
      </c>
    </row>
    <row r="10" spans="1:8" x14ac:dyDescent="0.25">
      <c r="B10" s="71" t="str">
        <f>B3</f>
        <v>Demonstratiebedrijven</v>
      </c>
      <c r="C10" s="71">
        <f>B4</f>
        <v>0</v>
      </c>
      <c r="D10" s="71">
        <f>B5</f>
        <v>0</v>
      </c>
      <c r="E10" s="71">
        <f>B6</f>
        <v>0</v>
      </c>
      <c r="F10" s="71">
        <f>B7</f>
        <v>0</v>
      </c>
    </row>
    <row r="11" spans="1:8" x14ac:dyDescent="0.25">
      <c r="A11" s="55">
        <v>1</v>
      </c>
      <c r="B11" t="s">
        <v>120</v>
      </c>
      <c r="C11" s="66"/>
      <c r="D11" s="66"/>
      <c r="E11" s="56"/>
      <c r="F11" s="56"/>
    </row>
    <row r="12" spans="1:8" x14ac:dyDescent="0.25">
      <c r="A12" s="55">
        <v>2</v>
      </c>
      <c r="B12" t="s">
        <v>121</v>
      </c>
      <c r="C12" s="66"/>
      <c r="D12" s="66"/>
      <c r="E12" s="56"/>
      <c r="F12" s="56"/>
    </row>
    <row r="13" spans="1:8" x14ac:dyDescent="0.25">
      <c r="A13" s="55">
        <v>3</v>
      </c>
      <c r="B13"/>
      <c r="C13" s="66"/>
      <c r="D13" s="66"/>
      <c r="E13" s="56"/>
      <c r="F13" s="56"/>
    </row>
    <row r="14" spans="1:8" x14ac:dyDescent="0.25">
      <c r="A14" s="55">
        <v>4</v>
      </c>
      <c r="B14"/>
      <c r="C14" s="66"/>
      <c r="D14" s="66"/>
      <c r="E14" s="56"/>
      <c r="F14" s="56"/>
    </row>
    <row r="15" spans="1:8" x14ac:dyDescent="0.25">
      <c r="A15" s="55">
        <v>5</v>
      </c>
      <c r="B15"/>
      <c r="C15" s="56"/>
      <c r="D15" s="56"/>
      <c r="E15" s="56"/>
      <c r="F15" s="56"/>
    </row>
    <row r="16" spans="1:8" x14ac:dyDescent="0.25">
      <c r="A16" s="55">
        <v>6</v>
      </c>
      <c r="B16"/>
      <c r="C16" s="56"/>
      <c r="D16" s="56"/>
      <c r="E16" s="56"/>
      <c r="F16" s="56"/>
    </row>
    <row r="17" spans="1:6" x14ac:dyDescent="0.25">
      <c r="A17" s="55">
        <v>7</v>
      </c>
      <c r="B17" s="56"/>
      <c r="C17" s="56"/>
      <c r="D17" s="56"/>
      <c r="E17" s="56"/>
      <c r="F17" s="56"/>
    </row>
    <row r="18" spans="1:6" x14ac:dyDescent="0.25">
      <c r="A18" s="55">
        <v>8</v>
      </c>
      <c r="B18" s="56"/>
      <c r="C18" s="56"/>
      <c r="D18" s="56"/>
      <c r="E18" s="56"/>
      <c r="F18" s="56"/>
    </row>
    <row r="19" spans="1:6" x14ac:dyDescent="0.25">
      <c r="A19" s="55">
        <v>9</v>
      </c>
      <c r="B19" s="56"/>
      <c r="C19" s="56"/>
      <c r="D19" s="56"/>
      <c r="E19" s="56"/>
      <c r="F19" s="56"/>
    </row>
    <row r="20" spans="1:6" x14ac:dyDescent="0.25">
      <c r="A20" s="55">
        <v>10</v>
      </c>
      <c r="B20" s="56"/>
      <c r="C20" s="56"/>
      <c r="D20" s="56"/>
      <c r="E20" s="56"/>
      <c r="F20" s="56"/>
    </row>
    <row r="21" spans="1:6" x14ac:dyDescent="0.25">
      <c r="D21" s="56"/>
    </row>
    <row r="22" spans="1:6" x14ac:dyDescent="0.25">
      <c r="B22" s="71" t="s">
        <v>34</v>
      </c>
      <c r="C22" s="71" t="s">
        <v>35</v>
      </c>
    </row>
    <row r="23" spans="1:6" x14ac:dyDescent="0.25">
      <c r="B23" s="72">
        <v>75000</v>
      </c>
      <c r="C23" s="72">
        <v>360000</v>
      </c>
    </row>
  </sheetData>
  <sheetProtection algorithmName="SHA-512" hashValue="AlB0aVEGkwo1xWuEQcbk4AjnRNcR0N7ZEa5pNhK8I0ybD1GfILCkr3wA3sUlYwXjbEuQePiLu9mOxfOA4rFHQA==" saltValue="6sScwF71IIvVHdfnNLXQwg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058ED-811F-4BCB-A09E-06D98E432C28}">
  <sheetPr codeName="Blad10">
    <tabColor theme="4" tint="-0.249977111117893"/>
  </sheetPr>
  <dimension ref="A1:K15"/>
  <sheetViews>
    <sheetView workbookViewId="0">
      <selection activeCell="A3" sqref="A3"/>
    </sheetView>
  </sheetViews>
  <sheetFormatPr defaultRowHeight="15" x14ac:dyDescent="0.25"/>
  <cols>
    <col min="1" max="1" width="50.85546875" customWidth="1"/>
    <col min="2" max="3" width="32.85546875" customWidth="1"/>
    <col min="4" max="4" width="42.5703125" bestFit="1" customWidth="1"/>
    <col min="5" max="5" width="39" bestFit="1" customWidth="1"/>
    <col min="6" max="6" width="29.140625" bestFit="1" customWidth="1"/>
  </cols>
  <sheetData>
    <row r="1" spans="1:11" x14ac:dyDescent="0.25">
      <c r="A1" s="164" t="s">
        <v>89</v>
      </c>
      <c r="B1" s="164"/>
      <c r="C1" s="103"/>
      <c r="D1" s="164" t="s">
        <v>90</v>
      </c>
      <c r="E1" s="164"/>
      <c r="F1" s="164"/>
    </row>
    <row r="2" spans="1:11" s="3" customFormat="1" ht="75" x14ac:dyDescent="0.25">
      <c r="A2" s="104" t="s">
        <v>91</v>
      </c>
      <c r="B2" s="105" t="s">
        <v>92</v>
      </c>
      <c r="C2" s="105" t="s">
        <v>92</v>
      </c>
      <c r="D2" s="7" t="str">
        <f>'Subsidie en activiteiten'!B3</f>
        <v>Demonstratiebedrijven</v>
      </c>
      <c r="E2" s="7">
        <f>'Subsidie en activiteiten'!B4</f>
        <v>0</v>
      </c>
      <c r="F2" s="7">
        <f>'Subsidie en activiteiten'!B5</f>
        <v>0</v>
      </c>
      <c r="G2" s="5"/>
      <c r="H2" s="5"/>
      <c r="I2" s="5"/>
      <c r="J2" s="5"/>
      <c r="K2" s="5"/>
    </row>
    <row r="3" spans="1:11" x14ac:dyDescent="0.25">
      <c r="A3" s="62" t="s">
        <v>8</v>
      </c>
      <c r="B3" t="s">
        <v>10</v>
      </c>
      <c r="C3" t="s">
        <v>93</v>
      </c>
      <c r="D3" s="62" t="s">
        <v>8</v>
      </c>
      <c r="E3" s="62"/>
      <c r="F3" s="62"/>
    </row>
    <row r="4" spans="1:11" x14ac:dyDescent="0.25">
      <c r="A4" s="62" t="s">
        <v>85</v>
      </c>
      <c r="B4" t="s">
        <v>10</v>
      </c>
      <c r="C4" t="s">
        <v>93</v>
      </c>
      <c r="D4" s="62" t="s">
        <v>85</v>
      </c>
      <c r="E4" s="62"/>
      <c r="F4" s="62"/>
    </row>
    <row r="5" spans="1:11" x14ac:dyDescent="0.25">
      <c r="A5" s="62" t="s">
        <v>6</v>
      </c>
      <c r="B5" t="s">
        <v>10</v>
      </c>
      <c r="C5" t="s">
        <v>94</v>
      </c>
      <c r="D5" s="62" t="s">
        <v>6</v>
      </c>
      <c r="E5" s="62"/>
      <c r="F5" s="62"/>
    </row>
    <row r="6" spans="1:11" x14ac:dyDescent="0.25">
      <c r="A6" s="62" t="s">
        <v>53</v>
      </c>
      <c r="B6" s="107" t="s">
        <v>95</v>
      </c>
      <c r="C6" s="108" t="s">
        <v>96</v>
      </c>
      <c r="D6" s="62" t="s">
        <v>53</v>
      </c>
      <c r="E6" s="62"/>
      <c r="F6" s="62"/>
    </row>
    <row r="7" spans="1:11" x14ac:dyDescent="0.25">
      <c r="A7" s="62" t="s">
        <v>52</v>
      </c>
      <c r="B7" s="107" t="s">
        <v>95</v>
      </c>
      <c r="C7" s="108" t="s">
        <v>96</v>
      </c>
      <c r="D7" s="62" t="s">
        <v>52</v>
      </c>
      <c r="E7" s="62"/>
      <c r="F7" s="62"/>
    </row>
    <row r="8" spans="1:11" x14ac:dyDescent="0.25">
      <c r="A8" s="62" t="s">
        <v>13</v>
      </c>
      <c r="B8" s="107" t="s">
        <v>95</v>
      </c>
      <c r="C8" s="108" t="s">
        <v>96</v>
      </c>
      <c r="D8" s="62" t="s">
        <v>14</v>
      </c>
      <c r="E8" s="62"/>
      <c r="F8" s="62"/>
    </row>
    <row r="9" spans="1:11" ht="14.25" customHeight="1" x14ac:dyDescent="0.25">
      <c r="A9" s="62" t="s">
        <v>14</v>
      </c>
      <c r="B9" s="107" t="s">
        <v>95</v>
      </c>
      <c r="C9" s="108" t="s">
        <v>96</v>
      </c>
      <c r="D9" s="62"/>
      <c r="E9" s="62"/>
      <c r="F9" s="62"/>
    </row>
    <row r="10" spans="1:11" x14ac:dyDescent="0.25">
      <c r="A10" s="62" t="s">
        <v>58</v>
      </c>
      <c r="B10" s="107" t="s">
        <v>95</v>
      </c>
      <c r="C10" s="108" t="s">
        <v>96</v>
      </c>
      <c r="D10" s="62"/>
      <c r="E10" s="62"/>
      <c r="F10" s="62"/>
    </row>
    <row r="11" spans="1:11" x14ac:dyDescent="0.25">
      <c r="A11" s="62" t="s">
        <v>3</v>
      </c>
      <c r="B11" s="107" t="s">
        <v>95</v>
      </c>
      <c r="C11" s="108" t="s">
        <v>96</v>
      </c>
      <c r="D11" s="62"/>
      <c r="E11" s="62"/>
      <c r="F11" s="62"/>
    </row>
    <row r="12" spans="1:11" x14ac:dyDescent="0.25">
      <c r="A12" t="s">
        <v>97</v>
      </c>
      <c r="B12" t="s">
        <v>10</v>
      </c>
      <c r="C12" t="s">
        <v>94</v>
      </c>
      <c r="D12" s="62"/>
    </row>
    <row r="13" spans="1:11" x14ac:dyDescent="0.25">
      <c r="A13" t="s">
        <v>104</v>
      </c>
      <c r="B13" t="s">
        <v>10</v>
      </c>
      <c r="C13" t="s">
        <v>94</v>
      </c>
      <c r="D13" s="62"/>
    </row>
    <row r="14" spans="1:11" x14ac:dyDescent="0.25">
      <c r="A14" t="s">
        <v>98</v>
      </c>
      <c r="B14" t="s">
        <v>10</v>
      </c>
      <c r="C14" t="s">
        <v>94</v>
      </c>
      <c r="D14" s="62"/>
    </row>
    <row r="15" spans="1:11" x14ac:dyDescent="0.25">
      <c r="A15" t="s">
        <v>88</v>
      </c>
      <c r="B15" t="s">
        <v>10</v>
      </c>
      <c r="C15" t="s">
        <v>94</v>
      </c>
      <c r="D15" s="62"/>
    </row>
  </sheetData>
  <sheetProtection algorithmName="SHA-512" hashValue="OVm8azKr/6rkWUzuywFr0T4eD17XKzSpJ7CZ3/wkbMqUATjsuQzgSFzM4hHvoKC6mjEDwmXkqReY58dkir9WGA==" saltValue="m+j0LA5itR9lUd4Wpfrmuw==" spinCount="100000" sheet="1" selectLockedCells="1" selectUnlockedCells="1"/>
  <mergeCells count="2">
    <mergeCell ref="A1:B1"/>
    <mergeCell ref="D1:F1"/>
  </mergeCells>
  <dataValidations count="1">
    <dataValidation type="list" allowBlank="1" showInputMessage="1" showErrorMessage="1" sqref="D3:D15" xr:uid="{A944C59F-A86C-48BA-8EF4-0F154D67E7BA}">
      <formula1>$A$3:$A$15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03951-0229-4F5E-B86E-D05DE250D52D}">
  <sheetPr codeName="Blad11">
    <tabColor theme="4" tint="-0.249977111117893"/>
  </sheetPr>
  <dimension ref="B2:I9"/>
  <sheetViews>
    <sheetView workbookViewId="0">
      <selection activeCell="B3" sqref="B3"/>
    </sheetView>
  </sheetViews>
  <sheetFormatPr defaultRowHeight="15" x14ac:dyDescent="0.25"/>
  <cols>
    <col min="1" max="1" width="3.140625" customWidth="1"/>
    <col min="2" max="2" width="28.85546875" customWidth="1"/>
    <col min="3" max="3" width="16.85546875" customWidth="1"/>
    <col min="4" max="4" width="26.28515625" customWidth="1"/>
  </cols>
  <sheetData>
    <row r="2" spans="2:9" x14ac:dyDescent="0.25">
      <c r="B2" s="4" t="s">
        <v>0</v>
      </c>
      <c r="C2" s="4" t="s">
        <v>16</v>
      </c>
      <c r="D2" s="4" t="s">
        <v>44</v>
      </c>
      <c r="G2" s="1"/>
      <c r="H2" s="1"/>
      <c r="I2" s="1"/>
    </row>
    <row r="3" spans="2:9" x14ac:dyDescent="0.25">
      <c r="B3" t="s">
        <v>6</v>
      </c>
      <c r="C3" s="2">
        <v>50</v>
      </c>
      <c r="D3" s="2">
        <v>43</v>
      </c>
    </row>
    <row r="4" spans="2:9" x14ac:dyDescent="0.25">
      <c r="B4" t="s">
        <v>58</v>
      </c>
      <c r="C4" s="2">
        <v>22</v>
      </c>
      <c r="D4" s="2">
        <v>22</v>
      </c>
    </row>
    <row r="5" spans="2:9" x14ac:dyDescent="0.25">
      <c r="B5" t="s">
        <v>97</v>
      </c>
      <c r="C5" s="2">
        <v>44</v>
      </c>
      <c r="D5" s="2">
        <v>54</v>
      </c>
    </row>
    <row r="6" spans="2:9" x14ac:dyDescent="0.25">
      <c r="B6" t="s">
        <v>104</v>
      </c>
      <c r="C6" s="2">
        <v>50</v>
      </c>
      <c r="D6" s="2">
        <v>60</v>
      </c>
    </row>
    <row r="7" spans="2:9" x14ac:dyDescent="0.25">
      <c r="B7" t="s">
        <v>98</v>
      </c>
      <c r="C7" s="2">
        <v>78</v>
      </c>
      <c r="D7" s="2">
        <v>95</v>
      </c>
    </row>
    <row r="8" spans="2:9" x14ac:dyDescent="0.25">
      <c r="B8" t="s">
        <v>88</v>
      </c>
      <c r="C8" s="2">
        <v>88</v>
      </c>
      <c r="D8" s="2">
        <v>107</v>
      </c>
    </row>
    <row r="9" spans="2:9" x14ac:dyDescent="0.25">
      <c r="C9" s="2"/>
    </row>
  </sheetData>
  <sheetProtection algorithmName="SHA-512" hashValue="J9gED3jCho+FoVg7CU/lPsk7ppQTUOQQFZ52qV1MxqeQbtRvteGxegojJOXcenzd7MBPgBxJIBPDtEQNdzq40A==" saltValue="gp5ols6z+Oh4NkwL2QfR+Q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5BB46-CE0F-4860-BF4D-D6C4CB561412}">
  <dimension ref="B2:C5"/>
  <sheetViews>
    <sheetView workbookViewId="0">
      <selection activeCell="B2" sqref="B2"/>
    </sheetView>
  </sheetViews>
  <sheetFormatPr defaultRowHeight="15" x14ac:dyDescent="0.25"/>
  <cols>
    <col min="2" max="3" width="46.28515625" bestFit="1" customWidth="1"/>
  </cols>
  <sheetData>
    <row r="2" spans="2:3" ht="75" x14ac:dyDescent="0.25">
      <c r="B2" s="104" t="s">
        <v>79</v>
      </c>
      <c r="C2" s="106" t="s">
        <v>99</v>
      </c>
    </row>
    <row r="3" spans="2:3" x14ac:dyDescent="0.25">
      <c r="B3" t="s">
        <v>39</v>
      </c>
      <c r="C3" t="s">
        <v>39</v>
      </c>
    </row>
    <row r="4" spans="2:3" x14ac:dyDescent="0.25">
      <c r="B4" t="s">
        <v>38</v>
      </c>
      <c r="C4" t="s">
        <v>38</v>
      </c>
    </row>
    <row r="5" spans="2:3" x14ac:dyDescent="0.25">
      <c r="B5" t="s">
        <v>33</v>
      </c>
      <c r="C5" t="s">
        <v>33</v>
      </c>
    </row>
  </sheetData>
  <sheetProtection sheet="1" objects="1" scenarios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8</vt:i4>
      </vt:variant>
    </vt:vector>
  </HeadingPairs>
  <TitlesOfParts>
    <vt:vector size="18" baseType="lpstr">
      <vt:lpstr>Toelichting</vt:lpstr>
      <vt:lpstr>Begrotingsoverzicht</vt:lpstr>
      <vt:lpstr>Projectdeelnemers</vt:lpstr>
      <vt:lpstr>Deelprestaties</vt:lpstr>
      <vt:lpstr>Demonstratiebedrijven</vt:lpstr>
      <vt:lpstr>Rekenhulp uurtarief loonkosten</vt:lpstr>
      <vt:lpstr>Subsidie en activiteiten</vt:lpstr>
      <vt:lpstr>Kostentypen</vt:lpstr>
      <vt:lpstr>Vast tarief</vt:lpstr>
      <vt:lpstr>Berekeningsmethode</vt:lpstr>
      <vt:lpstr>Deelprestaties!Afdrukbereik</vt:lpstr>
      <vt:lpstr>Demonstratiebedrijven!Afdrukbereik</vt:lpstr>
      <vt:lpstr>Projectdeelnemers!Afdrukbereik</vt:lpstr>
      <vt:lpstr>'Rekenhulp uurtarief loonkosten'!Afdrukbereik</vt:lpstr>
      <vt:lpstr>Deelprestaties!Afdruktitels</vt:lpstr>
      <vt:lpstr>Demonstratiebedrijven!Afdruktitels</vt:lpstr>
      <vt:lpstr>Projectdeelnemers!Afdruktitels</vt:lpstr>
      <vt:lpstr>'Rekenhulp uurtarief loonkosten'!Afdruktitels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begroting Demonstratiebedrijf</dc:title>
  <dc:creator>Rijksdienst voor Ondernemend Nederland</dc:creator>
  <cp:lastModifiedBy>Rijksdienst voor Ondernemend Nederland</cp:lastModifiedBy>
  <cp:lastPrinted>2023-09-20T19:39:14Z</cp:lastPrinted>
  <dcterms:created xsi:type="dcterms:W3CDTF">2015-06-05T18:19:34Z</dcterms:created>
  <dcterms:modified xsi:type="dcterms:W3CDTF">2023-09-20T20:11:00Z</dcterms:modified>
</cp:coreProperties>
</file>