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xr:revisionPtr revIDLastSave="0" documentId="8_{5CEADE48-5819-4007-BD7C-233F1C6105D8}" xr6:coauthVersionLast="47" xr6:coauthVersionMax="47" xr10:uidLastSave="{00000000-0000-0000-0000-000000000000}"/>
  <bookViews>
    <workbookView xWindow="96" yWindow="732" windowWidth="24096" windowHeight="15948" xr2:uid="{00000000-000D-0000-FFFF-FFFF00000000}"/>
  </bookViews>
  <sheets>
    <sheet name="Maatregelenlijst" sheetId="8" r:id="rId1"/>
    <sheet name="Zonnepanelen orientatie O-W" sheetId="11" r:id="rId2"/>
    <sheet name="Samengevoegde maatregelen" sheetId="9" r:id="rId3"/>
  </sheets>
  <definedNames>
    <definedName name="TabelVoorExcelExport0" localSheetId="0">Maatregelenlijst!$C$1:$M$110</definedName>
    <definedName name="TabelVoorExcelExport0">#REF!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11" l="1"/>
  <c r="D18" i="11"/>
  <c r="M45" i="9"/>
  <c r="M44" i="9"/>
  <c r="M43" i="9"/>
  <c r="M42" i="9"/>
  <c r="M41" i="9"/>
  <c r="M40" i="9"/>
  <c r="M39" i="9"/>
  <c r="M38" i="9"/>
  <c r="M37" i="9"/>
  <c r="M36" i="9"/>
  <c r="M35" i="9"/>
  <c r="M34" i="9"/>
  <c r="M33" i="9"/>
  <c r="M32" i="9"/>
  <c r="M31" i="9"/>
  <c r="M30" i="9"/>
  <c r="M29" i="9"/>
  <c r="M28" i="9"/>
  <c r="M27" i="9"/>
  <c r="M26" i="9"/>
  <c r="M25" i="9"/>
  <c r="M24" i="9"/>
  <c r="M23" i="9"/>
  <c r="M22" i="9"/>
  <c r="M21" i="9"/>
  <c r="M20" i="9"/>
  <c r="M19" i="9"/>
  <c r="M18" i="9"/>
  <c r="M17" i="9"/>
  <c r="M16" i="9"/>
  <c r="M15" i="9"/>
  <c r="M14" i="9"/>
  <c r="M13" i="9"/>
  <c r="M12" i="9"/>
  <c r="M11" i="9"/>
  <c r="M10" i="9"/>
  <c r="M9" i="9"/>
  <c r="M8" i="9"/>
  <c r="M7" i="9"/>
  <c r="M6" i="9"/>
  <c r="M5" i="9"/>
  <c r="M4" i="9"/>
  <c r="M3" i="9"/>
  <c r="M2" i="9"/>
  <c r="X217" i="8"/>
  <c r="X216" i="8"/>
  <c r="X215" i="8"/>
  <c r="X214" i="8"/>
  <c r="X213" i="8"/>
  <c r="X212" i="8"/>
  <c r="X211" i="8"/>
  <c r="X210" i="8"/>
  <c r="X209" i="8"/>
  <c r="X208" i="8"/>
  <c r="X207" i="8"/>
  <c r="X206" i="8"/>
  <c r="X205" i="8"/>
  <c r="X204" i="8"/>
  <c r="X203" i="8"/>
  <c r="X202" i="8"/>
  <c r="X201" i="8"/>
  <c r="X200" i="8"/>
  <c r="X199" i="8"/>
  <c r="X198" i="8"/>
  <c r="X197" i="8"/>
  <c r="X196" i="8"/>
  <c r="X195" i="8"/>
  <c r="X194" i="8"/>
  <c r="X193" i="8"/>
  <c r="X192" i="8"/>
  <c r="X191" i="8"/>
  <c r="X190" i="8"/>
  <c r="X189" i="8"/>
  <c r="X188" i="8"/>
  <c r="X187" i="8"/>
  <c r="X186" i="8"/>
  <c r="X185" i="8"/>
  <c r="X184" i="8"/>
  <c r="X181" i="8"/>
  <c r="X180" i="8"/>
  <c r="X179" i="8"/>
  <c r="X178" i="8"/>
  <c r="X177" i="8"/>
  <c r="X176" i="8"/>
  <c r="X175" i="8"/>
  <c r="X174" i="8"/>
  <c r="X173" i="8"/>
  <c r="X172" i="8"/>
  <c r="X171" i="8"/>
  <c r="X170" i="8"/>
  <c r="X169" i="8"/>
  <c r="X168" i="8"/>
  <c r="X167" i="8"/>
  <c r="X166" i="8"/>
  <c r="X165" i="8"/>
  <c r="X164" i="8"/>
  <c r="X163" i="8"/>
  <c r="X162" i="8"/>
  <c r="X161" i="8"/>
  <c r="X160" i="8"/>
  <c r="X159" i="8"/>
  <c r="X158" i="8"/>
  <c r="X157" i="8"/>
  <c r="X156" i="8"/>
  <c r="X155" i="8"/>
  <c r="X154" i="8"/>
  <c r="X153" i="8"/>
  <c r="X152" i="8"/>
  <c r="X149" i="8"/>
  <c r="X148" i="8"/>
  <c r="X147" i="8"/>
  <c r="X146" i="8"/>
  <c r="X145" i="8"/>
  <c r="X144" i="8"/>
  <c r="X143" i="8"/>
  <c r="X142" i="8"/>
  <c r="X141" i="8"/>
  <c r="X140" i="8"/>
  <c r="X139" i="8"/>
  <c r="X138" i="8"/>
  <c r="X137" i="8"/>
  <c r="X136" i="8"/>
  <c r="X135" i="8"/>
  <c r="X134" i="8"/>
  <c r="X133" i="8"/>
  <c r="X132" i="8"/>
  <c r="X131" i="8"/>
  <c r="X130" i="8"/>
  <c r="X129" i="8"/>
  <c r="X128" i="8"/>
  <c r="X127" i="8"/>
  <c r="X126" i="8"/>
  <c r="X125" i="8"/>
  <c r="X124" i="8"/>
  <c r="X123" i="8"/>
  <c r="X122" i="8"/>
  <c r="X121" i="8"/>
  <c r="X120" i="8"/>
  <c r="X119" i="8"/>
  <c r="X118" i="8"/>
  <c r="X117" i="8"/>
  <c r="X116" i="8"/>
  <c r="X115" i="8"/>
  <c r="X114" i="8"/>
  <c r="X113" i="8"/>
  <c r="X112" i="8"/>
  <c r="X111" i="8"/>
  <c r="X110" i="8"/>
  <c r="X109" i="8"/>
  <c r="X108" i="8"/>
  <c r="X107" i="8"/>
  <c r="X106" i="8"/>
  <c r="X105" i="8"/>
  <c r="X104" i="8"/>
  <c r="X103" i="8"/>
  <c r="X102" i="8"/>
  <c r="X101" i="8"/>
  <c r="X100" i="8"/>
  <c r="X97" i="8"/>
  <c r="X96" i="8"/>
  <c r="X95" i="8"/>
  <c r="X94" i="8"/>
  <c r="X93" i="8"/>
  <c r="X92" i="8"/>
  <c r="X91" i="8"/>
  <c r="X90" i="8"/>
  <c r="X89" i="8"/>
  <c r="X88" i="8"/>
  <c r="X87" i="8"/>
  <c r="X86" i="8"/>
  <c r="X85" i="8"/>
  <c r="X84" i="8"/>
  <c r="X83" i="8"/>
  <c r="X82" i="8"/>
  <c r="X81" i="8"/>
  <c r="X80" i="8"/>
  <c r="X79" i="8"/>
  <c r="X78" i="8"/>
  <c r="X77" i="8"/>
  <c r="X76" i="8"/>
  <c r="X75" i="8"/>
  <c r="X74" i="8"/>
  <c r="X73" i="8"/>
  <c r="X72" i="8"/>
  <c r="X71" i="8"/>
  <c r="X70" i="8"/>
  <c r="X69" i="8"/>
  <c r="X68" i="8"/>
  <c r="X67" i="8"/>
  <c r="X66" i="8"/>
  <c r="X65" i="8"/>
  <c r="X64" i="8"/>
  <c r="X63" i="8"/>
  <c r="X62" i="8"/>
  <c r="X61" i="8"/>
  <c r="X60" i="8"/>
  <c r="X59" i="8"/>
  <c r="X58" i="8"/>
  <c r="X57" i="8"/>
  <c r="X56" i="8"/>
  <c r="X55" i="8"/>
  <c r="X54" i="8"/>
  <c r="X53" i="8"/>
  <c r="X52" i="8"/>
  <c r="X51" i="8"/>
  <c r="X50" i="8"/>
  <c r="X49" i="8"/>
  <c r="X48" i="8"/>
  <c r="X47" i="8"/>
  <c r="X46" i="8"/>
  <c r="X45" i="8"/>
  <c r="X44" i="8"/>
  <c r="X43" i="8"/>
  <c r="X42" i="8"/>
  <c r="X41" i="8"/>
  <c r="X40" i="8"/>
  <c r="X39" i="8"/>
  <c r="X38" i="8"/>
  <c r="X31" i="8"/>
  <c r="X30" i="8"/>
  <c r="X29" i="8"/>
  <c r="X28" i="8"/>
  <c r="X27" i="8"/>
  <c r="X26" i="8"/>
  <c r="X25" i="8"/>
  <c r="X24" i="8"/>
  <c r="X23" i="8"/>
  <c r="X22" i="8"/>
  <c r="X21" i="8"/>
  <c r="X20" i="8"/>
  <c r="X19" i="8"/>
  <c r="X18" i="8"/>
  <c r="X17" i="8"/>
  <c r="X16" i="8"/>
  <c r="X15" i="8"/>
  <c r="X14" i="8"/>
  <c r="X13" i="8"/>
  <c r="X12" i="8"/>
  <c r="X11" i="8"/>
  <c r="X10" i="8"/>
  <c r="X7" i="8"/>
  <c r="X6" i="8"/>
  <c r="X5" i="8"/>
  <c r="X4" i="8"/>
  <c r="X3" i="8"/>
  <c r="X2" i="8"/>
  <c r="B184" i="8"/>
  <c r="B185" i="8"/>
  <c r="B186" i="8"/>
  <c r="B187" i="8"/>
  <c r="B188" i="8"/>
  <c r="B189" i="8"/>
  <c r="B190" i="8"/>
  <c r="B191" i="8"/>
  <c r="V217" i="8"/>
  <c r="W217" i="8" s="1"/>
  <c r="V216" i="8"/>
  <c r="W216" i="8" s="1"/>
  <c r="V215" i="8"/>
  <c r="W215" i="8" s="1"/>
  <c r="V214" i="8"/>
  <c r="W214" i="8" s="1"/>
  <c r="V213" i="8"/>
  <c r="W213" i="8" s="1"/>
  <c r="V212" i="8"/>
  <c r="W212" i="8" s="1"/>
  <c r="V211" i="8"/>
  <c r="W211" i="8" s="1"/>
  <c r="V210" i="8"/>
  <c r="W210" i="8" s="1"/>
  <c r="V209" i="8"/>
  <c r="W209" i="8" s="1"/>
  <c r="V208" i="8"/>
  <c r="W208" i="8" s="1"/>
  <c r="V207" i="8"/>
  <c r="W207" i="8" s="1"/>
  <c r="V206" i="8"/>
  <c r="W206" i="8" s="1"/>
  <c r="V205" i="8"/>
  <c r="W205" i="8" s="1"/>
  <c r="V204" i="8"/>
  <c r="W204" i="8" s="1"/>
  <c r="B204" i="8"/>
  <c r="B205" i="8"/>
  <c r="B206" i="8"/>
  <c r="B207" i="8"/>
  <c r="B208" i="8"/>
  <c r="B209" i="8"/>
  <c r="B210" i="8"/>
  <c r="B211" i="8"/>
  <c r="B212" i="8"/>
  <c r="B213" i="8"/>
  <c r="B214" i="8"/>
  <c r="B215" i="8"/>
  <c r="B216" i="8"/>
  <c r="B217" i="8"/>
  <c r="C13" i="11"/>
  <c r="K9" i="9" l="1"/>
  <c r="K45" i="9"/>
  <c r="K44" i="9"/>
  <c r="K43" i="9"/>
  <c r="K42" i="9"/>
  <c r="K41" i="9"/>
  <c r="K40" i="9"/>
  <c r="K39" i="9"/>
  <c r="K38" i="9"/>
  <c r="K37" i="9"/>
  <c r="K36" i="9"/>
  <c r="K35" i="9"/>
  <c r="K34" i="9"/>
  <c r="K33" i="9"/>
  <c r="K32" i="9"/>
  <c r="K31" i="9"/>
  <c r="K30" i="9"/>
  <c r="K29" i="9"/>
  <c r="K28" i="9"/>
  <c r="K27" i="9"/>
  <c r="K26" i="9"/>
  <c r="K25" i="9"/>
  <c r="K24" i="9"/>
  <c r="K23" i="9"/>
  <c r="K22" i="9"/>
  <c r="K21" i="9"/>
  <c r="K20" i="9"/>
  <c r="K19" i="9"/>
  <c r="K18" i="9"/>
  <c r="K17" i="9"/>
  <c r="K16" i="9"/>
  <c r="K15" i="9"/>
  <c r="K14" i="9"/>
  <c r="K13" i="9"/>
  <c r="K12" i="9"/>
  <c r="K11" i="9"/>
  <c r="K10" i="9"/>
  <c r="K8" i="9"/>
  <c r="K7" i="9"/>
  <c r="K6" i="9"/>
  <c r="K5" i="9"/>
  <c r="K4" i="9"/>
  <c r="K3" i="9"/>
  <c r="K2" i="9"/>
  <c r="L44" i="9" l="1"/>
  <c r="L45" i="9"/>
  <c r="L42" i="9"/>
  <c r="L43" i="9"/>
  <c r="C6" i="11" l="1"/>
  <c r="C4" i="11"/>
  <c r="D30" i="11"/>
  <c r="D31" i="11" s="1"/>
  <c r="D29" i="11"/>
  <c r="E25" i="11"/>
  <c r="C8" i="11"/>
  <c r="C2" i="11"/>
  <c r="C15" i="11" s="1"/>
  <c r="C17" i="11" s="1"/>
  <c r="F22" i="11" l="1"/>
  <c r="F24" i="11" s="1"/>
  <c r="E22" i="11"/>
  <c r="D22" i="11"/>
  <c r="F21" i="11"/>
  <c r="F23" i="11" s="1"/>
  <c r="E21" i="11"/>
  <c r="E23" i="11" s="1"/>
  <c r="D21" i="11"/>
  <c r="D23" i="11" s="1"/>
  <c r="F25" i="11"/>
  <c r="D25" i="11"/>
  <c r="D24" i="11" l="1"/>
  <c r="E24" i="11"/>
  <c r="E26" i="11" s="1"/>
  <c r="D26" i="11"/>
  <c r="D27" i="11" s="1"/>
  <c r="E27" i="11"/>
  <c r="F26" i="11"/>
  <c r="F18" i="11" s="1"/>
  <c r="F27" i="11" s="1"/>
  <c r="V38" i="8" l="1"/>
  <c r="W38" i="8" s="1"/>
  <c r="V40" i="8"/>
  <c r="V39" i="8"/>
  <c r="V41" i="8"/>
  <c r="V144" i="8"/>
  <c r="V146" i="8"/>
  <c r="V148" i="8"/>
  <c r="V152" i="8"/>
  <c r="V154" i="8"/>
  <c r="V156" i="8"/>
  <c r="V158" i="8"/>
  <c r="V160" i="8"/>
  <c r="V162" i="8"/>
  <c r="V164" i="8"/>
  <c r="V166" i="8"/>
  <c r="V168" i="8"/>
  <c r="V170" i="8"/>
  <c r="V172" i="8"/>
  <c r="V145" i="8"/>
  <c r="V147" i="8"/>
  <c r="V149" i="8"/>
  <c r="V153" i="8"/>
  <c r="V155" i="8"/>
  <c r="V157" i="8"/>
  <c r="V159" i="8"/>
  <c r="V161" i="8"/>
  <c r="V163" i="8"/>
  <c r="V165" i="8"/>
  <c r="V167" i="8"/>
  <c r="V169" i="8"/>
  <c r="V171" i="8"/>
  <c r="V173" i="8"/>
  <c r="V174" i="8"/>
  <c r="V176" i="8"/>
  <c r="V178" i="8"/>
  <c r="V180" i="8"/>
  <c r="V175" i="8"/>
  <c r="V177" i="8"/>
  <c r="V179" i="8"/>
  <c r="V181" i="8"/>
  <c r="V192" i="8"/>
  <c r="V194" i="8"/>
  <c r="V193" i="8"/>
  <c r="V195" i="8"/>
  <c r="V100" i="8"/>
  <c r="V101" i="8"/>
  <c r="V64" i="8"/>
  <c r="V66" i="8"/>
  <c r="V68" i="8"/>
  <c r="V70" i="8"/>
  <c r="V72" i="8"/>
  <c r="V65" i="8"/>
  <c r="V67" i="8"/>
  <c r="V69" i="8"/>
  <c r="V71" i="8"/>
  <c r="V73" i="8"/>
  <c r="V102" i="8"/>
  <c r="V104" i="8"/>
  <c r="V106" i="8"/>
  <c r="V108" i="8"/>
  <c r="V110" i="8"/>
  <c r="V103" i="8"/>
  <c r="V105" i="8"/>
  <c r="V107" i="8"/>
  <c r="V109" i="8"/>
  <c r="V111" i="8"/>
  <c r="V74" i="8"/>
  <c r="V76" i="8"/>
  <c r="V75" i="8"/>
  <c r="V77" i="8"/>
  <c r="V2" i="8"/>
  <c r="V4" i="8"/>
  <c r="V6" i="8"/>
  <c r="V10" i="8"/>
  <c r="V12" i="8"/>
  <c r="V14" i="8"/>
  <c r="V16" i="8"/>
  <c r="V3" i="8"/>
  <c r="V5" i="8"/>
  <c r="V7" i="8"/>
  <c r="V11" i="8"/>
  <c r="V13" i="8"/>
  <c r="V15" i="8"/>
  <c r="V17" i="8"/>
  <c r="V196" i="8"/>
  <c r="V198" i="8"/>
  <c r="V200" i="8"/>
  <c r="V197" i="8"/>
  <c r="V199" i="8"/>
  <c r="V201" i="8"/>
  <c r="V202" i="8"/>
  <c r="V203" i="8"/>
  <c r="V42" i="8"/>
  <c r="V44" i="8"/>
  <c r="V46" i="8"/>
  <c r="V48" i="8"/>
  <c r="V50" i="8"/>
  <c r="V52" i="8"/>
  <c r="V54" i="8"/>
  <c r="V56" i="8"/>
  <c r="V58" i="8"/>
  <c r="V60" i="8"/>
  <c r="V62" i="8"/>
  <c r="V43" i="8"/>
  <c r="V45" i="8"/>
  <c r="V47" i="8"/>
  <c r="V49" i="8"/>
  <c r="V51" i="8"/>
  <c r="V53" i="8"/>
  <c r="V55" i="8"/>
  <c r="V57" i="8"/>
  <c r="V59" i="8"/>
  <c r="V61" i="8"/>
  <c r="V63" i="8"/>
  <c r="V124" i="8"/>
  <c r="V126" i="8"/>
  <c r="V128" i="8"/>
  <c r="V130" i="8"/>
  <c r="V132" i="8"/>
  <c r="V134" i="8"/>
  <c r="V136" i="8"/>
  <c r="V125" i="8"/>
  <c r="V127" i="8"/>
  <c r="V129" i="8"/>
  <c r="V131" i="8"/>
  <c r="V133" i="8"/>
  <c r="V135" i="8"/>
  <c r="V137" i="8"/>
  <c r="V112" i="8"/>
  <c r="V114" i="8"/>
  <c r="V116" i="8"/>
  <c r="V118" i="8"/>
  <c r="V120" i="8"/>
  <c r="V122" i="8"/>
  <c r="V113" i="8"/>
  <c r="V115" i="8"/>
  <c r="V117" i="8"/>
  <c r="V119" i="8"/>
  <c r="V121" i="8"/>
  <c r="V123" i="8"/>
  <c r="V86" i="8"/>
  <c r="V88" i="8"/>
  <c r="V90" i="8"/>
  <c r="V92" i="8"/>
  <c r="V94" i="8"/>
  <c r="V96" i="8"/>
  <c r="V87" i="8"/>
  <c r="V89" i="8"/>
  <c r="V91" i="8"/>
  <c r="V93" i="8"/>
  <c r="V95" i="8"/>
  <c r="V97" i="8"/>
  <c r="V18" i="8"/>
  <c r="V20" i="8"/>
  <c r="V22" i="8"/>
  <c r="V24" i="8"/>
  <c r="V26" i="8"/>
  <c r="V28" i="8"/>
  <c r="V30" i="8"/>
  <c r="V19" i="8"/>
  <c r="V21" i="8"/>
  <c r="V23" i="8"/>
  <c r="V25" i="8"/>
  <c r="V27" i="8"/>
  <c r="V29" i="8"/>
  <c r="V31" i="8"/>
  <c r="V78" i="8"/>
  <c r="V80" i="8"/>
  <c r="V82" i="8"/>
  <c r="V84" i="8"/>
  <c r="V79" i="8"/>
  <c r="V81" i="8"/>
  <c r="V83" i="8"/>
  <c r="V85" i="8"/>
  <c r="V138" i="8"/>
  <c r="V140" i="8"/>
  <c r="V142" i="8"/>
  <c r="V139" i="8"/>
  <c r="V141" i="8"/>
  <c r="V143" i="8"/>
  <c r="W40" i="8"/>
  <c r="W39" i="8"/>
  <c r="W41" i="8"/>
  <c r="W144" i="8"/>
  <c r="W146" i="8"/>
  <c r="W148" i="8"/>
  <c r="W152" i="8"/>
  <c r="W154" i="8"/>
  <c r="W156" i="8"/>
  <c r="W158" i="8"/>
  <c r="W160" i="8"/>
  <c r="W162" i="8"/>
  <c r="W164" i="8"/>
  <c r="W166" i="8"/>
  <c r="W168" i="8"/>
  <c r="W170" i="8"/>
  <c r="W172" i="8"/>
  <c r="W145" i="8"/>
  <c r="W147" i="8"/>
  <c r="W149" i="8"/>
  <c r="W153" i="8"/>
  <c r="W155" i="8"/>
  <c r="W157" i="8"/>
  <c r="W159" i="8"/>
  <c r="W161" i="8"/>
  <c r="W163" i="8"/>
  <c r="W165" i="8"/>
  <c r="W167" i="8"/>
  <c r="W169" i="8"/>
  <c r="W171" i="8"/>
  <c r="W173" i="8"/>
  <c r="W174" i="8"/>
  <c r="W176" i="8"/>
  <c r="W178" i="8"/>
  <c r="W180" i="8"/>
  <c r="W175" i="8"/>
  <c r="W177" i="8"/>
  <c r="W179" i="8"/>
  <c r="W181" i="8"/>
  <c r="W192" i="8"/>
  <c r="W194" i="8"/>
  <c r="W193" i="8"/>
  <c r="W195" i="8"/>
  <c r="W100" i="8"/>
  <c r="W101" i="8"/>
  <c r="W64" i="8"/>
  <c r="W66" i="8"/>
  <c r="W68" i="8"/>
  <c r="W70" i="8"/>
  <c r="W72" i="8"/>
  <c r="W65" i="8"/>
  <c r="W67" i="8"/>
  <c r="W69" i="8"/>
  <c r="W71" i="8"/>
  <c r="W73" i="8"/>
  <c r="W102" i="8"/>
  <c r="W104" i="8"/>
  <c r="W106" i="8"/>
  <c r="W108" i="8"/>
  <c r="W110" i="8"/>
  <c r="W103" i="8"/>
  <c r="W105" i="8"/>
  <c r="W107" i="8"/>
  <c r="W109" i="8"/>
  <c r="W111" i="8"/>
  <c r="W74" i="8"/>
  <c r="W76" i="8"/>
  <c r="W75" i="8"/>
  <c r="W77" i="8"/>
  <c r="W2" i="8"/>
  <c r="W4" i="8"/>
  <c r="W6" i="8"/>
  <c r="W10" i="8"/>
  <c r="W12" i="8"/>
  <c r="W14" i="8"/>
  <c r="W16" i="8"/>
  <c r="W3" i="8"/>
  <c r="W5" i="8"/>
  <c r="W7" i="8"/>
  <c r="W11" i="8"/>
  <c r="W13" i="8"/>
  <c r="W15" i="8"/>
  <c r="W17" i="8"/>
  <c r="W196" i="8"/>
  <c r="W198" i="8"/>
  <c r="W200" i="8"/>
  <c r="W197" i="8"/>
  <c r="W199" i="8"/>
  <c r="W201" i="8"/>
  <c r="W202" i="8"/>
  <c r="W203" i="8"/>
  <c r="W42" i="8"/>
  <c r="W44" i="8"/>
  <c r="W46" i="8"/>
  <c r="W48" i="8"/>
  <c r="W50" i="8"/>
  <c r="W52" i="8"/>
  <c r="W54" i="8"/>
  <c r="W56" i="8"/>
  <c r="W58" i="8"/>
  <c r="W60" i="8"/>
  <c r="W62" i="8"/>
  <c r="W43" i="8"/>
  <c r="W45" i="8"/>
  <c r="W47" i="8"/>
  <c r="W49" i="8"/>
  <c r="W51" i="8"/>
  <c r="W53" i="8"/>
  <c r="W55" i="8"/>
  <c r="W57" i="8"/>
  <c r="W59" i="8"/>
  <c r="W61" i="8"/>
  <c r="W63" i="8"/>
  <c r="W124" i="8"/>
  <c r="W126" i="8"/>
  <c r="W128" i="8"/>
  <c r="W130" i="8"/>
  <c r="W132" i="8"/>
  <c r="W134" i="8"/>
  <c r="W136" i="8"/>
  <c r="W125" i="8"/>
  <c r="W127" i="8"/>
  <c r="W129" i="8"/>
  <c r="W131" i="8"/>
  <c r="W133" i="8"/>
  <c r="W135" i="8"/>
  <c r="W137" i="8"/>
  <c r="W112" i="8"/>
  <c r="W114" i="8"/>
  <c r="W116" i="8"/>
  <c r="W118" i="8"/>
  <c r="W120" i="8"/>
  <c r="W122" i="8"/>
  <c r="W113" i="8"/>
  <c r="W115" i="8"/>
  <c r="W117" i="8"/>
  <c r="W119" i="8"/>
  <c r="W121" i="8"/>
  <c r="W123" i="8"/>
  <c r="W86" i="8"/>
  <c r="W88" i="8"/>
  <c r="W90" i="8"/>
  <c r="W92" i="8"/>
  <c r="W94" i="8"/>
  <c r="W96" i="8"/>
  <c r="W87" i="8"/>
  <c r="W89" i="8"/>
  <c r="W91" i="8"/>
  <c r="W93" i="8"/>
  <c r="W95" i="8"/>
  <c r="W97" i="8"/>
  <c r="W18" i="8"/>
  <c r="W20" i="8"/>
  <c r="W22" i="8"/>
  <c r="W24" i="8"/>
  <c r="W26" i="8"/>
  <c r="W28" i="8"/>
  <c r="W30" i="8"/>
  <c r="W19" i="8"/>
  <c r="W21" i="8"/>
  <c r="W23" i="8"/>
  <c r="W25" i="8"/>
  <c r="W27" i="8"/>
  <c r="W29" i="8"/>
  <c r="W31" i="8"/>
  <c r="W78" i="8"/>
  <c r="W80" i="8"/>
  <c r="W82" i="8"/>
  <c r="W84" i="8"/>
  <c r="W79" i="8"/>
  <c r="W81" i="8"/>
  <c r="W83" i="8"/>
  <c r="W85" i="8"/>
  <c r="W138" i="8"/>
  <c r="W140" i="8"/>
  <c r="W142" i="8"/>
  <c r="W139" i="8"/>
  <c r="W141" i="8"/>
  <c r="W143" i="8"/>
  <c r="L2" i="9"/>
  <c r="L41" i="9"/>
  <c r="L40" i="9"/>
  <c r="L39" i="9"/>
  <c r="L38" i="9"/>
  <c r="L37" i="9"/>
  <c r="L36" i="9"/>
  <c r="L35" i="9"/>
  <c r="L34" i="9"/>
  <c r="L33" i="9"/>
  <c r="L32" i="9"/>
  <c r="L31" i="9"/>
  <c r="L30" i="9"/>
  <c r="L29" i="9"/>
  <c r="L28" i="9"/>
  <c r="L27" i="9"/>
  <c r="L26" i="9"/>
  <c r="L25" i="9"/>
  <c r="L24" i="9"/>
  <c r="L23" i="9"/>
  <c r="L22" i="9"/>
  <c r="L21" i="9"/>
  <c r="L20" i="9"/>
  <c r="L19" i="9"/>
  <c r="L18" i="9"/>
  <c r="L17" i="9"/>
  <c r="L16" i="9"/>
  <c r="L15" i="9"/>
  <c r="L14" i="9"/>
  <c r="L13" i="9"/>
  <c r="L12" i="9"/>
  <c r="L11" i="9"/>
  <c r="L10" i="9"/>
  <c r="L9" i="9"/>
  <c r="L8" i="9"/>
  <c r="L7" i="9"/>
  <c r="L6" i="9"/>
  <c r="L5" i="9"/>
  <c r="L4" i="9"/>
  <c r="L3" i="9"/>
  <c r="B183" i="8" l="1"/>
  <c r="B99" i="8"/>
  <c r="B182" i="8"/>
  <c r="B98" i="8"/>
  <c r="B143" i="8"/>
  <c r="B141" i="8"/>
  <c r="B139" i="8"/>
  <c r="B142" i="8"/>
  <c r="B140" i="8"/>
  <c r="B138" i="8"/>
  <c r="B85" i="8"/>
  <c r="B83" i="8"/>
  <c r="B81" i="8"/>
  <c r="B79" i="8"/>
  <c r="B84" i="8"/>
  <c r="B82" i="8"/>
  <c r="B80" i="8"/>
  <c r="B78" i="8"/>
  <c r="B31" i="8"/>
  <c r="B29" i="8"/>
  <c r="B27" i="8"/>
  <c r="B25" i="8"/>
  <c r="B23" i="8"/>
  <c r="B21" i="8"/>
  <c r="B19" i="8"/>
  <c r="B30" i="8"/>
  <c r="B28" i="8"/>
  <c r="B26" i="8"/>
  <c r="B24" i="8"/>
  <c r="B22" i="8"/>
  <c r="B20" i="8"/>
  <c r="B18" i="8"/>
  <c r="B97" i="8"/>
  <c r="B95" i="8"/>
  <c r="B93" i="8"/>
  <c r="B91" i="8"/>
  <c r="B89" i="8"/>
  <c r="B87" i="8"/>
  <c r="B96" i="8"/>
  <c r="B94" i="8"/>
  <c r="B92" i="8"/>
  <c r="B90" i="8"/>
  <c r="B88" i="8"/>
  <c r="B86" i="8"/>
  <c r="B123" i="8"/>
  <c r="B121" i="8"/>
  <c r="B119" i="8"/>
  <c r="B117" i="8"/>
  <c r="B115" i="8"/>
  <c r="B113" i="8"/>
  <c r="B122" i="8"/>
  <c r="B120" i="8"/>
  <c r="B118" i="8"/>
  <c r="B116" i="8"/>
  <c r="B114" i="8"/>
  <c r="B112" i="8"/>
  <c r="B137" i="8"/>
  <c r="B135" i="8"/>
  <c r="B133" i="8"/>
  <c r="B131" i="8"/>
  <c r="B129" i="8"/>
  <c r="B127" i="8"/>
  <c r="B125" i="8"/>
  <c r="B136" i="8"/>
  <c r="B134" i="8"/>
  <c r="B132" i="8"/>
  <c r="B130" i="8"/>
  <c r="B128" i="8"/>
  <c r="B126" i="8"/>
  <c r="B124" i="8"/>
  <c r="B63" i="8"/>
  <c r="B61" i="8"/>
  <c r="B59" i="8"/>
  <c r="B57" i="8"/>
  <c r="B55" i="8"/>
  <c r="B53" i="8"/>
  <c r="B51" i="8"/>
  <c r="B49" i="8"/>
  <c r="B47" i="8"/>
  <c r="B45" i="8"/>
  <c r="B43" i="8"/>
  <c r="B62" i="8"/>
  <c r="B60" i="8"/>
  <c r="B58" i="8"/>
  <c r="B56" i="8"/>
  <c r="B54" i="8"/>
  <c r="B52" i="8"/>
  <c r="B50" i="8"/>
  <c r="B48" i="8"/>
  <c r="B46" i="8"/>
  <c r="B44" i="8"/>
  <c r="B42" i="8"/>
  <c r="B203" i="8"/>
  <c r="B202" i="8"/>
  <c r="B201" i="8"/>
  <c r="B199" i="8"/>
  <c r="B197" i="8"/>
  <c r="B200" i="8"/>
  <c r="B198" i="8"/>
  <c r="B196" i="8"/>
  <c r="B17" i="8"/>
  <c r="B15" i="8"/>
  <c r="B13" i="8"/>
  <c r="B11" i="8"/>
  <c r="B9" i="8"/>
  <c r="B7" i="8"/>
  <c r="B5" i="8"/>
  <c r="B3" i="8"/>
  <c r="B16" i="8"/>
  <c r="B14" i="8"/>
  <c r="B12" i="8"/>
  <c r="B10" i="8"/>
  <c r="B8" i="8"/>
  <c r="B6" i="8"/>
  <c r="B4" i="8"/>
  <c r="B2" i="8"/>
  <c r="B77" i="8"/>
  <c r="B75" i="8"/>
  <c r="B76" i="8"/>
  <c r="B74" i="8"/>
  <c r="B111" i="8"/>
  <c r="B109" i="8"/>
  <c r="B107" i="8"/>
  <c r="B105" i="8"/>
  <c r="B103" i="8"/>
  <c r="B110" i="8"/>
  <c r="B108" i="8"/>
  <c r="B106" i="8"/>
  <c r="B104" i="8"/>
  <c r="B102" i="8"/>
  <c r="B73" i="8"/>
  <c r="B71" i="8"/>
  <c r="B69" i="8"/>
  <c r="B67" i="8"/>
  <c r="B65" i="8"/>
  <c r="B72" i="8"/>
  <c r="B70" i="8"/>
  <c r="B68" i="8"/>
  <c r="B66" i="8"/>
  <c r="B64" i="8"/>
  <c r="B101" i="8"/>
  <c r="B100" i="8"/>
  <c r="B195" i="8"/>
  <c r="B193" i="8"/>
  <c r="B194" i="8"/>
  <c r="B192" i="8"/>
  <c r="B181" i="8"/>
  <c r="B179" i="8"/>
  <c r="B177" i="8"/>
  <c r="B175" i="8"/>
  <c r="B180" i="8"/>
  <c r="B178" i="8"/>
  <c r="B176" i="8"/>
  <c r="B174" i="8"/>
  <c r="B173" i="8"/>
  <c r="B171" i="8"/>
  <c r="B169" i="8"/>
  <c r="B167" i="8"/>
  <c r="B165" i="8"/>
  <c r="B163" i="8"/>
  <c r="B161" i="8"/>
  <c r="B159" i="8"/>
  <c r="B157" i="8"/>
  <c r="B155" i="8"/>
  <c r="B153" i="8"/>
  <c r="B151" i="8"/>
  <c r="B149" i="8"/>
  <c r="B147" i="8"/>
  <c r="B145" i="8"/>
  <c r="B172" i="8"/>
  <c r="B170" i="8"/>
  <c r="B168" i="8"/>
  <c r="B166" i="8"/>
  <c r="B164" i="8"/>
  <c r="B162" i="8"/>
  <c r="B160" i="8"/>
  <c r="B158" i="8"/>
  <c r="B156" i="8"/>
  <c r="B154" i="8"/>
  <c r="B152" i="8"/>
  <c r="B150" i="8"/>
  <c r="B148" i="8"/>
  <c r="B146" i="8"/>
  <c r="B144" i="8"/>
  <c r="B41" i="8"/>
  <c r="B39" i="8"/>
  <c r="B37" i="8"/>
  <c r="B35" i="8"/>
  <c r="B33" i="8"/>
  <c r="B40" i="8"/>
  <c r="B38" i="8"/>
  <c r="B36" i="8"/>
  <c r="B34" i="8"/>
  <c r="B3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tc={B4060415-C407-4570-A9C3-A4D3FBEAF059}</author>
  </authors>
  <commentList>
    <comment ref="K1" authorId="0" shapeId="0" xr:uid="{B4060415-C407-4570-A9C3-A4D3FBEAF059}">
      <text>
        <t>[Opmerkingenthread]
U kunt deze opmerkingenthread lezen in uw versie van Excel. Eventuele wijzigingen aan de thread gaan echter verloren als het bestand wordt geopend in een nieuwere versie van Excel. Meer informatie: https://go.microsoft.com/fwlink/?linkid=870924
Opmerking:
    De investeringen zijn bepaald voor 1 januari 2022 en daarna geindexeerd met 16% vanwege prijsstijgingen.</t>
      </text>
    </comment>
  </commentList>
</comments>
</file>

<file path=xl/sharedStrings.xml><?xml version="1.0" encoding="utf-8"?>
<sst xmlns="http://schemas.openxmlformats.org/spreadsheetml/2006/main" count="2596" uniqueCount="765">
  <si>
    <t>Volgnummer</t>
  </si>
  <si>
    <t/>
  </si>
  <si>
    <t>Isoleer warmwaterleidingen en appendages.</t>
  </si>
  <si>
    <t>Door het aanbrengen van isolatiemateriaal met een Rd-waarde van ten minste 2,5 m²K/W rondom stoomleidingen en appendages wordt warmteverlies tegengegaan.</t>
  </si>
  <si>
    <t>Isoleer stoomleidingen en appendages.</t>
  </si>
  <si>
    <t>Door het aansluiten van een (extra) buffervat op het bestaande persluchtnet kan meer perslucht opgeslagen worden, waardoor het aantal starts en stops van de compressor wordt beperkt.</t>
  </si>
  <si>
    <t>Vergroot de persluchtbuffer.</t>
  </si>
  <si>
    <t>Vervang bestaande directe expansie koelinstallaties door nieuwe efficiëntere koelinstallaties. Door lagere condensatietemperaturen in tussenseizoen en winter verbetert de efficiëntie substantieel en wordt energie bespaard.</t>
  </si>
  <si>
    <t>Pas een energiezuinige koelinstallatie toe voor de koeling van serverruimten.</t>
  </si>
  <si>
    <t>Door middel van virtualisatie en consolidatie (het intern of extern samenvoegen van werklast) wordt het aantal in gebruik zijnde servers teruggebracht.</t>
  </si>
  <si>
    <t>Pas virtualisatie en consolidatie toe bij servers.</t>
  </si>
  <si>
    <t>Stel geautomatiseerd energiebeheer in op servers</t>
  </si>
  <si>
    <t>Door middel van een extra warmtewisselaar in het persgascircuit kan de restwarmte uit de condensors nuttig worden gebruikt.</t>
  </si>
  <si>
    <t>Gebruik de restwarmte van de condensors van de koelinstallatie.</t>
  </si>
  <si>
    <t>Door stoom als middel voor ruimteverwarming te vervangen voor een efficiënter alternatief wordt energie bespaard. Mogelijke alternatieven zijn een indirect gestookte heater, een direct gestookte hoogrendement (HR)-heater of donkere stralers.</t>
  </si>
  <si>
    <t>Vervang stoom als middel voor ruimteverwarming.</t>
  </si>
  <si>
    <t>Plaats een warmtewisselaar bij de uitgang van een heetwaterproces om het suppletiewater voor te verwarmen met warmte uit te lozen water.</t>
  </si>
  <si>
    <t>Door gebruik te maken van nieuwe en energiezuinige perslucht aangedreven gereedschappen, zoals blaaspistolen, wordt er minder perslucht gebruikt en energie bespaard.</t>
  </si>
  <si>
    <t>Gebruik zuinige persluchtgereedschappen.</t>
  </si>
  <si>
    <t>Pas een omgekeerde osmose (RO)-installatie toe om de ketelwaterkwaliteit te verbeteren.</t>
  </si>
  <si>
    <t>Door het toepassen van een automatische condensordrukregeling op basis van de buitenluchttemperatuur, zal de condensortemperatuur op jaarbasis gemiddeld dalen. Hierdoor werkt de koelinstallatie efficiënter.</t>
  </si>
  <si>
    <t>Pas een condensordrukregeling op buitenluchttemperatuur toe op de koelinstallatie.</t>
  </si>
  <si>
    <t>Vervang elektromotoren met efficiëntieklasse IE2 of lager door een motor met efficiëntieklasse IE4 of hoger.</t>
  </si>
  <si>
    <t>Elektromotoren met een hogere efficiëntieklasse, zoals IE4 gebruiken minder elektriciteit dan elektromotoren met een lagere efficiëntieklasse. Door het vervangen van IE3-elektromotoren door IE4-elektromotoren of hoger wordt energie bespaard.</t>
  </si>
  <si>
    <t>Vervang IE3-elektromotoren door efficiëntieklasse IE4 of hoger.</t>
  </si>
  <si>
    <t>Pas een frequentieregelaar toe om het vermogen van de kettingmotor te beperken.</t>
  </si>
  <si>
    <t>Pas een frequentieregelaar toe om het vermogen van de kneed- en/of mengmachine te beperken.</t>
  </si>
  <si>
    <t>Pas een frequentieregelaar toe om het vermogen van de zaalkoelers te beperken.</t>
  </si>
  <si>
    <t>Pas zaalkoelers toe die zijn voorzien van een frequentieregelaar.</t>
  </si>
  <si>
    <t>Door het toepassen van toerenregeling of andere vermogensregeling op de ventilatietoevoer naar de droogkamer kan het ventileren worden beperkt. Hierdoor neemt het energiegebruik van de ventilatie af.</t>
  </si>
  <si>
    <t>Pas vermogensregeling toe op de ventilatietoevoer naar de droogkamer.</t>
  </si>
  <si>
    <t>In de koelcellen draait continu een ventilator bij de verdamper om temperatuurverschillen in de koelcel te voorkomen. Door de verdamperventilator te regelen op basis van meerdere temperatuursensoren kan energie worden bespaard.</t>
  </si>
  <si>
    <t>Regel de verdamperventilatoren van koelcellen op basis van meerdere temperatuursensoren.</t>
  </si>
  <si>
    <t>Door het koppelen van de verdamperventilator aan de vriesceldeur gaat deze uit op het moment dat de deur wordt geopend. Dit voorkomt onnodig koudeverlies bij het openen van de deur. Bovendien vindt minder ijsvorming plaats op de verdamper.</t>
  </si>
  <si>
    <t>Koppel de verdamperventilator aan de vriesceldeur.</t>
  </si>
  <si>
    <t>Pas een buitenluchtklep toe voor koeling van de serverruimte.</t>
  </si>
  <si>
    <t>Door het vervangen van de infrarood-salamander door een salamander met pan/bord detectie kan worden voorkomen dat deze onnodig aanstaat wanneer deze niet in gebruik is.</t>
  </si>
  <si>
    <t>Vervang de infrarood-salamander door een salamander met automatische pan/bord detectie.</t>
  </si>
  <si>
    <t>Pas een laagdebiet afzuigkap toe bij grootkeukens.</t>
  </si>
  <si>
    <t>Door het toepassen van een energiezuinige dubbelwandige horecavaatwasser vindt minder warmteverlies plaats door de wanden van de vaatwasser. Daardoor wordt energie bespaard.</t>
  </si>
  <si>
    <t>Pas een dubbelwandige vaatwasser toe in grootkeukens.</t>
  </si>
  <si>
    <t>Pas hot-fill toe bij bestaande vaatwasapparatuur in grootkeukens.</t>
  </si>
  <si>
    <t>Door het toepassen van een elektrische combisteamer in plaats van een gasgestookte combisteamer kan op aardgas worden bespaard.</t>
  </si>
  <si>
    <t>Pas een elektrische combisteamer toe in plaats van een gasgestookte variant.</t>
  </si>
  <si>
    <t>Om een goede koeling mogelijk te maken dient ijsvorming voorkomen te worden. Door het toepassen van heetgasontdooiing bij plaatsing van een nieuwe vriesinstallatie kan energie bespaard worden.</t>
  </si>
  <si>
    <t>Pas heetgasontdooiing toe op de vriesinstallatie.</t>
  </si>
  <si>
    <t>Scheid de luchttoevoer naar de koelinstallatie van de warme lucht uit de koelinstallatie.</t>
  </si>
  <si>
    <t>Isoleer de wanden van koelcellen om warmte buiten te houden.</t>
  </si>
  <si>
    <t>Isoleer koel- en vriesleidingen.</t>
  </si>
  <si>
    <t>Pas dagafdekking toe bij semi-verticale koelmeubels.</t>
  </si>
  <si>
    <t>Door het toepassen van dagafdekking bij een semi-verticaal koelmeubel vindt er minder koudeverlies plaats vanuit het meubel naar de ruimte. Dit vermindert het energiegebruik voor koeling en het energiegebruik voor ruimteverwarming.</t>
  </si>
  <si>
    <t>Pas een frequentieregelaar toe op de compressoren van de koelinstallatie.</t>
  </si>
  <si>
    <t>Toepassen van rookgaskleppen bij ovens om warmteverlies als gevolg van thermische trek te voorkomen, wanneer de brander van de oven uitgeschakeld is en de oven nog warm is. Met deze maatregel koelt de oven minder snel af, waarmee energie wordt bespaard.</t>
  </si>
  <si>
    <t>Pas een rookgasklep toe in het rookgaskanaal van de gasgestookte oven om warmteverlies te beperken.</t>
  </si>
  <si>
    <t>Pas een frequentieregelaar toe om het vermogen van de circulatiepomp van het warmwatercircuit te beperken.</t>
  </si>
  <si>
    <t>Neem een laagbelaste Uninterrupted Power Supply (UPS) uit bedrijf.</t>
  </si>
  <si>
    <t>Door het aanbrengen van isolatiemateriaal met een Rd-waarde van minimaal 1,5 m²K/W om leidingen en appendages waarin warme producten worden verplaatst wordt het warmteverlies beperkt.</t>
  </si>
  <si>
    <t>Isoleer warme productleidingen en appendages.</t>
  </si>
  <si>
    <t>Verlaag de stoomdruk van het centrale stoomnet.</t>
  </si>
  <si>
    <t>Vervang de regelklepbediening op basis van perslucht door elektrische aandrijvingen.</t>
  </si>
  <si>
    <t>Pas een vochtsensor inclusief regeling toe in de uittredelucht van droogprocessen.</t>
  </si>
  <si>
    <t>Door het aanbrengen van isolatiemateriaal met een Rd-waarde van ten minste 1,0 m²K/W bij ongeïsoleerde mangaten, ketel-achterfronten en voedingswaterregelkleppen van stoomketels, kan warmteverlies worden voorkomen.</t>
  </si>
  <si>
    <t>Isoleer ongeïsoleerde warme delen van de stoomketel.</t>
  </si>
  <si>
    <t>Door in bestaande kozijnen en ramen het enkelglas door HR++-glas te vervangen wordt warmteverlies in het stookseizoen beperkt.</t>
  </si>
  <si>
    <t>Vervang in bestaande kozijnen en ramen het enkelglas door HR++ glas.</t>
  </si>
  <si>
    <t>Isoleer platte daken (onder de dakbedekking).</t>
  </si>
  <si>
    <t>Door per ruimte een individuele (na)regeling van de temperatuur met een thermostatische radiatorkraan of andere temperatuurregeling toe te passen, hoeft deze niet onnodig te worden verwarmd.</t>
  </si>
  <si>
    <t>Pas een individuele regeling van de temperatuur per ruimte toe.</t>
  </si>
  <si>
    <t>Pas voor het centrale verwarmingssysteem een klokregeling of klokthermostaat toe en regel deze zo in dat de werkelijke gebruikstijden zo nauw mogelijk worden gevolgd. Dit voorkomt energiegebruik buiten bedrijfstijd.</t>
  </si>
  <si>
    <t>Pas een klokregeling toe en regel deze in.</t>
  </si>
  <si>
    <t>Door het toepassen van buisisolatie met een Rd-waarde van ten minste 0,5 m²K/W om de verwarmingsleidingen en appendages wordt het warmteverlies in onverwarmde ruimtes beperkt.</t>
  </si>
  <si>
    <t>Vervang ventilatoren van klasse IE1 door ventilatoren van klasse IE4 of hoger.</t>
  </si>
  <si>
    <t>Vervang ventilatoren van klasse IE2 of IE3 door ventilatoren van klasse IE4 of hoger.</t>
  </si>
  <si>
    <t>Vervang indirect gedreven IE2-slakkenhuisventilatoren door direct gedreven ventilatoren.</t>
  </si>
  <si>
    <t>Vervang indirect gedreven IE3 slakkenhuisventilatoren door direct gedreven ventilatoren.</t>
  </si>
  <si>
    <t>Door het vervangen van TL-buizen (TL8) in de armaturen door LED-buizen wordt het energiegebruik beperkt. Het wisselen van de buizen door LED-buizen met een vergelijkbare lichtopbrengst en lichtkleur is voldoende. Soms moet ook de starter worden vervangen.</t>
  </si>
  <si>
    <t>Vervang TL8-buizen door LED-buizen.</t>
  </si>
  <si>
    <t>Door gloei-, halogeen- en spaarlampen in de bestaande armaturen te vervangen door LED-lampen wordt het energiegebruik beperkt.</t>
  </si>
  <si>
    <t>Vervang gloei-, halogeen- en spaarlampen door LED-lampen.</t>
  </si>
  <si>
    <t>Vervang gasontladingslampen in de armaturen door LED-lampen. Dit beperkt het energiegebruik.</t>
  </si>
  <si>
    <t>Vervang gasontladingslampen door LED-lampen.</t>
  </si>
  <si>
    <t>Door de ingebouwde plafondarmaturen met TL8-buizen te vervangen door LED-armaturen wordt het energiegebruik beperkt.</t>
  </si>
  <si>
    <t>Vervang ingebouwde plafondarmaturen met TL8-buizen door LED-armaturen.</t>
  </si>
  <si>
    <t>Door plafondspots met spaarlampen (CFL of PL) te vervangen door spots met LED-verlichting wordt het energiegebruik beperkt.</t>
  </si>
  <si>
    <t>Vervang plafondspots met spaarlampen door LED-spots.</t>
  </si>
  <si>
    <t>Door wandarmaturen met spaarlampen te vervangen door LED-wandarmaturen wordt het energiegebruik beperkt.</t>
  </si>
  <si>
    <t>Vervang wandarmaturen met spaarlampen door LED-wandarmaturen.</t>
  </si>
  <si>
    <t>Door wandarmaturen met halogeenlampen te vervangen door LED-wandarmaturen wordt het energiegebruik beperkt.</t>
  </si>
  <si>
    <t>Vervang wandarmaturen met halogeenlampen door LED-wandarmaturen.</t>
  </si>
  <si>
    <t>Door bij montagebalken en lichtlijnen de armaturen met TL8-buizen te vervangen door LED-armaturen wordt het energiegebruik beperkt.</t>
  </si>
  <si>
    <t>Vervang montagebalken en lichtlijnen met TL8-buizen door LED-armaturen.</t>
  </si>
  <si>
    <t>Door pendelarmaturen en opbouwarmaturen ("high bay") met gasontladingslampen te vervangen door LED-armaturen wordt het energiegebruik beperkt.</t>
  </si>
  <si>
    <t>Vervang pendelarmaturen en opbouwarmaturen met gasontladingslampen door LED-armaturen.</t>
  </si>
  <si>
    <t>Door railspots met gasontladingslampen te vervangen door LED-railspots wordt het energiegebruik beperkt. De bestaande spanningsrail/contactrail blijft bewaard.</t>
  </si>
  <si>
    <t>Vervang railspots met gasontladingslampen door LED-railspots.</t>
  </si>
  <si>
    <t>Door railspotarmaturen met halogeenlampen te vervangen door LED-railspots wordt het energiegebruik beperkt. De bestaande spanningsrail/contactrail blijft bewaard.</t>
  </si>
  <si>
    <t>Vervang railspots met halogeenlampen door LED-railspots.</t>
  </si>
  <si>
    <t>Door op een lichtmast armaturen met spaarlampen of gasontladingslampen te vervangen door LED-armaturen wordt het energiegebruik beperkt. De lichtmast blijft behouden.</t>
  </si>
  <si>
    <t>Vervang op een lichtmast de armaturen met spaarlampen of gasontladingslampen door LED-armaturen.</t>
  </si>
  <si>
    <t>Door bij terreinverlichting, die niet op een mast staat, het armatuur met gasontladingslampen te vervangen door LED-armaturen wordt het energiegebruik beperkt.</t>
  </si>
  <si>
    <t>Vervang bij terreinverlichting zonder mast de armaturen met gasontladingslampen door LED-armaturen.</t>
  </si>
  <si>
    <t>Door wandarmaturen met spaarlampen te vervangen door LED-armaturen, wordt het energiegebruik beperkt.</t>
  </si>
  <si>
    <t>Vervang wandarmaturen met spaarlampen door LED- armaturen.</t>
  </si>
  <si>
    <t>Door wandarmaturen met halogeenlampen te vervangen door LED-armaturen, wordt het energiegebruik beperkt.</t>
  </si>
  <si>
    <t>Vervang wandarmaturen met halogeenlampen door LED-armaturen.</t>
  </si>
  <si>
    <t>Door het gebruik van een tijdklok samen met een daglichtregeling staan lampen die op vaste uren moeten branden niet onnodig aan.</t>
  </si>
  <si>
    <t>Plaats een tijdklok samen met een daglichtregeling als de verlichting op vaste tijden moet branden terwijl het donker is.</t>
  </si>
  <si>
    <t>Door het plaatsen van een bewegingssensor op plaatsen waar de terreinverlichting alleen aan hoeft te zijn als er mensen aanwezig zijn, staan lampen niet onnodig aan.</t>
  </si>
  <si>
    <t>Plaats een bewegingssensor op plaatsen waar de lampen niet altijd aan hoeven te zijn.</t>
  </si>
  <si>
    <t>Door het toepassen van isolatiemateriaal met een Rd-waarde van ten minste 0,7 m²K/W om de ventilatiekanalen wordt het warmteverlies in onverwarmde ruimtes beperkt.</t>
  </si>
  <si>
    <t>Isoleer ventilatiekanalen in onverwarmde ruimtes.</t>
  </si>
  <si>
    <t>Door in douches waterbesparende douchekoppen toe te passen wordt er minder warm tapwater gebruikt.</t>
  </si>
  <si>
    <t>Gebruik waterbesparende douchekoppen.</t>
  </si>
  <si>
    <t>Door in een warm tapwatersysteem met een indirect verwarmd voorraadvat een hoogrendementsketel (HR) toe te passen in plaats van een verbeterd rendementsketel of conventionele ketel wordt het warm tapwater energiezuiniger opgewekt.</t>
  </si>
  <si>
    <t>Vervang bij een indirect verwarmd voorraadvat de bestaande ketel door een HR-ketel.</t>
  </si>
  <si>
    <t>Door vluchtwegsignaleringsarmaturen met TL-buizen of spaarlampen te vervangen door vluchtwegsignaleringsarmaturen met LED-verlichting wordt het energiegebruik beperkt.</t>
  </si>
  <si>
    <t>Vervang vluchtwegsignaleringsarmaturen met TL-buizen of spaarlampen door LED-armaturen.</t>
  </si>
  <si>
    <t>Door ingebouwde en opgebouwde armaturen (die niet op een mast zitten) met gasontladingslampen (Kwiklampenkwiklampen, SON, HPL, HQL of HPI) door LED-armaturen te vervangen, wordt het energiegebruik beperkt.</t>
  </si>
  <si>
    <t>Vervang armaturen met gasontladingslampen door LED-armaturen.</t>
  </si>
  <si>
    <t>Door spots met halogeenlampen te vervangen door spots met LED-verlichting wordt het energiegebruik beperkt.</t>
  </si>
  <si>
    <t>Vervang spots met halogeenlampen door LED-spots.</t>
  </si>
  <si>
    <t>Door ingebouwde en opgebouwde armaturen met TL8-buizen (die niet op een mast zitten) te vervangen door LED-armaturen wordt het energiegebruik verlaagd.</t>
  </si>
  <si>
    <t>Vervang armaturen met TL8-buizen door LED-armaturen.</t>
  </si>
  <si>
    <t>Voor werkzaamheden zoals schoonblazen van vloeren en machines waarbij met perslucht wordt geblazen kan een decentrale blower worden gebruikt. Dit is energiezuiniger dan blazen met perslucht.</t>
  </si>
  <si>
    <t>Gebruik een blower voor het schoonblazen in plaats van perslucht.</t>
  </si>
  <si>
    <t>Pas een frequentieregelaar toe om het vermogen van de elektromotor te beperken.</t>
  </si>
  <si>
    <t>Door het toepassen van een afsluiter met tijdschakelaar op het persluchtnet of delen daarvan kunnen apparaten en machines worden losgekoppeld van de perslucht. Zo hoeft de compressor niet onnodig perslucht te comprimeren buiten bedrijfstijden.</t>
  </si>
  <si>
    <t>Plaats een afsluiter met tijdschakelaar om verlies van perslucht buiten bedrijfstijden te beperken.</t>
  </si>
  <si>
    <t>Pas een frequentieregelaar toe om het opgenomen vermogen van de badwaterpompen te beperken.</t>
  </si>
  <si>
    <t>Plaats een luchtkanaal voor het aanzuigen van buitenlucht of van binnenlucht uit een onverwarmde ruimte. Als de persluchtcompressor koudere lucht aanzuigt kan er energiezuiniger perslucht worden gemaakt.</t>
  </si>
  <si>
    <t>Plaats een luchtkanaal zodat de persluchtcompressor (koude) buitenlucht aanzuigt.</t>
  </si>
  <si>
    <t>Gebruik elektrisch handgereedschap als vervanging voor pneumatisch aangedreven gereedschap.</t>
  </si>
  <si>
    <t>Door een afsluitvoorziening met opblaasbare luchtkussens te plaatsen bij een docking voor vrachtwagens wordt het warmteverlies beperkt.</t>
  </si>
  <si>
    <t>Gebruik opblaasbare luchtkussens bij een vrachtwagendocking.</t>
  </si>
  <si>
    <t>Door het plaatsen van overheaddeuren met een loopdeur voor personen wordt warmteverlies voorkomen, omdat de gehele deur dan minder vaak open gaat.</t>
  </si>
  <si>
    <t>Plaats een loopdeur in overheaddeuren.</t>
  </si>
  <si>
    <t>Door het toepassen van een automatisch sluitmechanisme bij een overheaddeur sluit deze zodra iemand de deur is gepasseerd . Dit voorkomt warmteverlies, doordat de deur een kortere tijd openstaat.</t>
  </si>
  <si>
    <t>Pas een automatisch sluitmechanisme toe bij overheaddeuren.</t>
  </si>
  <si>
    <t>Pas een weersafhankelijke regeling toe.</t>
  </si>
  <si>
    <t>Pas frequentiegeregelde circulatiepompen toe.</t>
  </si>
  <si>
    <t>Pas een klokregeling toe op het ventilatiesysteem.</t>
  </si>
  <si>
    <t>Pas warmteterugwinning toe op een balansventilatiesysteem.</t>
  </si>
  <si>
    <t>Bepaal de optimale procesparameters zoals opwarmtijd, koeltijd, draaiuren, druk en temperatuur van de procesapparatuur en regel deze in, zodat er minimaal energiegebruik is met een gelijkblijvende productkwaliteit.</t>
  </si>
  <si>
    <t>Optimaliseer de procesparameters van procesapparatuur.</t>
  </si>
  <si>
    <t>Door de toepassing van een hoogfrequente HR-lader voor het opladen van tractiebatterijen neemt de efficiëntie van het oplaadproces fors toe. Tractiebatterijen worden gebruikt in voertuigen voor intern transport zoals vorkheftrucks.</t>
  </si>
  <si>
    <t>Pas een hoogfrequente HR-lader toe voor het opladen van tractiebatterijen.</t>
  </si>
  <si>
    <t>Pas een flow-drukregelaar toe in het persluchtnet.</t>
  </si>
  <si>
    <t>Pas een frequentieregelaar toe om het circulatievoud te regelen bij gekoelde opslag van groente, fruit of andere plantaardige producten (levend product).</t>
  </si>
  <si>
    <t>Pas een frequentieregelaar toe op de centrifugaalpomp.</t>
  </si>
  <si>
    <t>Pas modulerende branders in ovens toe.</t>
  </si>
  <si>
    <t>Door het vervangen van TL-buizen (TL8), spaar-, halogeen- of gasontladingslampen door LED-lampen wordt het energiegebruik van de verlichting beperkt.</t>
  </si>
  <si>
    <t>Vervang aanwezige verlichting op of nabij procesapparatuur door LED-verlichting.</t>
  </si>
  <si>
    <t>Door de plaatsing van zonnepanelen wordt duurzame elektriciteit opgewekt. Daarmee wordt bespaard op de inkoop van elektriciteit via het elektriciteitsnet.</t>
  </si>
  <si>
    <t>Plaats zonnepanelen op het dak.</t>
  </si>
  <si>
    <t>Pas een automatisch energieregistratie- en bewakingssysteem (EBS) met rapportagefunctie toe, waarbij gas- en warmte- (per uur) en elektragebruik (per kwartier) van het gebouw wordt geregistreerd.</t>
  </si>
  <si>
    <t>Door het vervangen van TL verlichting in gekoelde ruimten door LED-armaturen wordt het vermogen van de verlichting beperkt. Naast de beperking van het elektrische vermogen wordt ook de warmtelast verlaagd waardoor er minder koeling nodig is.</t>
  </si>
  <si>
    <t>Plaats LED-armaturen in gekoelde cellen.</t>
  </si>
  <si>
    <t>Pas een regeling toe op de verlichting, zodat deze buiten gebruikstijden niet onnodig brandt.</t>
  </si>
  <si>
    <t>Door het condenseren van rookgas met een RVS-condensor kan de restwarmte uit de rookgassen nuttig worden ingezet. Toepassing van de maatregel vereist dat de brander van de stoomketel opnieuw wordt afgesteld.</t>
  </si>
  <si>
    <t>Gebruik een rookgascondensor om warmte uit de rookgassen van de stoomketel nuttig in te zetten.</t>
  </si>
  <si>
    <t>Door het vervangen van TL5-buizen in de armaturen door LED-buizen wordt het energiegebruik beperkt. Het wisselen van de buizen door LED-buizen met een vergelijkbare lichtopbrengst en lichtkleur is voldoende.</t>
  </si>
  <si>
    <t>Vervang T5-fluorescentiebuizen door LED-buizen.</t>
  </si>
  <si>
    <t>Pas een frequentieregeling op pompen toe.</t>
  </si>
  <si>
    <t>Pas een frequentieregeling toe op compressoren van onder andere de koel-, vries- en persluchtinstallaties.</t>
  </si>
  <si>
    <t>Pas een frequentieregeling toe op machines.</t>
  </si>
  <si>
    <t>Breng een scheiding aan tussen de koude aanvoerlucht en de warme afvoerlucht in de datazaal.</t>
  </si>
  <si>
    <t>Maatregel</t>
  </si>
  <si>
    <t>ZM</t>
  </si>
  <si>
    <t>NM</t>
  </si>
  <si>
    <t>Nee</t>
  </si>
  <si>
    <t>Niet van toepassing.</t>
  </si>
  <si>
    <t>Ja</t>
  </si>
  <si>
    <t>PE</t>
  </si>
  <si>
    <t>Proceswarmte</t>
  </si>
  <si>
    <t>Controleer regelmatig de staat van de isolatie en herstel het materiaal bij eventuele schade.</t>
  </si>
  <si>
    <t>De leidingen en appendages zijn goed bereikbaar.</t>
  </si>
  <si>
    <t>Er zijn warme productleidingen en appendages zonder isolatie aanwezig.</t>
  </si>
  <si>
    <t>PE2</t>
  </si>
  <si>
    <t>PD</t>
  </si>
  <si>
    <t>Reinig regelmatig de lampen, armaturen, reflectoren en sensoren van de regelingen die erbij horen.</t>
  </si>
  <si>
    <t>De bestaande lampen zijn eenvoudig bereikbaar en kunnen één-op-één worden vervangen door LED-lampen.</t>
  </si>
  <si>
    <t>Zelfstandig moment: Bij meer dan 1.300 branduren per jaar.</t>
  </si>
  <si>
    <t>Er is verlichting aanwezig op of nabij procesapparatuur die niet is voorzien van LED-lampen.</t>
  </si>
  <si>
    <t>PD9</t>
  </si>
  <si>
    <t>Procesapparatuur</t>
  </si>
  <si>
    <t>De huidige accu's zijn geschikt voor hoogfrequent laden.</t>
  </si>
  <si>
    <t>Zelfstandig moment: Bij meer dan 400 laadcycli per jaar.</t>
  </si>
  <si>
    <t>Er is een lader voor tractiebatterijen aanwezig die niet als hoogfrequente HR-lader is uitgevoerd.</t>
  </si>
  <si>
    <t>PD4</t>
  </si>
  <si>
    <t>De apparatuur is al voorzien van aansturingssoftware met energiemonitoringsfunctionaliteit, maar deze is nog niet ingeregeld.</t>
  </si>
  <si>
    <t>Zowel natuurlijk als zelfstandig moment: Bij meer dan 3.800 gebruiksuren van de procesapparatuur per jaar.</t>
  </si>
  <si>
    <t>Er is procesapparatuur met een vermogen van ten minste 100 kW aanwezig.</t>
  </si>
  <si>
    <t>PD1</t>
  </si>
  <si>
    <t>Voer jaarlijks een (visuele) controle uit naar de staat van de isolatie.</t>
  </si>
  <si>
    <t>PB</t>
  </si>
  <si>
    <t>Door toepassing van een vochtsensor, inclusief regeling op basis van het vochtgehalte van de uittredelucht, kan het recirculatiedebiet van de drooglucht worden verhoogd. Dat zorgt voor energiebesparing door de vermindering van verse luchttoevoer op lage temperatuur. _x000D_
Door toepassing van de vochtsensor kan tot 95 % van de uittredelucht worden gerecycled.</t>
  </si>
  <si>
    <t>Het thermisch vermogen van de luchtverhitter is ten minste 50 kWth.</t>
  </si>
  <si>
    <t>Zowel natuurlijk als zelfstandig moment: Bij meer dan 2.000 gebruiksuren van het droogproces.</t>
  </si>
  <si>
    <t>Er is een droogproces aanwezig zonder vochtsensor en bijbehorende regeling voor het recirculeren van drooglucht.</t>
  </si>
  <si>
    <t>PB2</t>
  </si>
  <si>
    <t>Drogen</t>
  </si>
  <si>
    <t>De ventilatoren zijn geschikt voor toepassing van een vermogensregeling._x000D_
De bestaande besturing beschikt over een analoge uitgang._x000D_
In de bestaande regelkast is voldoende ruimte voor het plaatsen van een frequentieregelaar.</t>
  </si>
  <si>
    <t>Zowel natuurlijk als zelfstandig moment: Bij meer dan 1.500 bedrijfsuren van de droogkamer per jaar.</t>
  </si>
  <si>
    <t>Er is een droogkamer aanwezig, waarbij een toerenregeling of andere vermogensregeling ontbreekt op de ventilatietoevoer naar de droogkamer.</t>
  </si>
  <si>
    <t>PB1</t>
  </si>
  <si>
    <t>GH</t>
  </si>
  <si>
    <t>Maak de zonnepanelen jaarlijks schoon._x000D_
Controleer regelmatig of de verwachte productie gehaald wordt of laat dit monitoren.</t>
  </si>
  <si>
    <t>Het dak heeft voldoende vrije draagkracht voor de plaatsing van zonnepanelen en bijbehorende ballast._x000D_
De bestaande elektriciteitsaansluiting heeft voldoende capaciteit en er is voldoende transportcapaciteit beschikbaar op het elektriciteitsnet._x000D_
Het dak hoeft de komende 10 jaar niet te worden gerenoveerd._x000D_
De verzekeraar gaat akkoord met plaatsen van de zonnepanelen zonder dat dit tot een significante prijsstijging van de verzekeringspremie leidt._x000D_
Bij een installatie van 300 kWp kan alle opgewekte energie direct in het gebouw worden gebruikt._x000D_
Indien het gebouw een monument is, wordt de monumentale status niet door de maatregel aangetast.</t>
  </si>
  <si>
    <t>Er is ten minste 2.000 m² aan geschikt dakoppervlak beschikbaar voor het plaatsen van minimaal 300 kWp aan zonnepanelen._x000D_
Er is sprake van een grootverbruikaansluiting voor elektriciteit (meer dan 3x80 A).</t>
  </si>
  <si>
    <t>GH1</t>
  </si>
  <si>
    <t>Zonnepanelen</t>
  </si>
  <si>
    <t>GG</t>
  </si>
  <si>
    <t>Er zijn armaturen met gasontladingslampen (kwiklampen, SON, HPL, HQL of HPI) voor buitenverlichting aanwezig.</t>
  </si>
  <si>
    <t>GG4</t>
  </si>
  <si>
    <t>Buitenverlichting</t>
  </si>
  <si>
    <t>Er zijn wandarmaturen met spaarlampen voor buitenverlichting aanwezig.</t>
  </si>
  <si>
    <t>GG3</t>
  </si>
  <si>
    <t>Er zijn wandarmaturen met halogeenlampen voor buitenverlichting aanwezig.</t>
  </si>
  <si>
    <t>GG2</t>
  </si>
  <si>
    <t>De verlichting hoeft om veiligheidsredenen niet de gehele nacht aan te blijven.</t>
  </si>
  <si>
    <t>Er zijn armaturen met TL8-buizen voor buitenverlichting aanwezig.</t>
  </si>
  <si>
    <t>GG1</t>
  </si>
  <si>
    <t>GF</t>
  </si>
  <si>
    <t>Er zijn vluchtwegsignaleringsarmaturen met TL-buizen of spaarlampen aanwezig.</t>
  </si>
  <si>
    <t>GF15</t>
  </si>
  <si>
    <t>Binnenverlichting</t>
  </si>
  <si>
    <t>Er zijn ingebouwde plafondarmaturen met TL8-buizen, met of zonder starter aanwezig.</t>
  </si>
  <si>
    <t>GF14</t>
  </si>
  <si>
    <t>Er zijn pendelarmaturen en opbouwarmaturen met één van de volgende gasontladingslampen aanwezig: kwiklampen, SON, HPL, HQL of HPI.</t>
  </si>
  <si>
    <t>GF13</t>
  </si>
  <si>
    <t>De bestaande spanningsrail/contactrail is geschikt voor toepassing van de LED-railspots.</t>
  </si>
  <si>
    <t>Zelfstandig moment: Bij meer dan 5.200 branduren per jaar._x000D_
Natuurlijk moment: Bij meer dan 2.000 branduren per jaar.</t>
  </si>
  <si>
    <t>Er zijn railspots met een van de volgende gasontladingslampen aanwezig: kwiklampen, SON, HPL, HQL of HPI.</t>
  </si>
  <si>
    <t>GF12</t>
  </si>
  <si>
    <t>Zelfstandig moment: Bij meer dan 4.200 branduren per jaar.</t>
  </si>
  <si>
    <t>Er zijn railspotarmaturen met halogeenlampen op een spannings/contactrail aanwezig.</t>
  </si>
  <si>
    <t>GF11</t>
  </si>
  <si>
    <t>Zelfstandig moment: Bij meer dan 2.400 branduren per jaar.</t>
  </si>
  <si>
    <t>Er zijn spots met halogeenlampen aanwezig.</t>
  </si>
  <si>
    <t>GF10</t>
  </si>
  <si>
    <t>Zelfstandig moment: Bij meer dan 1.100 branduren per jaar.</t>
  </si>
  <si>
    <t>Er zijn wandarmaturen met halogeenlampen aanwezig.</t>
  </si>
  <si>
    <t>GF9</t>
  </si>
  <si>
    <t>Zelfstandig moment: Bij meer dan 3.600 branduren per jaar.</t>
  </si>
  <si>
    <t>Er zijn wandarmaturen met spaarlampen aanwezig.</t>
  </si>
  <si>
    <t>GF8</t>
  </si>
  <si>
    <t>Zelfstandig moment: Bij meer dan 3.300 branduren per jaar.</t>
  </si>
  <si>
    <t>Er zijn plafondspots met spaarlampen (CFL of PL) aanwezig.</t>
  </si>
  <si>
    <t>GF7</t>
  </si>
  <si>
    <t>Zelfstandig moment: Bij meer dan 3.100 branduren per jaar.</t>
  </si>
  <si>
    <t>Er zijn montagebalken of lichtlijnen met TL8-armaturen aanwezig. Dit kunnen zowel opbouwarmaturen als zwevende armaturen zijn.</t>
  </si>
  <si>
    <t>GF6</t>
  </si>
  <si>
    <t>De bestaande armaturen zijn geschikt voor LED-lampen, waardoor de lampen één-op-één vervangbaar zijn.</t>
  </si>
  <si>
    <t>Zelfstandig moment: Bij meer dan 1.000 branduren per jaar.</t>
  </si>
  <si>
    <t>Er zijn armaturen met één van de volgende gasontladingslampen aanwezig: kwiklampen, SON, HPL, HQL of HPI.</t>
  </si>
  <si>
    <t>GF5</t>
  </si>
  <si>
    <t>Zelfstandig moment: Bij meer dan 600 branduren per jaar.</t>
  </si>
  <si>
    <t>Armaturen met gloei-, halogeen- of spaarlampen zijn aanwezig.</t>
  </si>
  <si>
    <t>GF4</t>
  </si>
  <si>
    <t>De bestaande armaturen zijn geschikt voor de toepassing van LED-buizen.</t>
  </si>
  <si>
    <t>Zelfstandig moment: Bij meer dan 6.100 branduren per jaar.</t>
  </si>
  <si>
    <t>Er zijn armaturen met TL5-buizen aanwezig.</t>
  </si>
  <si>
    <t>GF3</t>
  </si>
  <si>
    <t>De bestaande armaturen zijn geschikt voor toepassing van LED-buizen.</t>
  </si>
  <si>
    <t>Zelfstandig moment: Bij meer dan 1.600 branduren per jaar.</t>
  </si>
  <si>
    <t>Armaturen met TL8-buizen, met of zonder starter zijn aanwezig.</t>
  </si>
  <si>
    <t>GF2</t>
  </si>
  <si>
    <t>Door gebruik van een regeling wordt het onnodig branden van verlichting buiten gebruikstijden voorkomen. Er zijn diverse regelingen die hiervoor kunnen worden toegepast, zoals aanwezigheidsdetectie per ruimte, een tijdgestuurde veegschakeling, een centrale regeling met overwerktimers of een regelbord bij de ingang van het gebouw.</t>
  </si>
  <si>
    <t>Controleer dagelijks bij het verlaten van het pand of alle verlichting die uit kan ook is uitgezet.</t>
  </si>
  <si>
    <t>De verlichting brandt onnodig buiten gebruikstijden.</t>
  </si>
  <si>
    <t>GF1</t>
  </si>
  <si>
    <t>GE</t>
  </si>
  <si>
    <t>Controleer regelmatig de instellingen van het warmtapwatersysteem en voer regelmatig onderhoud uit aan kranen, kleppen en warmtapwaterinstallaties.</t>
  </si>
  <si>
    <t>Er is een hoge tapwatervraag voor onder meer douchen en dit warm tapwater wordt opgewekt met een verbeterd rendement (VR) of conventionele ketel en opgeslagen in een buffervat.</t>
  </si>
  <si>
    <t>GE3</t>
  </si>
  <si>
    <t>Warm tapwater</t>
  </si>
  <si>
    <t>Door toepassing van de waterbesparende douchekop komt het tapdebiet bij systemen zonder voorraadvat niet onder de tapdrempel van het tapwatertoestel.</t>
  </si>
  <si>
    <t>Zelfstandig moment: Bij een gemiddeld gebruik van meer dan 6 douchebeurten per week.</t>
  </si>
  <si>
    <t>De douches hebben geen waterbesparende douchekop.</t>
  </si>
  <si>
    <t>GE2</t>
  </si>
  <si>
    <t>Met het aanbrengen van isolatie met een Rd-waarde van ten minste 0,5 m²K/W rondom de circulatieleidingen en appendages van het warme tapwater wordt warmteverlies tegengegaan. _x000D_
Isoleer alleen de circulatieleidingen. De uittapleidingen van het tapwater mogen vanwege de kans op legionella niet worden geïsoleerd.</t>
  </si>
  <si>
    <t>Controleer jaarlijks het isolatiemateriaal rond leidingen en appendages en herstel deze bij eventuele schade.</t>
  </si>
  <si>
    <t>De leidingen zijn goed bereikbaar.</t>
  </si>
  <si>
    <t>Er zijn ongeïsoleerde ciculatieleidingen en appendages voor transport van warm tapwater aanwezig.</t>
  </si>
  <si>
    <t>GE1</t>
  </si>
  <si>
    <t>GD</t>
  </si>
  <si>
    <t>Door IE2 of IE3-ventilatoren door ventilatoren van klasse IE4 of hoger te vervangen, neemt de efficiëntie van de ventilatie toe. IE staat voor International Efficiency en is een aanduiding van de energiezuinigheid van een elektromotor. Hoe hoger het getal, hoe zuiniger de motor. Het toepassen van energiezuinigere motoren van ventilatoren bespaart op het elektriciteitsgebruik.</t>
  </si>
  <si>
    <t>Maak ventilatoren regelmatig schoon.</t>
  </si>
  <si>
    <t>Natuurlijk moment: Bij meer dan 1.000 draaiuren van de ventilator per jaar.</t>
  </si>
  <si>
    <t>Er is een ventilator met efficientieklasse IE2 of IE3 aanwezig. Deze motoren zijn herkenbaar doordat er er klasse IE2 of IE3 op het typeplaatje van de motor staat.</t>
  </si>
  <si>
    <t>GD7</t>
  </si>
  <si>
    <t>Ruimteventilatie</t>
  </si>
  <si>
    <t>Door in de luchtbehandelingskast (LBK) de ventilatorsectie met indirect gedreven IE3-slakkenhuisventilatoren te vervangen door een ventilatorsectie met direct gedreven ventilatoren (plugfans) wordt de efficientie van de ventilatoren verbeterd. IE staat voor International Efficiency en is een aanduiding van de energiezuinigheid van een elektromotor. Hoe hoger het getal, hoe zuiniger de motor. Het toepassen van energiezuinigere motoren van ventilatoren bespaart op het elektriciteitsgebruik.</t>
  </si>
  <si>
    <t>Het vermogen van de ventilator is ten minste 5,5 kW.</t>
  </si>
  <si>
    <t>Zelfstandig moment: Bij meer dan 3.600 draaiuren van de ventilator per jaar.</t>
  </si>
  <si>
    <t>Er zijn in de LBK één of meerdere indirect gedreven slakkenhuisventilatoren met IE3-motor aanwezig.</t>
  </si>
  <si>
    <t>GD6</t>
  </si>
  <si>
    <t>Door in de luchtbehandelingskast (LBK) de ventilatorsectie met indirect gedreven IE2-slakkenhuisventilatoren te vervangen door een ventilatorsectie met direct gedreven ventilatoren (plugfans) wordt de efficiëntie van de ventilatoren verbeterd. IE staat voor International Efficiency en is een aanduiding van de energiezuinigheid van een elektromotor. Hoe hoger het getal, hoe zuiniger de motor. Het toepassen van energiezuinigere motoren van ventilatoren bespaart op het elektriciteitsgebruik.</t>
  </si>
  <si>
    <t>Zelfstandig moment: Bij meer dan 3.300 draaiuren van de ventilator per jaar.</t>
  </si>
  <si>
    <t>Er zijn in de LBK één of meerdere indirect gedreven slakkenhuisventilatoren met IE2-motor aanwezig.</t>
  </si>
  <si>
    <t>GD5</t>
  </si>
  <si>
    <t>Door in de luchtbehandelingskast (LBK) de ventilatorsectie met indirect gedreven IE1-slakkenhuisventilatoren te vervangen door een ventilatorsectie met direct gedreven ventilatoren (plugfans) neemt de efficientie van de ventilatoren toe. IE staat voor International Efficiency en is een aanduiding van de energiezuinigheid van een elektromotor. Hoe hoger het getal, hoe zuiniger de motor. Het toepassen van energiezuinigere motoren van ventilatoren bespaart op het elektriciteitsgebruik.</t>
  </si>
  <si>
    <t>Zelfstandig moment: Bij meer dan 2.900 draaiuren van de ventilator per jaar.</t>
  </si>
  <si>
    <t>Er zijn in de LBK één of meerdere indirect gedreven slakkenhuisventilatoren met IE1-motor aanwezig.</t>
  </si>
  <si>
    <t>GD4</t>
  </si>
  <si>
    <t>Door IE1-ventilatoren door ventilatoren van klasse IE4 of hoger te vervangen, neemt de efficiëntie van de ventilatie toe. IE staat voor International Efficiency en is een aanduiding van de energiezuinigheid van een elektromotor. Hoe hoger het getal, hoe zuiniger de motor. Het toepassen van energiezuinigere motoren van ventilatoren bespaart op het elektriciteitsgebruik.</t>
  </si>
  <si>
    <t>Zelfstandig moment: Bij meer dan 3.700 draaiuren van de ventilator per jaar.</t>
  </si>
  <si>
    <t>Er is een ventilator met efficientieklasse IE1 of lager aanwezig. Deze motoren zijn herkenbaar doordat er geen IE-klasse of dat er klasse IE1 op het typeplaatje van de motor staat.</t>
  </si>
  <si>
    <t>GD3</t>
  </si>
  <si>
    <t>Door in een ventilatiesysteem met mechanische toevoer en afvoer warmteterugwinning met een twincoilsysteem toe te passen worden warmteverliezen door ventilatie beperkt. Er zijn verschillende systemen op de markt zoals een kruisstroomwisselaar, een warmtewiel of een twincoilsysteem. Welk systeem het beste kan worden toegepast is afhankelijk het aanwezige ventilatiesysteem en de beschikbare ruimte.</t>
  </si>
  <si>
    <t>Maak filters, ventilatoren en luchtkanalen van het ventilatiesysteem regelmatig schoon.</t>
  </si>
  <si>
    <t>Het twincoilsysteem is inpasbaar in de luchtbehandelingskast of de luchtkanalen._x000D_
Indien het gebouw een monument is, wordt de monumentale status niet door de maatregel aangetast.</t>
  </si>
  <si>
    <t>Er is een balansventilatiesysteem aanwezig zonder warmteterugwinning.</t>
  </si>
  <si>
    <t>GD2</t>
  </si>
  <si>
    <t>Door het ventilatiesysteem van een gebouw te voorzien van een klokregeling kan deze buiten bedrijfstijden uit of naar een veel lager debiet worden gezet. Er geldt hier een dubbel besparingseffect. De ventilatoren maken minder draaiuren en doordat er minder luchtverversing is, verdwijnt er ook minder verwarmde, gekoelde en/of bevochtigde lucht uit het gebouw. In de zomerperiode kan de klokregeling worden benut om juist in de nachturen met koele buitenlucht te ventileren, waardoor overdag minder koeling nodig is.</t>
  </si>
  <si>
    <t>Maak filters, ventilatoren en luchtkanalen van het ventilatiesysteem regelmatig schoon._x000D_
Controleer jaarlijks de klokinstellingen van het ventilatiesysteem en zorg dat deze nauw aansluiten bij de werkelijke gebruikstijden van het gebouw.</t>
  </si>
  <si>
    <t>Er is een ventilatiesysteem aanwezig waarbij geen sturing op basis van ingestelde tijden wordt toegepast.</t>
  </si>
  <si>
    <t>GD1</t>
  </si>
  <si>
    <t>GC</t>
  </si>
  <si>
    <t>Ruimteverwarming</t>
  </si>
  <si>
    <t>Door toepassing van frequentiegeregelde circulatiepompen in het verwarmingssysteem kan het debiet worden aangepast aan de warmtevraag, waardoor de pomp efficienter werkt. Pas de frequentiegeregelde pompen toe op zowel bij de hoofdcirculatiepomp als bij de groepenpompen.</t>
  </si>
  <si>
    <t>Controleer de instellingen van pompen en controleer of het afgiftesysteem nog goed werkt.</t>
  </si>
  <si>
    <t>Het verwarmingssysteem laat een variabel debiet toe.</t>
  </si>
  <si>
    <t>Er is een centraal verwarmingssysteem aanwezig waarbij de pompen niet zijn voorzien van een frequentieregeling.</t>
  </si>
  <si>
    <t>GC7</t>
  </si>
  <si>
    <t>Controleer regelmatig de instellingen van de individuele regeling en/of de stand van de themostatisch radiatorkranen.</t>
  </si>
  <si>
    <t>Er zijn radiatoren of convectoren aanwezig in een verwarmde ruimte, maar de temperatuur van de ruimte is niet apart (na) te regelen met een lokale regeling of thermostatische radiatorkranen.</t>
  </si>
  <si>
    <t>GC6</t>
  </si>
  <si>
    <t>Controleer jaarlijks het isolatiemateriaal van de ventilatiekanalen.</t>
  </si>
  <si>
    <t>Er zijn ongeïsoleerde ventilatiekanalen in onverwarmde ruimten (ten hoogste 14 °C in het stookseizoen) aanwezig. De ventilatiekanalen zijn aangesloten op een luchtbehandelingskast.</t>
  </si>
  <si>
    <t>GC5</t>
  </si>
  <si>
    <t>Controleer jaarlijks het isolatiemateriaal rond leidingen en appendages in onverwarmde ruimten, zorg dat deze goed bevestigd is en herstel het materiaal bij eventuele schade.</t>
  </si>
  <si>
    <t>Er ontbreekt isolatie om verwarmingsleidingen en appendages in onverwarmde ruimten (gemiddelde ruimtetemperatuur tijdens het stookseizoen is ten hoogste 14 °C).</t>
  </si>
  <si>
    <t>GC4</t>
  </si>
  <si>
    <t>Gebruik voor de aanvoertemperatuur van het verwarmingswater een automatische regeling op basis van de buitentemperatuur. Hierdoor kan de warmte uit het rookgas teruggewonnen worden en krijgt de verwarmingsketel een hogere efficiëntie. Ook zijn de verliezen in het distributiesysteem kleiner.</t>
  </si>
  <si>
    <t>Controleer jaarlijks de instelling van de stooklijn.</t>
  </si>
  <si>
    <t>Bij een gecombineerd opweksysteem voor verwarming en warm tapwater is het technisch mogelijk om het tapwater in een aparte groep tot ten minste 65 °C te verwarmen.</t>
  </si>
  <si>
    <t>Er is een verwarmingsketel aanwezig in een verwamd gebouw (ten minste 18 °C) en de aanvoertemperatuur van het verwarmingswater wordt niet geregeld op basis van de buitentemperatuur.</t>
  </si>
  <si>
    <t>GC3</t>
  </si>
  <si>
    <t>Controleer jaarlijks de klokinstellingen van het verwarmingssysteem en zorg dat deze nauw aansluiten bij de werkelijke gebruikstijden van het gebouw. Regel naast de gebruikelijke openingstijden van het pand ook de vakanties in. Voor deze controle kan gebruik worden gemaakt van de data uit het energiebeheersysteem.</t>
  </si>
  <si>
    <t>Er is een verwarmingssysteem aanwezig waarbij automatische regeling voor verlaging van de temperatuur in de nacht, het weekend en/of de vakanties ontbreekt.</t>
  </si>
  <si>
    <t>GC1</t>
  </si>
  <si>
    <t>GB</t>
  </si>
  <si>
    <t>Verminder het warmteverlies via naden, kieren en andere openingen in muren en gevels.</t>
  </si>
  <si>
    <t>De ruimte wordt ten minste matig verwarmd (15°C of hoger).</t>
  </si>
  <si>
    <t>Er is een overheaddeur in een matig verwarmde ruimte (ten minste 15 °C) aanwezig zonder aparte loopdeur of naastgelegen deur en deze wordt gebruikt voor personentoegang.</t>
  </si>
  <si>
    <t>GB8</t>
  </si>
  <si>
    <t>Isolatie van de schil</t>
  </si>
  <si>
    <t>De ruimte wordt matig verwarmd (ten minste 15 °C).</t>
  </si>
  <si>
    <t>Natuurlijk moment: De docking wordt gemiddeld genomen ten minste 10 u/wk gebruikt voor het laden en of lossen.</t>
  </si>
  <si>
    <t>Er zijn dockings voor vrachtwagens aanwezig met of zonder flappen en zonder opblaasbare luchtkussens.</t>
  </si>
  <si>
    <t>GB7</t>
  </si>
  <si>
    <t>HR++-glas kan in het bestaande kozijn of raam worden geplaatst._x000D_
Indien het gebouw een monument is, wordt de monumentale status niet door de maatregel aangetast.</t>
  </si>
  <si>
    <t>Er zijn kozijnen of ramen met enkelglas aanwezig in verwarmde gebouwen.</t>
  </si>
  <si>
    <t>GB5</t>
  </si>
  <si>
    <t>Door het aanbrengen van isolatie met een Rd-waarde van ten minste 3,7 m²K/W op ongeïsoleerde daken wordt het warmteverlies in het stookseizoen beperkt. Breng de isolatie aan onder de dakbedekking en boven de dakconstructie (warm dak) op het moment dat de dakbedekking aan vervanging toe is. Doe dit zo nodig in combinatie met een dampremmende laag.</t>
  </si>
  <si>
    <t>Indien het gebouw een monument is, wordt de monumentale status niet door de maatregel aangetast.</t>
  </si>
  <si>
    <t>Er zijn ongeïsoleerde daken aanwezig in verwarmde gebouwen (18 °C of hoger).</t>
  </si>
  <si>
    <t>GB4</t>
  </si>
  <si>
    <t>Verminder het warmteverlies via naden, kieren en andere openingen in muren en gevels._x000D_
Stel de sensor goed in en zorg er daarbij voor dat de deur niet te snel (automatisch) open gaat.</t>
  </si>
  <si>
    <t>Er is een overheaddeur aanwezig zonder automatisch sluitmechanisme die gemiddeld ten minste 1 uur per dag open staat._x000D_
De ruimte wordt matig verwarmd (ten minste 15 °C).</t>
  </si>
  <si>
    <t>GB3</t>
  </si>
  <si>
    <t>GA</t>
  </si>
  <si>
    <t>Voor het beheren van het gas-, elektriciteits- en warmtegebruik is een automatisch energieregistratie- en bewakingssysteem (EBS) met rapportagefunctie (voor inzicht in het energiegebruik per uur, dag, maand en jaar) een belangrijk middel. Door de geregistreerde data minimaal halfjaarlijks te controleren en instellingen zo nodig aan te passen, kan hiermee een optimale energiezuinige in- en afstelling van klimaatinstallaties worden geborgd.</t>
  </si>
  <si>
    <t>Analyseer de gemonitorde data eenmaal aan het begin van het stookseizoen en eenmaal direct na het stookseizoen en stel de energiegebruikers zo optimaal mogelijk in._x000D_
Wijs iemand aan die verantwoordelijk is voor het optimaliseren van de instellingen van de energiegebruikers.</t>
  </si>
  <si>
    <t>Er  is geen energieregistratie- en bewakingssysteem (EBS) met rapportagefunctie aanwezig, waarmee het gebruik van gas, warmte en elektriciteit wordt gemonitord.</t>
  </si>
  <si>
    <t>GA1</t>
  </si>
  <si>
    <t>Energiebeheersysteem</t>
  </si>
  <si>
    <t>FK</t>
  </si>
  <si>
    <t>Het dak heeft voldoende vrije draagkracht voor de plaatsing van zonnepanelen en bijbehorende ballast._x000D_
De bestaande elektriciteitsaansluiting heeft voldoende capaciteit en er is voldoende transportcapaciteit beschikbaar op het elektriciteitsnet._x000D_
Het dak hoeft de komende 10 jaar niet te worden gerenoveerd._x000D_
De verzekeraar gaat akkoord met plaatsen van de zonnepanelen zonder dat dit tot een significante prijsstijging van de verzekeringspremie leidt._x000D_
Indien het gebouw een monument is, wordt de monumentale status niet door de maatregel aangetast._x000D_
Bij een installatie van 300 kWp kan alle opgewekte energie direct in het gebouw worden gebruikt.</t>
  </si>
  <si>
    <t>Er is een grootverbruikaansluiting voor elektriciteit (meer dan 3x80 A)._x000D_
Er is ten minste 2.000 m² aan geschikt dakoppervlak beschikbaar voor het plaatsen van minimaal 300 kWp aan zonnepanelen.</t>
  </si>
  <si>
    <t>FK1</t>
  </si>
  <si>
    <t>FI</t>
  </si>
  <si>
    <t>Door het aanbrengen van gangafdekking, deuren en blindplaten worden koude en warme compartimenten gecreëerd. Dat voorkomt vermenging van koude aanvoerlucht waarmee de apparatuur wordt gekoeld, en de warme lucht die naar buiten wordt afgevoerd. Hierdoor neemt de efficiëntie van de koeling toe.</t>
  </si>
  <si>
    <t>Controleer regelmatig de afdichting van de compartimenten en de plaatsing van de blindplaten.</t>
  </si>
  <si>
    <t>Er vindt vermenging plaats van aan- en afvoerlucht in de serverruimte.</t>
  </si>
  <si>
    <t>FI6</t>
  </si>
  <si>
    <t>Serverruimte</t>
  </si>
  <si>
    <t>De COP (Coefficient of performance) van de huidige koelinstallatie is 3,5 of lager.</t>
  </si>
  <si>
    <t>Er is een serverruimte aanwezig met een opgesteld vermogen aan ICT-apparatuur van ten minste 5 kW. Voor het koelen van deze ruimte wordt gebruik gemaakt van een koelinstallatie met directe expansiekoeling.</t>
  </si>
  <si>
    <t>FI5</t>
  </si>
  <si>
    <t>Bij kleine serverruimtes die grenzen aan de buitenlucht kan een geautomatiseerde buitenluchtklep een effectieve maatregel zijn. Door het toepassen van een buitenluchtklep met sensoren voor luchtvochtigheid en temperatuur kan worden gekoeld met buitenlucht en kan de inzet van de koelinstallatie worden verminderd.</t>
  </si>
  <si>
    <t>Controleer regelmatig de vocht- en temperatuursensoren van de buitenluchtklep volgens leveranciersvoorschriften en reinig deze indien nodig.</t>
  </si>
  <si>
    <t>De serverruimte grenst met ten minste één zijde aan een buitengevel om een gestuurde buitenluchtklep te kunnen installeren._x000D_
De aangezogen buitenlucht bevat geen stoffen die voor vervuiling of schade aan de installaties kan zorgen. Indien aangezogen lucht voor de installatie schadelijke stoffen bevat moet er een filterinstallatie geplaatst kunnen worden._x000D_
Het opgestelde vermogen in de serverruimte is ten minste 5 kW.</t>
  </si>
  <si>
    <t>Er is een compressiekoelinstallatie aanwezig voor de koeling van de serverruimte.</t>
  </si>
  <si>
    <t>FI4</t>
  </si>
  <si>
    <t>Door de belasting van UPS-en (Batterijen) te optimaliseren kan een maximale conversie efficiëntie worden bereikt. Door het uit bedrijf nemen van laagbelaste UPS-en (&lt;30%) en/of het gebruik van modulaire UPS-en kan de belasting van de UPS-en zodanig worden verhoogd dat een conversie efficiëntie van tenminste 96% wordt bereikt.</t>
  </si>
  <si>
    <t>Monitor en registreer (automatisch) de UPS-efficiëntie en de geleverde vermogens en analyseer de uitkomsten.</t>
  </si>
  <si>
    <t>Er zijn voldoende UPS-en actief om de nagestreefde redundantie in de serverruimte te waarborgen.</t>
  </si>
  <si>
    <t>Er is een serverruimte aanwezig met een opgesteld vermogen aan ICT-apparatuur van ten minste 5 kW en deze is aangesloten op meerdere UPS-en. Ten minste één UPS wordt gemiddeld minder dan 30% belast.</t>
  </si>
  <si>
    <t>FI3</t>
  </si>
  <si>
    <t>Door het instellen van geautomatiseerd energiebeheer (power management) past de server zijn energiegebruik aan op de actuele vraag naar verwerkingscapaciteit. Het afstemmen kan door het instellen van een passend dynamisch power management profiel (balanced mode). De instellingen op het niveau van de hardware (BIOS) en het operating system moeten zodanig zijn dat de server alle mogelijkheden voor het aanpassen van het energiegebruik kan benutten.</t>
  </si>
  <si>
    <t>De op de server geplaatste applicaties zijn niet zodanig vertragingsgevoelig dat vertragingen van enkele microseconden problematisch zijn.</t>
  </si>
  <si>
    <t>Er is een serverruimte aanwezig met een opgesteld vermogen aan ICT-apparatuur van ten minste 5 kW. Er is sprake van een gemiddelde CPU-belasting van minder dan 80%.</t>
  </si>
  <si>
    <t>FI2</t>
  </si>
  <si>
    <t>De door de virtualisatie en consolidatie gereduceerde servercapaciteit is voldoende om pieken in de vraag naar capaciteit op te vangen.</t>
  </si>
  <si>
    <t>Er zijn meerdere fysieke servers aanwezig met een totaal opgesteld vermogen ten minste 5 kW, waarbij de beschikbare verwerkingscapaciteit groter is dan de actuele behoefte aan verwerkingscapaciteit.</t>
  </si>
  <si>
    <t>FI1</t>
  </si>
  <si>
    <t>FG</t>
  </si>
  <si>
    <t>Er is terreinverlichting die niet op een mast staat aanwezig met armaturen met een van de volgende gasontladingslampen: kwiklampen, SON, HPL, HQL of HPI.</t>
  </si>
  <si>
    <t>FG5</t>
  </si>
  <si>
    <t>Terreinverlichting</t>
  </si>
  <si>
    <t>Het LED-armatuur kan worden toegepast op de bestaande lichtmast.</t>
  </si>
  <si>
    <t>Er zijn lichtmasten met armaturen met spaarlampen of gasontladingslampen (kwiklampen, SON, HPL, HQL of HPI) aanwezig, waarbij het armatuur kan worden vervangen zonder de mast te vervangen.</t>
  </si>
  <si>
    <t>FG4</t>
  </si>
  <si>
    <t>Maak regelmatig de sensoren van de verlichtingsregeling schoon.</t>
  </si>
  <si>
    <t>Niet van toepassing bij verlichting die om veligheidsredenen de gehele nacht aan moet blijven.</t>
  </si>
  <si>
    <t>Zowel natuurlijk als zelfstandig moment: Bij meer dan 3.100 onnodige branduren per jaar.</t>
  </si>
  <si>
    <t>Er zijn lampen zonder een bewegingssensor aanwezig op plaatsen waar alleen verlichting nodig is als er mensen aanwezig zijn.</t>
  </si>
  <si>
    <t>FG2</t>
  </si>
  <si>
    <t>Maak regelmatig de sensoren van de verlichtingsregeling schoon en controleer jaarlijks de instellingen van de tijdklok.</t>
  </si>
  <si>
    <t>De buitenverlichting heeft geen tijdklok en/of geen daglichtregeling op plaatsen waar de verlichting op vaste uren moet branden terwijl het donker is.</t>
  </si>
  <si>
    <t>FG1</t>
  </si>
  <si>
    <t>FF</t>
  </si>
  <si>
    <t>Door het toepassen van modulerende branders in ovens wordt het brandervermogen beter geregeld op basis van de warmtevraag, waardoor minder stilstands- en opstartverliezen plaatsvinden. _x000D_
Bij een gastoevoerdruk van meer dan 50 mbar zijn een apart gasfilter en een aparte drukregelaar nodig.</t>
  </si>
  <si>
    <t>Zelfstandig moment: Bij meer dan 2.100 gebruiksuren van de oven per jaar.</t>
  </si>
  <si>
    <t>Er is een gasgestookte oven met een brandervermogen van tenminste 100 kW aanwezig zonder modulerende branders.</t>
  </si>
  <si>
    <t>FF2</t>
  </si>
  <si>
    <t>Ovens</t>
  </si>
  <si>
    <t>De huidige ontsteking van de brander is geschikt om een rookgasklep te kunnen besturen._x000D_
De oven heeft een thermisch vermogen van ten minste 40 kW.</t>
  </si>
  <si>
    <t>Zowel natuurlijk als zelfstandig moment: Bij meer dan 1.900 gebruiksuren van de oven per jaar en een aardgasgebruik van ten hoogste 170.000 m3 per jaar.</t>
  </si>
  <si>
    <t>Er is een gasgestookte oven aanwezig, waarbij het rookgaskanaal niet is voorzien van een rookgasklep.</t>
  </si>
  <si>
    <t>FF1</t>
  </si>
  <si>
    <t>FE</t>
  </si>
  <si>
    <t>De bestaande elektriciteitsaansluiting heeft voldoende capaciteit en er is voldoende transportcapaciteit beschikbaar op het elektriciteitsnet.</t>
  </si>
  <si>
    <t>Natuurlijk moment: Het elektriciteitsgebruik is ten minste 50.000 kWh en het aardgasgebruik is ten hoogste 170.000 m³ per jaar.</t>
  </si>
  <si>
    <t>Er is een gasgestookte combisteamer aanwezig.</t>
  </si>
  <si>
    <t>FE6</t>
  </si>
  <si>
    <t>Grootkeukenapparatuur</t>
  </si>
  <si>
    <t>In een laagdebiet afzuigkap zijn luchttoevoercompartimenten aangebracht voor het inblazen van lucht aan de onder- en/of binnenzijde van de luifelranden. Dit leidt tot betere afvangprestaties dan bij een conventionele afzuigkap, waardoor de afzuigkap met een lager debiet kan werken. Dat zorgt voor energiebesparing.</t>
  </si>
  <si>
    <t>Reinig de afzuigkap volgens het interval zoals aangegeven in de leveranciersvoorschriften.</t>
  </si>
  <si>
    <t>Natuurlijk moment: Bij meer dan 3.200 draaiuren van de afzuigkap per jaar.</t>
  </si>
  <si>
    <t>Er is een conventionele afzuigkap aanwezig zonder extra luchttoevoercompartimenten.</t>
  </si>
  <si>
    <t>FE4</t>
  </si>
  <si>
    <t>Natuurlijk moment: Bij meer dan 400 gebruiksuren van de vaatwasser per jaar.</t>
  </si>
  <si>
    <t>Er is een enkelwandige horeca vaatwasser aanwezig.</t>
  </si>
  <si>
    <t>FE3</t>
  </si>
  <si>
    <t>Door het toepassen van warmwater uit een bestaande warmwateraansluiting in vaatwasapparatuur (hot-fill) wordt warm water gebruikt dat op een efficiëntere manier is geproduceerd. Dit is bijvoorbeeld het geval als het water is opgewarmd met een warmtepomp, een zonneboiler en/of restwarmte.</t>
  </si>
  <si>
    <t>De warmwaterleiding ligt nabij de vaatwasser.</t>
  </si>
  <si>
    <t>Zowel natuurlijk als zelfstandig moment: Bij meer dan 400 gebruiksuren van de vaatwasser per jaar.</t>
  </si>
  <si>
    <t>Er is een horeca vaatwasser aanwezig die is aangesloten op een koudwaterleiding._x000D_
Het warme tapwater wordt op een efficiënte manier opgewekt zoals bijvoorbeeld met restwarmte van de koeling, een zonneboiler of een warmtepomp.</t>
  </si>
  <si>
    <t>FE2</t>
  </si>
  <si>
    <t>Zelfstandig moment: Bij meer dan 1.700 gebruiksuren van de salamander per jaar.</t>
  </si>
  <si>
    <t>Er zijn één of meer infrarood-salamanders aanwezig waarbij een aan/uit- of tijdschakelaar ontbreekt.</t>
  </si>
  <si>
    <t>FE1</t>
  </si>
  <si>
    <t>FD</t>
  </si>
  <si>
    <t>Controleer regelmatig de werking van de heetgasontdooiing. Er mag in principe geen ijsaangroei op de verdamper zichtbaar zijn.</t>
  </si>
  <si>
    <t>Er is een vriesinstallatie aanwezig waarbij een regeling voor ontdooiing ontbreekt.</t>
  </si>
  <si>
    <t>FD15</t>
  </si>
  <si>
    <t>Productkoeling</t>
  </si>
  <si>
    <t>Maak regelmatig de verlichtingsarmaturen schoon.</t>
  </si>
  <si>
    <t>In de gekoelde cellen zijn armaturen met langwerpige fluorescentielampen (TL8 of TL5) aanwezig.</t>
  </si>
  <si>
    <t>FD14</t>
  </si>
  <si>
    <t>Het semi-verticale koelmeubel moet geschikt zijn voor het plaatsen van dagafdekking.</t>
  </si>
  <si>
    <t>Natuurlijk moment: Het koelmeubel is meer dan 7.200 uur per jaar in gebruik.</t>
  </si>
  <si>
    <t>Er zijn semi-verticale koelmeubels aanwezig zonder dagafdekking.</t>
  </si>
  <si>
    <t>FD13</t>
  </si>
  <si>
    <t>Er is ten minste 50 kWth aan warmte van de condensor beschikbaar._x000D_
Het moet technisch mogelijk zijn om de warmte nuttig te gebruiken.</t>
  </si>
  <si>
    <t>Zowel natuurlijk als zelfstandig moment: De beschikbare warmte kan ten minste 1.000 uur per jaar nuttig worden ingezet.</t>
  </si>
  <si>
    <t>Er is een koeinstallatie aanwezig waarbij de warmte van de condensors niet nuttig wordt gebruikt.</t>
  </si>
  <si>
    <t>FD12</t>
  </si>
  <si>
    <t>De bestaande software kan worden aangepast met een variabel condensorsetpoint._x000D_
De regelkast van de koelinstallatie is bereikbaar en geschikt voor de toevoeging van een buitentemperatuursensor.</t>
  </si>
  <si>
    <t>Er is een koelinstallatie met een vermogen van ten minste 20 kWth aanwezig, die is voorzien van een elektronisch expansieventiel en die werkt met een vaste condensordruk gedurende het gehele jaar.</t>
  </si>
  <si>
    <t>FD11</t>
  </si>
  <si>
    <t>Wanneer een condensor binnen staat wordt de warmte van de condensor overgedragen aan de te koelen lucht. Door het plaatsen van een apart aanzuigkanaal vanuit de buitenlucht of een onverwarmde ruimte kan de te koelen lucht worden gescheiden van de warme afgegeven lucht van de condensor. Hierdoor verbruikt de koelinstallatie minder elektriciteit.</t>
  </si>
  <si>
    <t>De condensor staat binnen en de buitenlucht kan worden aangezogen met een aanzuigkanaal korter dan 5 m._x000D_
De maatregel is niet toepasbaar bij stekkerklare koelmeubels.</t>
  </si>
  <si>
    <t>Er is een koelinstallatie aanwezig waarbij de luchttoevoer en de afgegeven warme lucht van de condensor in dezelfde ruimte terechtkomen, waardoor deze opwarmt.</t>
  </si>
  <si>
    <t>FD10</t>
  </si>
  <si>
    <t>Het circulatievoud van de lucht is het aantal malen per uur dat een ruimte-inhoud wordt doorspoeld met geconditioneerde lucht uit een luchtbehandelingsinstallatie. Tijdens de bewaarperiode is het niet nodig de volledige ventilatiecapaciteit van de koeling te benutten. Door te sturen op de ethyleenconcentratie kan het ventilatievoud worden geoptimaliseerd door middel van frequentieregeling van de ventilatoren.</t>
  </si>
  <si>
    <t>De circulatieventilatoren zijn geschikt voor frequentieregeling.</t>
  </si>
  <si>
    <t>Zowel natuurlijk als zelfstandig moment: Bij meer dan 4.500 draaiuren van de circulatieventilatoren per jaar.</t>
  </si>
  <si>
    <t>Er is een koelcel aanwezig voor de opslag van groente, fruit of andere plantaardige producten, waarbij het ventilatievoud niet wordt geregeld.</t>
  </si>
  <si>
    <t>FD9</t>
  </si>
  <si>
    <t>De oppervlakte van de koelcel is ten minste 100 m²._x000D_
In de koelcel wordt geen groenten en/of fruit opgeslagen, vanwege gevaar van ethyleenophoping.</t>
  </si>
  <si>
    <t>Zowel natuurlijk als zelfstandig moment: De koelcel is meer dan 4.800 uur per jaar in gebruik.</t>
  </si>
  <si>
    <t>Er is een koelcel aanwezig, waarbij de verdamperventilator niet wordt geregeld op basis van meerdere temperatuursensoren._x000D_
De verdamperventilator is voorzien van een frequentieregelaar.</t>
  </si>
  <si>
    <t>FD8</t>
  </si>
  <si>
    <t>Door het isoleren van de koelcelwanden wordt koudeverlies naar de omgeving voorkomen en de temperatuur in een koelcel behouden. Pas isolatiemateriaal toe met een Rd-waarde van ten minste 6 m²K/W. Hierdoor daalt het elektriciteitsgebruik van de koelinstallatie.</t>
  </si>
  <si>
    <t>Controleer regelmatig de isolatie op beschadigingen en vochtproblemen volgens de leveranciersvoorschriften.</t>
  </si>
  <si>
    <t>Er is een niet of onvoldoende geïsoleerde koelcel aanwezig. De isolatiedikte is ten hoogste 15 mm (Rd-waarde is 0,5 m²K/W of lager).</t>
  </si>
  <si>
    <t>FD7</t>
  </si>
  <si>
    <t>De grenswaarden voor de maximale temperatuur van de producten in de vriescel moeten gewaarborgd kunnen blijven.</t>
  </si>
  <si>
    <t>Er is een vriescel aanwezig, waarbij de verdamperventilator en de vriesceldeur niet zijn gekoppeld, waardoor de verdamperventilator blijft draaien als de deur wordt geopend._x000D_
De deur is niet voorzien van lamellen of een snelsluitdeur.</t>
  </si>
  <si>
    <t>FD6</t>
  </si>
  <si>
    <t>Door het aanbrengen van isolatie om koel- en vriesleidingen wordt koudeverlies naar de omgeving beperkt. Hierdoor zal het energiegebruik van de koelinstallatie afnemen. Gebruik vanwege condensvorming FEF (flexibel elastomeric foam) of een ander isolatiemateriaal met een structuur van gesloten cellen, een hoge dampdiffusieweerstand en een laag warmtegeleidingsvermogen.</t>
  </si>
  <si>
    <t>De gekoelde koel- of vriesleidingen zijn niet of onvoldoende geïsoleerd. Het gaat hierbij om de leidingen van de koelmachine naar het afgiftesysteem.</t>
  </si>
  <si>
    <t>FD5</t>
  </si>
  <si>
    <t>FC</t>
  </si>
  <si>
    <t>Test en controleer regelmatig de lagers en de weerstand van de wikkelingen volgens leveranciersvoorschriften.</t>
  </si>
  <si>
    <t>Het vermogen van de motoren is meer dan 0,75 kW.</t>
  </si>
  <si>
    <t>Natuurlijk moment: Bij meer dan 1.900 draaiuren per jaar.</t>
  </si>
  <si>
    <t>Er zijn elektromotoren aanwezig met efficiëntieklasse IE3. Deze motoren zijn herkenbaar doordat er IE3 op het typeplaatje van de motor staat.</t>
  </si>
  <si>
    <t>FC5</t>
  </si>
  <si>
    <t>Aandrijvingen</t>
  </si>
  <si>
    <t>Elektromotoren met een hogere efficiëntieklasse, zoals IE4 gebruiken minder elektriciteit dan elektromotoren met een lagere efficiëntieklasse. Door het vervangen van elektromotoren met efficiëntieklasse IE2 of lager door elektromotoren met efficïëntieklasse IE4 of hoger wordt energie bespaard.</t>
  </si>
  <si>
    <t>Het vermogen van de motoren is ten minste 0,75 kW.</t>
  </si>
  <si>
    <t>Natuurlijk moment: Bij meer dan 1.000 draaiuren per jaar.</t>
  </si>
  <si>
    <t>Er zijn elektromotoren aanwezig met efficiëntieklasse IE2 of lager. Deze motoren zijn herkenbaar doordat er geen IE-klasse, klasse IE1 of IE2 op het typeplaatje van de motor staat.</t>
  </si>
  <si>
    <t>FC4</t>
  </si>
  <si>
    <t>Door het toepassen van de frequentieregelaar wordt het toerental van de compressor optimaal ingeregeld, zodanig dat de compressor de gewenste druk en debiet kan leveren met een zo laag mogelijk opgenomen vermogen. Daarnaast kan bij veel toepassingen een eenvoudige druk- of temperatuurregeling worden ingesteld, waarbij de compressor altijd naar het optimale werkpunt wordt geregeld. Bij een installatie waarin meerdere compressoren parallel opereren moet alleen de compressor met het grootste regelvermogen van een frequentieregelaar worden voorzien.</t>
  </si>
  <si>
    <t>Er is voldoende ruimte in de regelkast om de frequentieregelaar te kunnen plaatsen, óf de frequentieregelaar kan nabij de elektromotor worden geplaatst.</t>
  </si>
  <si>
    <t>Zelfstandig moment: Bij meer dan 1.300 draaiuren per jaar._x000D_
Natuurlijk moment: Bij meer dan 1.000 draaiuren per jaar.</t>
  </si>
  <si>
    <t>Er is een compressor zonder frequentieregeling aanwezig, aangedreven door een elektromotor met een elektrisch vermogen van ten minste 8 kW. De efficiëntieklasse van de elektromotor is ten minste IE2.</t>
  </si>
  <si>
    <t>FC3</t>
  </si>
  <si>
    <t>Door het toepassen van een frequentieregelaar op de pomp kan de pomp optimaal worden ingeregeld. Daarbij wordt het werkpunt van de pomp zodanig gekozen dat de pomp zijn functie goed kan vervullen met een zo laag mogelijk opgenomen vermogen. Bij veel toepassingen kan een eenvoudige debiet- of drukregeling worden ingesteld, waarbij de pomp altijd naar het optimale werkpunt wordt geregeld.</t>
  </si>
  <si>
    <t>Zelfstandig moment: Bij meer dan 4.100 draaiuren per jaar._x000D_
Natuurlijk moment: Bij meer dan 3.000 draaiuren per jaar.</t>
  </si>
  <si>
    <t>Er is een variabele flow of een overcapaciteit welke wordt gesmoord met een regel- of smoorklep._x000D_
Er is een pomp van ten minste 4 kW aanwezig, die wordt aangedreven door een elektromotor van efficiencyklasse IE2 of hoger.</t>
  </si>
  <si>
    <t>FC2</t>
  </si>
  <si>
    <t>Met de toepassing van een frequentieregelaar op de elektromotor welke een machine of machinedeel aandrijft kan de motor optimaal worden ingezet in de bedrijfsvoering._x000D_
De aandrijving door de elektromotor kan middels de frequentieregelaar optimaal worden ingeregeld, waarbij de snelheid van de elektromotor zodanig wordt gekozen dat de aandrijving zijn functie goed kan vervullen met een zo laag mogelijk opgenomen vermogen._x000D_
Deze maatregel beslaat directe en indirecte aandrijvingen, zoals via as, snaar, riem, ketting en dergelijke.</t>
  </si>
  <si>
    <t>Er is voldoende ruimte in de regelkast om de frequentieregelaar te kunnen plaatsen, óf de motor is goed toegankelijk, waardoor de frequentieregelaar nabij de elektromotor kan worden geplaatst._x000D_
De functionaliteit van de machine moet een variabel of verlaagd toerental toestaan.</t>
  </si>
  <si>
    <t>Zelfstandig moment: Bij meer dan 1.300 draaiuren per jaar._x000D_
Natuurlijk moment: Bij meer dan 800 draaiuren per jaar.</t>
  </si>
  <si>
    <t>Er is een machine aanwezig met een aandrijving via elektromotor met een elektrisch vermogen van ten minste 8 kW. De efficiëntieklasse van de elektromotor is ten minste IE2.</t>
  </si>
  <si>
    <t>FC1</t>
  </si>
  <si>
    <t>FB</t>
  </si>
  <si>
    <t>Door het plaatsen van een warmtewisselaar bij de uitgang van een heetwaterproces kan het suppletiewater van de stoomketel worden voorverwarmd met warmte uit te lozen afvalwater. Voorbeelden van dergelijke warmteterugwinning zijn een kratten- of gereedschapwasser.</t>
  </si>
  <si>
    <t>Inspecteer en reinig elke twee jaar de warmtewisselaar.</t>
  </si>
  <si>
    <t>Het heetwaterproces verbruikt ten minste 500 m³ water per jaar.</t>
  </si>
  <si>
    <t>Zowel natuurlijk als zelfstandig moment: Bij meer dan 1.500 bedrijfsuren van het heetwaterproces per jaar.</t>
  </si>
  <si>
    <t>Er is een heetwaterproces aanwezig (bijvoorbeeld een kratten- of gereedschapwasser) waarbij het warme afvalwater wordt geloosd op het vuilwaterriool zonder dat daar warmte uit is teruggewonnen.</t>
  </si>
  <si>
    <t>FB8</t>
  </si>
  <si>
    <t>Stoom</t>
  </si>
  <si>
    <t>Met een omgekeerde osmose-installatie kan de waterkwaliteit voor een gasgestookte stoomketel worden verbeterd. Hierdoor is er minder toevoeging van nieuw water nodig en wordt er ook minder water ververst (spui). Dit verlaagt het watergebruik en daardoor hoeft er minder water te worden opgewarmd in de stoomketel.</t>
  </si>
  <si>
    <t>Controleer jaarlijks op lekkages en voer zo nodig _x000D_
onderhoud uit aan de reverse osmose-installatie.</t>
  </si>
  <si>
    <t>Er is voldoende opstelruimte in het ketelhuis voor een omgekeerde osmose-installatie.</t>
  </si>
  <si>
    <t>Er is een stoomketel zonder waterbehandeling of met enkel een eenvoudige ontharder zoals een harskolom aanwezig. De waterverversing (spui) is ten minste 10%.</t>
  </si>
  <si>
    <t>FB7</t>
  </si>
  <si>
    <t>De stoomleidingen zijn niet of onvoldoende geïsoleeerd.</t>
  </si>
  <si>
    <t>FB6</t>
  </si>
  <si>
    <t>Bepaalde delen van de stoomketel, zoals mangaten, het ketel-achterfront en de voedingswaterregelklep zijn niet of onvoldoende geïsoleerd.</t>
  </si>
  <si>
    <t>FB5</t>
  </si>
  <si>
    <t>Er is een aansluitpunt voor gas aanwezig binnen een afstand van 50 m van de te verwarmen ruimte._x000D_
De huidige constructie en de elektriciteitsaansluiting kunnen worden hergebruikt (één-op-één vervanging van de huidige heaters)._x000D_
Er zweeft geen brandbaar stof (zoals houtstof of andere organische stoffen) in de ruimte._x000D_
De rookgasafvoer kan direct door het dak gerealiseerd worden.</t>
  </si>
  <si>
    <t>De ruimteverwarming gebeurt met een met stoom gevoede luchtverhitter.</t>
  </si>
  <si>
    <t>FB4</t>
  </si>
  <si>
    <t>Onderhoud de warmtewisselaar volgens de leveranciersvoorschriften.</t>
  </si>
  <si>
    <t>Er is redelijk koud suppletiewater aanwezig (10 - 20°C)._x000D_
Het suppletiewaterdebiet is relatief hoog (meer dan 80% van de massastroom stoom), of er is warmtevraag aanwezig zoals water voor centrale verwarming of schoonmaakwater.</t>
  </si>
  <si>
    <t>Er is een stoomketel met economiser aanwezig en de rookgassen verlaten de schoorsteen (na de economiser) met een temperatuur van 130 °C of hoger.</t>
  </si>
  <si>
    <t>FB3</t>
  </si>
  <si>
    <t>Een verlaging van de stoomdruk zorgt voor lagere (stoom)temperaturen en voor een lagere schoorsteentemperatuur. Daardoor verliest de ketel minder warmte en wordt het warmteverlies door de schoorsteen kleiner. Bovendien neemt het verlies in het (stoom)distributienet en het flashverlies in condenspotten af. De mate van verlaging van de stoomdruk wordt bepaald door de stoomafnemer die om de hoogste stoomdruk vraagt om te kunnen blijven opereren.</t>
  </si>
  <si>
    <t>Controleer regelmatig de stoomdruk in het stoomnet.</t>
  </si>
  <si>
    <t>Voor de verlaging van het stoomdruksetpoint zijn geen verdere veranderingen aan het systeem nodig._x000D_
De stoomafnemers kunnen functioneren met de verlaagde stoomdruk._x000D_
De huidige leidingen en appendages dienen geschikt te zijn voor een verhoging van de stromingssnelheden van de stoom._x000D_
De stoomdruk bedraagt minimaal 4 bar._x000D_
De stoomdruk kan met ten minste 10% worden verlaagd.</t>
  </si>
  <si>
    <t>Zowel natuurlijk als zelfstandig moment: Het stoomnet is meer dan 2.300 uur per jaar op druk.</t>
  </si>
  <si>
    <t>Er is een stoomketel aanwezig die is gekoppeld aan een centraal stoomnet en de druk op het stoomnet is hoger dan voor de aangesloten apparaten vereist is.</t>
  </si>
  <si>
    <t>FB1</t>
  </si>
  <si>
    <t>FA</t>
  </si>
  <si>
    <t>Door het op perslucht aangedreven besturend element (actuator) van de regelklep te vervangen door een servo- of stappenmotor, kan energie worden bespaard. Bij een perslucht aangedreven actuator moet het gehele jaar lucht op druk worden gehouden. Daarom is een elektrische aandrijving efficiënter.</t>
  </si>
  <si>
    <t>Er is een elektrische voedingskast beschikbaar binnen 10 m._x000D_
De regelklep bevindt zich niet in een ATEX-omgeving.</t>
  </si>
  <si>
    <t>Natuurlijk moment: Bij processen die het hele jaar continue in bedrijf zijn.</t>
  </si>
  <si>
    <t>Er is een regelklep met een door perslucht aangedreven actuator (besturend element) aanwezig die is aangesloten op het centrale persluchtnet. De actuator kan separaat worden vervangen.</t>
  </si>
  <si>
    <t>FA8</t>
  </si>
  <si>
    <t>Perslucht</t>
  </si>
  <si>
    <t>Het proces moet toestaan dat er met een lagere druk en groter luchtvolume schoongeblazen wordt._x000D_
De blower is binnen 10 m van de toepassing te plaatsen.</t>
  </si>
  <si>
    <t>Zelfstandig moment: Bij gebruik van perslucht voor schoonblazen van meer dan 6 u/wk.</t>
  </si>
  <si>
    <t>Blazen gebeurt met perslucht van ten minste 6 bar.</t>
  </si>
  <si>
    <t>FA7</t>
  </si>
  <si>
    <t>Door waar mogelijk elektrisch handgereedschap toe te passen en perslucht aangedreven gereedschap alleen te gebruiken wanneer er geen elektrisch alternatief is, kan het persluchtgebruik worden beperkt. Het opwekken van perslucht voor het aandrijven van gereedschap is minder efficiënt dan het gebruiken van elektrisch aangedreven gereedschap.</t>
  </si>
  <si>
    <t>Er is een geschikt elektrisch alternatief beschikbaar dat voldoet aan de specifieke eisen van de werkzaamheden zoals voldoende koppel en een handzaam gewicht en formaat._x000D_
De gereedschappen worden niet in een ATEX omgeving gebruikt.</t>
  </si>
  <si>
    <t>Zelfstandig moment: Bij gebruik van het gereedschap van meer dan 6 u/wk.</t>
  </si>
  <si>
    <t>Persluchtaangedreven handgereedschap wordt gebruikt voor toepassingen waar een elektrisch alternatief voor kan worden gebruikt.</t>
  </si>
  <si>
    <t>FA6</t>
  </si>
  <si>
    <t>Onderhoud de perslucht aangedreven gereedschappen zodat er geen onnodige perslucht verloren gaat en houd ze schoon._x000D_
Controleer regelmatig op persluchtlekkages aan gereedschap, koppelingen en leidingen en verhelp deze.</t>
  </si>
  <si>
    <t>De persluchtcompressoren hoeven niet te worden aangepast door het verminderde gebruik van perslucht.</t>
  </si>
  <si>
    <t>Zelfstandig moment: Bij gereedschappen die meer dan 1.800 uur per jaar worden gebruikt.</t>
  </si>
  <si>
    <t>Er wordt gebruik gemaakt van 'conventionele' persluchtgereedschappen, zoals blaaspistolen, met een nominaal gebruik van meer dan 120 l/min.</t>
  </si>
  <si>
    <t>FA5</t>
  </si>
  <si>
    <t>De compressor staat binnen 5 m van een buitenmuur.</t>
  </si>
  <si>
    <t>Zowel natuurlijk als zelfstandig moment: Bij meer dan 3.000 bedrijfsuren van de persluchtcompressor per jaar.</t>
  </si>
  <si>
    <t>Er is een centraal persluchtnet aanwezig met een persluchtcompressor van ten minste 7,5 kW die warme lucht aanzuigt vanuit de ruimte waarin deze is opgesteld.</t>
  </si>
  <si>
    <t>FA4</t>
  </si>
  <si>
    <t>Door integratie van een flow-drukregelaar (regelklep direct na het buffervat) in een persluchtnet kunnen schommelingen in de persluchtvraag worden uitgebalanceerd. Om de schommelingen op te vangen is de persdruk vaak hoger ingesteld dan nodig. Door toepassing van een flow-drukregelaar kan de persdruk in het buffervat worden verlaagd. De verlaging in persdruk zorgt voor een besparing op het energiegebruik van de compressor. 
Daarbij zal door lagere druk het persluchtgebruik per gebruiker afnemen en lekt er minder perslucht weg. Door minder persluchtgebruik of -lekkage zal de compressor ook energie besparen.</t>
  </si>
  <si>
    <t>Verlaag de persluchtdruk na plaatsing van de schakelaar en controleer regelmatig de ingestelde waarde.</t>
  </si>
  <si>
    <t>Het vermogen van de compressor is ten hoogste 45 kW en het persluchtgebruik is maximaal 7 m³/min._x000D_
In het persluchtnet vinden hoge drukvallen plaats door grote persluchtafname.</t>
  </si>
  <si>
    <t>Zowel natuurlijk als zelfstandig moment: Bij meer dan 3.700 bedrijfsuren van het persluchtnet per jaar.</t>
  </si>
  <si>
    <t>Er is een persluchtnet met een centrale toerengeregelde persluchtcompressor(en) en burffervat aanwezig, waarbij een flow-drukregelaar ontbreekt.</t>
  </si>
  <si>
    <t>FA3</t>
  </si>
  <si>
    <t>Controleer regelmatig op persluchtlekkages en verhelp deze._x000D_
Controleer regelmatig de instelling van de tijden dat het persluchtnet buiten bedrijf is en zorg dat deze bij veranderende bedrijfstijden (zoals bij zomer- en wintertijd) worden bijgewerkt.</t>
  </si>
  <si>
    <t>De op het persluchtnet aangesloten apparaten en machines zijn geschikt om zonder persluchtdruk buiten bedrijf stil te staan.</t>
  </si>
  <si>
    <t>Er is een centraal persluchtnet aanwezig dat geheel of deels onder druk staat buiten gebruikstijden.</t>
  </si>
  <si>
    <t>FA2</t>
  </si>
  <si>
    <t>Controleer regelmatig op persluchtlekkages en verhelp deze.</t>
  </si>
  <si>
    <t>Er is voldoende ruimte nabij de persluchtcompressor om een persluchtbuffervat te plaatsen._x000D_
De persluchtvraag is gemiddeld gezien variabel gedurende een bedrijfsuur._x000D_
De persluchtcompressor heeft een vermogen van minimaal 10 kW.</t>
  </si>
  <si>
    <t>Zelfstandig moment: Bij meer dan 4.100 bedrijfsuren van het persluchtnet per jaar._x000D_
Natuurlijk moment: Bij meer dan 3.400 bedrijfsuren van het persluchtnet per jaar.</t>
  </si>
  <si>
    <t>Er is een persluchtcompressor met aan/uit-schakelaar aanwezig zonder buffervat of met een te klein buffervat. Hierdoor draait de persluchtinstallatie minimaal 15 minuten per bedrijfsuur in nullast. Bij vergroting van de buffer is het uitgangspunt om maximaal 5 minuten aaneengesloten in nullast te draaien.</t>
  </si>
  <si>
    <t>FA1</t>
  </si>
  <si>
    <t>Expr1009</t>
  </si>
  <si>
    <t>MaatregelOmschrijving</t>
  </si>
  <si>
    <t>DBO</t>
  </si>
  <si>
    <t>JaZM</t>
  </si>
  <si>
    <t>Randvoorwaarde</t>
  </si>
  <si>
    <t>ERVT</t>
  </si>
  <si>
    <t>Uitgangssituatie</t>
  </si>
  <si>
    <t>MaatregelNr</t>
  </si>
  <si>
    <t>Activiteit</t>
  </si>
  <si>
    <t>Rekeneenheid (Uitgangssituatie)</t>
  </si>
  <si>
    <t>Moment van Realisatie</t>
  </si>
  <si>
    <t>Kosten 
Arbeid 
(€)</t>
  </si>
  <si>
    <t>Kosten 
Materiaal (€)</t>
  </si>
  <si>
    <t>Kosten 
Materieel (€)</t>
  </si>
  <si>
    <t>Nettobaten (€)</t>
  </si>
  <si>
    <t>Besparing 
Gas 
(m3/jaar)</t>
  </si>
  <si>
    <t>Besparing 
Elektriciteit (kWh/jaar)</t>
  </si>
  <si>
    <t>mtrcode</t>
  </si>
  <si>
    <t>mtrglnr</t>
  </si>
  <si>
    <t>Naam maatregel</t>
  </si>
  <si>
    <t>per stuk (30 kW)</t>
  </si>
  <si>
    <t>per systeem (0,7W)</t>
  </si>
  <si>
    <t>per stuk (10 kW)</t>
  </si>
  <si>
    <t>per stuk (60 kW)</t>
  </si>
  <si>
    <t>per 10 stuks</t>
  </si>
  <si>
    <t>per set van 3 stuks</t>
  </si>
  <si>
    <t>per bar (200 kW)</t>
  </si>
  <si>
    <t>per stuk (200 kW)</t>
  </si>
  <si>
    <t>per 6 units (168 kW)</t>
  </si>
  <si>
    <t>per m2 oppervlak</t>
  </si>
  <si>
    <t>per stuk (13 kW)</t>
  </si>
  <si>
    <t>per strekkende m</t>
  </si>
  <si>
    <t>per stuk (5 MW)</t>
  </si>
  <si>
    <t>per lamp (30W)</t>
  </si>
  <si>
    <t>per stuk (40 kW)</t>
  </si>
  <si>
    <t>per 100 meter</t>
  </si>
  <si>
    <t>per 40 m2</t>
  </si>
  <si>
    <t>per stuk (20kWk)</t>
  </si>
  <si>
    <t xml:space="preserve">per 3 sensoren </t>
  </si>
  <si>
    <t>Pas frequentieregeling toe op de koelmiddelpomp in de koelinstallatie.</t>
  </si>
  <si>
    <t>per pomp (1 kW)</t>
  </si>
  <si>
    <t xml:space="preserve">per installatie </t>
  </si>
  <si>
    <t>per cel (8 kW)</t>
  </si>
  <si>
    <t>per cel (2 kW)</t>
  </si>
  <si>
    <t>per installatie (36kWe)</t>
  </si>
  <si>
    <t>per server (5 kW)</t>
  </si>
  <si>
    <t>per ruimte (12 m2)</t>
  </si>
  <si>
    <t>per stuk (4,5 kW)</t>
  </si>
  <si>
    <t>per stuk (5kW)</t>
  </si>
  <si>
    <t>per stuk (9 kW)</t>
  </si>
  <si>
    <t>per stuk (11kW)</t>
  </si>
  <si>
    <t xml:space="preserve">per stuk </t>
  </si>
  <si>
    <t>per pomp (45 kW)</t>
  </si>
  <si>
    <t>per stuk</t>
  </si>
  <si>
    <t>per dock (4hr/dag)</t>
  </si>
  <si>
    <t>per deur (1hr/dag)</t>
  </si>
  <si>
    <t>per stuk (25 m2)</t>
  </si>
  <si>
    <t>per gebouw</t>
  </si>
  <si>
    <t>per m2 gebruiksoppervlak</t>
  </si>
  <si>
    <t>per m3/hr debiet</t>
  </si>
  <si>
    <t>per ventilator (5,5 kW)</t>
  </si>
  <si>
    <t>per lamp (42W)</t>
  </si>
  <si>
    <t>per lamp (31W)</t>
  </si>
  <si>
    <t>Vervang spaarlampen door ledlampen.</t>
  </si>
  <si>
    <t>per lamp (25W)</t>
  </si>
  <si>
    <t>Vervang halogeenlampen door ledlampen.</t>
  </si>
  <si>
    <t>per lamp (53W)</t>
  </si>
  <si>
    <t>Vervang gloeilampen door ledlampen.</t>
  </si>
  <si>
    <t>per lamp (40W)</t>
  </si>
  <si>
    <t>per lamp (125W)</t>
  </si>
  <si>
    <t>per armatuur</t>
  </si>
  <si>
    <t>per spot</t>
  </si>
  <si>
    <t>Vervang lichtlijnen met  dubbele TL-buizen door led-armaturen.</t>
  </si>
  <si>
    <t>Vervang montagebalken met één TL-buis door led-armaturen.</t>
  </si>
  <si>
    <t>per sensor</t>
  </si>
  <si>
    <t>per stuk (22kW)</t>
  </si>
  <si>
    <t>per motor (15kW)</t>
  </si>
  <si>
    <t>per motor (5,3kW)</t>
  </si>
  <si>
    <t>Pas een frequentieregelaar toe om het motorvermogen van de centrale stofafzuiging te beperken.</t>
  </si>
  <si>
    <t>per motor (65kW)</t>
  </si>
  <si>
    <t>per pomp (4,5kW)</t>
  </si>
  <si>
    <t>per motor (4kW)</t>
  </si>
  <si>
    <t>per pomp (3kW)</t>
  </si>
  <si>
    <t>per oven (100kW)</t>
  </si>
  <si>
    <t>per oven (44kW)</t>
  </si>
  <si>
    <t>Optimaliseer het proces van de spuitgietmachine.</t>
  </si>
  <si>
    <t>per stuk (140kW)</t>
  </si>
  <si>
    <t>Plaats een frequentieregelaar om het vermogen van de centrale stofzuigermotor te beperken.</t>
  </si>
  <si>
    <t>per stuk (30kW)</t>
  </si>
  <si>
    <t>per ventilator (5 kW)</t>
  </si>
  <si>
    <t>per droogkamer (120kW)</t>
  </si>
  <si>
    <t>Pas een vochtsensor inclusief regeling toe in de uittredelucht van het droogproces van de grondstof voor spuitgieten of extrusie.</t>
  </si>
  <si>
    <t>per systeem (58kW)</t>
  </si>
  <si>
    <t>per kW</t>
  </si>
  <si>
    <t>per serverruimte (5 kW)</t>
  </si>
  <si>
    <t>per gang (7 kW)</t>
  </si>
  <si>
    <t>Zie tab "zonnepanelen"</t>
  </si>
  <si>
    <t>Zie tab "samengevoegde maatregelen"</t>
  </si>
  <si>
    <t>Totale Investering 
(€)</t>
  </si>
  <si>
    <t>Kosten Financiering (€)</t>
  </si>
  <si>
    <t>Totale Besparing 
(€)</t>
  </si>
  <si>
    <t>Totale Investering (€)</t>
  </si>
  <si>
    <t>Totale Besparing (€)</t>
  </si>
  <si>
    <t>Besparing Gas 
(m3/jaar)</t>
  </si>
  <si>
    <t>Kosten 
Arbeid (€)</t>
  </si>
  <si>
    <t>Kosten per kWpiek voor TVT 5 jaar</t>
  </si>
  <si>
    <t>bij 70% benutting</t>
  </si>
  <si>
    <t>Vermogen in kWpiek</t>
  </si>
  <si>
    <t>kWp</t>
  </si>
  <si>
    <t>benodigd dakoppervlak</t>
  </si>
  <si>
    <t>m2</t>
  </si>
  <si>
    <t>range tussen 0,16-0,25</t>
  </si>
  <si>
    <t>Vollasturen</t>
  </si>
  <si>
    <t>kWh/kWp</t>
  </si>
  <si>
    <t>Conform SDE+ regeling</t>
  </si>
  <si>
    <t>Productie 1e jaar</t>
  </si>
  <si>
    <t>kWh/jaar</t>
  </si>
  <si>
    <t>netto gemiddeld</t>
  </si>
  <si>
    <t>% Terugleververgoeding</t>
  </si>
  <si>
    <t>vd commodityprijs</t>
  </si>
  <si>
    <t>ct/kWh</t>
  </si>
  <si>
    <t>Terugleververgoeding</t>
  </si>
  <si>
    <t>mogelijk niet realistisch naar de toekomst toe</t>
  </si>
  <si>
    <t>Totale elektriciteitsprijs</t>
  </si>
  <si>
    <t>vaste en variabele O&amp;M</t>
  </si>
  <si>
    <t>per jaar</t>
  </si>
  <si>
    <t>Bruto Systeem</t>
  </si>
  <si>
    <t>Onzekerheidsmarge</t>
  </si>
  <si>
    <t>In de investeringskosten voor de wet milieubeheer wordt een onzekerheidsmarge aangehouden van 10-25%. In geval van zonnepanelen is 10% verdedigbaar</t>
  </si>
  <si>
    <t>investeringskosten zonPV</t>
  </si>
  <si>
    <t>Financieringskosten</t>
  </si>
  <si>
    <t>Eigen gebruik</t>
  </si>
  <si>
    <t>opbrengst kWh direct</t>
  </si>
  <si>
    <t>kWh</t>
  </si>
  <si>
    <t>teruglevering</t>
  </si>
  <si>
    <t>vermeden inkoop</t>
  </si>
  <si>
    <t>Euro/jaar</t>
  </si>
  <si>
    <t xml:space="preserve">terugleveropbrengst </t>
  </si>
  <si>
    <t>onderhoud</t>
  </si>
  <si>
    <t>Netto cashflow</t>
  </si>
  <si>
    <t>TVT</t>
  </si>
  <si>
    <t>piekvermogen</t>
  </si>
  <si>
    <t>kW</t>
  </si>
  <si>
    <t>gemiddeld vermogen overdag</t>
  </si>
  <si>
    <t>gebruik @70% eigen benutting</t>
  </si>
  <si>
    <t>alleen bij continue verbruik, ook in het weekend</t>
  </si>
  <si>
    <t>Gemiddelde opbrengst over 5 jaar</t>
  </si>
  <si>
    <t>reductiefactor is 0,5% per jaar</t>
  </si>
  <si>
    <t>conform Ministriële regeling</t>
  </si>
  <si>
    <t>Plaats een luchtkanaal zodat de persluchtcompressor (koude) buitenlucht aanzuigt. 10m vanaf buitengevel.</t>
  </si>
  <si>
    <t>Plaats een luchtkanaal zodat de persluchtcompressor (koude) buitenlucht aanzuigt. 3m vanaf buitengevel.</t>
  </si>
  <si>
    <t>Maatregelnummer</t>
  </si>
  <si>
    <t>per stuk (0,5 kW)</t>
  </si>
  <si>
    <t>PT1</t>
  </si>
  <si>
    <t>PT2</t>
  </si>
  <si>
    <t>PT3</t>
  </si>
  <si>
    <t>PT4</t>
  </si>
  <si>
    <t>PT5</t>
  </si>
  <si>
    <t>PT6</t>
  </si>
  <si>
    <t>PT7</t>
  </si>
  <si>
    <t>Pas meerdere schakelgroepen toe bij de groeibelichting in de kas.</t>
  </si>
  <si>
    <t>Pas een set van meerdere en specifieke sensoren toe in een kasafdeling voor een betere beheersing van het binnenklimaat.</t>
  </si>
  <si>
    <t>Pas een frequentieregeling toe op de circulatiepompen van de CV-installatie van de kas.</t>
  </si>
  <si>
    <t>Breng een horizontaal transparant beweegbaar energiescherm in de kas aan als tweede scherm.</t>
  </si>
  <si>
    <t>Isoleer de verwarmingsleidingen en appendages op plekken waar warmte niet nodig is.</t>
  </si>
  <si>
    <t>Vervang bij de groeibelichting SON-T armaturen door LED-armaturen.</t>
  </si>
  <si>
    <t>Vervang circulatieventilatoren van klasse IE2 of lager door gelijkstroom circulatieventilatoren.</t>
  </si>
  <si>
    <t>Breng beweegbare gevelschermen aan, aan de binnenzijde van de lichtdoorlatende tuinbouwkas.</t>
  </si>
  <si>
    <t>Vervang de kasgevel met enkel glas door een gevel met kanaalplaten.</t>
  </si>
  <si>
    <t>Maak gebruik van een extern CO2-netwerk voor CO2-dosering in de kas.</t>
  </si>
  <si>
    <t>Installeer een tweede warmtewisselaar in het rookgaskanaal van de verwarmingsketel.</t>
  </si>
  <si>
    <t>GK1</t>
  </si>
  <si>
    <t>GK2</t>
  </si>
  <si>
    <t>GK3</t>
  </si>
  <si>
    <t>GK4</t>
  </si>
  <si>
    <t>per aansluiting</t>
  </si>
  <si>
    <t>per set</t>
  </si>
  <si>
    <t>per stuk (3 kW)</t>
  </si>
  <si>
    <t>per stuk (250 W)</t>
  </si>
  <si>
    <t>kas van 1,2 ha en 14 m3/m2</t>
  </si>
  <si>
    <t>Vervang indirect gedreven IE1-slakkenhuisventilatoren door direct gedreven ventilatoren.</t>
  </si>
  <si>
    <t>Isoleer de verwarmingsleidingen en appendages in niet of beperkt verwarmde ruimtes.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</si>
</sst>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43" formatCode="_ * #,##0.00_ ;_ * \-#,##0.00_ ;_ * &quot;-&quot;??_ ;_ @_ "/>
    <numFmt numFmtId="164" formatCode="_ &quot;€&quot;\ * #,##0_ ;_ &quot;€&quot;\ * \-#,##0_ ;_ &quot;€&quot;\ * &quot;-&quot;??_ ;_ @_ "/>
    <numFmt numFmtId="165" formatCode="_ * #,##0_ ;_ * \-#,##0_ ;_ * &quot;-&quot;??_ ;_ @_ "/>
  </numFmts>
  <fonts count="8" x14ac:knownFonts="1">
    <font>
      <sz val="11"/>
      <color theme="1"/>
      <name val="Calibri"/>
      <family val="2"/>
      <scheme val="minor"/>
    </font>
    <font>
      <b/>
      <sz val="11"/>
      <color theme="1"/>
      <name val="Calibri"/>
      <family val="2"/>
      <scheme val="minor"/>
    </font>
    <font>
      <sz val="10"/>
      <color indexed="8"/>
      <name val="Arial"/>
    </font>
    <font>
      <sz val="11"/>
      <color theme="1"/>
      <name val="Calibri"/>
      <family val="2"/>
      <scheme val="minor"/>
    </font>
    <font>
      <sz val="10"/>
      <color theme="0"/>
      <name val="Calibri"/>
      <family val="2"/>
      <scheme val="minor"/>
    </font>
    <font>
      <sz val="10"/>
      <color theme="1"/>
      <name val="Calibri"/>
      <family val="2"/>
      <scheme val="minor"/>
    </font>
    <font>
      <sz val="10"/>
      <name val="Calibri"/>
      <family val="2"/>
      <scheme val="minor"/>
    </font>
    <font>
      <sz val="11"/>
      <name val="Calibri"/>
      <family val="2"/>
      <scheme val="minor"/>
    </font>
  </fonts>
  <fills count="3">
    <fill>
      <patternFill patternType="none"/>
    </fill>
    <fill>
      <patternFill patternType="gray125"/>
    </fill>
    <fill>
      <patternFill patternType="solid">
        <fgColor theme="4" tint="-0.249977111117893"/>
        <bgColor theme="4" tint="-0.249977111117893"/>
      </patternFill>
    </fill>
  </fills>
  <borders count="17">
    <border>
      <left/>
      <right/>
      <top/>
      <bottom/>
      <diagonal/>
    </border>
    <border>
      <left style="thin">
        <color indexed="64"/>
      </left>
      <right style="thin">
        <color indexed="64"/>
      </right>
      <top style="thin">
        <color indexed="64"/>
      </top>
      <bottom style="thin">
        <color theme="4" tint="0.79998168889431442"/>
      </bottom>
      <diagonal/>
    </border>
    <border>
      <left style="thin">
        <color rgb="FF0070C0"/>
      </left>
      <right style="thin">
        <color rgb="FF0070C0"/>
      </right>
      <top style="thin">
        <color rgb="FF0070C0"/>
      </top>
      <bottom style="thin">
        <color theme="4" tint="0.79998168889431442"/>
      </bottom>
      <diagonal/>
    </border>
    <border>
      <left style="thin">
        <color rgb="FF0070C0"/>
      </left>
      <right style="thin">
        <color rgb="FF0070C0"/>
      </right>
      <top style="thin">
        <color theme="4" tint="0.79998168889431442"/>
      </top>
      <bottom style="thin">
        <color rgb="FF0070C0"/>
      </bottom>
      <diagonal/>
    </border>
    <border>
      <left style="thin">
        <color indexed="64"/>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indexed="64"/>
      </right>
      <top style="thin">
        <color indexed="64"/>
      </top>
      <bottom style="thin">
        <color theme="4" tint="0.59999389629810485"/>
      </bottom>
      <diagonal/>
    </border>
    <border>
      <left style="thin">
        <color rgb="FF0070C0"/>
      </left>
      <right/>
      <top style="thin">
        <color rgb="FF0070C0"/>
      </top>
      <bottom style="thin">
        <color theme="4" tint="0.79998168889431442"/>
      </bottom>
      <diagonal/>
    </border>
    <border>
      <left/>
      <right/>
      <top style="thin">
        <color rgb="FF0070C0"/>
      </top>
      <bottom style="thin">
        <color theme="4" tint="0.79998168889431442"/>
      </bottom>
      <diagonal/>
    </border>
    <border>
      <left/>
      <right style="thin">
        <color rgb="FF0070C0"/>
      </right>
      <top style="thin">
        <color rgb="FF0070C0"/>
      </top>
      <bottom style="thin">
        <color theme="4" tint="0.79998168889431442"/>
      </bottom>
      <diagonal/>
    </border>
    <border>
      <left style="thin">
        <color rgb="FF0070C0"/>
      </left>
      <right/>
      <top style="thin">
        <color rgb="FF0070C0"/>
      </top>
      <bottom/>
      <diagonal/>
    </border>
    <border>
      <left/>
      <right/>
      <top style="thin">
        <color rgb="FF0070C0"/>
      </top>
      <bottom/>
      <diagonal/>
    </border>
    <border>
      <left style="thin">
        <color rgb="FF0070C0"/>
      </left>
      <right/>
      <top style="thin">
        <color theme="4" tint="0.79998168889431442"/>
      </top>
      <bottom style="thin">
        <color rgb="FF0070C0"/>
      </bottom>
      <diagonal/>
    </border>
    <border>
      <left/>
      <right/>
      <top style="thin">
        <color theme="4" tint="0.79998168889431442"/>
      </top>
      <bottom style="thin">
        <color rgb="FF0070C0"/>
      </bottom>
      <diagonal/>
    </border>
    <border>
      <left/>
      <right style="thin">
        <color rgb="FF0070C0"/>
      </right>
      <top style="thin">
        <color theme="4" tint="0.79998168889431442"/>
      </top>
      <bottom style="thin">
        <color rgb="FF0070C0"/>
      </bottom>
      <diagonal/>
    </border>
    <border>
      <left style="thin">
        <color rgb="FF0070C0"/>
      </left>
      <right/>
      <top/>
      <bottom style="thin">
        <color rgb="FF0070C0"/>
      </bottom>
      <diagonal/>
    </border>
    <border>
      <left/>
      <right/>
      <top/>
      <bottom style="thin">
        <color rgb="FF0070C0"/>
      </bottom>
      <diagonal/>
    </border>
  </borders>
  <cellStyleXfs count="4">
    <xf numFmtId="0" fontId="0" fillId="0" borderId="0"/>
    <xf numFmtId="0" fontId="2"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1" fontId="0" fillId="0" borderId="0" xfId="0" applyNumberFormat="1"/>
    <xf numFmtId="0" fontId="4" fillId="2" borderId="1" xfId="0" applyFont="1" applyFill="1" applyBorder="1"/>
    <xf numFmtId="0" fontId="4" fillId="2" borderId="0" xfId="0" applyFont="1" applyFill="1" applyAlignment="1">
      <alignment horizontal="center" wrapText="1"/>
    </xf>
    <xf numFmtId="0" fontId="5" fillId="0" borderId="2" xfId="0" applyFont="1" applyBorder="1"/>
    <xf numFmtId="0" fontId="5" fillId="0" borderId="2" xfId="0" applyFont="1" applyBorder="1" applyAlignment="1">
      <alignment wrapText="1"/>
    </xf>
    <xf numFmtId="0" fontId="5" fillId="0" borderId="3" xfId="0" applyFont="1" applyBorder="1"/>
    <xf numFmtId="0" fontId="5" fillId="0" borderId="3" xfId="0" applyFont="1" applyBorder="1" applyAlignment="1">
      <alignment wrapText="1"/>
    </xf>
    <xf numFmtId="0" fontId="6" fillId="0" borderId="2" xfId="0" applyFont="1" applyBorder="1" applyAlignment="1">
      <alignment wrapText="1"/>
    </xf>
    <xf numFmtId="0" fontId="6" fillId="0" borderId="3" xfId="0" applyFont="1" applyBorder="1" applyAlignment="1">
      <alignment wrapText="1"/>
    </xf>
    <xf numFmtId="0" fontId="7" fillId="0" borderId="0" xfId="0" applyFont="1"/>
    <xf numFmtId="0" fontId="4" fillId="2" borderId="1" xfId="0" applyFont="1" applyFill="1" applyBorder="1" applyAlignment="1">
      <alignment horizontal="left" wrapText="1"/>
    </xf>
    <xf numFmtId="0" fontId="4" fillId="2" borderId="4" xfId="0" applyFont="1" applyFill="1" applyBorder="1" applyAlignment="1">
      <alignment horizontal="center" wrapText="1"/>
    </xf>
    <xf numFmtId="0" fontId="4" fillId="2" borderId="5" xfId="0" applyFont="1" applyFill="1" applyBorder="1" applyAlignment="1">
      <alignment horizontal="center" wrapText="1"/>
    </xf>
    <xf numFmtId="0" fontId="4" fillId="2" borderId="6" xfId="0" applyFont="1" applyFill="1" applyBorder="1" applyAlignment="1">
      <alignment horizontal="center" wrapText="1"/>
    </xf>
    <xf numFmtId="3" fontId="5" fillId="0" borderId="7" xfId="0" applyNumberFormat="1" applyFont="1" applyBorder="1" applyAlignment="1">
      <alignment horizontal="center"/>
    </xf>
    <xf numFmtId="3" fontId="5" fillId="0" borderId="8" xfId="0" applyNumberFormat="1" applyFont="1" applyBorder="1" applyAlignment="1">
      <alignment horizontal="center"/>
    </xf>
    <xf numFmtId="3" fontId="5" fillId="0" borderId="9" xfId="0" applyNumberFormat="1" applyFont="1" applyBorder="1" applyAlignment="1">
      <alignment horizontal="center"/>
    </xf>
    <xf numFmtId="3" fontId="5" fillId="0" borderId="10" xfId="0" applyNumberFormat="1" applyFont="1" applyBorder="1" applyAlignment="1">
      <alignment horizontal="center"/>
    </xf>
    <xf numFmtId="3" fontId="5" fillId="0" borderId="11" xfId="0" applyNumberFormat="1" applyFont="1" applyBorder="1" applyAlignment="1">
      <alignment horizontal="center"/>
    </xf>
    <xf numFmtId="3" fontId="5" fillId="0" borderId="12" xfId="0" applyNumberFormat="1" applyFont="1" applyBorder="1" applyAlignment="1">
      <alignment horizontal="center"/>
    </xf>
    <xf numFmtId="3" fontId="5" fillId="0" borderId="13" xfId="0" applyNumberFormat="1" applyFont="1" applyBorder="1" applyAlignment="1">
      <alignment horizontal="center"/>
    </xf>
    <xf numFmtId="3" fontId="5" fillId="0" borderId="14" xfId="0" applyNumberFormat="1" applyFont="1" applyBorder="1" applyAlignment="1">
      <alignment horizontal="center"/>
    </xf>
    <xf numFmtId="3" fontId="5" fillId="0" borderId="15" xfId="0" applyNumberFormat="1" applyFont="1" applyBorder="1" applyAlignment="1">
      <alignment horizontal="center"/>
    </xf>
    <xf numFmtId="3" fontId="5" fillId="0" borderId="16" xfId="0" applyNumberFormat="1" applyFont="1" applyBorder="1" applyAlignment="1">
      <alignment horizontal="center"/>
    </xf>
    <xf numFmtId="0" fontId="1" fillId="0" borderId="0" xfId="0" applyFont="1" applyAlignment="1">
      <alignment wrapText="1"/>
    </xf>
    <xf numFmtId="0" fontId="0" fillId="0" borderId="0" xfId="0" applyAlignment="1">
      <alignment wrapText="1"/>
    </xf>
    <xf numFmtId="164" fontId="0" fillId="0" borderId="0" xfId="3" applyNumberFormat="1" applyFont="1"/>
    <xf numFmtId="165" fontId="0" fillId="0" borderId="0" xfId="2" applyNumberFormat="1" applyFont="1"/>
    <xf numFmtId="10" fontId="0" fillId="0" borderId="0" xfId="0" applyNumberFormat="1"/>
    <xf numFmtId="9" fontId="0" fillId="0" borderId="0" xfId="0" applyNumberFormat="1"/>
    <xf numFmtId="3" fontId="0" fillId="0" borderId="0" xfId="0" applyNumberFormat="1"/>
    <xf numFmtId="164" fontId="0" fillId="0" borderId="0" xfId="0" applyNumberFormat="1"/>
    <xf numFmtId="2" fontId="1" fillId="0" borderId="0" xfId="0" applyNumberFormat="1" applyFont="1"/>
    <xf numFmtId="3" fontId="5" fillId="0" borderId="0" xfId="0" applyNumberFormat="1" applyFont="1" applyBorder="1" applyAlignment="1">
      <alignment horizontal="center"/>
    </xf>
    <xf numFmtId="0" fontId="0" fillId="0" borderId="0" xfId="0" applyFill="1"/>
    <xf numFmtId="0" fontId="0" fillId="0" borderId="0" xfId="0"/>
    <xf numFmtId="0" fontId="7" fillId="0" borderId="0" xfId="0" applyFont="1" applyFill="1"/>
    <xf numFmtId="3" fontId="1" fillId="0" borderId="0" xfId="0" applyNumberFormat="1" applyFont="1" applyAlignment="1">
      <alignment wrapText="1"/>
    </xf>
    <xf numFmtId="3" fontId="0" fillId="0" borderId="10" xfId="0" applyNumberFormat="1" applyBorder="1"/>
    <xf numFmtId="3" fontId="0" fillId="0" borderId="11" xfId="0" applyNumberFormat="1" applyBorder="1"/>
    <xf numFmtId="3" fontId="7" fillId="0" borderId="0" xfId="0" applyNumberFormat="1" applyFont="1"/>
  </cellXfs>
  <cellStyles count="4">
    <cellStyle name="Komma" xfId="2" builtinId="3"/>
    <cellStyle name="Normal_Sheet1" xfId="1" xr:uid="{D8D9FA01-B8EE-44CC-A0D4-5366100EA586}"/>
    <cellStyle name="Standaard" xfId="0" builtinId="0"/>
    <cellStyle name="Valuta" xfId="3" builtinId="4"/>
  </cellStyles>
  <dxfs count="16">
    <dxf>
      <font>
        <color rgb="FFFF0000"/>
      </font>
    </dxf>
    <dxf>
      <font>
        <color theme="9" tint="-0.24994659260841701"/>
      </font>
    </dxf>
    <dxf>
      <font>
        <color theme="5"/>
      </font>
    </dxf>
    <dxf>
      <font>
        <color rgb="FFFF0000"/>
      </font>
    </dxf>
    <dxf>
      <font>
        <color theme="9" tint="-0.24994659260841701"/>
      </font>
    </dxf>
    <dxf>
      <font>
        <color theme="5"/>
      </font>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ont>
        <b/>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697006</xdr:colOff>
      <xdr:row>0</xdr:row>
      <xdr:rowOff>154081</xdr:rowOff>
    </xdr:from>
    <xdr:to>
      <xdr:col>19</xdr:col>
      <xdr:colOff>139117</xdr:colOff>
      <xdr:row>14</xdr:row>
      <xdr:rowOff>139858</xdr:rowOff>
    </xdr:to>
    <xdr:pic>
      <xdr:nvPicPr>
        <xdr:cNvPr id="2" name="Afbeelding 1">
          <a:extLst>
            <a:ext uri="{FF2B5EF4-FFF2-40B4-BE49-F238E27FC236}">
              <a16:creationId xmlns:a16="http://schemas.microsoft.com/office/drawing/2014/main" id="{E3F63859-4216-47BC-861B-854179ABC690}"/>
            </a:ext>
          </a:extLst>
        </xdr:cNvPr>
        <xdr:cNvPicPr>
          <a:picLocks noChangeAspect="1"/>
        </xdr:cNvPicPr>
      </xdr:nvPicPr>
      <xdr:blipFill>
        <a:blip xmlns:r="http://schemas.openxmlformats.org/officeDocument/2006/relationships" r:embed="rId1"/>
        <a:stretch>
          <a:fillRect/>
        </a:stretch>
      </xdr:blipFill>
      <xdr:spPr>
        <a:xfrm>
          <a:off x="11117356" y="154081"/>
          <a:ext cx="5814336" cy="2652777"/>
        </a:xfrm>
        <a:prstGeom prst="rect">
          <a:avLst/>
        </a:prstGeom>
      </xdr:spPr>
    </xdr:pic>
    <xdr:clientData/>
  </xdr:twoCellAnchor>
  <xdr:twoCellAnchor editAs="oneCell">
    <xdr:from>
      <xdr:col>10</xdr:col>
      <xdr:colOff>717176</xdr:colOff>
      <xdr:row>26</xdr:row>
      <xdr:rowOff>175260</xdr:rowOff>
    </xdr:from>
    <xdr:to>
      <xdr:col>20</xdr:col>
      <xdr:colOff>556260</xdr:colOff>
      <xdr:row>49</xdr:row>
      <xdr:rowOff>75803</xdr:rowOff>
    </xdr:to>
    <xdr:pic>
      <xdr:nvPicPr>
        <xdr:cNvPr id="3" name="Afbeelding 2">
          <a:extLst>
            <a:ext uri="{FF2B5EF4-FFF2-40B4-BE49-F238E27FC236}">
              <a16:creationId xmlns:a16="http://schemas.microsoft.com/office/drawing/2014/main" id="{562FB132-A8D6-4271-87E2-DDB4619310FA}"/>
            </a:ext>
          </a:extLst>
        </xdr:cNvPr>
        <xdr:cNvPicPr>
          <a:picLocks noChangeAspect="1"/>
        </xdr:cNvPicPr>
      </xdr:nvPicPr>
      <xdr:blipFill>
        <a:blip xmlns:r="http://schemas.openxmlformats.org/officeDocument/2006/relationships" r:embed="rId2"/>
        <a:stretch>
          <a:fillRect/>
        </a:stretch>
      </xdr:blipFill>
      <xdr:spPr>
        <a:xfrm>
          <a:off x="11137526" y="5128260"/>
          <a:ext cx="6820909" cy="428204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AB958B6-A4E5-4E91-AE89-47123073486E}" name="Tabel13" displayName="Tabel13" ref="A1:X217" totalsRowShown="0" headerRowDxfId="15">
  <autoFilter ref="A1:X217" xr:uid="{9A86963A-67CB-4827-A087-3DEF0B553148}"/>
  <sortState xmlns:xlrd2="http://schemas.microsoft.com/office/spreadsheetml/2017/richdata2" ref="A2:X203">
    <sortCondition ref="D1:D203"/>
  </sortState>
  <tableColumns count="24">
    <tableColumn id="1" xr3:uid="{91EBD8A2-2711-42A6-B2A6-F9AB75B1B7E2}" name="mtrcode"/>
    <tableColumn id="2" xr3:uid="{B7146D4F-37FF-48AC-8FA4-F949D62812C6}" name="mtrglnr">
      <calculatedColumnFormula>A2&amp;O2</calculatedColumnFormula>
    </tableColumn>
    <tableColumn id="3" xr3:uid="{9D36DF53-F7C2-4778-BCAD-126E2C68D658}" name="Activiteit"/>
    <tableColumn id="4" xr3:uid="{36B10AD9-65C1-43E1-BDBC-AEF8E15DA2B4}" name="MaatregelNr"/>
    <tableColumn id="5" xr3:uid="{8C3E0705-EE6B-48EB-A092-9A44527EB1FD}" name="Maatregel"/>
    <tableColumn id="6" xr3:uid="{B689663D-3D9F-4F78-A40C-5B43E2F69109}" name="Uitgangssituatie"/>
    <tableColumn id="7" xr3:uid="{73D3F4FA-7EA9-42D6-B704-C0BABC477EA6}" name="ERVT"/>
    <tableColumn id="8" xr3:uid="{AE05035C-4E99-41CC-835A-6D255A1F548C}" name="Randvoorwaarde"/>
    <tableColumn id="9" xr3:uid="{ACFCB8F4-C6B2-4F52-BD62-35E4C3DA3D4D}" name="JaZM"/>
    <tableColumn id="10" xr3:uid="{01753588-AA6F-411E-8776-7B240281DDB7}" name="DBO"/>
    <tableColumn id="11" xr3:uid="{88D16D7F-63A9-4D44-953F-A48BF47AC6EE}" name="MaatregelOmschrijving"/>
    <tableColumn id="12" xr3:uid="{CB43BCE1-02C7-4C47-993B-EA70962F0212}" name="Expr1009"/>
    <tableColumn id="13" xr3:uid="{E983040F-BFA3-4A9F-8E28-16247DDE245C}" name="Volgnummer"/>
    <tableColumn id="14" xr3:uid="{D905BF72-E895-4F4F-B2F8-93AEBCAC651F}" name="Rekeneenheid (Uitgangssituatie)"/>
    <tableColumn id="15" xr3:uid="{7796A18F-A82E-406D-82B7-F1627DF7AF7A}" name="Moment van Realisatie"/>
    <tableColumn id="16" xr3:uid="{BC30B14F-50E5-46A6-B03B-15F0FEA934E3}" name="Kosten _x000a_Arbeid (€)" dataDxfId="14"/>
    <tableColumn id="17" xr3:uid="{B731FE9C-B213-41DA-994D-75042CA97000}" name="Kosten _x000a_Materiaal (€)" dataDxfId="13"/>
    <tableColumn id="18" xr3:uid="{D7B67BDF-B8D5-4C9E-8750-EB51FDCEBB56}" name="Kosten _x000a_Materieel (€)" dataDxfId="12"/>
    <tableColumn id="19" xr3:uid="{77AF02B1-9931-44D9-8913-BE03F9AC801E}" name="Nettobaten (€)" dataDxfId="11"/>
    <tableColumn id="20" xr3:uid="{E47F6A42-496D-4A67-9596-952D0D26472D}" name="Besparing Gas _x000a_(m3/jaar)" dataDxfId="10"/>
    <tableColumn id="21" xr3:uid="{F7D43F20-2B3C-472C-B815-BE07F75759AF}" name="Besparing _x000a_Elektriciteit (kWh/jaar)" dataDxfId="9"/>
    <tableColumn id="22" xr3:uid="{89EE51AC-4BF7-4FA5-878E-05CFE31B4C69}" name="Totale Investering (€)" dataDxfId="8">
      <calculatedColumnFormula>SUM(P2:R2)</calculatedColumnFormula>
    </tableColumn>
    <tableColumn id="23" xr3:uid="{467D5CB8-484A-4FF3-B149-56D54D7DD35F}" name="Kosten Financiering (€)" dataDxfId="7">
      <calculatedColumnFormula>0.067*(0.5*V2)*(V2/(X2))</calculatedColumnFormula>
    </tableColumn>
    <tableColumn id="24" xr3:uid="{1C9E5D94-CC80-4751-9EE6-88820CE11691}" name="Totale Besparing (€)" dataDxfId="6">
      <calculatedColumnFormula>T2*1.16+U2*0.21+S2</calculatedColumnFormula>
    </tableColumn>
  </tableColumns>
  <tableStyleInfo name="TableStyleMedium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K1" dT="2023-04-25T07:36:14.59" personId="{00000000-0000-0000-0000-000000000000}" id="{B4060415-C407-4570-A9C3-A4D3FBEAF059}">
    <text>De investeringen zijn bepaald voor 1 januari 2022 en daarna geindexeerd met 16% vanwege prijsstijgingen.</text>
  </threadedComment>
</ThreadedComments>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2E8FC-5D22-4A3A-A57D-21778C5FF75A}">
  <dimension ref="A1:X217"/>
  <sheetViews>
    <sheetView tabSelected="1" topLeftCell="D103" zoomScale="115" zoomScaleNormal="115" workbookViewId="0">
      <selection activeCell="E117" sqref="E117"/>
    </sheetView>
  </sheetViews>
  <sheetFormatPr defaultRowHeight="14.4" x14ac:dyDescent="0.3"/>
  <cols>
    <col min="1" max="2" width="0" hidden="1" customWidth="1"/>
    <col min="3" max="3" width="11.21875" hidden="1" customWidth="1"/>
    <col min="4" max="4" width="14.44140625" customWidth="1"/>
    <col min="5" max="5" width="81.77734375" customWidth="1"/>
    <col min="6" max="6" width="9.21875" hidden="1" customWidth="1"/>
    <col min="7" max="7" width="26.5546875" hidden="1" customWidth="1"/>
    <col min="8" max="13" width="9.21875" hidden="1" customWidth="1"/>
    <col min="14" max="14" width="36.21875" bestFit="1" customWidth="1"/>
    <col min="15" max="15" width="21.77734375" customWidth="1"/>
    <col min="16" max="16" width="16.5546875" style="31" customWidth="1"/>
    <col min="17" max="17" width="19.21875" style="31" customWidth="1"/>
    <col min="18" max="18" width="19.44140625" style="31" customWidth="1"/>
    <col min="19" max="19" width="14.21875" style="31" customWidth="1"/>
    <col min="20" max="20" width="18.77734375" style="31" customWidth="1"/>
    <col min="21" max="21" width="27.5546875" style="31" customWidth="1"/>
    <col min="22" max="22" width="20.77734375" style="31" customWidth="1"/>
    <col min="23" max="23" width="22" style="31" customWidth="1"/>
    <col min="24" max="24" width="18" style="31" customWidth="1"/>
  </cols>
  <sheetData>
    <row r="1" spans="1:24" s="26" customFormat="1" ht="43.2" x14ac:dyDescent="0.3">
      <c r="A1" s="25" t="s">
        <v>600</v>
      </c>
      <c r="B1" s="25" t="s">
        <v>601</v>
      </c>
      <c r="C1" s="25" t="s">
        <v>591</v>
      </c>
      <c r="D1" s="25" t="s">
        <v>590</v>
      </c>
      <c r="E1" s="25" t="s">
        <v>166</v>
      </c>
      <c r="F1" s="25" t="s">
        <v>589</v>
      </c>
      <c r="G1" s="25" t="s">
        <v>588</v>
      </c>
      <c r="H1" s="25" t="s">
        <v>587</v>
      </c>
      <c r="I1" s="25" t="s">
        <v>586</v>
      </c>
      <c r="J1" s="25" t="s">
        <v>585</v>
      </c>
      <c r="K1" s="25" t="s">
        <v>584</v>
      </c>
      <c r="L1" s="25" t="s">
        <v>583</v>
      </c>
      <c r="M1" s="25" t="s">
        <v>0</v>
      </c>
      <c r="N1" s="25" t="s">
        <v>592</v>
      </c>
      <c r="O1" s="25" t="s">
        <v>593</v>
      </c>
      <c r="P1" s="38" t="s">
        <v>687</v>
      </c>
      <c r="Q1" s="38" t="s">
        <v>595</v>
      </c>
      <c r="R1" s="38" t="s">
        <v>596</v>
      </c>
      <c r="S1" s="38" t="s">
        <v>597</v>
      </c>
      <c r="T1" s="38" t="s">
        <v>686</v>
      </c>
      <c r="U1" s="38" t="s">
        <v>599</v>
      </c>
      <c r="V1" s="38" t="s">
        <v>684</v>
      </c>
      <c r="W1" s="38" t="s">
        <v>682</v>
      </c>
      <c r="X1" s="38" t="s">
        <v>685</v>
      </c>
    </row>
    <row r="2" spans="1:24" x14ac:dyDescent="0.3">
      <c r="A2">
        <v>12</v>
      </c>
      <c r="B2" t="str">
        <f t="shared" ref="B2:B43" si="0">A2&amp;O2</f>
        <v>12ZM</v>
      </c>
      <c r="C2" t="s">
        <v>549</v>
      </c>
      <c r="D2" t="s">
        <v>582</v>
      </c>
      <c r="E2" t="s">
        <v>6</v>
      </c>
      <c r="F2" t="s">
        <v>581</v>
      </c>
      <c r="G2" t="s">
        <v>580</v>
      </c>
      <c r="H2" t="s">
        <v>579</v>
      </c>
      <c r="I2" t="s">
        <v>171</v>
      </c>
      <c r="J2" t="s">
        <v>578</v>
      </c>
      <c r="K2" t="s">
        <v>5</v>
      </c>
      <c r="L2" t="s">
        <v>543</v>
      </c>
      <c r="M2">
        <v>1</v>
      </c>
      <c r="N2" t="s">
        <v>603</v>
      </c>
      <c r="O2" t="s">
        <v>167</v>
      </c>
      <c r="P2" s="31">
        <v>779.52</v>
      </c>
      <c r="Q2" s="31">
        <v>3897.6</v>
      </c>
      <c r="R2" s="31">
        <v>0</v>
      </c>
      <c r="S2" s="31">
        <v>0</v>
      </c>
      <c r="U2" s="31">
        <v>5625</v>
      </c>
      <c r="V2" s="39">
        <f t="shared" ref="V2:V31" si="1">SUM(P2:R2)</f>
        <v>4677.12</v>
      </c>
      <c r="W2" s="40">
        <f t="shared" ref="W2:W31" si="2">0.067*(0.5*V2)*(V2/(X2))</f>
        <v>620.38317465600005</v>
      </c>
      <c r="X2" s="40">
        <f>T2*0.72+U2*0.21+S2</f>
        <v>1181.25</v>
      </c>
    </row>
    <row r="3" spans="1:24" x14ac:dyDescent="0.3">
      <c r="A3">
        <v>12</v>
      </c>
      <c r="B3" t="str">
        <f t="shared" si="0"/>
        <v>12NM</v>
      </c>
      <c r="C3" t="s">
        <v>549</v>
      </c>
      <c r="D3" t="s">
        <v>582</v>
      </c>
      <c r="E3" t="s">
        <v>6</v>
      </c>
      <c r="F3" t="s">
        <v>581</v>
      </c>
      <c r="G3" t="s">
        <v>580</v>
      </c>
      <c r="H3" t="s">
        <v>579</v>
      </c>
      <c r="I3" t="s">
        <v>171</v>
      </c>
      <c r="J3" t="s">
        <v>578</v>
      </c>
      <c r="K3" t="s">
        <v>5</v>
      </c>
      <c r="L3" t="s">
        <v>543</v>
      </c>
      <c r="M3">
        <v>1</v>
      </c>
      <c r="N3" t="s">
        <v>603</v>
      </c>
      <c r="O3" t="s">
        <v>168</v>
      </c>
      <c r="P3" s="31">
        <v>649.6</v>
      </c>
      <c r="Q3" s="31">
        <v>3248</v>
      </c>
      <c r="R3" s="31">
        <v>0</v>
      </c>
      <c r="S3" s="31">
        <v>0</v>
      </c>
      <c r="U3" s="31">
        <v>5625</v>
      </c>
      <c r="V3" s="31">
        <f t="shared" si="1"/>
        <v>3897.6</v>
      </c>
      <c r="W3" s="31">
        <f t="shared" si="2"/>
        <v>430.82164906666668</v>
      </c>
      <c r="X3" s="31">
        <f t="shared" ref="X3:X66" si="3">T3*0.72+U3*0.21+S3</f>
        <v>1181.25</v>
      </c>
    </row>
    <row r="4" spans="1:24" x14ac:dyDescent="0.3">
      <c r="A4">
        <v>189</v>
      </c>
      <c r="B4" t="str">
        <f t="shared" si="0"/>
        <v>189ZM</v>
      </c>
      <c r="C4" t="s">
        <v>549</v>
      </c>
      <c r="D4" t="s">
        <v>577</v>
      </c>
      <c r="E4" t="s">
        <v>127</v>
      </c>
      <c r="F4" t="s">
        <v>576</v>
      </c>
      <c r="G4" t="s">
        <v>170</v>
      </c>
      <c r="H4" t="s">
        <v>575</v>
      </c>
      <c r="I4" t="s">
        <v>171</v>
      </c>
      <c r="J4" t="s">
        <v>574</v>
      </c>
      <c r="K4" t="s">
        <v>126</v>
      </c>
      <c r="L4" t="s">
        <v>543</v>
      </c>
      <c r="M4">
        <v>2</v>
      </c>
      <c r="N4" t="s">
        <v>605</v>
      </c>
      <c r="O4" t="s">
        <v>167</v>
      </c>
      <c r="P4" s="31">
        <v>324.8</v>
      </c>
      <c r="Q4" s="31">
        <v>678.6</v>
      </c>
      <c r="R4" s="31">
        <v>0</v>
      </c>
      <c r="S4" s="31">
        <v>-29.25</v>
      </c>
      <c r="U4" s="31">
        <v>3961.8</v>
      </c>
      <c r="V4" s="31">
        <f t="shared" si="1"/>
        <v>1003.4000000000001</v>
      </c>
      <c r="W4" s="31">
        <f t="shared" si="2"/>
        <v>42.016956254173287</v>
      </c>
      <c r="X4" s="31">
        <f t="shared" si="3"/>
        <v>802.72799999999995</v>
      </c>
    </row>
    <row r="5" spans="1:24" x14ac:dyDescent="0.3">
      <c r="A5">
        <v>189</v>
      </c>
      <c r="B5" t="str">
        <f t="shared" si="0"/>
        <v>189NM</v>
      </c>
      <c r="C5" t="s">
        <v>549</v>
      </c>
      <c r="D5" t="s">
        <v>577</v>
      </c>
      <c r="E5" t="s">
        <v>127</v>
      </c>
      <c r="F5" t="s">
        <v>576</v>
      </c>
      <c r="G5" t="s">
        <v>170</v>
      </c>
      <c r="H5" t="s">
        <v>575</v>
      </c>
      <c r="I5" t="s">
        <v>171</v>
      </c>
      <c r="J5" t="s">
        <v>574</v>
      </c>
      <c r="K5" t="s">
        <v>126</v>
      </c>
      <c r="L5" t="s">
        <v>543</v>
      </c>
      <c r="M5">
        <v>2</v>
      </c>
      <c r="N5" s="35" t="s">
        <v>605</v>
      </c>
      <c r="O5" t="s">
        <v>168</v>
      </c>
      <c r="P5" s="31">
        <v>324.8</v>
      </c>
      <c r="Q5" s="31">
        <v>678.6</v>
      </c>
      <c r="R5" s="31">
        <v>0</v>
      </c>
      <c r="S5" s="31">
        <v>-29.25</v>
      </c>
      <c r="U5" s="31">
        <v>3961.8</v>
      </c>
      <c r="V5" s="31">
        <f t="shared" si="1"/>
        <v>1003.4000000000001</v>
      </c>
      <c r="W5" s="31">
        <f t="shared" si="2"/>
        <v>42.016956254173287</v>
      </c>
      <c r="X5" s="31">
        <f t="shared" si="3"/>
        <v>802.72799999999995</v>
      </c>
    </row>
    <row r="6" spans="1:24" x14ac:dyDescent="0.3">
      <c r="A6">
        <v>228</v>
      </c>
      <c r="B6" t="str">
        <f t="shared" si="0"/>
        <v>228ZM</v>
      </c>
      <c r="C6" t="s">
        <v>549</v>
      </c>
      <c r="D6" t="s">
        <v>573</v>
      </c>
      <c r="E6" t="s">
        <v>146</v>
      </c>
      <c r="F6" t="s">
        <v>572</v>
      </c>
      <c r="G6" t="s">
        <v>571</v>
      </c>
      <c r="H6" t="s">
        <v>570</v>
      </c>
      <c r="I6" t="s">
        <v>171</v>
      </c>
      <c r="J6" t="s">
        <v>569</v>
      </c>
      <c r="K6" t="s">
        <v>568</v>
      </c>
      <c r="L6" t="s">
        <v>543</v>
      </c>
      <c r="M6">
        <v>3</v>
      </c>
      <c r="N6" s="35" t="s">
        <v>603</v>
      </c>
      <c r="O6" t="s">
        <v>167</v>
      </c>
      <c r="P6" s="31">
        <v>0</v>
      </c>
      <c r="Q6" s="31">
        <v>4634.2</v>
      </c>
      <c r="R6" s="31">
        <v>0</v>
      </c>
      <c r="S6" s="31">
        <v>0</v>
      </c>
      <c r="U6" s="31">
        <v>5994.45</v>
      </c>
      <c r="V6" s="31">
        <f t="shared" si="1"/>
        <v>4634.2</v>
      </c>
      <c r="W6" s="31">
        <f t="shared" si="2"/>
        <v>571.51247677117203</v>
      </c>
      <c r="X6" s="31">
        <f t="shared" si="3"/>
        <v>1258.8344999999999</v>
      </c>
    </row>
    <row r="7" spans="1:24" x14ac:dyDescent="0.3">
      <c r="A7">
        <v>228</v>
      </c>
      <c r="B7" t="str">
        <f t="shared" si="0"/>
        <v>228NM</v>
      </c>
      <c r="C7" t="s">
        <v>549</v>
      </c>
      <c r="D7" t="s">
        <v>573</v>
      </c>
      <c r="E7" t="s">
        <v>146</v>
      </c>
      <c r="F7" t="s">
        <v>572</v>
      </c>
      <c r="G7" t="s">
        <v>571</v>
      </c>
      <c r="H7" t="s">
        <v>570</v>
      </c>
      <c r="I7" t="s">
        <v>171</v>
      </c>
      <c r="J7" t="s">
        <v>569</v>
      </c>
      <c r="K7" t="s">
        <v>568</v>
      </c>
      <c r="L7" t="s">
        <v>543</v>
      </c>
      <c r="M7">
        <v>3</v>
      </c>
      <c r="N7" s="35" t="s">
        <v>603</v>
      </c>
      <c r="O7" t="s">
        <v>168</v>
      </c>
      <c r="P7" s="31">
        <v>0</v>
      </c>
      <c r="Q7" s="31">
        <v>4634.2</v>
      </c>
      <c r="R7" s="31">
        <v>0</v>
      </c>
      <c r="S7" s="31">
        <v>0</v>
      </c>
      <c r="U7" s="31">
        <v>5994.45</v>
      </c>
      <c r="V7" s="31">
        <f t="shared" si="1"/>
        <v>4634.2</v>
      </c>
      <c r="W7" s="31">
        <f t="shared" si="2"/>
        <v>571.51247677117203</v>
      </c>
      <c r="X7" s="31">
        <f t="shared" si="3"/>
        <v>1258.8344999999999</v>
      </c>
    </row>
    <row r="8" spans="1:24" x14ac:dyDescent="0.3">
      <c r="A8">
        <v>191</v>
      </c>
      <c r="B8" t="str">
        <f t="shared" si="0"/>
        <v>191ZM</v>
      </c>
      <c r="C8" t="s">
        <v>549</v>
      </c>
      <c r="D8" t="s">
        <v>567</v>
      </c>
      <c r="E8" t="s">
        <v>130</v>
      </c>
      <c r="F8" t="s">
        <v>566</v>
      </c>
      <c r="G8" t="s">
        <v>565</v>
      </c>
      <c r="H8" t="s">
        <v>564</v>
      </c>
      <c r="I8" t="s">
        <v>171</v>
      </c>
      <c r="J8" t="s">
        <v>170</v>
      </c>
      <c r="K8" t="s">
        <v>129</v>
      </c>
      <c r="L8" t="s">
        <v>543</v>
      </c>
      <c r="M8">
        <v>4</v>
      </c>
      <c r="N8" s="35" t="s">
        <v>680</v>
      </c>
      <c r="O8" t="s">
        <v>167</v>
      </c>
    </row>
    <row r="9" spans="1:24" x14ac:dyDescent="0.3">
      <c r="A9">
        <v>191</v>
      </c>
      <c r="B9" t="str">
        <f t="shared" si="0"/>
        <v>191NM</v>
      </c>
      <c r="C9" t="s">
        <v>549</v>
      </c>
      <c r="D9" t="s">
        <v>567</v>
      </c>
      <c r="E9" t="s">
        <v>130</v>
      </c>
      <c r="F9" t="s">
        <v>566</v>
      </c>
      <c r="G9" t="s">
        <v>565</v>
      </c>
      <c r="H9" t="s">
        <v>564</v>
      </c>
      <c r="I9" t="s">
        <v>171</v>
      </c>
      <c r="J9" t="s">
        <v>170</v>
      </c>
      <c r="K9" t="s">
        <v>129</v>
      </c>
      <c r="L9" t="s">
        <v>543</v>
      </c>
      <c r="M9">
        <v>4</v>
      </c>
      <c r="N9" s="35" t="s">
        <v>680</v>
      </c>
      <c r="O9" t="s">
        <v>168</v>
      </c>
    </row>
    <row r="10" spans="1:24" x14ac:dyDescent="0.3">
      <c r="A10">
        <v>29</v>
      </c>
      <c r="B10" t="str">
        <f t="shared" si="0"/>
        <v>29ZM</v>
      </c>
      <c r="C10" t="s">
        <v>549</v>
      </c>
      <c r="D10" t="s">
        <v>563</v>
      </c>
      <c r="E10" t="s">
        <v>18</v>
      </c>
      <c r="F10" t="s">
        <v>562</v>
      </c>
      <c r="G10" t="s">
        <v>561</v>
      </c>
      <c r="H10" t="s">
        <v>560</v>
      </c>
      <c r="I10" t="s">
        <v>171</v>
      </c>
      <c r="J10" t="s">
        <v>559</v>
      </c>
      <c r="K10" t="s">
        <v>17</v>
      </c>
      <c r="L10" t="s">
        <v>543</v>
      </c>
      <c r="M10">
        <v>5</v>
      </c>
      <c r="N10" s="35" t="s">
        <v>607</v>
      </c>
      <c r="O10" t="s">
        <v>167</v>
      </c>
      <c r="P10" s="31">
        <v>0</v>
      </c>
      <c r="Q10" s="31">
        <v>1392</v>
      </c>
      <c r="R10" s="31">
        <v>0</v>
      </c>
      <c r="S10" s="31">
        <v>0</v>
      </c>
      <c r="U10" s="31">
        <v>1710</v>
      </c>
      <c r="V10" s="31">
        <f t="shared" si="1"/>
        <v>1392</v>
      </c>
      <c r="W10" s="31">
        <f t="shared" si="2"/>
        <v>180.76230576441105</v>
      </c>
      <c r="X10" s="31">
        <f t="shared" si="3"/>
        <v>359.09999999999997</v>
      </c>
    </row>
    <row r="11" spans="1:24" x14ac:dyDescent="0.3">
      <c r="A11">
        <v>29</v>
      </c>
      <c r="B11" t="str">
        <f t="shared" si="0"/>
        <v>29NM</v>
      </c>
      <c r="C11" t="s">
        <v>549</v>
      </c>
      <c r="D11" t="s">
        <v>563</v>
      </c>
      <c r="E11" t="s">
        <v>18</v>
      </c>
      <c r="F11" t="s">
        <v>562</v>
      </c>
      <c r="G11" t="s">
        <v>561</v>
      </c>
      <c r="H11" t="s">
        <v>560</v>
      </c>
      <c r="I11" t="s">
        <v>171</v>
      </c>
      <c r="J11" t="s">
        <v>559</v>
      </c>
      <c r="K11" t="s">
        <v>17</v>
      </c>
      <c r="L11" t="s">
        <v>543</v>
      </c>
      <c r="M11">
        <v>5</v>
      </c>
      <c r="N11" s="35" t="s">
        <v>607</v>
      </c>
      <c r="O11" t="s">
        <v>168</v>
      </c>
      <c r="P11" s="31">
        <v>0</v>
      </c>
      <c r="Q11" s="31">
        <v>1.1999999999999999E-3</v>
      </c>
      <c r="R11" s="31">
        <v>0</v>
      </c>
      <c r="S11" s="31">
        <v>0</v>
      </c>
      <c r="U11" s="31">
        <v>1710</v>
      </c>
      <c r="V11" s="31">
        <f t="shared" si="1"/>
        <v>1.1999999999999999E-3</v>
      </c>
      <c r="W11" s="31">
        <f t="shared" si="2"/>
        <v>1.343358395989975E-10</v>
      </c>
      <c r="X11" s="31">
        <f t="shared" si="3"/>
        <v>359.09999999999997</v>
      </c>
    </row>
    <row r="12" spans="1:24" x14ac:dyDescent="0.3">
      <c r="A12">
        <v>194</v>
      </c>
      <c r="B12" t="str">
        <f t="shared" si="0"/>
        <v>194ZM</v>
      </c>
      <c r="C12" t="s">
        <v>549</v>
      </c>
      <c r="D12" t="s">
        <v>558</v>
      </c>
      <c r="E12" t="s">
        <v>131</v>
      </c>
      <c r="F12" t="s">
        <v>557</v>
      </c>
      <c r="G12" t="s">
        <v>556</v>
      </c>
      <c r="H12" t="s">
        <v>555</v>
      </c>
      <c r="I12" t="s">
        <v>171</v>
      </c>
      <c r="J12" t="s">
        <v>170</v>
      </c>
      <c r="K12" t="s">
        <v>554</v>
      </c>
      <c r="L12" t="s">
        <v>543</v>
      </c>
      <c r="M12">
        <v>6</v>
      </c>
      <c r="N12" s="35" t="s">
        <v>608</v>
      </c>
      <c r="O12" t="s">
        <v>167</v>
      </c>
      <c r="P12" s="31">
        <v>0</v>
      </c>
      <c r="Q12" s="31">
        <v>240.12</v>
      </c>
      <c r="R12" s="31">
        <v>0</v>
      </c>
      <c r="S12" s="31">
        <v>0</v>
      </c>
      <c r="U12" s="31">
        <v>517.5</v>
      </c>
      <c r="V12" s="31">
        <f t="shared" si="1"/>
        <v>240.12</v>
      </c>
      <c r="W12" s="31">
        <f t="shared" si="2"/>
        <v>17.773453714285719</v>
      </c>
      <c r="X12" s="31">
        <f t="shared" si="3"/>
        <v>108.675</v>
      </c>
    </row>
    <row r="13" spans="1:24" x14ac:dyDescent="0.3">
      <c r="A13">
        <v>194</v>
      </c>
      <c r="B13" t="str">
        <f t="shared" si="0"/>
        <v>194NM</v>
      </c>
      <c r="C13" t="s">
        <v>549</v>
      </c>
      <c r="D13" t="s">
        <v>558</v>
      </c>
      <c r="E13" t="s">
        <v>131</v>
      </c>
      <c r="F13" t="s">
        <v>557</v>
      </c>
      <c r="G13" t="s">
        <v>556</v>
      </c>
      <c r="H13" t="s">
        <v>555</v>
      </c>
      <c r="I13" t="s">
        <v>171</v>
      </c>
      <c r="J13" t="s">
        <v>170</v>
      </c>
      <c r="K13" t="s">
        <v>554</v>
      </c>
      <c r="L13" t="s">
        <v>543</v>
      </c>
      <c r="M13">
        <v>6</v>
      </c>
      <c r="N13" s="35" t="s">
        <v>608</v>
      </c>
      <c r="O13" t="s">
        <v>168</v>
      </c>
      <c r="P13" s="31">
        <v>0</v>
      </c>
      <c r="Q13" s="31">
        <v>134.56</v>
      </c>
      <c r="R13" s="31">
        <v>0</v>
      </c>
      <c r="S13" s="31">
        <v>0</v>
      </c>
      <c r="U13" s="31">
        <v>517.5</v>
      </c>
      <c r="V13" s="31">
        <f t="shared" si="1"/>
        <v>134.56</v>
      </c>
      <c r="W13" s="31">
        <f t="shared" si="2"/>
        <v>5.5814509832068095</v>
      </c>
      <c r="X13" s="31">
        <f t="shared" si="3"/>
        <v>108.675</v>
      </c>
    </row>
    <row r="14" spans="1:24" x14ac:dyDescent="0.3">
      <c r="A14">
        <v>185</v>
      </c>
      <c r="B14" t="str">
        <f t="shared" si="0"/>
        <v>185ZM</v>
      </c>
      <c r="C14" t="s">
        <v>549</v>
      </c>
      <c r="D14" t="s">
        <v>553</v>
      </c>
      <c r="E14" t="s">
        <v>124</v>
      </c>
      <c r="F14" t="s">
        <v>552</v>
      </c>
      <c r="G14" t="s">
        <v>551</v>
      </c>
      <c r="H14" t="s">
        <v>550</v>
      </c>
      <c r="I14" t="s">
        <v>171</v>
      </c>
      <c r="J14" t="s">
        <v>170</v>
      </c>
      <c r="K14" t="s">
        <v>123</v>
      </c>
      <c r="L14" t="s">
        <v>543</v>
      </c>
      <c r="M14">
        <v>7</v>
      </c>
      <c r="N14" s="35" t="s">
        <v>605</v>
      </c>
      <c r="O14" t="s">
        <v>167</v>
      </c>
      <c r="P14" s="31">
        <v>649.6</v>
      </c>
      <c r="Q14" s="31">
        <v>1102</v>
      </c>
      <c r="R14" s="31">
        <v>0</v>
      </c>
      <c r="S14" s="31">
        <v>-47.5</v>
      </c>
      <c r="U14" s="31">
        <v>2760</v>
      </c>
      <c r="V14" s="31">
        <f t="shared" si="1"/>
        <v>1751.6</v>
      </c>
      <c r="W14" s="31">
        <f t="shared" si="2"/>
        <v>193.16187889494455</v>
      </c>
      <c r="X14" s="31">
        <f t="shared" si="3"/>
        <v>532.1</v>
      </c>
    </row>
    <row r="15" spans="1:24" x14ac:dyDescent="0.3">
      <c r="A15">
        <v>185</v>
      </c>
      <c r="B15" t="str">
        <f t="shared" si="0"/>
        <v>185NM</v>
      </c>
      <c r="C15" t="s">
        <v>549</v>
      </c>
      <c r="D15" t="s">
        <v>553</v>
      </c>
      <c r="E15" t="s">
        <v>124</v>
      </c>
      <c r="F15" t="s">
        <v>552</v>
      </c>
      <c r="G15" t="s">
        <v>551</v>
      </c>
      <c r="H15" t="s">
        <v>550</v>
      </c>
      <c r="I15" t="s">
        <v>171</v>
      </c>
      <c r="J15" t="s">
        <v>170</v>
      </c>
      <c r="K15" t="s">
        <v>123</v>
      </c>
      <c r="L15" t="s">
        <v>543</v>
      </c>
      <c r="M15">
        <v>7</v>
      </c>
      <c r="N15" s="35" t="s">
        <v>605</v>
      </c>
      <c r="O15" t="s">
        <v>168</v>
      </c>
      <c r="P15" s="31">
        <v>649.6</v>
      </c>
      <c r="Q15" s="31">
        <v>1102</v>
      </c>
      <c r="R15" s="31">
        <v>0</v>
      </c>
      <c r="S15" s="31">
        <v>-47.5</v>
      </c>
      <c r="U15" s="31">
        <v>2760</v>
      </c>
      <c r="V15" s="31">
        <f t="shared" si="1"/>
        <v>1751.6</v>
      </c>
      <c r="W15" s="31">
        <f t="shared" si="2"/>
        <v>193.16187889494455</v>
      </c>
      <c r="X15" s="31">
        <f t="shared" si="3"/>
        <v>532.1</v>
      </c>
    </row>
    <row r="16" spans="1:24" x14ac:dyDescent="0.3">
      <c r="A16">
        <v>107</v>
      </c>
      <c r="B16" t="str">
        <f t="shared" si="0"/>
        <v>107ZM</v>
      </c>
      <c r="C16" t="s">
        <v>549</v>
      </c>
      <c r="D16" t="s">
        <v>548</v>
      </c>
      <c r="E16" t="s">
        <v>59</v>
      </c>
      <c r="F16" t="s">
        <v>547</v>
      </c>
      <c r="G16" t="s">
        <v>546</v>
      </c>
      <c r="H16" t="s">
        <v>545</v>
      </c>
      <c r="I16" t="s">
        <v>169</v>
      </c>
      <c r="J16" t="s">
        <v>170</v>
      </c>
      <c r="K16" t="s">
        <v>544</v>
      </c>
      <c r="L16" t="s">
        <v>543</v>
      </c>
      <c r="M16">
        <v>8</v>
      </c>
      <c r="N16" s="35" t="s">
        <v>604</v>
      </c>
      <c r="O16" t="s">
        <v>167</v>
      </c>
      <c r="P16" s="31">
        <v>779.52</v>
      </c>
      <c r="Q16" s="31">
        <v>3897.6</v>
      </c>
      <c r="R16" s="31">
        <v>0</v>
      </c>
      <c r="S16" s="31">
        <v>0</v>
      </c>
      <c r="U16" s="31">
        <v>1171.8</v>
      </c>
      <c r="V16" s="31">
        <f t="shared" si="1"/>
        <v>4677.12</v>
      </c>
      <c r="W16" s="31">
        <f t="shared" si="2"/>
        <v>2978.0298322580647</v>
      </c>
      <c r="X16" s="31">
        <f t="shared" si="3"/>
        <v>246.07799999999997</v>
      </c>
    </row>
    <row r="17" spans="1:24" x14ac:dyDescent="0.3">
      <c r="A17">
        <v>107</v>
      </c>
      <c r="B17" t="str">
        <f t="shared" si="0"/>
        <v>107NM</v>
      </c>
      <c r="C17" t="s">
        <v>549</v>
      </c>
      <c r="D17" t="s">
        <v>548</v>
      </c>
      <c r="E17" t="s">
        <v>59</v>
      </c>
      <c r="F17" t="s">
        <v>547</v>
      </c>
      <c r="G17" t="s">
        <v>546</v>
      </c>
      <c r="H17" t="s">
        <v>545</v>
      </c>
      <c r="I17" t="s">
        <v>169</v>
      </c>
      <c r="J17" t="s">
        <v>170</v>
      </c>
      <c r="K17" t="s">
        <v>544</v>
      </c>
      <c r="L17" t="s">
        <v>543</v>
      </c>
      <c r="M17">
        <v>8</v>
      </c>
      <c r="N17" s="35" t="s">
        <v>604</v>
      </c>
      <c r="O17" t="s">
        <v>168</v>
      </c>
      <c r="P17" s="31">
        <v>389.76</v>
      </c>
      <c r="Q17" s="31">
        <v>1113.5999999999999</v>
      </c>
      <c r="R17" s="31">
        <v>0</v>
      </c>
      <c r="S17" s="31">
        <v>0</v>
      </c>
      <c r="U17" s="31">
        <v>1171.8</v>
      </c>
      <c r="V17" s="31">
        <f t="shared" si="1"/>
        <v>1503.36</v>
      </c>
      <c r="W17" s="31">
        <f t="shared" si="2"/>
        <v>307.67910256747865</v>
      </c>
      <c r="X17" s="31">
        <f t="shared" si="3"/>
        <v>246.07799999999997</v>
      </c>
    </row>
    <row r="18" spans="1:24" x14ac:dyDescent="0.3">
      <c r="A18">
        <v>106</v>
      </c>
      <c r="B18" t="str">
        <f t="shared" si="0"/>
        <v>106ZM</v>
      </c>
      <c r="C18" t="s">
        <v>520</v>
      </c>
      <c r="D18" t="s">
        <v>542</v>
      </c>
      <c r="E18" t="s">
        <v>58</v>
      </c>
      <c r="F18" t="s">
        <v>541</v>
      </c>
      <c r="G18" t="s">
        <v>540</v>
      </c>
      <c r="H18" t="s">
        <v>539</v>
      </c>
      <c r="I18" t="s">
        <v>171</v>
      </c>
      <c r="J18" t="s">
        <v>538</v>
      </c>
      <c r="K18" t="s">
        <v>537</v>
      </c>
      <c r="L18" t="s">
        <v>513</v>
      </c>
      <c r="M18">
        <v>1</v>
      </c>
      <c r="N18" s="35" t="s">
        <v>609</v>
      </c>
      <c r="O18" t="s">
        <v>167</v>
      </c>
      <c r="P18" s="31">
        <v>1299.2</v>
      </c>
      <c r="Q18" s="31">
        <v>0</v>
      </c>
      <c r="R18" s="31">
        <v>0</v>
      </c>
      <c r="S18" s="31">
        <v>0</v>
      </c>
      <c r="T18" s="31">
        <v>680.35199999999998</v>
      </c>
      <c r="V18" s="31">
        <f t="shared" si="1"/>
        <v>1299.2</v>
      </c>
      <c r="W18" s="31">
        <f t="shared" si="2"/>
        <v>115.433182300404</v>
      </c>
      <c r="X18" s="31">
        <f t="shared" si="3"/>
        <v>489.85343999999998</v>
      </c>
    </row>
    <row r="19" spans="1:24" x14ac:dyDescent="0.3">
      <c r="A19">
        <v>106</v>
      </c>
      <c r="B19" t="str">
        <f t="shared" si="0"/>
        <v>106NM</v>
      </c>
      <c r="C19" t="s">
        <v>520</v>
      </c>
      <c r="D19" t="s">
        <v>542</v>
      </c>
      <c r="E19" t="s">
        <v>58</v>
      </c>
      <c r="F19" t="s">
        <v>541</v>
      </c>
      <c r="G19" t="s">
        <v>540</v>
      </c>
      <c r="H19" t="s">
        <v>539</v>
      </c>
      <c r="I19" t="s">
        <v>171</v>
      </c>
      <c r="J19" t="s">
        <v>538</v>
      </c>
      <c r="K19" t="s">
        <v>537</v>
      </c>
      <c r="L19" t="s">
        <v>513</v>
      </c>
      <c r="M19">
        <v>1</v>
      </c>
      <c r="N19" s="35" t="s">
        <v>609</v>
      </c>
      <c r="O19" t="s">
        <v>168</v>
      </c>
      <c r="P19" s="31">
        <v>1299.2</v>
      </c>
      <c r="Q19" s="31">
        <v>0</v>
      </c>
      <c r="R19" s="31">
        <v>0</v>
      </c>
      <c r="S19" s="31">
        <v>0</v>
      </c>
      <c r="T19" s="31">
        <v>680.35199999999998</v>
      </c>
      <c r="V19" s="31">
        <f t="shared" si="1"/>
        <v>1299.2</v>
      </c>
      <c r="W19" s="31">
        <f t="shared" si="2"/>
        <v>115.433182300404</v>
      </c>
      <c r="X19" s="31">
        <f t="shared" si="3"/>
        <v>489.85343999999998</v>
      </c>
    </row>
    <row r="20" spans="1:24" x14ac:dyDescent="0.3">
      <c r="A20">
        <v>267</v>
      </c>
      <c r="B20" t="str">
        <f t="shared" si="0"/>
        <v>267ZM</v>
      </c>
      <c r="C20" t="s">
        <v>520</v>
      </c>
      <c r="D20" t="s">
        <v>536</v>
      </c>
      <c r="E20" t="s">
        <v>159</v>
      </c>
      <c r="F20" t="s">
        <v>535</v>
      </c>
      <c r="G20" t="s">
        <v>170</v>
      </c>
      <c r="H20" t="s">
        <v>534</v>
      </c>
      <c r="I20" t="s">
        <v>171</v>
      </c>
      <c r="J20" t="s">
        <v>533</v>
      </c>
      <c r="K20" t="s">
        <v>158</v>
      </c>
      <c r="L20" t="s">
        <v>513</v>
      </c>
      <c r="M20">
        <v>3</v>
      </c>
      <c r="N20" s="35" t="s">
        <v>610</v>
      </c>
      <c r="O20" t="s">
        <v>167</v>
      </c>
      <c r="P20" s="31">
        <v>4677.12</v>
      </c>
      <c r="Q20" s="31">
        <v>16660.383999999998</v>
      </c>
      <c r="R20" s="31">
        <v>2498.64</v>
      </c>
      <c r="S20" s="31">
        <v>-560</v>
      </c>
      <c r="T20" s="31">
        <v>10809.088</v>
      </c>
      <c r="V20" s="31">
        <f t="shared" si="1"/>
        <v>23836.143999999997</v>
      </c>
      <c r="W20" s="31">
        <f t="shared" si="2"/>
        <v>2635.2792967410655</v>
      </c>
      <c r="X20" s="31">
        <f t="shared" si="3"/>
        <v>7222.5433599999997</v>
      </c>
    </row>
    <row r="21" spans="1:24" x14ac:dyDescent="0.3">
      <c r="A21">
        <v>267</v>
      </c>
      <c r="B21" t="str">
        <f t="shared" si="0"/>
        <v>267NM</v>
      </c>
      <c r="C21" t="s">
        <v>520</v>
      </c>
      <c r="D21" t="s">
        <v>536</v>
      </c>
      <c r="E21" t="s">
        <v>159</v>
      </c>
      <c r="F21" t="s">
        <v>535</v>
      </c>
      <c r="G21" t="s">
        <v>170</v>
      </c>
      <c r="H21" t="s">
        <v>534</v>
      </c>
      <c r="I21" t="s">
        <v>171</v>
      </c>
      <c r="J21" t="s">
        <v>533</v>
      </c>
      <c r="K21" t="s">
        <v>158</v>
      </c>
      <c r="L21" t="s">
        <v>513</v>
      </c>
      <c r="M21">
        <v>3</v>
      </c>
      <c r="N21" s="35" t="s">
        <v>610</v>
      </c>
      <c r="O21" t="s">
        <v>168</v>
      </c>
      <c r="P21" s="31">
        <v>4677.12</v>
      </c>
      <c r="Q21" s="31">
        <v>16660.383999999998</v>
      </c>
      <c r="R21" s="31">
        <v>2498.64</v>
      </c>
      <c r="S21" s="31">
        <v>-560</v>
      </c>
      <c r="T21" s="31">
        <v>10809.088</v>
      </c>
      <c r="V21" s="31">
        <f t="shared" si="1"/>
        <v>23836.143999999997</v>
      </c>
      <c r="W21" s="31">
        <f t="shared" si="2"/>
        <v>2635.2792967410655</v>
      </c>
      <c r="X21" s="31">
        <f t="shared" si="3"/>
        <v>7222.5433599999997</v>
      </c>
    </row>
    <row r="22" spans="1:24" x14ac:dyDescent="0.3">
      <c r="A22">
        <v>22</v>
      </c>
      <c r="B22" t="str">
        <f t="shared" si="0"/>
        <v>22ZM</v>
      </c>
      <c r="C22" t="s">
        <v>520</v>
      </c>
      <c r="D22" t="s">
        <v>532</v>
      </c>
      <c r="E22" t="s">
        <v>15</v>
      </c>
      <c r="F22" t="s">
        <v>531</v>
      </c>
      <c r="G22" t="s">
        <v>170</v>
      </c>
      <c r="H22" t="s">
        <v>530</v>
      </c>
      <c r="I22" t="s">
        <v>171</v>
      </c>
      <c r="J22" t="s">
        <v>170</v>
      </c>
      <c r="K22" t="s">
        <v>14</v>
      </c>
      <c r="L22" t="s">
        <v>513</v>
      </c>
      <c r="M22">
        <v>4</v>
      </c>
      <c r="N22" s="35" t="s">
        <v>611</v>
      </c>
      <c r="O22" t="s">
        <v>167</v>
      </c>
      <c r="P22" s="31">
        <v>3118.08</v>
      </c>
      <c r="Q22" s="31">
        <v>27770.400000000001</v>
      </c>
      <c r="R22" s="31">
        <v>0</v>
      </c>
      <c r="S22" s="31">
        <v>-100</v>
      </c>
      <c r="T22" s="31">
        <v>11330.182000000001</v>
      </c>
      <c r="V22" s="31">
        <f t="shared" si="1"/>
        <v>30888.480000000003</v>
      </c>
      <c r="W22" s="31">
        <f t="shared" si="2"/>
        <v>3966.6612637145563</v>
      </c>
      <c r="X22" s="31">
        <f t="shared" si="3"/>
        <v>8057.7310400000006</v>
      </c>
    </row>
    <row r="23" spans="1:24" x14ac:dyDescent="0.3">
      <c r="A23">
        <v>22</v>
      </c>
      <c r="B23" t="str">
        <f t="shared" si="0"/>
        <v>22NM</v>
      </c>
      <c r="C23" t="s">
        <v>520</v>
      </c>
      <c r="D23" t="s">
        <v>532</v>
      </c>
      <c r="E23" t="s">
        <v>15</v>
      </c>
      <c r="F23" t="s">
        <v>531</v>
      </c>
      <c r="G23" t="s">
        <v>170</v>
      </c>
      <c r="H23" t="s">
        <v>530</v>
      </c>
      <c r="I23" t="s">
        <v>171</v>
      </c>
      <c r="J23" t="s">
        <v>170</v>
      </c>
      <c r="K23" t="s">
        <v>14</v>
      </c>
      <c r="L23" t="s">
        <v>513</v>
      </c>
      <c r="M23">
        <v>4</v>
      </c>
      <c r="N23" s="35" t="s">
        <v>611</v>
      </c>
      <c r="O23" t="s">
        <v>168</v>
      </c>
      <c r="P23" s="31">
        <v>3118.08</v>
      </c>
      <c r="Q23" s="31">
        <v>18513.599999999999</v>
      </c>
      <c r="R23" s="31">
        <v>0</v>
      </c>
      <c r="S23" s="31">
        <v>-100</v>
      </c>
      <c r="T23" s="31">
        <v>11330.182000000001</v>
      </c>
      <c r="V23" s="31">
        <f t="shared" si="1"/>
        <v>21631.68</v>
      </c>
      <c r="W23" s="31">
        <f t="shared" si="2"/>
        <v>1945.4162517380823</v>
      </c>
      <c r="X23" s="31">
        <f t="shared" si="3"/>
        <v>8057.7310400000006</v>
      </c>
    </row>
    <row r="24" spans="1:24" x14ac:dyDescent="0.3">
      <c r="A24">
        <v>117</v>
      </c>
      <c r="B24" t="str">
        <f t="shared" si="0"/>
        <v>117ZM</v>
      </c>
      <c r="C24" t="s">
        <v>520</v>
      </c>
      <c r="D24" t="s">
        <v>529</v>
      </c>
      <c r="E24" t="s">
        <v>62</v>
      </c>
      <c r="F24" t="s">
        <v>528</v>
      </c>
      <c r="G24" t="s">
        <v>170</v>
      </c>
      <c r="H24" t="s">
        <v>170</v>
      </c>
      <c r="I24" t="s">
        <v>171</v>
      </c>
      <c r="J24" t="s">
        <v>193</v>
      </c>
      <c r="K24" t="s">
        <v>61</v>
      </c>
      <c r="L24" t="s">
        <v>513</v>
      </c>
      <c r="M24">
        <v>5</v>
      </c>
      <c r="N24" s="35" t="s">
        <v>612</v>
      </c>
      <c r="O24" t="s">
        <v>167</v>
      </c>
      <c r="P24" s="31">
        <v>192.67599999999999</v>
      </c>
      <c r="Q24" s="31">
        <v>128.876</v>
      </c>
      <c r="R24" s="31">
        <v>0</v>
      </c>
      <c r="S24" s="31">
        <v>0</v>
      </c>
      <c r="T24" s="31">
        <v>1570.4680000000001</v>
      </c>
      <c r="V24" s="31">
        <f t="shared" si="1"/>
        <v>321.55200000000002</v>
      </c>
      <c r="W24" s="31">
        <f t="shared" si="2"/>
        <v>3.0632726214096695</v>
      </c>
      <c r="X24" s="31">
        <f t="shared" si="3"/>
        <v>1130.73696</v>
      </c>
    </row>
    <row r="25" spans="1:24" x14ac:dyDescent="0.3">
      <c r="A25">
        <v>117</v>
      </c>
      <c r="B25" t="str">
        <f t="shared" si="0"/>
        <v>117NM</v>
      </c>
      <c r="C25" t="s">
        <v>520</v>
      </c>
      <c r="D25" t="s">
        <v>529</v>
      </c>
      <c r="E25" t="s">
        <v>62</v>
      </c>
      <c r="F25" t="s">
        <v>528</v>
      </c>
      <c r="G25" t="s">
        <v>170</v>
      </c>
      <c r="H25" t="s">
        <v>170</v>
      </c>
      <c r="I25" t="s">
        <v>171</v>
      </c>
      <c r="J25" t="s">
        <v>193</v>
      </c>
      <c r="K25" t="s">
        <v>61</v>
      </c>
      <c r="L25" t="s">
        <v>513</v>
      </c>
      <c r="M25">
        <v>5</v>
      </c>
      <c r="N25" s="35" t="s">
        <v>612</v>
      </c>
      <c r="O25" t="s">
        <v>168</v>
      </c>
      <c r="P25" s="31">
        <v>192.67599999999999</v>
      </c>
      <c r="Q25" s="31">
        <v>128.876</v>
      </c>
      <c r="R25" s="31">
        <v>0</v>
      </c>
      <c r="S25" s="31">
        <v>0</v>
      </c>
      <c r="T25" s="31">
        <v>1570.4680000000001</v>
      </c>
      <c r="V25" s="31">
        <f t="shared" si="1"/>
        <v>321.55200000000002</v>
      </c>
      <c r="W25" s="31">
        <f t="shared" si="2"/>
        <v>3.0632726214096695</v>
      </c>
      <c r="X25" s="31">
        <f t="shared" si="3"/>
        <v>1130.73696</v>
      </c>
    </row>
    <row r="26" spans="1:24" x14ac:dyDescent="0.3">
      <c r="A26">
        <v>11</v>
      </c>
      <c r="B26" t="str">
        <f t="shared" si="0"/>
        <v>11ZM</v>
      </c>
      <c r="C26" t="s">
        <v>520</v>
      </c>
      <c r="D26" t="s">
        <v>527</v>
      </c>
      <c r="E26" t="s">
        <v>4</v>
      </c>
      <c r="F26" t="s">
        <v>526</v>
      </c>
      <c r="G26" t="s">
        <v>170</v>
      </c>
      <c r="H26" t="s">
        <v>170</v>
      </c>
      <c r="I26" t="s">
        <v>171</v>
      </c>
      <c r="J26" t="s">
        <v>193</v>
      </c>
      <c r="K26" t="s">
        <v>3</v>
      </c>
      <c r="L26" t="s">
        <v>513</v>
      </c>
      <c r="M26">
        <v>6</v>
      </c>
      <c r="N26" s="35" t="s">
        <v>614</v>
      </c>
      <c r="O26" t="s">
        <v>167</v>
      </c>
      <c r="P26" s="31">
        <v>96.848399999999998</v>
      </c>
      <c r="Q26" s="31">
        <v>58.695999999999998</v>
      </c>
      <c r="R26" s="31">
        <v>128.76</v>
      </c>
      <c r="S26" s="31">
        <v>-2.8</v>
      </c>
      <c r="T26" s="31">
        <v>1342.981</v>
      </c>
      <c r="V26" s="31">
        <f t="shared" si="1"/>
        <v>284.30439999999999</v>
      </c>
      <c r="W26" s="31">
        <f t="shared" si="2"/>
        <v>2.8084650339053927</v>
      </c>
      <c r="X26" s="31">
        <f t="shared" si="3"/>
        <v>964.14632000000006</v>
      </c>
    </row>
    <row r="27" spans="1:24" x14ac:dyDescent="0.3">
      <c r="A27">
        <v>11</v>
      </c>
      <c r="B27" t="str">
        <f t="shared" si="0"/>
        <v>11NM</v>
      </c>
      <c r="C27" t="s">
        <v>520</v>
      </c>
      <c r="D27" t="s">
        <v>527</v>
      </c>
      <c r="E27" t="s">
        <v>4</v>
      </c>
      <c r="F27" t="s">
        <v>526</v>
      </c>
      <c r="G27" t="s">
        <v>170</v>
      </c>
      <c r="H27" t="s">
        <v>170</v>
      </c>
      <c r="I27" t="s">
        <v>171</v>
      </c>
      <c r="J27" t="s">
        <v>193</v>
      </c>
      <c r="K27" t="s">
        <v>3</v>
      </c>
      <c r="L27" t="s">
        <v>513</v>
      </c>
      <c r="M27">
        <v>6</v>
      </c>
      <c r="N27" s="35" t="s">
        <v>614</v>
      </c>
      <c r="O27" t="s">
        <v>168</v>
      </c>
      <c r="P27" s="31">
        <v>96.848399999999998</v>
      </c>
      <c r="Q27" s="31">
        <v>58.695999999999998</v>
      </c>
      <c r="R27" s="31">
        <v>128.76</v>
      </c>
      <c r="S27" s="31">
        <v>-2.8</v>
      </c>
      <c r="T27" s="31">
        <v>1342.981</v>
      </c>
      <c r="V27" s="31">
        <f t="shared" si="1"/>
        <v>284.30439999999999</v>
      </c>
      <c r="W27" s="31">
        <f t="shared" si="2"/>
        <v>2.8084650339053927</v>
      </c>
      <c r="X27" s="31">
        <f t="shared" si="3"/>
        <v>964.14632000000006</v>
      </c>
    </row>
    <row r="28" spans="1:24" x14ac:dyDescent="0.3">
      <c r="A28">
        <v>32</v>
      </c>
      <c r="B28" t="str">
        <f t="shared" si="0"/>
        <v>32ZM</v>
      </c>
      <c r="C28" t="s">
        <v>520</v>
      </c>
      <c r="D28" t="s">
        <v>525</v>
      </c>
      <c r="E28" t="s">
        <v>19</v>
      </c>
      <c r="F28" t="s">
        <v>524</v>
      </c>
      <c r="G28" t="s">
        <v>170</v>
      </c>
      <c r="H28" t="s">
        <v>523</v>
      </c>
      <c r="I28" t="s">
        <v>171</v>
      </c>
      <c r="J28" t="s">
        <v>522</v>
      </c>
      <c r="K28" t="s">
        <v>521</v>
      </c>
      <c r="L28" t="s">
        <v>513</v>
      </c>
      <c r="M28">
        <v>7</v>
      </c>
      <c r="N28" s="35" t="s">
        <v>615</v>
      </c>
      <c r="O28" t="s">
        <v>167</v>
      </c>
      <c r="P28" s="31">
        <v>10003.84</v>
      </c>
      <c r="Q28" s="31">
        <v>75922</v>
      </c>
      <c r="R28" s="31">
        <v>0</v>
      </c>
      <c r="S28" s="31">
        <v>362</v>
      </c>
      <c r="T28" s="31">
        <v>44666.667000000001</v>
      </c>
      <c r="U28" s="31">
        <v>-694.20699999999999</v>
      </c>
      <c r="V28" s="31">
        <f t="shared" si="1"/>
        <v>85925.84</v>
      </c>
      <c r="W28" s="31">
        <f t="shared" si="2"/>
        <v>7639.5236687852703</v>
      </c>
      <c r="X28" s="31">
        <f t="shared" si="3"/>
        <v>32376.216770000003</v>
      </c>
    </row>
    <row r="29" spans="1:24" x14ac:dyDescent="0.3">
      <c r="A29">
        <v>32</v>
      </c>
      <c r="B29" t="str">
        <f t="shared" si="0"/>
        <v>32NM</v>
      </c>
      <c r="C29" t="s">
        <v>520</v>
      </c>
      <c r="D29" t="s">
        <v>525</v>
      </c>
      <c r="E29" t="s">
        <v>19</v>
      </c>
      <c r="F29" t="s">
        <v>524</v>
      </c>
      <c r="G29" t="s">
        <v>170</v>
      </c>
      <c r="H29" t="s">
        <v>523</v>
      </c>
      <c r="I29" t="s">
        <v>171</v>
      </c>
      <c r="J29" t="s">
        <v>522</v>
      </c>
      <c r="K29" t="s">
        <v>521</v>
      </c>
      <c r="L29" t="s">
        <v>513</v>
      </c>
      <c r="M29">
        <v>7</v>
      </c>
      <c r="N29" s="35" t="s">
        <v>615</v>
      </c>
      <c r="O29" t="s">
        <v>168</v>
      </c>
      <c r="P29" s="31">
        <v>10003.84</v>
      </c>
      <c r="Q29" s="31">
        <v>75922</v>
      </c>
      <c r="R29" s="31">
        <v>0</v>
      </c>
      <c r="S29" s="31">
        <v>362</v>
      </c>
      <c r="T29" s="31">
        <v>44666.667000000001</v>
      </c>
      <c r="U29" s="31">
        <v>-694.20699999999999</v>
      </c>
      <c r="V29" s="31">
        <f t="shared" si="1"/>
        <v>85925.84</v>
      </c>
      <c r="W29" s="31">
        <f t="shared" si="2"/>
        <v>7639.5236687852703</v>
      </c>
      <c r="X29" s="31">
        <f t="shared" si="3"/>
        <v>32376.216770000003</v>
      </c>
    </row>
    <row r="30" spans="1:24" x14ac:dyDescent="0.3">
      <c r="A30">
        <v>27</v>
      </c>
      <c r="B30" t="str">
        <f t="shared" si="0"/>
        <v>27ZM</v>
      </c>
      <c r="C30" t="s">
        <v>520</v>
      </c>
      <c r="D30" t="s">
        <v>519</v>
      </c>
      <c r="E30" t="s">
        <v>16</v>
      </c>
      <c r="F30" t="s">
        <v>518</v>
      </c>
      <c r="G30" t="s">
        <v>517</v>
      </c>
      <c r="H30" t="s">
        <v>516</v>
      </c>
      <c r="I30" t="s">
        <v>171</v>
      </c>
      <c r="J30" t="s">
        <v>515</v>
      </c>
      <c r="K30" t="s">
        <v>514</v>
      </c>
      <c r="L30" t="s">
        <v>513</v>
      </c>
      <c r="M30">
        <v>8</v>
      </c>
      <c r="N30" s="35" t="s">
        <v>613</v>
      </c>
      <c r="O30" t="s">
        <v>167</v>
      </c>
      <c r="P30" s="31">
        <v>1559.04</v>
      </c>
      <c r="Q30" s="31">
        <v>5985.6</v>
      </c>
      <c r="R30" s="31">
        <v>0</v>
      </c>
      <c r="S30" s="31">
        <v>-560</v>
      </c>
      <c r="T30" s="31">
        <v>3315.6570000000002</v>
      </c>
      <c r="V30" s="31">
        <f t="shared" si="1"/>
        <v>7544.64</v>
      </c>
      <c r="W30" s="31">
        <f t="shared" si="2"/>
        <v>1043.5623547762739</v>
      </c>
      <c r="X30" s="31">
        <f t="shared" si="3"/>
        <v>1827.27304</v>
      </c>
    </row>
    <row r="31" spans="1:24" x14ac:dyDescent="0.3">
      <c r="A31">
        <v>27</v>
      </c>
      <c r="B31" t="str">
        <f t="shared" si="0"/>
        <v>27NM</v>
      </c>
      <c r="C31" t="s">
        <v>520</v>
      </c>
      <c r="D31" t="s">
        <v>519</v>
      </c>
      <c r="E31" t="s">
        <v>16</v>
      </c>
      <c r="F31" t="s">
        <v>518</v>
      </c>
      <c r="G31" t="s">
        <v>517</v>
      </c>
      <c r="H31" t="s">
        <v>516</v>
      </c>
      <c r="I31" t="s">
        <v>171</v>
      </c>
      <c r="J31" t="s">
        <v>515</v>
      </c>
      <c r="K31" t="s">
        <v>514</v>
      </c>
      <c r="L31" t="s">
        <v>513</v>
      </c>
      <c r="M31">
        <v>8</v>
      </c>
      <c r="N31" s="35" t="s">
        <v>613</v>
      </c>
      <c r="O31" t="s">
        <v>168</v>
      </c>
      <c r="P31" s="31">
        <v>1559.04</v>
      </c>
      <c r="Q31" s="31">
        <v>5985.6</v>
      </c>
      <c r="R31" s="31">
        <v>0</v>
      </c>
      <c r="S31" s="31">
        <v>-560</v>
      </c>
      <c r="T31" s="31">
        <v>3315.6570000000002</v>
      </c>
      <c r="V31" s="31">
        <f t="shared" si="1"/>
        <v>7544.64</v>
      </c>
      <c r="W31" s="31">
        <f t="shared" si="2"/>
        <v>1043.5623547762739</v>
      </c>
      <c r="X31" s="31">
        <f t="shared" si="3"/>
        <v>1827.27304</v>
      </c>
    </row>
    <row r="32" spans="1:24" x14ac:dyDescent="0.3">
      <c r="A32">
        <v>275</v>
      </c>
      <c r="B32" t="str">
        <f t="shared" si="0"/>
        <v>275ZM</v>
      </c>
      <c r="C32" t="s">
        <v>493</v>
      </c>
      <c r="D32" t="s">
        <v>512</v>
      </c>
      <c r="E32" t="s">
        <v>164</v>
      </c>
      <c r="F32" t="s">
        <v>511</v>
      </c>
      <c r="G32" t="s">
        <v>510</v>
      </c>
      <c r="H32" t="s">
        <v>509</v>
      </c>
      <c r="I32" t="s">
        <v>171</v>
      </c>
      <c r="J32" t="s">
        <v>170</v>
      </c>
      <c r="K32" t="s">
        <v>508</v>
      </c>
      <c r="L32" t="s">
        <v>487</v>
      </c>
      <c r="M32">
        <v>1</v>
      </c>
      <c r="N32" s="35" t="s">
        <v>680</v>
      </c>
      <c r="O32" t="s">
        <v>167</v>
      </c>
      <c r="V32" s="34"/>
      <c r="W32" s="34"/>
      <c r="X32" s="34"/>
    </row>
    <row r="33" spans="1:24" x14ac:dyDescent="0.3">
      <c r="A33">
        <v>275</v>
      </c>
      <c r="B33" t="str">
        <f t="shared" si="0"/>
        <v>275NM</v>
      </c>
      <c r="C33" t="s">
        <v>493</v>
      </c>
      <c r="D33" t="s">
        <v>512</v>
      </c>
      <c r="E33" t="s">
        <v>164</v>
      </c>
      <c r="F33" t="s">
        <v>511</v>
      </c>
      <c r="G33" t="s">
        <v>510</v>
      </c>
      <c r="H33" t="s">
        <v>509</v>
      </c>
      <c r="I33" t="s">
        <v>171</v>
      </c>
      <c r="J33" t="s">
        <v>170</v>
      </c>
      <c r="K33" t="s">
        <v>508</v>
      </c>
      <c r="L33" t="s">
        <v>487</v>
      </c>
      <c r="M33">
        <v>1</v>
      </c>
      <c r="N33" s="35" t="s">
        <v>680</v>
      </c>
      <c r="O33" t="s">
        <v>168</v>
      </c>
    </row>
    <row r="34" spans="1:24" x14ac:dyDescent="0.3">
      <c r="A34">
        <v>272</v>
      </c>
      <c r="B34" t="str">
        <f t="shared" si="0"/>
        <v>272ZM</v>
      </c>
      <c r="C34" t="s">
        <v>493</v>
      </c>
      <c r="D34" t="s">
        <v>507</v>
      </c>
      <c r="E34" t="s">
        <v>162</v>
      </c>
      <c r="F34" t="s">
        <v>506</v>
      </c>
      <c r="G34" t="s">
        <v>505</v>
      </c>
      <c r="H34" t="s">
        <v>500</v>
      </c>
      <c r="I34" t="s">
        <v>171</v>
      </c>
      <c r="J34" t="s">
        <v>170</v>
      </c>
      <c r="K34" t="s">
        <v>504</v>
      </c>
      <c r="L34" t="s">
        <v>487</v>
      </c>
      <c r="M34">
        <v>2</v>
      </c>
      <c r="N34" s="35" t="s">
        <v>680</v>
      </c>
      <c r="O34" t="s">
        <v>167</v>
      </c>
    </row>
    <row r="35" spans="1:24" x14ac:dyDescent="0.3">
      <c r="A35">
        <v>272</v>
      </c>
      <c r="B35" t="str">
        <f t="shared" si="0"/>
        <v>272NM</v>
      </c>
      <c r="C35" t="s">
        <v>493</v>
      </c>
      <c r="D35" t="s">
        <v>507</v>
      </c>
      <c r="E35" t="s">
        <v>162</v>
      </c>
      <c r="F35" t="s">
        <v>506</v>
      </c>
      <c r="G35" t="s">
        <v>505</v>
      </c>
      <c r="H35" t="s">
        <v>500</v>
      </c>
      <c r="I35" t="s">
        <v>171</v>
      </c>
      <c r="J35" t="s">
        <v>170</v>
      </c>
      <c r="K35" t="s">
        <v>504</v>
      </c>
      <c r="L35" t="s">
        <v>487</v>
      </c>
      <c r="M35">
        <v>2</v>
      </c>
      <c r="N35" s="35" t="s">
        <v>680</v>
      </c>
      <c r="O35" t="s">
        <v>168</v>
      </c>
    </row>
    <row r="36" spans="1:24" x14ac:dyDescent="0.3">
      <c r="A36">
        <v>274</v>
      </c>
      <c r="B36" t="str">
        <f t="shared" si="0"/>
        <v>274ZM</v>
      </c>
      <c r="C36" t="s">
        <v>493</v>
      </c>
      <c r="D36" t="s">
        <v>503</v>
      </c>
      <c r="E36" t="s">
        <v>163</v>
      </c>
      <c r="F36" t="s">
        <v>502</v>
      </c>
      <c r="G36" t="s">
        <v>501</v>
      </c>
      <c r="H36" t="s">
        <v>500</v>
      </c>
      <c r="I36" t="s">
        <v>171</v>
      </c>
      <c r="J36" t="s">
        <v>170</v>
      </c>
      <c r="K36" t="s">
        <v>499</v>
      </c>
      <c r="L36" t="s">
        <v>487</v>
      </c>
      <c r="M36">
        <v>3</v>
      </c>
      <c r="N36" s="35" t="s">
        <v>680</v>
      </c>
      <c r="O36" t="s">
        <v>167</v>
      </c>
    </row>
    <row r="37" spans="1:24" x14ac:dyDescent="0.3">
      <c r="A37">
        <v>274</v>
      </c>
      <c r="B37" t="str">
        <f t="shared" si="0"/>
        <v>274NM</v>
      </c>
      <c r="C37" t="s">
        <v>493</v>
      </c>
      <c r="D37" s="10" t="s">
        <v>503</v>
      </c>
      <c r="E37" t="s">
        <v>163</v>
      </c>
      <c r="F37" t="s">
        <v>502</v>
      </c>
      <c r="G37" t="s">
        <v>501</v>
      </c>
      <c r="H37" t="s">
        <v>500</v>
      </c>
      <c r="I37" t="s">
        <v>171</v>
      </c>
      <c r="J37" t="s">
        <v>170</v>
      </c>
      <c r="K37" t="s">
        <v>499</v>
      </c>
      <c r="L37" t="s">
        <v>487</v>
      </c>
      <c r="M37">
        <v>3</v>
      </c>
      <c r="N37" s="35" t="s">
        <v>680</v>
      </c>
      <c r="O37" t="s">
        <v>168</v>
      </c>
    </row>
    <row r="38" spans="1:24" x14ac:dyDescent="0.3">
      <c r="A38">
        <v>41</v>
      </c>
      <c r="B38" t="str">
        <f t="shared" si="0"/>
        <v>41ZM</v>
      </c>
      <c r="C38" t="s">
        <v>493</v>
      </c>
      <c r="D38" s="10" t="s">
        <v>498</v>
      </c>
      <c r="E38" t="s">
        <v>22</v>
      </c>
      <c r="F38" t="s">
        <v>497</v>
      </c>
      <c r="G38" t="s">
        <v>496</v>
      </c>
      <c r="H38" t="s">
        <v>495</v>
      </c>
      <c r="I38" t="s">
        <v>169</v>
      </c>
      <c r="J38" t="s">
        <v>488</v>
      </c>
      <c r="K38" t="s">
        <v>494</v>
      </c>
      <c r="L38" t="s">
        <v>487</v>
      </c>
      <c r="M38">
        <v>4</v>
      </c>
      <c r="N38" s="35" t="s">
        <v>658</v>
      </c>
      <c r="O38" t="s">
        <v>167</v>
      </c>
      <c r="P38" s="31">
        <v>649.6</v>
      </c>
      <c r="Q38" s="31">
        <v>2242.5</v>
      </c>
      <c r="R38" s="31">
        <v>0</v>
      </c>
      <c r="S38" s="31">
        <v>0</v>
      </c>
      <c r="U38" s="31">
        <v>1782</v>
      </c>
      <c r="V38" s="31">
        <f t="shared" ref="V38:V49" si="4">SUM(P38:R38)</f>
        <v>2892.1</v>
      </c>
      <c r="W38" s="31">
        <f t="shared" ref="W38:W49" si="5">0.067*(0.5*V38)*(V38/(X38))</f>
        <v>748.76308250494367</v>
      </c>
      <c r="X38" s="31">
        <f t="shared" si="3"/>
        <v>374.21999999999997</v>
      </c>
    </row>
    <row r="39" spans="1:24" x14ac:dyDescent="0.3">
      <c r="A39">
        <v>41</v>
      </c>
      <c r="B39" t="str">
        <f t="shared" si="0"/>
        <v>41NM</v>
      </c>
      <c r="C39" t="s">
        <v>493</v>
      </c>
      <c r="D39" s="10" t="s">
        <v>498</v>
      </c>
      <c r="E39" t="s">
        <v>22</v>
      </c>
      <c r="F39" t="s">
        <v>497</v>
      </c>
      <c r="G39" t="s">
        <v>496</v>
      </c>
      <c r="H39" t="s">
        <v>495</v>
      </c>
      <c r="I39" t="s">
        <v>169</v>
      </c>
      <c r="J39" t="s">
        <v>488</v>
      </c>
      <c r="K39" t="s">
        <v>494</v>
      </c>
      <c r="L39" t="s">
        <v>487</v>
      </c>
      <c r="M39">
        <v>4</v>
      </c>
      <c r="N39" s="35" t="s">
        <v>658</v>
      </c>
      <c r="O39" t="s">
        <v>168</v>
      </c>
      <c r="P39" s="31">
        <v>0</v>
      </c>
      <c r="Q39" s="31">
        <v>336.4</v>
      </c>
      <c r="R39" s="31">
        <v>0</v>
      </c>
      <c r="S39" s="31">
        <v>0</v>
      </c>
      <c r="U39" s="31">
        <v>1782</v>
      </c>
      <c r="V39" s="31">
        <f t="shared" si="4"/>
        <v>336.4</v>
      </c>
      <c r="W39" s="31">
        <f t="shared" si="5"/>
        <v>10.130474480252257</v>
      </c>
      <c r="X39" s="31">
        <f t="shared" si="3"/>
        <v>374.21999999999997</v>
      </c>
    </row>
    <row r="40" spans="1:24" x14ac:dyDescent="0.3">
      <c r="A40">
        <v>42</v>
      </c>
      <c r="B40" t="str">
        <f t="shared" si="0"/>
        <v>42ZM</v>
      </c>
      <c r="C40" t="s">
        <v>493</v>
      </c>
      <c r="D40" s="10" t="s">
        <v>492</v>
      </c>
      <c r="E40" t="s">
        <v>24</v>
      </c>
      <c r="F40" t="s">
        <v>491</v>
      </c>
      <c r="G40" t="s">
        <v>490</v>
      </c>
      <c r="H40" t="s">
        <v>489</v>
      </c>
      <c r="I40" t="s">
        <v>169</v>
      </c>
      <c r="J40" t="s">
        <v>488</v>
      </c>
      <c r="K40" t="s">
        <v>23</v>
      </c>
      <c r="L40" t="s">
        <v>487</v>
      </c>
      <c r="M40">
        <v>5</v>
      </c>
      <c r="N40" t="s">
        <v>658</v>
      </c>
      <c r="O40" t="s">
        <v>167</v>
      </c>
      <c r="P40" s="31">
        <v>649.6</v>
      </c>
      <c r="Q40" s="31">
        <v>2242.5</v>
      </c>
      <c r="R40" s="31">
        <v>0</v>
      </c>
      <c r="S40" s="31">
        <v>0</v>
      </c>
      <c r="U40" s="31">
        <v>891</v>
      </c>
      <c r="V40" s="31">
        <f t="shared" si="4"/>
        <v>2892.1</v>
      </c>
      <c r="W40" s="31">
        <f t="shared" si="5"/>
        <v>1497.5261650098873</v>
      </c>
      <c r="X40" s="31">
        <f t="shared" si="3"/>
        <v>187.10999999999999</v>
      </c>
    </row>
    <row r="41" spans="1:24" x14ac:dyDescent="0.3">
      <c r="A41">
        <v>42</v>
      </c>
      <c r="B41" t="str">
        <f t="shared" si="0"/>
        <v>42NM</v>
      </c>
      <c r="C41" t="s">
        <v>493</v>
      </c>
      <c r="D41" t="s">
        <v>492</v>
      </c>
      <c r="E41" t="s">
        <v>24</v>
      </c>
      <c r="F41" t="s">
        <v>491</v>
      </c>
      <c r="G41" t="s">
        <v>490</v>
      </c>
      <c r="H41" t="s">
        <v>489</v>
      </c>
      <c r="I41" t="s">
        <v>169</v>
      </c>
      <c r="J41" t="s">
        <v>488</v>
      </c>
      <c r="K41" t="s">
        <v>23</v>
      </c>
      <c r="L41" t="s">
        <v>487</v>
      </c>
      <c r="M41">
        <v>5</v>
      </c>
      <c r="N41" t="s">
        <v>658</v>
      </c>
      <c r="O41" t="s">
        <v>168</v>
      </c>
      <c r="P41" s="31">
        <v>0</v>
      </c>
      <c r="Q41" s="31">
        <v>336.4</v>
      </c>
      <c r="R41" s="31">
        <v>0</v>
      </c>
      <c r="S41" s="31">
        <v>0</v>
      </c>
      <c r="U41" s="31">
        <v>891</v>
      </c>
      <c r="V41" s="31">
        <f t="shared" si="4"/>
        <v>336.4</v>
      </c>
      <c r="W41" s="31">
        <f t="shared" si="5"/>
        <v>20.260948960504514</v>
      </c>
      <c r="X41" s="31">
        <f t="shared" si="3"/>
        <v>187.10999999999999</v>
      </c>
    </row>
    <row r="42" spans="1:24" x14ac:dyDescent="0.3">
      <c r="A42">
        <v>82</v>
      </c>
      <c r="B42" t="str">
        <f t="shared" si="0"/>
        <v>82ZM</v>
      </c>
      <c r="C42" t="s">
        <v>449</v>
      </c>
      <c r="D42" t="s">
        <v>486</v>
      </c>
      <c r="E42" t="s">
        <v>48</v>
      </c>
      <c r="F42" t="s">
        <v>485</v>
      </c>
      <c r="G42" t="s">
        <v>170</v>
      </c>
      <c r="H42" t="s">
        <v>170</v>
      </c>
      <c r="I42" t="s">
        <v>171</v>
      </c>
      <c r="J42" t="s">
        <v>174</v>
      </c>
      <c r="K42" t="s">
        <v>484</v>
      </c>
      <c r="L42" t="s">
        <v>445</v>
      </c>
      <c r="M42">
        <v>5</v>
      </c>
      <c r="N42" t="s">
        <v>618</v>
      </c>
      <c r="O42" t="s">
        <v>167</v>
      </c>
      <c r="P42" s="31">
        <v>1299.2</v>
      </c>
      <c r="Q42" s="31">
        <v>1740</v>
      </c>
      <c r="R42" s="31">
        <v>0</v>
      </c>
      <c r="S42" s="31">
        <v>0</v>
      </c>
      <c r="U42" s="31">
        <v>9168.7999999999993</v>
      </c>
      <c r="V42" s="31">
        <f t="shared" si="4"/>
        <v>3039.2</v>
      </c>
      <c r="W42" s="31">
        <f t="shared" si="5"/>
        <v>160.70580843523169</v>
      </c>
      <c r="X42" s="31">
        <f t="shared" si="3"/>
        <v>1925.4479999999999</v>
      </c>
    </row>
    <row r="43" spans="1:24" x14ac:dyDescent="0.3">
      <c r="A43">
        <v>82</v>
      </c>
      <c r="B43" t="str">
        <f t="shared" si="0"/>
        <v>82NM</v>
      </c>
      <c r="C43" t="s">
        <v>449</v>
      </c>
      <c r="D43" t="s">
        <v>486</v>
      </c>
      <c r="E43" t="s">
        <v>48</v>
      </c>
      <c r="F43" t="s">
        <v>485</v>
      </c>
      <c r="G43" t="s">
        <v>170</v>
      </c>
      <c r="H43" t="s">
        <v>170</v>
      </c>
      <c r="I43" t="s">
        <v>171</v>
      </c>
      <c r="J43" t="s">
        <v>174</v>
      </c>
      <c r="K43" t="s">
        <v>484</v>
      </c>
      <c r="L43" t="s">
        <v>445</v>
      </c>
      <c r="M43">
        <v>5</v>
      </c>
      <c r="N43" t="s">
        <v>618</v>
      </c>
      <c r="O43" t="s">
        <v>168</v>
      </c>
      <c r="P43" s="31">
        <v>1299.2</v>
      </c>
      <c r="Q43" s="31">
        <v>1740</v>
      </c>
      <c r="R43" s="31">
        <v>0</v>
      </c>
      <c r="S43" s="31">
        <v>0</v>
      </c>
      <c r="U43" s="31">
        <v>9168.7999999999993</v>
      </c>
      <c r="V43" s="31">
        <f t="shared" si="4"/>
        <v>3039.2</v>
      </c>
      <c r="W43" s="31">
        <f t="shared" si="5"/>
        <v>160.70580843523169</v>
      </c>
      <c r="X43" s="31">
        <f t="shared" si="3"/>
        <v>1925.4479999999999</v>
      </c>
    </row>
    <row r="44" spans="1:24" x14ac:dyDescent="0.3">
      <c r="A44">
        <v>53</v>
      </c>
      <c r="B44" t="str">
        <f t="shared" ref="B44:B97" si="6">A44&amp;O44</f>
        <v>53ZM</v>
      </c>
      <c r="C44" t="s">
        <v>449</v>
      </c>
      <c r="D44" t="s">
        <v>483</v>
      </c>
      <c r="E44" t="s">
        <v>34</v>
      </c>
      <c r="F44" t="s">
        <v>482</v>
      </c>
      <c r="G44" t="s">
        <v>170</v>
      </c>
      <c r="H44" t="s">
        <v>481</v>
      </c>
      <c r="I44" t="s">
        <v>171</v>
      </c>
      <c r="J44" t="s">
        <v>170</v>
      </c>
      <c r="K44" t="s">
        <v>33</v>
      </c>
      <c r="L44" t="s">
        <v>445</v>
      </c>
      <c r="M44">
        <v>6</v>
      </c>
      <c r="N44" t="s">
        <v>626</v>
      </c>
      <c r="O44" t="s">
        <v>167</v>
      </c>
      <c r="P44" s="31">
        <v>24.65</v>
      </c>
      <c r="Q44" s="31">
        <v>34.799999999999997</v>
      </c>
      <c r="R44" s="31">
        <v>0</v>
      </c>
      <c r="S44" s="31">
        <v>0</v>
      </c>
      <c r="U44" s="31">
        <v>321.2</v>
      </c>
      <c r="V44" s="31">
        <f t="shared" si="4"/>
        <v>59.449999999999996</v>
      </c>
      <c r="W44" s="31">
        <f t="shared" si="5"/>
        <v>1.7553094608017552</v>
      </c>
      <c r="X44" s="31">
        <f t="shared" si="3"/>
        <v>67.451999999999998</v>
      </c>
    </row>
    <row r="45" spans="1:24" x14ac:dyDescent="0.3">
      <c r="A45">
        <v>53</v>
      </c>
      <c r="B45" t="str">
        <f t="shared" si="6"/>
        <v>53NM</v>
      </c>
      <c r="C45" t="s">
        <v>449</v>
      </c>
      <c r="D45" t="s">
        <v>483</v>
      </c>
      <c r="E45" t="s">
        <v>34</v>
      </c>
      <c r="F45" t="s">
        <v>482</v>
      </c>
      <c r="G45" t="s">
        <v>170</v>
      </c>
      <c r="H45" t="s">
        <v>481</v>
      </c>
      <c r="I45" t="s">
        <v>171</v>
      </c>
      <c r="J45" t="s">
        <v>170</v>
      </c>
      <c r="K45" t="s">
        <v>33</v>
      </c>
      <c r="L45" t="s">
        <v>445</v>
      </c>
      <c r="M45">
        <v>6</v>
      </c>
      <c r="N45" t="s">
        <v>626</v>
      </c>
      <c r="O45" t="s">
        <v>168</v>
      </c>
      <c r="P45" s="31">
        <v>24.65</v>
      </c>
      <c r="Q45" s="31">
        <v>34.799999999999997</v>
      </c>
      <c r="R45" s="31">
        <v>0</v>
      </c>
      <c r="S45" s="31">
        <v>0</v>
      </c>
      <c r="U45" s="31">
        <v>321.2</v>
      </c>
      <c r="V45" s="31">
        <f t="shared" si="4"/>
        <v>59.449999999999996</v>
      </c>
      <c r="W45" s="31">
        <f t="shared" si="5"/>
        <v>1.7553094608017552</v>
      </c>
      <c r="X45" s="31">
        <f t="shared" si="3"/>
        <v>67.451999999999998</v>
      </c>
    </row>
    <row r="46" spans="1:24" x14ac:dyDescent="0.3">
      <c r="A46">
        <v>80</v>
      </c>
      <c r="B46" t="str">
        <f t="shared" si="6"/>
        <v>80ZM</v>
      </c>
      <c r="C46" t="s">
        <v>449</v>
      </c>
      <c r="D46" t="s">
        <v>480</v>
      </c>
      <c r="E46" t="s">
        <v>47</v>
      </c>
      <c r="F46" t="s">
        <v>479</v>
      </c>
      <c r="G46" t="s">
        <v>170</v>
      </c>
      <c r="H46" t="s">
        <v>170</v>
      </c>
      <c r="I46" t="s">
        <v>171</v>
      </c>
      <c r="J46" t="s">
        <v>478</v>
      </c>
      <c r="K46" t="s">
        <v>477</v>
      </c>
      <c r="L46" t="s">
        <v>445</v>
      </c>
      <c r="M46">
        <v>7</v>
      </c>
      <c r="N46" t="s">
        <v>619</v>
      </c>
      <c r="O46" t="s">
        <v>167</v>
      </c>
      <c r="P46" s="31">
        <v>649.6</v>
      </c>
      <c r="Q46" s="31">
        <v>928</v>
      </c>
      <c r="R46" s="31">
        <v>0</v>
      </c>
      <c r="S46" s="31">
        <v>0</v>
      </c>
      <c r="U46" s="31">
        <v>4282.8220000000001</v>
      </c>
      <c r="V46" s="31">
        <f t="shared" si="4"/>
        <v>1577.6</v>
      </c>
      <c r="W46" s="31">
        <f t="shared" si="5"/>
        <v>92.702038137693421</v>
      </c>
      <c r="X46" s="31">
        <f t="shared" si="3"/>
        <v>899.39261999999997</v>
      </c>
    </row>
    <row r="47" spans="1:24" x14ac:dyDescent="0.3">
      <c r="A47">
        <v>80</v>
      </c>
      <c r="B47" t="str">
        <f t="shared" si="6"/>
        <v>80NM</v>
      </c>
      <c r="C47" t="s">
        <v>449</v>
      </c>
      <c r="D47" t="s">
        <v>480</v>
      </c>
      <c r="E47" t="s">
        <v>47</v>
      </c>
      <c r="F47" t="s">
        <v>479</v>
      </c>
      <c r="G47" t="s">
        <v>170</v>
      </c>
      <c r="H47" t="s">
        <v>170</v>
      </c>
      <c r="I47" t="s">
        <v>171</v>
      </c>
      <c r="J47" t="s">
        <v>478</v>
      </c>
      <c r="K47" t="s">
        <v>477</v>
      </c>
      <c r="L47" t="s">
        <v>445</v>
      </c>
      <c r="M47">
        <v>7</v>
      </c>
      <c r="N47" t="s">
        <v>619</v>
      </c>
      <c r="O47" t="s">
        <v>168</v>
      </c>
      <c r="P47" s="31">
        <v>649.6</v>
      </c>
      <c r="Q47" s="31">
        <v>928</v>
      </c>
      <c r="R47" s="31">
        <v>0</v>
      </c>
      <c r="S47" s="31">
        <v>0</v>
      </c>
      <c r="U47" s="31">
        <v>4282.8220000000001</v>
      </c>
      <c r="V47" s="31">
        <f t="shared" si="4"/>
        <v>1577.6</v>
      </c>
      <c r="W47" s="31">
        <f t="shared" si="5"/>
        <v>92.702038137693421</v>
      </c>
      <c r="X47" s="31">
        <f t="shared" si="3"/>
        <v>899.39261999999997</v>
      </c>
    </row>
    <row r="48" spans="1:24" x14ac:dyDescent="0.3">
      <c r="A48">
        <v>52</v>
      </c>
      <c r="B48" t="str">
        <f t="shared" si="6"/>
        <v>52ZM</v>
      </c>
      <c r="C48" t="s">
        <v>449</v>
      </c>
      <c r="D48" t="s">
        <v>476</v>
      </c>
      <c r="E48" t="s">
        <v>32</v>
      </c>
      <c r="F48" t="s">
        <v>475</v>
      </c>
      <c r="G48" t="s">
        <v>474</v>
      </c>
      <c r="H48" t="s">
        <v>473</v>
      </c>
      <c r="I48" t="s">
        <v>171</v>
      </c>
      <c r="J48" t="s">
        <v>170</v>
      </c>
      <c r="K48" t="s">
        <v>31</v>
      </c>
      <c r="L48" t="s">
        <v>445</v>
      </c>
      <c r="M48">
        <v>8</v>
      </c>
      <c r="N48" t="s">
        <v>621</v>
      </c>
      <c r="O48" t="s">
        <v>167</v>
      </c>
      <c r="P48" s="31">
        <v>394.4</v>
      </c>
      <c r="Q48" s="31">
        <v>928</v>
      </c>
      <c r="R48" s="31">
        <v>0</v>
      </c>
      <c r="S48" s="31">
        <v>0</v>
      </c>
      <c r="U48" s="31">
        <v>2628</v>
      </c>
      <c r="V48" s="31">
        <f t="shared" si="4"/>
        <v>1322.4</v>
      </c>
      <c r="W48" s="31">
        <f t="shared" si="5"/>
        <v>106.1514259621657</v>
      </c>
      <c r="X48" s="31">
        <f t="shared" si="3"/>
        <v>551.88</v>
      </c>
    </row>
    <row r="49" spans="1:24" x14ac:dyDescent="0.3">
      <c r="A49">
        <v>52</v>
      </c>
      <c r="B49" t="str">
        <f t="shared" si="6"/>
        <v>52NM</v>
      </c>
      <c r="C49" t="s">
        <v>449</v>
      </c>
      <c r="D49" t="s">
        <v>476</v>
      </c>
      <c r="E49" t="s">
        <v>32</v>
      </c>
      <c r="F49" t="s">
        <v>475</v>
      </c>
      <c r="G49" t="s">
        <v>474</v>
      </c>
      <c r="H49" t="s">
        <v>473</v>
      </c>
      <c r="I49" t="s">
        <v>171</v>
      </c>
      <c r="J49" t="s">
        <v>170</v>
      </c>
      <c r="K49" t="s">
        <v>31</v>
      </c>
      <c r="L49" t="s">
        <v>445</v>
      </c>
      <c r="M49">
        <v>8</v>
      </c>
      <c r="N49" t="s">
        <v>621</v>
      </c>
      <c r="O49" t="s">
        <v>168</v>
      </c>
      <c r="P49" s="31">
        <v>394.4</v>
      </c>
      <c r="Q49" s="31">
        <v>928</v>
      </c>
      <c r="R49" s="31">
        <v>0</v>
      </c>
      <c r="S49" s="31">
        <v>0</v>
      </c>
      <c r="U49" s="31">
        <v>2628</v>
      </c>
      <c r="V49" s="31">
        <f t="shared" si="4"/>
        <v>1322.4</v>
      </c>
      <c r="W49" s="31">
        <f t="shared" si="5"/>
        <v>106.1514259621657</v>
      </c>
      <c r="X49" s="31">
        <f t="shared" si="3"/>
        <v>551.88</v>
      </c>
    </row>
    <row r="50" spans="1:24" x14ac:dyDescent="0.3">
      <c r="A50">
        <v>229</v>
      </c>
      <c r="B50" t="str">
        <f t="shared" si="6"/>
        <v>229ZM</v>
      </c>
      <c r="C50" t="s">
        <v>449</v>
      </c>
      <c r="D50" t="s">
        <v>472</v>
      </c>
      <c r="E50" t="s">
        <v>147</v>
      </c>
      <c r="F50" t="s">
        <v>471</v>
      </c>
      <c r="G50" t="s">
        <v>470</v>
      </c>
      <c r="H50" t="s">
        <v>469</v>
      </c>
      <c r="I50" t="s">
        <v>171</v>
      </c>
      <c r="J50" t="s">
        <v>170</v>
      </c>
      <c r="K50" t="s">
        <v>468</v>
      </c>
      <c r="L50" t="s">
        <v>445</v>
      </c>
      <c r="M50">
        <v>9</v>
      </c>
      <c r="N50" t="s">
        <v>625</v>
      </c>
      <c r="O50" t="s">
        <v>167</v>
      </c>
      <c r="P50" s="31">
        <v>1559.04</v>
      </c>
      <c r="Q50" s="31">
        <v>11484</v>
      </c>
      <c r="R50" s="31">
        <v>0</v>
      </c>
      <c r="S50" s="31">
        <v>0</v>
      </c>
      <c r="U50" s="31">
        <v>14016</v>
      </c>
      <c r="V50" s="31">
        <f t="shared" ref="V50:V85" si="7">SUM(P50:R50)</f>
        <v>13043.04</v>
      </c>
      <c r="W50" s="31">
        <f t="shared" ref="W50:W85" si="8">0.067*(0.5*V50)*(V50/(X50))</f>
        <v>1936.2395007045016</v>
      </c>
      <c r="X50" s="31">
        <f t="shared" si="3"/>
        <v>2943.3599999999997</v>
      </c>
    </row>
    <row r="51" spans="1:24" x14ac:dyDescent="0.3">
      <c r="A51">
        <v>229</v>
      </c>
      <c r="B51" t="str">
        <f t="shared" si="6"/>
        <v>229NM</v>
      </c>
      <c r="C51" t="s">
        <v>449</v>
      </c>
      <c r="D51" t="s">
        <v>472</v>
      </c>
      <c r="E51" t="s">
        <v>147</v>
      </c>
      <c r="F51" t="s">
        <v>471</v>
      </c>
      <c r="G51" t="s">
        <v>470</v>
      </c>
      <c r="H51" t="s">
        <v>469</v>
      </c>
      <c r="I51" t="s">
        <v>171</v>
      </c>
      <c r="J51" t="s">
        <v>170</v>
      </c>
      <c r="K51" t="s">
        <v>468</v>
      </c>
      <c r="L51" t="s">
        <v>445</v>
      </c>
      <c r="M51">
        <v>9</v>
      </c>
      <c r="N51" t="s">
        <v>625</v>
      </c>
      <c r="O51" t="s">
        <v>168</v>
      </c>
      <c r="P51" s="31">
        <v>1559.04</v>
      </c>
      <c r="Q51" s="31">
        <v>11484</v>
      </c>
      <c r="R51" s="31">
        <v>0</v>
      </c>
      <c r="S51" s="31">
        <v>0</v>
      </c>
      <c r="U51" s="31">
        <v>14016</v>
      </c>
      <c r="V51" s="31">
        <f t="shared" si="7"/>
        <v>13043.04</v>
      </c>
      <c r="W51" s="31">
        <f t="shared" si="8"/>
        <v>1936.2395007045016</v>
      </c>
      <c r="X51" s="31">
        <f t="shared" si="3"/>
        <v>2943.3599999999997</v>
      </c>
    </row>
    <row r="52" spans="1:24" x14ac:dyDescent="0.3">
      <c r="A52">
        <v>77</v>
      </c>
      <c r="B52" t="str">
        <f t="shared" ref="B52:B63" si="9">A52&amp;O52</f>
        <v>77ZM</v>
      </c>
      <c r="C52" t="s">
        <v>449</v>
      </c>
      <c r="D52" t="s">
        <v>467</v>
      </c>
      <c r="E52" t="s">
        <v>46</v>
      </c>
      <c r="F52" t="s">
        <v>466</v>
      </c>
      <c r="G52" t="s">
        <v>170</v>
      </c>
      <c r="H52" t="s">
        <v>465</v>
      </c>
      <c r="I52" t="s">
        <v>171</v>
      </c>
      <c r="J52" t="s">
        <v>170</v>
      </c>
      <c r="K52" t="s">
        <v>464</v>
      </c>
      <c r="L52" t="s">
        <v>445</v>
      </c>
      <c r="M52">
        <v>10</v>
      </c>
      <c r="N52" t="s">
        <v>620</v>
      </c>
      <c r="O52" t="s">
        <v>167</v>
      </c>
      <c r="P52" s="31">
        <v>649.6</v>
      </c>
      <c r="Q52" s="31">
        <v>232</v>
      </c>
      <c r="R52" s="31">
        <v>0</v>
      </c>
      <c r="S52" s="31">
        <v>0</v>
      </c>
      <c r="U52" s="31">
        <v>1745.287</v>
      </c>
      <c r="V52" s="31">
        <f t="shared" ref="V52:V63" si="10">SUM(P52:R52)</f>
        <v>881.6</v>
      </c>
      <c r="W52" s="31">
        <f t="shared" ref="W52:W63" si="11">0.067*(0.5*V52)*(V52/(X52))</f>
        <v>71.039814955253519</v>
      </c>
      <c r="X52" s="31">
        <f t="shared" si="3"/>
        <v>366.51026999999999</v>
      </c>
    </row>
    <row r="53" spans="1:24" x14ac:dyDescent="0.3">
      <c r="A53">
        <v>77</v>
      </c>
      <c r="B53" t="str">
        <f t="shared" si="9"/>
        <v>77NM</v>
      </c>
      <c r="C53" t="s">
        <v>449</v>
      </c>
      <c r="D53" t="s">
        <v>467</v>
      </c>
      <c r="E53" t="s">
        <v>46</v>
      </c>
      <c r="F53" t="s">
        <v>466</v>
      </c>
      <c r="G53" t="s">
        <v>170</v>
      </c>
      <c r="H53" t="s">
        <v>465</v>
      </c>
      <c r="I53" t="s">
        <v>171</v>
      </c>
      <c r="J53" t="s">
        <v>170</v>
      </c>
      <c r="K53" t="s">
        <v>464</v>
      </c>
      <c r="L53" t="s">
        <v>445</v>
      </c>
      <c r="M53">
        <v>10</v>
      </c>
      <c r="N53" t="s">
        <v>620</v>
      </c>
      <c r="O53" t="s">
        <v>168</v>
      </c>
      <c r="P53" s="31">
        <v>649.6</v>
      </c>
      <c r="Q53" s="31">
        <v>232</v>
      </c>
      <c r="R53" s="31">
        <v>0</v>
      </c>
      <c r="S53" s="31">
        <v>0</v>
      </c>
      <c r="U53" s="31">
        <v>1745.287</v>
      </c>
      <c r="V53" s="31">
        <f t="shared" si="10"/>
        <v>881.6</v>
      </c>
      <c r="W53" s="31">
        <f t="shared" si="11"/>
        <v>71.039814955253519</v>
      </c>
      <c r="X53" s="31">
        <f t="shared" si="3"/>
        <v>366.51026999999999</v>
      </c>
    </row>
    <row r="54" spans="1:24" x14ac:dyDescent="0.3">
      <c r="A54">
        <v>39</v>
      </c>
      <c r="B54" t="str">
        <f t="shared" si="9"/>
        <v>39ZM</v>
      </c>
      <c r="C54" t="s">
        <v>449</v>
      </c>
      <c r="D54" t="s">
        <v>463</v>
      </c>
      <c r="E54" t="s">
        <v>21</v>
      </c>
      <c r="F54" t="s">
        <v>462</v>
      </c>
      <c r="G54" t="s">
        <v>170</v>
      </c>
      <c r="H54" t="s">
        <v>461</v>
      </c>
      <c r="I54" t="s">
        <v>171</v>
      </c>
      <c r="J54" t="s">
        <v>170</v>
      </c>
      <c r="K54" t="s">
        <v>20</v>
      </c>
      <c r="L54" t="s">
        <v>445</v>
      </c>
      <c r="M54">
        <v>11</v>
      </c>
      <c r="N54" t="s">
        <v>624</v>
      </c>
      <c r="O54" t="s">
        <v>167</v>
      </c>
      <c r="P54" s="31">
        <v>649.6</v>
      </c>
      <c r="Q54" s="31">
        <v>1740</v>
      </c>
      <c r="R54" s="31">
        <v>0</v>
      </c>
      <c r="S54" s="31">
        <v>0</v>
      </c>
      <c r="U54" s="31">
        <v>8381.6610000000001</v>
      </c>
      <c r="V54" s="31">
        <f t="shared" si="10"/>
        <v>2389.6</v>
      </c>
      <c r="W54" s="31">
        <f t="shared" si="11"/>
        <v>108.67905160814216</v>
      </c>
      <c r="X54" s="31">
        <f t="shared" si="3"/>
        <v>1760.1488099999999</v>
      </c>
    </row>
    <row r="55" spans="1:24" x14ac:dyDescent="0.3">
      <c r="A55">
        <v>39</v>
      </c>
      <c r="B55" t="str">
        <f t="shared" si="9"/>
        <v>39NM</v>
      </c>
      <c r="C55" t="s">
        <v>449</v>
      </c>
      <c r="D55" t="s">
        <v>463</v>
      </c>
      <c r="E55" t="s">
        <v>21</v>
      </c>
      <c r="F55" t="s">
        <v>462</v>
      </c>
      <c r="G55" t="s">
        <v>170</v>
      </c>
      <c r="H55" t="s">
        <v>461</v>
      </c>
      <c r="I55" t="s">
        <v>171</v>
      </c>
      <c r="J55" t="s">
        <v>170</v>
      </c>
      <c r="K55" t="s">
        <v>20</v>
      </c>
      <c r="L55" t="s">
        <v>445</v>
      </c>
      <c r="M55">
        <v>11</v>
      </c>
      <c r="N55" t="s">
        <v>624</v>
      </c>
      <c r="O55" t="s">
        <v>168</v>
      </c>
      <c r="P55" s="31">
        <v>649.6</v>
      </c>
      <c r="Q55" s="31">
        <v>1740</v>
      </c>
      <c r="R55" s="31">
        <v>0</v>
      </c>
      <c r="S55" s="31">
        <v>0</v>
      </c>
      <c r="U55" s="31">
        <v>8381.6610000000001</v>
      </c>
      <c r="V55" s="31">
        <f t="shared" si="10"/>
        <v>2389.6</v>
      </c>
      <c r="W55" s="31">
        <f t="shared" si="11"/>
        <v>108.67905160814216</v>
      </c>
      <c r="X55" s="31">
        <f t="shared" si="3"/>
        <v>1760.1488099999999</v>
      </c>
    </row>
    <row r="56" spans="1:24" x14ac:dyDescent="0.3">
      <c r="A56">
        <v>20</v>
      </c>
      <c r="B56" t="str">
        <f t="shared" si="9"/>
        <v>20ZM</v>
      </c>
      <c r="C56" t="s">
        <v>449</v>
      </c>
      <c r="D56" t="s">
        <v>460</v>
      </c>
      <c r="E56" t="s">
        <v>13</v>
      </c>
      <c r="F56" t="s">
        <v>459</v>
      </c>
      <c r="G56" t="s">
        <v>458</v>
      </c>
      <c r="H56" t="s">
        <v>457</v>
      </c>
      <c r="I56" t="s">
        <v>171</v>
      </c>
      <c r="J56" t="s">
        <v>170</v>
      </c>
      <c r="K56" t="s">
        <v>12</v>
      </c>
      <c r="L56" t="s">
        <v>445</v>
      </c>
      <c r="M56">
        <v>12</v>
      </c>
      <c r="N56" t="s">
        <v>624</v>
      </c>
      <c r="O56" t="s">
        <v>167</v>
      </c>
      <c r="P56" s="31">
        <v>2598.4</v>
      </c>
      <c r="Q56" s="31">
        <v>6020.4</v>
      </c>
      <c r="R56" s="31">
        <v>2195.88</v>
      </c>
      <c r="S56" s="31">
        <v>-120</v>
      </c>
      <c r="T56" s="31">
        <v>5516.3280000000004</v>
      </c>
      <c r="V56" s="31">
        <f t="shared" si="10"/>
        <v>10814.68</v>
      </c>
      <c r="W56" s="31">
        <f t="shared" si="11"/>
        <v>1017.2164344199815</v>
      </c>
      <c r="X56" s="31">
        <f t="shared" si="3"/>
        <v>3851.7561600000004</v>
      </c>
    </row>
    <row r="57" spans="1:24" x14ac:dyDescent="0.3">
      <c r="A57">
        <v>20</v>
      </c>
      <c r="B57" t="str">
        <f t="shared" si="9"/>
        <v>20NM</v>
      </c>
      <c r="C57" t="s">
        <v>449</v>
      </c>
      <c r="D57" t="s">
        <v>460</v>
      </c>
      <c r="E57" t="s">
        <v>13</v>
      </c>
      <c r="F57" t="s">
        <v>459</v>
      </c>
      <c r="G57" t="s">
        <v>458</v>
      </c>
      <c r="H57" t="s">
        <v>457</v>
      </c>
      <c r="I57" t="s">
        <v>171</v>
      </c>
      <c r="J57" t="s">
        <v>170</v>
      </c>
      <c r="K57" t="s">
        <v>12</v>
      </c>
      <c r="L57" t="s">
        <v>445</v>
      </c>
      <c r="M57">
        <v>12</v>
      </c>
      <c r="N57" t="s">
        <v>624</v>
      </c>
      <c r="O57" t="s">
        <v>168</v>
      </c>
      <c r="P57" s="31">
        <v>1948.8</v>
      </c>
      <c r="Q57" s="31">
        <v>6020.4</v>
      </c>
      <c r="R57" s="31">
        <v>796.92</v>
      </c>
      <c r="S57" s="31">
        <v>-120</v>
      </c>
      <c r="T57" s="31">
        <v>5516.3280000000004</v>
      </c>
      <c r="V57" s="31">
        <f t="shared" si="10"/>
        <v>8766.119999999999</v>
      </c>
      <c r="W57" s="31">
        <f t="shared" si="11"/>
        <v>668.34521661994279</v>
      </c>
      <c r="X57" s="31">
        <f t="shared" si="3"/>
        <v>3851.7561600000004</v>
      </c>
    </row>
    <row r="58" spans="1:24" x14ac:dyDescent="0.3">
      <c r="A58">
        <v>86</v>
      </c>
      <c r="B58" t="str">
        <f t="shared" si="9"/>
        <v>86ZM</v>
      </c>
      <c r="C58" t="s">
        <v>449</v>
      </c>
      <c r="D58" t="s">
        <v>456</v>
      </c>
      <c r="E58" t="s">
        <v>49</v>
      </c>
      <c r="F58" t="s">
        <v>455</v>
      </c>
      <c r="G58" t="s">
        <v>454</v>
      </c>
      <c r="H58" t="s">
        <v>453</v>
      </c>
      <c r="I58" t="s">
        <v>169</v>
      </c>
      <c r="J58" t="s">
        <v>170</v>
      </c>
      <c r="K58" t="s">
        <v>50</v>
      </c>
      <c r="L58" t="s">
        <v>445</v>
      </c>
      <c r="M58">
        <v>13</v>
      </c>
      <c r="N58" t="s">
        <v>612</v>
      </c>
      <c r="O58" t="s">
        <v>167</v>
      </c>
      <c r="P58" s="31">
        <v>0</v>
      </c>
      <c r="Q58" s="31">
        <v>1160</v>
      </c>
      <c r="R58" s="31">
        <v>0</v>
      </c>
      <c r="S58" s="31">
        <v>-25</v>
      </c>
      <c r="U58" s="31">
        <v>1545.2639999999999</v>
      </c>
      <c r="V58" s="31">
        <f t="shared" si="10"/>
        <v>1160</v>
      </c>
      <c r="W58" s="31">
        <f t="shared" si="11"/>
        <v>150.50678211387412</v>
      </c>
      <c r="X58" s="31">
        <f t="shared" si="3"/>
        <v>299.50543999999996</v>
      </c>
    </row>
    <row r="59" spans="1:24" x14ac:dyDescent="0.3">
      <c r="A59">
        <v>86</v>
      </c>
      <c r="B59" t="str">
        <f t="shared" si="9"/>
        <v>86NM</v>
      </c>
      <c r="C59" t="s">
        <v>449</v>
      </c>
      <c r="D59" t="s">
        <v>456</v>
      </c>
      <c r="E59" t="s">
        <v>49</v>
      </c>
      <c r="F59" t="s">
        <v>455</v>
      </c>
      <c r="G59" t="s">
        <v>454</v>
      </c>
      <c r="H59" t="s">
        <v>453</v>
      </c>
      <c r="I59" t="s">
        <v>169</v>
      </c>
      <c r="J59" t="s">
        <v>170</v>
      </c>
      <c r="K59" t="s">
        <v>50</v>
      </c>
      <c r="L59" t="s">
        <v>445</v>
      </c>
      <c r="M59">
        <v>13</v>
      </c>
      <c r="N59" t="s">
        <v>612</v>
      </c>
      <c r="O59" t="s">
        <v>168</v>
      </c>
      <c r="P59" s="31">
        <v>0</v>
      </c>
      <c r="Q59" s="31">
        <v>1160</v>
      </c>
      <c r="R59" s="31">
        <v>0</v>
      </c>
      <c r="S59" s="31">
        <v>-25</v>
      </c>
      <c r="U59" s="31">
        <v>1545.2639999999999</v>
      </c>
      <c r="V59" s="31">
        <f t="shared" si="10"/>
        <v>1160</v>
      </c>
      <c r="W59" s="31">
        <f t="shared" si="11"/>
        <v>150.50678211387412</v>
      </c>
      <c r="X59" s="31">
        <f t="shared" si="3"/>
        <v>299.50543999999996</v>
      </c>
    </row>
    <row r="60" spans="1:24" x14ac:dyDescent="0.3">
      <c r="A60">
        <v>254</v>
      </c>
      <c r="B60" t="str">
        <f t="shared" si="9"/>
        <v>254ZM</v>
      </c>
      <c r="C60" t="s">
        <v>449</v>
      </c>
      <c r="D60" t="s">
        <v>452</v>
      </c>
      <c r="E60" t="s">
        <v>156</v>
      </c>
      <c r="F60" t="s">
        <v>451</v>
      </c>
      <c r="G60" t="s">
        <v>170</v>
      </c>
      <c r="H60" t="s">
        <v>170</v>
      </c>
      <c r="I60" t="s">
        <v>169</v>
      </c>
      <c r="J60" t="s">
        <v>450</v>
      </c>
      <c r="K60" t="s">
        <v>155</v>
      </c>
      <c r="L60" t="s">
        <v>445</v>
      </c>
      <c r="M60">
        <v>14</v>
      </c>
      <c r="N60" t="s">
        <v>616</v>
      </c>
      <c r="O60" t="s">
        <v>167</v>
      </c>
      <c r="P60" s="31">
        <v>52.1768</v>
      </c>
      <c r="Q60" s="31">
        <v>200.042</v>
      </c>
      <c r="R60" s="31">
        <v>0</v>
      </c>
      <c r="S60" s="31">
        <v>0</v>
      </c>
      <c r="U60" s="31">
        <v>125.65300000000001</v>
      </c>
      <c r="V60" s="31">
        <f t="shared" si="10"/>
        <v>252.21879999999999</v>
      </c>
      <c r="W60" s="31">
        <f t="shared" si="11"/>
        <v>80.762092086567947</v>
      </c>
      <c r="X60" s="31">
        <f t="shared" si="3"/>
        <v>26.387129999999999</v>
      </c>
    </row>
    <row r="61" spans="1:24" x14ac:dyDescent="0.3">
      <c r="A61">
        <v>254</v>
      </c>
      <c r="B61" t="str">
        <f t="shared" si="9"/>
        <v>254NM</v>
      </c>
      <c r="C61" t="s">
        <v>449</v>
      </c>
      <c r="D61" t="s">
        <v>452</v>
      </c>
      <c r="E61" t="s">
        <v>156</v>
      </c>
      <c r="F61" t="s">
        <v>451</v>
      </c>
      <c r="G61" t="s">
        <v>170</v>
      </c>
      <c r="H61" t="s">
        <v>170</v>
      </c>
      <c r="I61" t="s">
        <v>169</v>
      </c>
      <c r="J61" t="s">
        <v>450</v>
      </c>
      <c r="K61" t="s">
        <v>155</v>
      </c>
      <c r="L61" t="s">
        <v>445</v>
      </c>
      <c r="M61">
        <v>14</v>
      </c>
      <c r="N61" t="s">
        <v>616</v>
      </c>
      <c r="O61" t="s">
        <v>168</v>
      </c>
      <c r="P61" s="31">
        <v>0</v>
      </c>
      <c r="Q61" s="31">
        <v>1.1599999999999999E-2</v>
      </c>
      <c r="R61" s="31">
        <v>0</v>
      </c>
      <c r="S61" s="31">
        <v>0</v>
      </c>
      <c r="U61" s="31">
        <v>125.65300000000001</v>
      </c>
      <c r="V61" s="31">
        <f t="shared" si="10"/>
        <v>1.1599999999999999E-2</v>
      </c>
      <c r="W61" s="31">
        <f t="shared" si="11"/>
        <v>1.7083176533408522E-7</v>
      </c>
      <c r="X61" s="31">
        <f t="shared" si="3"/>
        <v>26.387129999999999</v>
      </c>
    </row>
    <row r="62" spans="1:24" x14ac:dyDescent="0.3">
      <c r="A62">
        <v>75</v>
      </c>
      <c r="B62" t="str">
        <f t="shared" si="9"/>
        <v>75ZM</v>
      </c>
      <c r="C62" t="s">
        <v>449</v>
      </c>
      <c r="D62" t="s">
        <v>448</v>
      </c>
      <c r="E62" t="s">
        <v>45</v>
      </c>
      <c r="F62" t="s">
        <v>447</v>
      </c>
      <c r="G62" t="s">
        <v>170</v>
      </c>
      <c r="H62" t="s">
        <v>170</v>
      </c>
      <c r="I62" t="s">
        <v>169</v>
      </c>
      <c r="J62" t="s">
        <v>446</v>
      </c>
      <c r="K62" t="s">
        <v>44</v>
      </c>
      <c r="L62" t="s">
        <v>445</v>
      </c>
      <c r="M62">
        <v>15</v>
      </c>
      <c r="N62" t="s">
        <v>624</v>
      </c>
      <c r="O62" t="s">
        <v>167</v>
      </c>
      <c r="P62" s="31">
        <v>0</v>
      </c>
      <c r="Q62" s="31">
        <v>174000</v>
      </c>
      <c r="R62" s="31">
        <v>0</v>
      </c>
      <c r="S62" s="31">
        <v>0</v>
      </c>
      <c r="U62" s="31">
        <v>34952.400000000001</v>
      </c>
      <c r="V62" s="31">
        <f t="shared" si="10"/>
        <v>174000</v>
      </c>
      <c r="W62" s="31">
        <f t="shared" si="11"/>
        <v>138180.57864818603</v>
      </c>
      <c r="X62" s="31">
        <f t="shared" si="3"/>
        <v>7340.0039999999999</v>
      </c>
    </row>
    <row r="63" spans="1:24" x14ac:dyDescent="0.3">
      <c r="A63">
        <v>75</v>
      </c>
      <c r="B63" t="str">
        <f t="shared" si="9"/>
        <v>75NM</v>
      </c>
      <c r="C63" t="s">
        <v>449</v>
      </c>
      <c r="D63" t="s">
        <v>448</v>
      </c>
      <c r="E63" t="s">
        <v>45</v>
      </c>
      <c r="F63" t="s">
        <v>447</v>
      </c>
      <c r="G63" t="s">
        <v>170</v>
      </c>
      <c r="H63" t="s">
        <v>170</v>
      </c>
      <c r="I63" t="s">
        <v>169</v>
      </c>
      <c r="J63" t="s">
        <v>446</v>
      </c>
      <c r="K63" t="s">
        <v>44</v>
      </c>
      <c r="L63" t="s">
        <v>445</v>
      </c>
      <c r="M63">
        <v>15</v>
      </c>
      <c r="N63" t="s">
        <v>624</v>
      </c>
      <c r="O63" t="s">
        <v>168</v>
      </c>
      <c r="P63" s="31">
        <v>0</v>
      </c>
      <c r="Q63" s="31">
        <v>1740</v>
      </c>
      <c r="R63" s="31">
        <v>0</v>
      </c>
      <c r="S63" s="31">
        <v>0</v>
      </c>
      <c r="U63" s="31">
        <v>34952.400000000001</v>
      </c>
      <c r="V63" s="31">
        <f t="shared" si="10"/>
        <v>1740</v>
      </c>
      <c r="W63" s="31">
        <f t="shared" si="11"/>
        <v>13.818057864818604</v>
      </c>
      <c r="X63" s="31">
        <f t="shared" si="3"/>
        <v>7340.0039999999999</v>
      </c>
    </row>
    <row r="64" spans="1:24" x14ac:dyDescent="0.3">
      <c r="A64">
        <v>66</v>
      </c>
      <c r="B64" t="str">
        <f t="shared" si="6"/>
        <v>66ZM</v>
      </c>
      <c r="C64" t="s">
        <v>428</v>
      </c>
      <c r="D64" t="s">
        <v>444</v>
      </c>
      <c r="E64" t="s">
        <v>37</v>
      </c>
      <c r="F64" t="s">
        <v>443</v>
      </c>
      <c r="G64" t="s">
        <v>442</v>
      </c>
      <c r="H64" t="s">
        <v>170</v>
      </c>
      <c r="I64" t="s">
        <v>171</v>
      </c>
      <c r="J64" t="s">
        <v>170</v>
      </c>
      <c r="K64" t="s">
        <v>36</v>
      </c>
      <c r="L64" t="s">
        <v>423</v>
      </c>
      <c r="M64">
        <v>1</v>
      </c>
      <c r="N64" t="s">
        <v>630</v>
      </c>
      <c r="O64" t="s">
        <v>167</v>
      </c>
      <c r="P64" s="31">
        <v>40.6</v>
      </c>
      <c r="Q64" s="31">
        <v>3549.6</v>
      </c>
      <c r="R64" s="31">
        <v>0</v>
      </c>
      <c r="S64" s="31">
        <v>0</v>
      </c>
      <c r="U64" s="31">
        <v>2250</v>
      </c>
      <c r="V64" s="31">
        <f t="shared" si="7"/>
        <v>3590.2</v>
      </c>
      <c r="W64" s="31">
        <f t="shared" si="8"/>
        <v>913.86128537566128</v>
      </c>
      <c r="X64" s="31">
        <f t="shared" si="3"/>
        <v>472.5</v>
      </c>
    </row>
    <row r="65" spans="1:24" x14ac:dyDescent="0.3">
      <c r="A65">
        <v>66</v>
      </c>
      <c r="B65" t="str">
        <f t="shared" si="6"/>
        <v>66NM</v>
      </c>
      <c r="C65" t="s">
        <v>428</v>
      </c>
      <c r="D65" t="s">
        <v>444</v>
      </c>
      <c r="E65" t="s">
        <v>37</v>
      </c>
      <c r="F65" t="s">
        <v>443</v>
      </c>
      <c r="G65" t="s">
        <v>442</v>
      </c>
      <c r="H65" t="s">
        <v>170</v>
      </c>
      <c r="I65" t="s">
        <v>171</v>
      </c>
      <c r="J65" t="s">
        <v>170</v>
      </c>
      <c r="K65" t="s">
        <v>36</v>
      </c>
      <c r="L65" t="s">
        <v>423</v>
      </c>
      <c r="M65">
        <v>1</v>
      </c>
      <c r="N65" t="s">
        <v>630</v>
      </c>
      <c r="O65" t="s">
        <v>168</v>
      </c>
      <c r="P65" s="31">
        <v>40.6</v>
      </c>
      <c r="Q65" s="31">
        <v>533.6</v>
      </c>
      <c r="R65" s="31">
        <v>0</v>
      </c>
      <c r="S65" s="31">
        <v>0</v>
      </c>
      <c r="U65" s="31">
        <v>2250</v>
      </c>
      <c r="V65" s="31">
        <f t="shared" si="7"/>
        <v>574.20000000000005</v>
      </c>
      <c r="W65" s="31">
        <f t="shared" si="8"/>
        <v>23.37595542857143</v>
      </c>
      <c r="X65" s="31">
        <f t="shared" si="3"/>
        <v>472.5</v>
      </c>
    </row>
    <row r="66" spans="1:24" x14ac:dyDescent="0.3">
      <c r="A66">
        <v>70</v>
      </c>
      <c r="B66" t="str">
        <f t="shared" si="6"/>
        <v>70ZM</v>
      </c>
      <c r="C66" t="s">
        <v>428</v>
      </c>
      <c r="D66" t="s">
        <v>441</v>
      </c>
      <c r="E66" t="s">
        <v>41</v>
      </c>
      <c r="F66" t="s">
        <v>440</v>
      </c>
      <c r="G66" t="s">
        <v>439</v>
      </c>
      <c r="H66" t="s">
        <v>438</v>
      </c>
      <c r="I66" t="s">
        <v>171</v>
      </c>
      <c r="J66" t="s">
        <v>170</v>
      </c>
      <c r="K66" t="s">
        <v>437</v>
      </c>
      <c r="L66" t="s">
        <v>423</v>
      </c>
      <c r="M66">
        <v>2</v>
      </c>
      <c r="N66" t="s">
        <v>632</v>
      </c>
      <c r="O66" t="s">
        <v>167</v>
      </c>
      <c r="P66" s="31">
        <v>162.4</v>
      </c>
      <c r="Q66" s="31">
        <v>116</v>
      </c>
      <c r="R66" s="31">
        <v>0</v>
      </c>
      <c r="S66" s="31">
        <v>0</v>
      </c>
      <c r="U66" s="31">
        <v>700</v>
      </c>
      <c r="V66" s="31">
        <f t="shared" si="7"/>
        <v>278.39999999999998</v>
      </c>
      <c r="W66" s="31">
        <f t="shared" si="8"/>
        <v>17.663059591836731</v>
      </c>
      <c r="X66" s="31">
        <f t="shared" si="3"/>
        <v>147</v>
      </c>
    </row>
    <row r="67" spans="1:24" x14ac:dyDescent="0.3">
      <c r="A67">
        <v>70</v>
      </c>
      <c r="B67" t="str">
        <f t="shared" si="6"/>
        <v>70NM</v>
      </c>
      <c r="C67" t="s">
        <v>428</v>
      </c>
      <c r="D67" t="s">
        <v>441</v>
      </c>
      <c r="E67" t="s">
        <v>41</v>
      </c>
      <c r="F67" t="s">
        <v>440</v>
      </c>
      <c r="G67" t="s">
        <v>439</v>
      </c>
      <c r="H67" t="s">
        <v>438</v>
      </c>
      <c r="I67" t="s">
        <v>171</v>
      </c>
      <c r="J67" t="s">
        <v>170</v>
      </c>
      <c r="K67" t="s">
        <v>437</v>
      </c>
      <c r="L67" t="s">
        <v>423</v>
      </c>
      <c r="M67">
        <v>2</v>
      </c>
      <c r="N67" t="s">
        <v>632</v>
      </c>
      <c r="O67" t="s">
        <v>168</v>
      </c>
      <c r="P67" s="31">
        <v>81.2</v>
      </c>
      <c r="Q67" s="31">
        <v>58</v>
      </c>
      <c r="R67" s="31">
        <v>0</v>
      </c>
      <c r="S67" s="31">
        <v>0</v>
      </c>
      <c r="U67" s="31">
        <v>700</v>
      </c>
      <c r="V67" s="31">
        <f t="shared" si="7"/>
        <v>139.19999999999999</v>
      </c>
      <c r="W67" s="31">
        <f t="shared" si="8"/>
        <v>4.4157648979591828</v>
      </c>
      <c r="X67" s="31">
        <f t="shared" ref="X67:X130" si="12">T67*0.72+U67*0.21+S67</f>
        <v>147</v>
      </c>
    </row>
    <row r="68" spans="1:24" x14ac:dyDescent="0.3">
      <c r="A68">
        <v>69</v>
      </c>
      <c r="B68" t="str">
        <f t="shared" si="6"/>
        <v>69ZM</v>
      </c>
      <c r="C68" t="s">
        <v>428</v>
      </c>
      <c r="D68" t="s">
        <v>436</v>
      </c>
      <c r="E68" t="s">
        <v>40</v>
      </c>
      <c r="F68" t="s">
        <v>435</v>
      </c>
      <c r="G68" t="s">
        <v>434</v>
      </c>
      <c r="H68" t="s">
        <v>170</v>
      </c>
      <c r="I68" t="s">
        <v>169</v>
      </c>
      <c r="J68" t="s">
        <v>170</v>
      </c>
      <c r="K68" t="s">
        <v>39</v>
      </c>
      <c r="L68" t="s">
        <v>423</v>
      </c>
      <c r="M68">
        <v>3</v>
      </c>
      <c r="N68" t="s">
        <v>631</v>
      </c>
      <c r="O68" t="s">
        <v>167</v>
      </c>
      <c r="P68" s="31">
        <v>162.4</v>
      </c>
      <c r="Q68" s="31">
        <v>4060</v>
      </c>
      <c r="R68" s="31">
        <v>0</v>
      </c>
      <c r="S68" s="31">
        <v>0</v>
      </c>
      <c r="U68" s="31">
        <v>1575</v>
      </c>
      <c r="V68" s="31">
        <f t="shared" si="7"/>
        <v>4222.3999999999996</v>
      </c>
      <c r="W68" s="31">
        <f t="shared" si="8"/>
        <v>1805.7752651851852</v>
      </c>
      <c r="X68" s="31">
        <f t="shared" si="12"/>
        <v>330.75</v>
      </c>
    </row>
    <row r="69" spans="1:24" x14ac:dyDescent="0.3">
      <c r="A69">
        <v>69</v>
      </c>
      <c r="B69" t="str">
        <f t="shared" si="6"/>
        <v>69NM</v>
      </c>
      <c r="C69" t="s">
        <v>428</v>
      </c>
      <c r="D69" t="s">
        <v>436</v>
      </c>
      <c r="E69" t="s">
        <v>40</v>
      </c>
      <c r="F69" t="s">
        <v>435</v>
      </c>
      <c r="G69" t="s">
        <v>434</v>
      </c>
      <c r="H69" t="s">
        <v>170</v>
      </c>
      <c r="I69" t="s">
        <v>169</v>
      </c>
      <c r="J69" t="s">
        <v>170</v>
      </c>
      <c r="K69" t="s">
        <v>39</v>
      </c>
      <c r="L69" t="s">
        <v>423</v>
      </c>
      <c r="M69">
        <v>3</v>
      </c>
      <c r="N69" s="35" t="s">
        <v>631</v>
      </c>
      <c r="O69" t="s">
        <v>168</v>
      </c>
      <c r="P69" s="31">
        <v>0</v>
      </c>
      <c r="Q69" s="31">
        <v>580</v>
      </c>
      <c r="R69" s="31">
        <v>0</v>
      </c>
      <c r="S69" s="31">
        <v>0</v>
      </c>
      <c r="U69" s="31">
        <v>1575</v>
      </c>
      <c r="V69" s="31">
        <f t="shared" si="7"/>
        <v>580</v>
      </c>
      <c r="W69" s="31">
        <f t="shared" si="8"/>
        <v>34.072260015117159</v>
      </c>
      <c r="X69" s="31">
        <f t="shared" si="12"/>
        <v>330.75</v>
      </c>
    </row>
    <row r="70" spans="1:24" x14ac:dyDescent="0.3">
      <c r="A70">
        <v>68</v>
      </c>
      <c r="B70" t="str">
        <f t="shared" si="6"/>
        <v>68ZM</v>
      </c>
      <c r="C70" t="s">
        <v>428</v>
      </c>
      <c r="D70" t="s">
        <v>433</v>
      </c>
      <c r="E70" t="s">
        <v>38</v>
      </c>
      <c r="F70" t="s">
        <v>432</v>
      </c>
      <c r="G70" t="s">
        <v>431</v>
      </c>
      <c r="H70" t="s">
        <v>170</v>
      </c>
      <c r="I70" t="s">
        <v>169</v>
      </c>
      <c r="J70" t="s">
        <v>430</v>
      </c>
      <c r="K70" t="s">
        <v>429</v>
      </c>
      <c r="L70" t="s">
        <v>423</v>
      </c>
      <c r="M70">
        <v>4</v>
      </c>
      <c r="N70" s="35" t="s">
        <v>735</v>
      </c>
      <c r="O70" t="s">
        <v>167</v>
      </c>
      <c r="P70" s="31">
        <v>81.2</v>
      </c>
      <c r="Q70" s="31">
        <v>1740</v>
      </c>
      <c r="R70" s="31">
        <v>0</v>
      </c>
      <c r="S70" s="31">
        <v>0</v>
      </c>
      <c r="U70" s="31">
        <v>657</v>
      </c>
      <c r="V70" s="31">
        <f t="shared" si="7"/>
        <v>1821.2</v>
      </c>
      <c r="W70" s="31">
        <f t="shared" si="8"/>
        <v>805.33287120388491</v>
      </c>
      <c r="X70" s="31">
        <f t="shared" si="12"/>
        <v>137.97</v>
      </c>
    </row>
    <row r="71" spans="1:24" x14ac:dyDescent="0.3">
      <c r="A71">
        <v>68</v>
      </c>
      <c r="B71" t="str">
        <f t="shared" si="6"/>
        <v>68NM</v>
      </c>
      <c r="C71" t="s">
        <v>428</v>
      </c>
      <c r="D71" t="s">
        <v>433</v>
      </c>
      <c r="E71" t="s">
        <v>38</v>
      </c>
      <c r="F71" t="s">
        <v>432</v>
      </c>
      <c r="G71" t="s">
        <v>431</v>
      </c>
      <c r="H71" t="s">
        <v>170</v>
      </c>
      <c r="I71" t="s">
        <v>169</v>
      </c>
      <c r="J71" t="s">
        <v>430</v>
      </c>
      <c r="K71" t="s">
        <v>429</v>
      </c>
      <c r="L71" t="s">
        <v>423</v>
      </c>
      <c r="M71">
        <v>4</v>
      </c>
      <c r="N71" s="35" t="s">
        <v>735</v>
      </c>
      <c r="O71" t="s">
        <v>168</v>
      </c>
      <c r="P71" s="31">
        <v>0</v>
      </c>
      <c r="Q71" s="31">
        <v>348</v>
      </c>
      <c r="R71" s="31">
        <v>0</v>
      </c>
      <c r="S71" s="31">
        <v>0</v>
      </c>
      <c r="U71" s="31">
        <v>657</v>
      </c>
      <c r="V71" s="31">
        <f t="shared" si="7"/>
        <v>348</v>
      </c>
      <c r="W71" s="31">
        <f t="shared" si="8"/>
        <v>29.404827136333989</v>
      </c>
      <c r="X71" s="31">
        <f t="shared" si="12"/>
        <v>137.97</v>
      </c>
    </row>
    <row r="72" spans="1:24" x14ac:dyDescent="0.3">
      <c r="A72">
        <v>71</v>
      </c>
      <c r="B72" t="str">
        <f t="shared" si="6"/>
        <v>71ZM</v>
      </c>
      <c r="C72" t="s">
        <v>428</v>
      </c>
      <c r="D72" t="s">
        <v>427</v>
      </c>
      <c r="E72" t="s">
        <v>43</v>
      </c>
      <c r="F72" t="s">
        <v>426</v>
      </c>
      <c r="G72" t="s">
        <v>425</v>
      </c>
      <c r="H72" t="s">
        <v>424</v>
      </c>
      <c r="I72" t="s">
        <v>169</v>
      </c>
      <c r="J72" t="s">
        <v>170</v>
      </c>
      <c r="K72" t="s">
        <v>42</v>
      </c>
      <c r="L72" t="s">
        <v>423</v>
      </c>
      <c r="M72">
        <v>6</v>
      </c>
      <c r="N72" t="s">
        <v>633</v>
      </c>
      <c r="O72" t="s">
        <v>167</v>
      </c>
      <c r="P72" s="31">
        <v>81.2</v>
      </c>
      <c r="Q72" s="31">
        <v>4756</v>
      </c>
      <c r="R72" s="31">
        <v>0</v>
      </c>
      <c r="S72" s="31">
        <v>0</v>
      </c>
      <c r="T72" s="31">
        <v>1346.154</v>
      </c>
      <c r="U72" s="31">
        <v>-7302.0315789473671</v>
      </c>
      <c r="V72" s="31">
        <f t="shared" si="7"/>
        <v>4837.2</v>
      </c>
      <c r="W72" s="31">
        <f t="shared" si="8"/>
        <v>-1389.3225470881923</v>
      </c>
      <c r="X72" s="31">
        <f t="shared" si="12"/>
        <v>-564.19575157894712</v>
      </c>
    </row>
    <row r="73" spans="1:24" x14ac:dyDescent="0.3">
      <c r="A73">
        <v>71</v>
      </c>
      <c r="B73" t="str">
        <f t="shared" si="6"/>
        <v>71NM</v>
      </c>
      <c r="C73" t="s">
        <v>428</v>
      </c>
      <c r="D73" t="s">
        <v>427</v>
      </c>
      <c r="E73" t="s">
        <v>43</v>
      </c>
      <c r="F73" t="s">
        <v>426</v>
      </c>
      <c r="G73" t="s">
        <v>425</v>
      </c>
      <c r="H73" t="s">
        <v>424</v>
      </c>
      <c r="I73" t="s">
        <v>169</v>
      </c>
      <c r="J73" t="s">
        <v>170</v>
      </c>
      <c r="K73" t="s">
        <v>42</v>
      </c>
      <c r="L73" t="s">
        <v>423</v>
      </c>
      <c r="M73">
        <v>6</v>
      </c>
      <c r="N73" t="s">
        <v>633</v>
      </c>
      <c r="O73" t="s">
        <v>168</v>
      </c>
      <c r="P73" s="31">
        <v>0</v>
      </c>
      <c r="Q73" s="31">
        <v>-2320</v>
      </c>
      <c r="R73" s="31">
        <v>0</v>
      </c>
      <c r="S73" s="31">
        <v>0</v>
      </c>
      <c r="T73" s="31">
        <v>1346.154</v>
      </c>
      <c r="U73" s="31">
        <v>-7302.0315789473671</v>
      </c>
      <c r="V73" s="31">
        <f t="shared" si="7"/>
        <v>-2320</v>
      </c>
      <c r="W73" s="31">
        <f t="shared" si="8"/>
        <v>-319.58836892228777</v>
      </c>
      <c r="X73" s="31">
        <f t="shared" si="12"/>
        <v>-564.19575157894712</v>
      </c>
    </row>
    <row r="74" spans="1:24" x14ac:dyDescent="0.3">
      <c r="A74">
        <v>92</v>
      </c>
      <c r="B74" t="str">
        <f t="shared" si="6"/>
        <v>92ZM</v>
      </c>
      <c r="C74" t="s">
        <v>418</v>
      </c>
      <c r="D74" t="s">
        <v>422</v>
      </c>
      <c r="E74" t="s">
        <v>53</v>
      </c>
      <c r="F74" t="s">
        <v>421</v>
      </c>
      <c r="G74" t="s">
        <v>420</v>
      </c>
      <c r="H74" t="s">
        <v>419</v>
      </c>
      <c r="I74" t="s">
        <v>171</v>
      </c>
      <c r="J74" t="s">
        <v>170</v>
      </c>
      <c r="K74" t="s">
        <v>52</v>
      </c>
      <c r="L74" t="s">
        <v>413</v>
      </c>
      <c r="M74">
        <v>1</v>
      </c>
      <c r="N74" t="s">
        <v>667</v>
      </c>
      <c r="O74" t="s">
        <v>167</v>
      </c>
      <c r="P74" s="31">
        <v>844.48</v>
      </c>
      <c r="Q74" s="31">
        <v>603.20000000000005</v>
      </c>
      <c r="R74" s="31">
        <v>0</v>
      </c>
      <c r="S74" s="31">
        <v>0</v>
      </c>
      <c r="T74" s="31">
        <v>375</v>
      </c>
      <c r="V74" s="31">
        <f t="shared" si="7"/>
        <v>1447.68</v>
      </c>
      <c r="W74" s="31">
        <f t="shared" si="8"/>
        <v>260.03163818666673</v>
      </c>
      <c r="X74" s="31">
        <f t="shared" si="12"/>
        <v>270</v>
      </c>
    </row>
    <row r="75" spans="1:24" x14ac:dyDescent="0.3">
      <c r="A75">
        <v>92</v>
      </c>
      <c r="B75" t="str">
        <f t="shared" si="6"/>
        <v>92NM</v>
      </c>
      <c r="C75" t="s">
        <v>418</v>
      </c>
      <c r="D75" t="s">
        <v>422</v>
      </c>
      <c r="E75" t="s">
        <v>53</v>
      </c>
      <c r="F75" t="s">
        <v>421</v>
      </c>
      <c r="G75" t="s">
        <v>420</v>
      </c>
      <c r="H75" t="s">
        <v>419</v>
      </c>
      <c r="I75" t="s">
        <v>171</v>
      </c>
      <c r="J75" t="s">
        <v>170</v>
      </c>
      <c r="K75" t="s">
        <v>52</v>
      </c>
      <c r="L75" t="s">
        <v>413</v>
      </c>
      <c r="M75">
        <v>1</v>
      </c>
      <c r="N75" t="s">
        <v>667</v>
      </c>
      <c r="O75" t="s">
        <v>168</v>
      </c>
      <c r="P75" s="31">
        <v>844.48</v>
      </c>
      <c r="Q75" s="31">
        <v>603.20000000000005</v>
      </c>
      <c r="R75" s="31">
        <v>0</v>
      </c>
      <c r="S75" s="31">
        <v>0</v>
      </c>
      <c r="T75" s="31">
        <v>375</v>
      </c>
      <c r="V75" s="31">
        <f t="shared" si="7"/>
        <v>1447.68</v>
      </c>
      <c r="W75" s="31">
        <f t="shared" si="8"/>
        <v>260.03163818666673</v>
      </c>
      <c r="X75" s="31">
        <f t="shared" si="12"/>
        <v>270</v>
      </c>
    </row>
    <row r="76" spans="1:24" x14ac:dyDescent="0.3">
      <c r="A76">
        <v>234</v>
      </c>
      <c r="B76" t="str">
        <f t="shared" si="6"/>
        <v>234ZM</v>
      </c>
      <c r="C76" t="s">
        <v>418</v>
      </c>
      <c r="D76" t="s">
        <v>417</v>
      </c>
      <c r="E76" t="s">
        <v>149</v>
      </c>
      <c r="F76" t="s">
        <v>416</v>
      </c>
      <c r="G76" t="s">
        <v>415</v>
      </c>
      <c r="H76" t="s">
        <v>170</v>
      </c>
      <c r="I76" t="s">
        <v>171</v>
      </c>
      <c r="J76" t="s">
        <v>170</v>
      </c>
      <c r="K76" t="s">
        <v>414</v>
      </c>
      <c r="L76" t="s">
        <v>413</v>
      </c>
      <c r="M76">
        <v>2</v>
      </c>
      <c r="N76" t="s">
        <v>666</v>
      </c>
      <c r="O76" t="s">
        <v>167</v>
      </c>
      <c r="P76" s="31">
        <v>779.52</v>
      </c>
      <c r="Q76" s="31">
        <v>5846.4</v>
      </c>
      <c r="R76" s="31">
        <v>0</v>
      </c>
      <c r="S76" s="31">
        <v>142.80000000000001</v>
      </c>
      <c r="T76" s="31">
        <v>997.5</v>
      </c>
      <c r="V76" s="31">
        <f t="shared" si="7"/>
        <v>6625.92</v>
      </c>
      <c r="W76" s="31">
        <f t="shared" si="8"/>
        <v>1708.1815689365853</v>
      </c>
      <c r="X76" s="31">
        <f t="shared" si="12"/>
        <v>861</v>
      </c>
    </row>
    <row r="77" spans="1:24" x14ac:dyDescent="0.3">
      <c r="A77">
        <v>234</v>
      </c>
      <c r="B77" t="str">
        <f t="shared" si="6"/>
        <v>234NM</v>
      </c>
      <c r="C77" t="s">
        <v>418</v>
      </c>
      <c r="D77" t="s">
        <v>417</v>
      </c>
      <c r="E77" t="s">
        <v>149</v>
      </c>
      <c r="F77" t="s">
        <v>416</v>
      </c>
      <c r="G77" t="s">
        <v>415</v>
      </c>
      <c r="H77" t="s">
        <v>170</v>
      </c>
      <c r="I77" t="s">
        <v>171</v>
      </c>
      <c r="J77" t="s">
        <v>170</v>
      </c>
      <c r="K77" t="s">
        <v>414</v>
      </c>
      <c r="L77" t="s">
        <v>413</v>
      </c>
      <c r="M77">
        <v>2</v>
      </c>
      <c r="N77" t="s">
        <v>666</v>
      </c>
      <c r="O77" t="s">
        <v>168</v>
      </c>
      <c r="P77" s="31">
        <v>0</v>
      </c>
      <c r="Q77" s="31">
        <v>696</v>
      </c>
      <c r="R77" s="31">
        <v>0</v>
      </c>
      <c r="S77" s="31">
        <v>142.80000000000001</v>
      </c>
      <c r="T77" s="31">
        <v>997.5</v>
      </c>
      <c r="V77" s="31">
        <f t="shared" si="7"/>
        <v>696</v>
      </c>
      <c r="W77" s="31">
        <f t="shared" si="8"/>
        <v>18.847777003484325</v>
      </c>
      <c r="X77" s="31">
        <f t="shared" si="12"/>
        <v>861</v>
      </c>
    </row>
    <row r="78" spans="1:24" x14ac:dyDescent="0.3">
      <c r="A78">
        <v>163</v>
      </c>
      <c r="B78" t="str">
        <f t="shared" si="6"/>
        <v>163ZM</v>
      </c>
      <c r="C78" t="s">
        <v>401</v>
      </c>
      <c r="D78" t="s">
        <v>412</v>
      </c>
      <c r="E78" t="s">
        <v>106</v>
      </c>
      <c r="F78" t="s">
        <v>411</v>
      </c>
      <c r="G78" t="s">
        <v>170</v>
      </c>
      <c r="H78" t="s">
        <v>406</v>
      </c>
      <c r="I78" t="s">
        <v>171</v>
      </c>
      <c r="J78" t="s">
        <v>410</v>
      </c>
      <c r="K78" t="s">
        <v>105</v>
      </c>
      <c r="L78" t="s">
        <v>398</v>
      </c>
      <c r="M78">
        <v>1</v>
      </c>
      <c r="N78" t="s">
        <v>636</v>
      </c>
      <c r="O78" t="s">
        <v>167</v>
      </c>
      <c r="P78" s="31">
        <v>75.61</v>
      </c>
      <c r="Q78" s="31">
        <v>98.756799999999998</v>
      </c>
      <c r="R78" s="31">
        <v>0</v>
      </c>
      <c r="S78" s="31">
        <v>-15.2263</v>
      </c>
      <c r="U78" s="31">
        <v>320</v>
      </c>
      <c r="V78" s="31">
        <f t="shared" si="7"/>
        <v>174.36680000000001</v>
      </c>
      <c r="W78" s="31">
        <f t="shared" si="8"/>
        <v>19.596962724705769</v>
      </c>
      <c r="X78" s="31">
        <f t="shared" si="12"/>
        <v>51.973700000000001</v>
      </c>
    </row>
    <row r="79" spans="1:24" x14ac:dyDescent="0.3">
      <c r="A79">
        <v>163</v>
      </c>
      <c r="B79" t="str">
        <f t="shared" si="6"/>
        <v>163NM</v>
      </c>
      <c r="C79" t="s">
        <v>401</v>
      </c>
      <c r="D79" t="s">
        <v>412</v>
      </c>
      <c r="E79" t="s">
        <v>106</v>
      </c>
      <c r="F79" t="s">
        <v>411</v>
      </c>
      <c r="G79" t="s">
        <v>170</v>
      </c>
      <c r="H79" t="s">
        <v>406</v>
      </c>
      <c r="I79" t="s">
        <v>171</v>
      </c>
      <c r="J79" t="s">
        <v>410</v>
      </c>
      <c r="K79" t="s">
        <v>105</v>
      </c>
      <c r="L79" t="s">
        <v>398</v>
      </c>
      <c r="M79">
        <v>1</v>
      </c>
      <c r="N79" t="s">
        <v>636</v>
      </c>
      <c r="O79" t="s">
        <v>168</v>
      </c>
      <c r="P79" s="31">
        <v>75.61</v>
      </c>
      <c r="Q79" s="31">
        <v>98.756799999999998</v>
      </c>
      <c r="R79" s="31">
        <v>0</v>
      </c>
      <c r="S79" s="31">
        <v>-15.2263</v>
      </c>
      <c r="U79" s="31">
        <v>320</v>
      </c>
      <c r="V79" s="31">
        <f t="shared" si="7"/>
        <v>174.36680000000001</v>
      </c>
      <c r="W79" s="31">
        <f t="shared" si="8"/>
        <v>19.596962724705769</v>
      </c>
      <c r="X79" s="31">
        <f t="shared" si="12"/>
        <v>51.973700000000001</v>
      </c>
    </row>
    <row r="80" spans="1:24" x14ac:dyDescent="0.3">
      <c r="A80">
        <v>164</v>
      </c>
      <c r="B80" t="str">
        <f t="shared" si="6"/>
        <v>164ZM</v>
      </c>
      <c r="C80" t="s">
        <v>401</v>
      </c>
      <c r="D80" t="s">
        <v>409</v>
      </c>
      <c r="E80" t="s">
        <v>108</v>
      </c>
      <c r="F80" t="s">
        <v>408</v>
      </c>
      <c r="G80" t="s">
        <v>407</v>
      </c>
      <c r="H80" t="s">
        <v>406</v>
      </c>
      <c r="I80" t="s">
        <v>171</v>
      </c>
      <c r="J80" t="s">
        <v>405</v>
      </c>
      <c r="K80" t="s">
        <v>107</v>
      </c>
      <c r="L80" t="s">
        <v>398</v>
      </c>
      <c r="M80">
        <v>2</v>
      </c>
      <c r="N80" t="s">
        <v>657</v>
      </c>
      <c r="O80" t="s">
        <v>167</v>
      </c>
      <c r="P80" s="31">
        <v>75.61</v>
      </c>
      <c r="Q80" s="31">
        <v>93.102500000000006</v>
      </c>
      <c r="R80" s="31">
        <v>0</v>
      </c>
      <c r="S80" s="31">
        <v>-14.7325</v>
      </c>
      <c r="U80" s="31">
        <v>240</v>
      </c>
      <c r="V80" s="31">
        <f t="shared" si="7"/>
        <v>168.71250000000001</v>
      </c>
      <c r="W80" s="31">
        <f t="shared" si="8"/>
        <v>26.734167140516579</v>
      </c>
      <c r="X80" s="31">
        <f t="shared" si="12"/>
        <v>35.667499999999997</v>
      </c>
    </row>
    <row r="81" spans="1:24" x14ac:dyDescent="0.3">
      <c r="A81">
        <v>164</v>
      </c>
      <c r="B81" t="str">
        <f t="shared" si="6"/>
        <v>164NM</v>
      </c>
      <c r="C81" t="s">
        <v>401</v>
      </c>
      <c r="D81" t="s">
        <v>409</v>
      </c>
      <c r="E81" t="s">
        <v>108</v>
      </c>
      <c r="F81" t="s">
        <v>408</v>
      </c>
      <c r="G81" t="s">
        <v>407</v>
      </c>
      <c r="H81" t="s">
        <v>406</v>
      </c>
      <c r="I81" t="s">
        <v>171</v>
      </c>
      <c r="J81" t="s">
        <v>405</v>
      </c>
      <c r="K81" t="s">
        <v>107</v>
      </c>
      <c r="L81" t="s">
        <v>398</v>
      </c>
      <c r="M81">
        <v>2</v>
      </c>
      <c r="N81" t="s">
        <v>657</v>
      </c>
      <c r="O81" t="s">
        <v>168</v>
      </c>
      <c r="P81" s="31">
        <v>75.61</v>
      </c>
      <c r="Q81" s="31">
        <v>93.102500000000006</v>
      </c>
      <c r="R81" s="31">
        <v>0</v>
      </c>
      <c r="S81" s="31">
        <v>-14.7325</v>
      </c>
      <c r="U81" s="31">
        <v>240</v>
      </c>
      <c r="V81" s="31">
        <f t="shared" si="7"/>
        <v>168.71250000000001</v>
      </c>
      <c r="W81" s="31">
        <f t="shared" si="8"/>
        <v>26.734167140516579</v>
      </c>
      <c r="X81" s="31">
        <f t="shared" si="12"/>
        <v>35.667499999999997</v>
      </c>
    </row>
    <row r="82" spans="1:24" x14ac:dyDescent="0.3">
      <c r="A82">
        <v>156</v>
      </c>
      <c r="B82" t="str">
        <f t="shared" si="6"/>
        <v>156ZM</v>
      </c>
      <c r="C82" t="s">
        <v>401</v>
      </c>
      <c r="D82" t="s">
        <v>404</v>
      </c>
      <c r="E82" t="s">
        <v>98</v>
      </c>
      <c r="F82" t="s">
        <v>403</v>
      </c>
      <c r="G82" t="s">
        <v>170</v>
      </c>
      <c r="H82" t="s">
        <v>402</v>
      </c>
      <c r="I82" t="s">
        <v>169</v>
      </c>
      <c r="J82" t="s">
        <v>179</v>
      </c>
      <c r="K82" t="s">
        <v>97</v>
      </c>
      <c r="L82" t="s">
        <v>398</v>
      </c>
      <c r="M82">
        <v>4</v>
      </c>
      <c r="N82" t="s">
        <v>653</v>
      </c>
      <c r="O82" t="s">
        <v>167</v>
      </c>
      <c r="P82" s="31">
        <v>49.142200000000003</v>
      </c>
      <c r="Q82" s="31">
        <v>232.6131</v>
      </c>
      <c r="R82" s="31">
        <v>16.733799999999999</v>
      </c>
      <c r="S82" s="31">
        <v>1.1648000000000001</v>
      </c>
      <c r="U82" s="31">
        <v>55.5</v>
      </c>
      <c r="V82" s="31">
        <f t="shared" si="7"/>
        <v>298.48910000000001</v>
      </c>
      <c r="W82" s="31">
        <f t="shared" si="8"/>
        <v>232.82012078426615</v>
      </c>
      <c r="X82" s="31">
        <f t="shared" si="12"/>
        <v>12.819799999999999</v>
      </c>
    </row>
    <row r="83" spans="1:24" x14ac:dyDescent="0.3">
      <c r="A83">
        <v>156</v>
      </c>
      <c r="B83" t="str">
        <f t="shared" si="6"/>
        <v>156NM</v>
      </c>
      <c r="C83" t="s">
        <v>401</v>
      </c>
      <c r="D83" t="s">
        <v>404</v>
      </c>
      <c r="E83" t="s">
        <v>98</v>
      </c>
      <c r="F83" t="s">
        <v>403</v>
      </c>
      <c r="G83" t="s">
        <v>170</v>
      </c>
      <c r="H83" t="s">
        <v>402</v>
      </c>
      <c r="I83" t="s">
        <v>169</v>
      </c>
      <c r="J83" t="s">
        <v>179</v>
      </c>
      <c r="K83" t="s">
        <v>97</v>
      </c>
      <c r="L83" t="s">
        <v>398</v>
      </c>
      <c r="M83">
        <v>4</v>
      </c>
      <c r="N83" t="s">
        <v>653</v>
      </c>
      <c r="O83" t="s">
        <v>168</v>
      </c>
      <c r="P83" s="31">
        <v>0</v>
      </c>
      <c r="Q83" s="31">
        <v>1.1999999999999999E-3</v>
      </c>
      <c r="R83" s="31">
        <v>0</v>
      </c>
      <c r="S83" s="31">
        <v>1.1648000000000001</v>
      </c>
      <c r="U83" s="31">
        <v>55.5</v>
      </c>
      <c r="V83" s="31">
        <f t="shared" si="7"/>
        <v>1.1999999999999999E-3</v>
      </c>
      <c r="W83" s="31">
        <f t="shared" si="8"/>
        <v>3.7629292188645687E-9</v>
      </c>
      <c r="X83" s="31">
        <f t="shared" si="12"/>
        <v>12.819799999999999</v>
      </c>
    </row>
    <row r="84" spans="1:24" x14ac:dyDescent="0.3">
      <c r="A84">
        <v>157</v>
      </c>
      <c r="B84" t="str">
        <f t="shared" si="6"/>
        <v>157ZM</v>
      </c>
      <c r="C84" t="s">
        <v>401</v>
      </c>
      <c r="D84" t="s">
        <v>400</v>
      </c>
      <c r="E84" t="s">
        <v>100</v>
      </c>
      <c r="F84" t="s">
        <v>399</v>
      </c>
      <c r="G84" t="s">
        <v>170</v>
      </c>
      <c r="H84" t="s">
        <v>170</v>
      </c>
      <c r="I84" t="s">
        <v>169</v>
      </c>
      <c r="J84" t="s">
        <v>179</v>
      </c>
      <c r="K84" t="s">
        <v>99</v>
      </c>
      <c r="L84" t="s">
        <v>398</v>
      </c>
      <c r="M84">
        <v>5</v>
      </c>
      <c r="N84" t="s">
        <v>653</v>
      </c>
      <c r="O84" t="s">
        <v>167</v>
      </c>
      <c r="P84" s="31">
        <v>49.142200000000003</v>
      </c>
      <c r="Q84" s="31">
        <v>598.99659999999994</v>
      </c>
      <c r="R84" s="31">
        <v>16.733799999999999</v>
      </c>
      <c r="S84" s="31">
        <v>3.7242999999999999</v>
      </c>
      <c r="U84" s="31">
        <v>147.25</v>
      </c>
      <c r="V84" s="31">
        <f t="shared" si="7"/>
        <v>664.87259999999992</v>
      </c>
      <c r="W84" s="31">
        <f t="shared" si="8"/>
        <v>427.42365057466947</v>
      </c>
      <c r="X84" s="31">
        <f t="shared" si="12"/>
        <v>34.646799999999999</v>
      </c>
    </row>
    <row r="85" spans="1:24" x14ac:dyDescent="0.3">
      <c r="A85">
        <v>157</v>
      </c>
      <c r="B85" t="str">
        <f t="shared" si="6"/>
        <v>157NM</v>
      </c>
      <c r="C85" t="s">
        <v>401</v>
      </c>
      <c r="D85" t="s">
        <v>400</v>
      </c>
      <c r="E85" t="s">
        <v>100</v>
      </c>
      <c r="F85" t="s">
        <v>399</v>
      </c>
      <c r="G85" t="s">
        <v>170</v>
      </c>
      <c r="H85" t="s">
        <v>170</v>
      </c>
      <c r="I85" t="s">
        <v>169</v>
      </c>
      <c r="J85" t="s">
        <v>179</v>
      </c>
      <c r="K85" t="s">
        <v>99</v>
      </c>
      <c r="L85" t="s">
        <v>398</v>
      </c>
      <c r="M85">
        <v>5</v>
      </c>
      <c r="N85" t="s">
        <v>653</v>
      </c>
      <c r="O85" t="s">
        <v>168</v>
      </c>
      <c r="P85" s="31">
        <v>0</v>
      </c>
      <c r="Q85" s="31">
        <v>1.1999999999999999E-3</v>
      </c>
      <c r="R85" s="31">
        <v>0</v>
      </c>
      <c r="S85" s="31">
        <v>3.7242999999999999</v>
      </c>
      <c r="U85" s="31">
        <v>147.25</v>
      </c>
      <c r="V85" s="31">
        <f t="shared" si="7"/>
        <v>1.1999999999999999E-3</v>
      </c>
      <c r="W85" s="31">
        <f t="shared" si="8"/>
        <v>1.3923363773855017E-9</v>
      </c>
      <c r="X85" s="31">
        <f t="shared" si="12"/>
        <v>34.646799999999999</v>
      </c>
    </row>
    <row r="86" spans="1:24" x14ac:dyDescent="0.3">
      <c r="A86">
        <v>14</v>
      </c>
      <c r="B86" t="str">
        <f t="shared" si="6"/>
        <v>14ZM</v>
      </c>
      <c r="C86" t="s">
        <v>377</v>
      </c>
      <c r="D86" t="s">
        <v>397</v>
      </c>
      <c r="E86" t="s">
        <v>10</v>
      </c>
      <c r="F86" t="s">
        <v>396</v>
      </c>
      <c r="G86" t="s">
        <v>170</v>
      </c>
      <c r="H86" t="s">
        <v>395</v>
      </c>
      <c r="I86" t="s">
        <v>171</v>
      </c>
      <c r="J86" t="s">
        <v>170</v>
      </c>
      <c r="K86" t="s">
        <v>9</v>
      </c>
      <c r="L86" t="s">
        <v>372</v>
      </c>
      <c r="M86">
        <v>1</v>
      </c>
      <c r="N86" t="s">
        <v>677</v>
      </c>
      <c r="O86" t="s">
        <v>167</v>
      </c>
      <c r="P86" s="31">
        <v>324.8</v>
      </c>
      <c r="Q86" s="31">
        <v>9048</v>
      </c>
      <c r="R86" s="31">
        <v>0</v>
      </c>
      <c r="S86" s="31">
        <v>0</v>
      </c>
      <c r="U86" s="31">
        <v>13140</v>
      </c>
      <c r="V86" s="31">
        <f t="shared" ref="V86:V97" si="13">SUM(P86:R86)</f>
        <v>9372.7999999999993</v>
      </c>
      <c r="W86" s="31">
        <f t="shared" ref="W86:W97" si="14">0.067*(0.5*V86)*(V86/(X86))</f>
        <v>1066.5196146408639</v>
      </c>
      <c r="X86" s="31">
        <f t="shared" si="12"/>
        <v>2759.4</v>
      </c>
    </row>
    <row r="87" spans="1:24" x14ac:dyDescent="0.3">
      <c r="A87">
        <v>14</v>
      </c>
      <c r="B87" t="str">
        <f t="shared" si="6"/>
        <v>14NM</v>
      </c>
      <c r="C87" t="s">
        <v>377</v>
      </c>
      <c r="D87" t="s">
        <v>397</v>
      </c>
      <c r="E87" t="s">
        <v>10</v>
      </c>
      <c r="F87" t="s">
        <v>396</v>
      </c>
      <c r="G87" t="s">
        <v>170</v>
      </c>
      <c r="H87" t="s">
        <v>395</v>
      </c>
      <c r="I87" t="s">
        <v>171</v>
      </c>
      <c r="J87" t="s">
        <v>170</v>
      </c>
      <c r="K87" t="s">
        <v>9</v>
      </c>
      <c r="L87" t="s">
        <v>372</v>
      </c>
      <c r="M87">
        <v>1</v>
      </c>
      <c r="N87" t="s">
        <v>677</v>
      </c>
      <c r="O87" t="s">
        <v>168</v>
      </c>
      <c r="P87" s="31">
        <v>324.8</v>
      </c>
      <c r="Q87" s="31">
        <v>2088</v>
      </c>
      <c r="R87" s="31">
        <v>0</v>
      </c>
      <c r="S87" s="31">
        <v>0</v>
      </c>
      <c r="U87" s="31">
        <v>13140</v>
      </c>
      <c r="V87" s="31">
        <f t="shared" si="13"/>
        <v>2412.8000000000002</v>
      </c>
      <c r="W87" s="31">
        <f t="shared" si="14"/>
        <v>70.676135623686321</v>
      </c>
      <c r="X87" s="31">
        <f t="shared" si="12"/>
        <v>2759.4</v>
      </c>
    </row>
    <row r="88" spans="1:24" x14ac:dyDescent="0.3">
      <c r="A88">
        <v>15</v>
      </c>
      <c r="B88" t="str">
        <f t="shared" si="6"/>
        <v>15ZM</v>
      </c>
      <c r="C88" t="s">
        <v>377</v>
      </c>
      <c r="D88" s="10" t="s">
        <v>394</v>
      </c>
      <c r="E88" t="s">
        <v>11</v>
      </c>
      <c r="F88" t="s">
        <v>393</v>
      </c>
      <c r="G88" t="s">
        <v>170</v>
      </c>
      <c r="H88" t="s">
        <v>392</v>
      </c>
      <c r="I88" t="s">
        <v>171</v>
      </c>
      <c r="J88" t="s">
        <v>170</v>
      </c>
      <c r="K88" t="s">
        <v>391</v>
      </c>
      <c r="L88" t="s">
        <v>372</v>
      </c>
      <c r="M88">
        <v>2</v>
      </c>
      <c r="N88" t="s">
        <v>628</v>
      </c>
      <c r="O88" t="s">
        <v>167</v>
      </c>
      <c r="P88" s="31">
        <v>742.4</v>
      </c>
      <c r="Q88" s="31">
        <v>0</v>
      </c>
      <c r="R88" s="31">
        <v>0</v>
      </c>
      <c r="S88" s="31">
        <v>0</v>
      </c>
      <c r="U88" s="31">
        <v>4380</v>
      </c>
      <c r="V88" s="31">
        <f t="shared" si="13"/>
        <v>742.4</v>
      </c>
      <c r="W88" s="31">
        <f t="shared" si="14"/>
        <v>20.07369532507067</v>
      </c>
      <c r="X88" s="31">
        <f t="shared" si="12"/>
        <v>919.8</v>
      </c>
    </row>
    <row r="89" spans="1:24" x14ac:dyDescent="0.3">
      <c r="A89">
        <v>15</v>
      </c>
      <c r="B89" t="str">
        <f t="shared" si="6"/>
        <v>15NM</v>
      </c>
      <c r="C89" t="s">
        <v>377</v>
      </c>
      <c r="D89" t="s">
        <v>394</v>
      </c>
      <c r="E89" t="s">
        <v>11</v>
      </c>
      <c r="F89" t="s">
        <v>393</v>
      </c>
      <c r="G89" t="s">
        <v>170</v>
      </c>
      <c r="H89" t="s">
        <v>392</v>
      </c>
      <c r="I89" t="s">
        <v>171</v>
      </c>
      <c r="J89" t="s">
        <v>170</v>
      </c>
      <c r="K89" t="s">
        <v>391</v>
      </c>
      <c r="L89" t="s">
        <v>372</v>
      </c>
      <c r="M89">
        <v>2</v>
      </c>
      <c r="N89" t="s">
        <v>628</v>
      </c>
      <c r="O89" t="s">
        <v>168</v>
      </c>
      <c r="P89" s="31">
        <v>742.4</v>
      </c>
      <c r="Q89" s="31">
        <v>0</v>
      </c>
      <c r="R89" s="31">
        <v>0</v>
      </c>
      <c r="S89" s="31">
        <v>0</v>
      </c>
      <c r="U89" s="31">
        <v>4380</v>
      </c>
      <c r="V89" s="31">
        <f t="shared" si="13"/>
        <v>742.4</v>
      </c>
      <c r="W89" s="31">
        <f t="shared" si="14"/>
        <v>20.07369532507067</v>
      </c>
      <c r="X89" s="31">
        <f t="shared" si="12"/>
        <v>919.8</v>
      </c>
    </row>
    <row r="90" spans="1:24" x14ac:dyDescent="0.3">
      <c r="A90">
        <v>97</v>
      </c>
      <c r="B90" t="str">
        <f t="shared" si="6"/>
        <v>97ZM</v>
      </c>
      <c r="C90" t="s">
        <v>377</v>
      </c>
      <c r="D90" t="s">
        <v>390</v>
      </c>
      <c r="E90" t="s">
        <v>55</v>
      </c>
      <c r="F90" t="s">
        <v>389</v>
      </c>
      <c r="G90" t="s">
        <v>170</v>
      </c>
      <c r="H90" t="s">
        <v>388</v>
      </c>
      <c r="I90" t="s">
        <v>171</v>
      </c>
      <c r="J90" t="s">
        <v>387</v>
      </c>
      <c r="K90" t="s">
        <v>386</v>
      </c>
      <c r="L90" t="s">
        <v>372</v>
      </c>
      <c r="M90">
        <v>3</v>
      </c>
      <c r="N90" t="s">
        <v>671</v>
      </c>
      <c r="O90" t="s">
        <v>167</v>
      </c>
      <c r="P90" s="31">
        <v>2598.4</v>
      </c>
      <c r="Q90" s="31">
        <v>0</v>
      </c>
      <c r="R90" s="31">
        <v>580</v>
      </c>
      <c r="S90" s="31">
        <v>0</v>
      </c>
      <c r="U90" s="31">
        <v>6284.348</v>
      </c>
      <c r="V90" s="31">
        <f t="shared" si="13"/>
        <v>3178.4</v>
      </c>
      <c r="W90" s="31">
        <f t="shared" si="14"/>
        <v>256.4380052670237</v>
      </c>
      <c r="X90" s="31">
        <f t="shared" si="12"/>
        <v>1319.71308</v>
      </c>
    </row>
    <row r="91" spans="1:24" x14ac:dyDescent="0.3">
      <c r="A91">
        <v>97</v>
      </c>
      <c r="B91" t="str">
        <f t="shared" si="6"/>
        <v>97NM</v>
      </c>
      <c r="C91" t="s">
        <v>377</v>
      </c>
      <c r="D91" t="s">
        <v>390</v>
      </c>
      <c r="E91" t="s">
        <v>55</v>
      </c>
      <c r="F91" t="s">
        <v>389</v>
      </c>
      <c r="G91" t="s">
        <v>170</v>
      </c>
      <c r="H91" t="s">
        <v>388</v>
      </c>
      <c r="I91" t="s">
        <v>171</v>
      </c>
      <c r="J91" t="s">
        <v>387</v>
      </c>
      <c r="K91" t="s">
        <v>386</v>
      </c>
      <c r="L91" t="s">
        <v>372</v>
      </c>
      <c r="M91">
        <v>3</v>
      </c>
      <c r="N91" t="s">
        <v>671</v>
      </c>
      <c r="O91" t="s">
        <v>168</v>
      </c>
      <c r="P91" s="31">
        <v>1299.2</v>
      </c>
      <c r="Q91" s="31">
        <v>0</v>
      </c>
      <c r="R91" s="31">
        <v>580</v>
      </c>
      <c r="S91" s="31">
        <v>0</v>
      </c>
      <c r="U91" s="31">
        <v>6284.348</v>
      </c>
      <c r="V91" s="31">
        <f t="shared" si="13"/>
        <v>1879.2</v>
      </c>
      <c r="W91" s="31">
        <f t="shared" si="14"/>
        <v>89.641949627414476</v>
      </c>
      <c r="X91" s="31">
        <f t="shared" si="12"/>
        <v>1319.71308</v>
      </c>
    </row>
    <row r="92" spans="1:24" x14ac:dyDescent="0.3">
      <c r="A92">
        <v>65</v>
      </c>
      <c r="B92" t="str">
        <f t="shared" si="6"/>
        <v>65ZM</v>
      </c>
      <c r="C92" t="s">
        <v>377</v>
      </c>
      <c r="D92" t="s">
        <v>385</v>
      </c>
      <c r="E92" t="s">
        <v>35</v>
      </c>
      <c r="F92" t="s">
        <v>384</v>
      </c>
      <c r="G92" t="s">
        <v>170</v>
      </c>
      <c r="H92" t="s">
        <v>383</v>
      </c>
      <c r="I92" t="s">
        <v>169</v>
      </c>
      <c r="J92" t="s">
        <v>382</v>
      </c>
      <c r="K92" t="s">
        <v>381</v>
      </c>
      <c r="L92" t="s">
        <v>372</v>
      </c>
      <c r="M92">
        <v>4</v>
      </c>
      <c r="N92" t="s">
        <v>629</v>
      </c>
      <c r="O92" t="s">
        <v>167</v>
      </c>
      <c r="P92" s="31">
        <v>2858.24</v>
      </c>
      <c r="Q92" s="31">
        <v>2552</v>
      </c>
      <c r="R92" s="31">
        <v>0</v>
      </c>
      <c r="S92" s="31">
        <v>0</v>
      </c>
      <c r="U92" s="31">
        <v>5744.0569999999998</v>
      </c>
      <c r="V92" s="31">
        <f t="shared" si="13"/>
        <v>5410.24</v>
      </c>
      <c r="W92" s="31">
        <f t="shared" si="14"/>
        <v>812.90507217128118</v>
      </c>
      <c r="X92" s="31">
        <f t="shared" si="12"/>
        <v>1206.2519699999998</v>
      </c>
    </row>
    <row r="93" spans="1:24" x14ac:dyDescent="0.3">
      <c r="A93">
        <v>65</v>
      </c>
      <c r="B93" t="str">
        <f t="shared" si="6"/>
        <v>65NM</v>
      </c>
      <c r="C93" t="s">
        <v>377</v>
      </c>
      <c r="D93" t="s">
        <v>385</v>
      </c>
      <c r="E93" t="s">
        <v>35</v>
      </c>
      <c r="F93" t="s">
        <v>384</v>
      </c>
      <c r="G93" t="s">
        <v>170</v>
      </c>
      <c r="H93" t="s">
        <v>383</v>
      </c>
      <c r="I93" t="s">
        <v>169</v>
      </c>
      <c r="J93" t="s">
        <v>382</v>
      </c>
      <c r="K93" t="s">
        <v>381</v>
      </c>
      <c r="L93" t="s">
        <v>372</v>
      </c>
      <c r="M93">
        <v>4</v>
      </c>
      <c r="N93" t="s">
        <v>629</v>
      </c>
      <c r="O93" t="s">
        <v>168</v>
      </c>
      <c r="P93" s="31">
        <v>2858.24</v>
      </c>
      <c r="Q93" s="31">
        <v>2552</v>
      </c>
      <c r="R93" s="31">
        <v>0</v>
      </c>
      <c r="S93" s="31">
        <v>0</v>
      </c>
      <c r="U93" s="31">
        <v>5744.0569999999998</v>
      </c>
      <c r="V93" s="31">
        <f t="shared" si="13"/>
        <v>5410.24</v>
      </c>
      <c r="W93" s="31">
        <f t="shared" si="14"/>
        <v>812.90507217128118</v>
      </c>
      <c r="X93" s="31">
        <f t="shared" si="12"/>
        <v>1206.2519699999998</v>
      </c>
    </row>
    <row r="94" spans="1:24" x14ac:dyDescent="0.3">
      <c r="A94">
        <v>13</v>
      </c>
      <c r="B94" t="str">
        <f t="shared" si="6"/>
        <v>13ZM</v>
      </c>
      <c r="C94" t="s">
        <v>377</v>
      </c>
      <c r="D94" t="s">
        <v>380</v>
      </c>
      <c r="E94" t="s">
        <v>8</v>
      </c>
      <c r="F94" t="s">
        <v>379</v>
      </c>
      <c r="G94" t="s">
        <v>170</v>
      </c>
      <c r="H94" t="s">
        <v>378</v>
      </c>
      <c r="I94" t="s">
        <v>169</v>
      </c>
      <c r="J94" t="s">
        <v>170</v>
      </c>
      <c r="K94" t="s">
        <v>7</v>
      </c>
      <c r="L94" t="s">
        <v>372</v>
      </c>
      <c r="M94">
        <v>5</v>
      </c>
      <c r="N94" t="s">
        <v>627</v>
      </c>
      <c r="O94" t="s">
        <v>167</v>
      </c>
      <c r="P94" s="31">
        <v>4287.3599999999997</v>
      </c>
      <c r="Q94" s="31">
        <v>34452</v>
      </c>
      <c r="R94" s="31">
        <v>0</v>
      </c>
      <c r="S94" s="31">
        <v>0</v>
      </c>
      <c r="U94" s="31">
        <v>24573.506000000001</v>
      </c>
      <c r="V94" s="31">
        <f t="shared" si="13"/>
        <v>38739.360000000001</v>
      </c>
      <c r="W94" s="31">
        <f t="shared" si="14"/>
        <v>9742.3397770097854</v>
      </c>
      <c r="X94" s="31">
        <f t="shared" si="12"/>
        <v>5160.4362600000004</v>
      </c>
    </row>
    <row r="95" spans="1:24" x14ac:dyDescent="0.3">
      <c r="A95">
        <v>13</v>
      </c>
      <c r="B95" t="str">
        <f t="shared" si="6"/>
        <v>13NM</v>
      </c>
      <c r="C95" t="s">
        <v>377</v>
      </c>
      <c r="D95" t="s">
        <v>380</v>
      </c>
      <c r="E95" t="s">
        <v>8</v>
      </c>
      <c r="F95" t="s">
        <v>379</v>
      </c>
      <c r="G95" t="s">
        <v>170</v>
      </c>
      <c r="H95" t="s">
        <v>378</v>
      </c>
      <c r="I95" t="s">
        <v>169</v>
      </c>
      <c r="J95" t="s">
        <v>170</v>
      </c>
      <c r="K95" t="s">
        <v>7</v>
      </c>
      <c r="L95" t="s">
        <v>372</v>
      </c>
      <c r="M95">
        <v>5</v>
      </c>
      <c r="N95" t="s">
        <v>627</v>
      </c>
      <c r="O95" t="s">
        <v>168</v>
      </c>
      <c r="P95" s="31">
        <v>0</v>
      </c>
      <c r="Q95" s="31">
        <v>1.1599999999999999E-2</v>
      </c>
      <c r="R95" s="31">
        <v>0</v>
      </c>
      <c r="S95" s="31">
        <v>0</v>
      </c>
      <c r="U95" s="31">
        <v>24573.506000000001</v>
      </c>
      <c r="V95" s="31">
        <f t="shared" si="13"/>
        <v>1.1599999999999999E-2</v>
      </c>
      <c r="W95" s="31">
        <f t="shared" si="14"/>
        <v>8.7352304589844875E-10</v>
      </c>
      <c r="X95" s="31">
        <f t="shared" si="12"/>
        <v>5160.4362600000004</v>
      </c>
    </row>
    <row r="96" spans="1:24" s="10" customFormat="1" x14ac:dyDescent="0.3">
      <c r="A96" s="10">
        <v>276</v>
      </c>
      <c r="B96" s="10" t="str">
        <f t="shared" si="6"/>
        <v>276ZM</v>
      </c>
      <c r="C96" s="10" t="s">
        <v>377</v>
      </c>
      <c r="D96" s="10" t="s">
        <v>376</v>
      </c>
      <c r="E96" s="10" t="s">
        <v>165</v>
      </c>
      <c r="F96" s="10" t="s">
        <v>375</v>
      </c>
      <c r="G96" s="10" t="s">
        <v>170</v>
      </c>
      <c r="H96" s="10" t="s">
        <v>170</v>
      </c>
      <c r="I96" s="10" t="s">
        <v>171</v>
      </c>
      <c r="J96" s="10" t="s">
        <v>374</v>
      </c>
      <c r="K96" s="10" t="s">
        <v>373</v>
      </c>
      <c r="L96" s="10" t="s">
        <v>372</v>
      </c>
      <c r="M96" s="10">
        <v>6</v>
      </c>
      <c r="N96" s="37" t="s">
        <v>678</v>
      </c>
      <c r="O96" s="10" t="s">
        <v>167</v>
      </c>
      <c r="P96" s="41">
        <v>2688</v>
      </c>
      <c r="Q96" s="41">
        <v>2400</v>
      </c>
      <c r="R96" s="41">
        <v>0</v>
      </c>
      <c r="S96" s="41">
        <v>0</v>
      </c>
      <c r="T96" s="41"/>
      <c r="U96" s="41">
        <v>5913</v>
      </c>
      <c r="V96" s="41">
        <f t="shared" si="13"/>
        <v>5088</v>
      </c>
      <c r="W96" s="41">
        <f t="shared" si="14"/>
        <v>698.41223454374142</v>
      </c>
      <c r="X96" s="41">
        <f t="shared" si="12"/>
        <v>1241.73</v>
      </c>
    </row>
    <row r="97" spans="1:24" x14ac:dyDescent="0.3">
      <c r="A97">
        <v>276</v>
      </c>
      <c r="B97" t="str">
        <f t="shared" si="6"/>
        <v>276NM</v>
      </c>
      <c r="C97" t="s">
        <v>377</v>
      </c>
      <c r="D97" t="s">
        <v>376</v>
      </c>
      <c r="E97" t="s">
        <v>165</v>
      </c>
      <c r="F97" t="s">
        <v>375</v>
      </c>
      <c r="G97" t="s">
        <v>170</v>
      </c>
      <c r="H97" t="s">
        <v>170</v>
      </c>
      <c r="I97" t="s">
        <v>171</v>
      </c>
      <c r="J97" t="s">
        <v>374</v>
      </c>
      <c r="K97" t="s">
        <v>373</v>
      </c>
      <c r="L97" t="s">
        <v>372</v>
      </c>
      <c r="M97">
        <v>6</v>
      </c>
      <c r="N97" s="35" t="s">
        <v>678</v>
      </c>
      <c r="O97" t="s">
        <v>168</v>
      </c>
      <c r="P97" s="31">
        <v>2688</v>
      </c>
      <c r="Q97" s="31">
        <v>2400</v>
      </c>
      <c r="R97" s="31">
        <v>0</v>
      </c>
      <c r="S97" s="31">
        <v>0</v>
      </c>
      <c r="U97" s="31">
        <v>5913</v>
      </c>
      <c r="V97" s="31">
        <f t="shared" si="13"/>
        <v>5088</v>
      </c>
      <c r="W97" s="31">
        <f t="shared" si="14"/>
        <v>698.41223454374142</v>
      </c>
      <c r="X97" s="31">
        <f t="shared" si="12"/>
        <v>1241.73</v>
      </c>
    </row>
    <row r="98" spans="1:24" x14ac:dyDescent="0.3">
      <c r="A98">
        <v>243</v>
      </c>
      <c r="B98" t="str">
        <f t="shared" ref="B98:B145" si="15">A98&amp;O98</f>
        <v>243ZM</v>
      </c>
      <c r="C98" t="s">
        <v>210</v>
      </c>
      <c r="D98" t="s">
        <v>371</v>
      </c>
      <c r="E98" t="s">
        <v>153</v>
      </c>
      <c r="F98" t="s">
        <v>370</v>
      </c>
      <c r="G98" t="s">
        <v>170</v>
      </c>
      <c r="H98" t="s">
        <v>369</v>
      </c>
      <c r="I98" t="s">
        <v>171</v>
      </c>
      <c r="J98" t="s">
        <v>206</v>
      </c>
      <c r="K98" t="s">
        <v>152</v>
      </c>
      <c r="L98" t="s">
        <v>368</v>
      </c>
      <c r="M98">
        <v>1</v>
      </c>
      <c r="N98" s="1" t="s">
        <v>679</v>
      </c>
      <c r="O98" t="s">
        <v>167</v>
      </c>
    </row>
    <row r="99" spans="1:24" x14ac:dyDescent="0.3">
      <c r="A99">
        <v>243</v>
      </c>
      <c r="B99" t="str">
        <f t="shared" si="15"/>
        <v>243NM</v>
      </c>
      <c r="C99" t="s">
        <v>210</v>
      </c>
      <c r="D99" t="s">
        <v>371</v>
      </c>
      <c r="E99" t="s">
        <v>153</v>
      </c>
      <c r="F99" t="s">
        <v>370</v>
      </c>
      <c r="G99" t="s">
        <v>170</v>
      </c>
      <c r="H99" t="s">
        <v>369</v>
      </c>
      <c r="I99" t="s">
        <v>171</v>
      </c>
      <c r="J99" t="s">
        <v>206</v>
      </c>
      <c r="K99" t="s">
        <v>152</v>
      </c>
      <c r="L99" t="s">
        <v>368</v>
      </c>
      <c r="M99">
        <v>1</v>
      </c>
      <c r="N99" s="1" t="s">
        <v>679</v>
      </c>
      <c r="O99" t="s">
        <v>168</v>
      </c>
    </row>
    <row r="100" spans="1:24" x14ac:dyDescent="0.3">
      <c r="A100">
        <v>247</v>
      </c>
      <c r="B100" t="str">
        <f t="shared" si="15"/>
        <v>247ZM</v>
      </c>
      <c r="C100" t="s">
        <v>367</v>
      </c>
      <c r="D100" t="s">
        <v>366</v>
      </c>
      <c r="E100" t="s">
        <v>154</v>
      </c>
      <c r="F100" t="s">
        <v>365</v>
      </c>
      <c r="G100" t="s">
        <v>170</v>
      </c>
      <c r="H100" t="s">
        <v>170</v>
      </c>
      <c r="I100" t="s">
        <v>171</v>
      </c>
      <c r="J100" t="s">
        <v>364</v>
      </c>
      <c r="K100" t="s">
        <v>363</v>
      </c>
      <c r="L100" t="s">
        <v>362</v>
      </c>
      <c r="M100">
        <v>1</v>
      </c>
      <c r="N100" t="s">
        <v>640</v>
      </c>
      <c r="O100" t="s">
        <v>167</v>
      </c>
      <c r="P100" s="31">
        <v>944.76199999999994</v>
      </c>
      <c r="Q100" s="31">
        <v>286.28800000000001</v>
      </c>
      <c r="R100" s="31">
        <v>0</v>
      </c>
      <c r="S100" s="31">
        <v>-117.2</v>
      </c>
      <c r="T100" s="31">
        <v>883.6</v>
      </c>
      <c r="U100" s="31">
        <v>3486</v>
      </c>
      <c r="V100" s="31">
        <f t="shared" ref="V100:V123" si="16">SUM(P100:R100)</f>
        <v>1231.05</v>
      </c>
      <c r="W100" s="31">
        <f t="shared" ref="W100:W123" si="17">0.067*(0.5*V100)*(V100/(X100))</f>
        <v>40.580821127938727</v>
      </c>
      <c r="X100" s="31">
        <f t="shared" si="12"/>
        <v>1251.0519999999999</v>
      </c>
    </row>
    <row r="101" spans="1:24" x14ac:dyDescent="0.3">
      <c r="A101">
        <v>247</v>
      </c>
      <c r="B101" t="str">
        <f t="shared" si="15"/>
        <v>247NM</v>
      </c>
      <c r="C101" t="s">
        <v>367</v>
      </c>
      <c r="D101" t="s">
        <v>366</v>
      </c>
      <c r="E101" t="s">
        <v>154</v>
      </c>
      <c r="F101" t="s">
        <v>365</v>
      </c>
      <c r="G101" t="s">
        <v>170</v>
      </c>
      <c r="H101" t="s">
        <v>170</v>
      </c>
      <c r="I101" t="s">
        <v>171</v>
      </c>
      <c r="J101" t="s">
        <v>364</v>
      </c>
      <c r="K101" t="s">
        <v>363</v>
      </c>
      <c r="L101" t="s">
        <v>362</v>
      </c>
      <c r="M101">
        <v>1</v>
      </c>
      <c r="N101" t="s">
        <v>640</v>
      </c>
      <c r="O101" t="s">
        <v>168</v>
      </c>
      <c r="P101" s="31">
        <v>944.76199999999994</v>
      </c>
      <c r="Q101" s="31">
        <v>286.28800000000001</v>
      </c>
      <c r="R101" s="31">
        <v>0</v>
      </c>
      <c r="S101" s="31">
        <v>-117.2</v>
      </c>
      <c r="T101" s="31">
        <v>883.6</v>
      </c>
      <c r="U101" s="31">
        <v>3486</v>
      </c>
      <c r="V101" s="31">
        <f t="shared" si="16"/>
        <v>1231.05</v>
      </c>
      <c r="W101" s="31">
        <f t="shared" si="17"/>
        <v>40.580821127938727</v>
      </c>
      <c r="X101" s="31">
        <f t="shared" si="12"/>
        <v>1251.0519999999999</v>
      </c>
    </row>
    <row r="102" spans="1:24" x14ac:dyDescent="0.3">
      <c r="A102">
        <v>208</v>
      </c>
      <c r="B102" t="str">
        <f t="shared" si="15"/>
        <v>208ZM</v>
      </c>
      <c r="C102" t="s">
        <v>347</v>
      </c>
      <c r="D102" t="s">
        <v>361</v>
      </c>
      <c r="E102" t="s">
        <v>137</v>
      </c>
      <c r="F102" t="s">
        <v>360</v>
      </c>
      <c r="G102" t="s">
        <v>170</v>
      </c>
      <c r="H102" t="s">
        <v>170</v>
      </c>
      <c r="I102" t="s">
        <v>171</v>
      </c>
      <c r="J102" t="s">
        <v>359</v>
      </c>
      <c r="K102" t="s">
        <v>136</v>
      </c>
      <c r="L102" t="s">
        <v>342</v>
      </c>
      <c r="M102">
        <v>3</v>
      </c>
      <c r="N102" t="s">
        <v>639</v>
      </c>
      <c r="O102" t="s">
        <v>167</v>
      </c>
      <c r="P102" s="31">
        <v>413.04930000000002</v>
      </c>
      <c r="Q102" s="31">
        <v>1837.4861000000001</v>
      </c>
      <c r="R102" s="31">
        <v>0</v>
      </c>
      <c r="S102" s="31">
        <v>-25</v>
      </c>
      <c r="T102" s="31">
        <v>2184.6371730838</v>
      </c>
      <c r="V102" s="31">
        <f t="shared" si="16"/>
        <v>2250.5354000000002</v>
      </c>
      <c r="W102" s="31">
        <f t="shared" si="17"/>
        <v>109.61316754315995</v>
      </c>
      <c r="X102" s="31">
        <f t="shared" si="12"/>
        <v>1547.9387646203359</v>
      </c>
    </row>
    <row r="103" spans="1:24" x14ac:dyDescent="0.3">
      <c r="A103">
        <v>208</v>
      </c>
      <c r="B103" t="str">
        <f t="shared" si="15"/>
        <v>208NM</v>
      </c>
      <c r="C103" t="s">
        <v>347</v>
      </c>
      <c r="D103" t="s">
        <v>361</v>
      </c>
      <c r="E103" t="s">
        <v>137</v>
      </c>
      <c r="F103" t="s">
        <v>360</v>
      </c>
      <c r="G103" t="s">
        <v>170</v>
      </c>
      <c r="H103" t="s">
        <v>170</v>
      </c>
      <c r="I103" t="s">
        <v>171</v>
      </c>
      <c r="J103" t="s">
        <v>359</v>
      </c>
      <c r="K103" t="s">
        <v>136</v>
      </c>
      <c r="L103" t="s">
        <v>342</v>
      </c>
      <c r="M103">
        <v>3</v>
      </c>
      <c r="N103" t="s">
        <v>639</v>
      </c>
      <c r="O103" t="s">
        <v>168</v>
      </c>
      <c r="P103" s="31">
        <v>413.04930000000002</v>
      </c>
      <c r="Q103" s="31">
        <v>1837.4861000000001</v>
      </c>
      <c r="R103" s="31">
        <v>0</v>
      </c>
      <c r="S103" s="31">
        <v>-25</v>
      </c>
      <c r="T103" s="31">
        <v>2184.6371730838</v>
      </c>
      <c r="V103" s="31">
        <f t="shared" si="16"/>
        <v>2250.5354000000002</v>
      </c>
      <c r="W103" s="31">
        <f t="shared" si="17"/>
        <v>109.61316754315995</v>
      </c>
      <c r="X103" s="31">
        <f t="shared" si="12"/>
        <v>1547.9387646203359</v>
      </c>
    </row>
    <row r="104" spans="1:24" x14ac:dyDescent="0.3">
      <c r="A104">
        <v>122</v>
      </c>
      <c r="B104" t="str">
        <f t="shared" si="15"/>
        <v>122ZM</v>
      </c>
      <c r="C104" t="s">
        <v>347</v>
      </c>
      <c r="D104" t="s">
        <v>358</v>
      </c>
      <c r="E104" t="s">
        <v>65</v>
      </c>
      <c r="F104" t="s">
        <v>357</v>
      </c>
      <c r="G104" t="s">
        <v>170</v>
      </c>
      <c r="H104" t="s">
        <v>356</v>
      </c>
      <c r="I104" t="s">
        <v>169</v>
      </c>
      <c r="J104" t="s">
        <v>170</v>
      </c>
      <c r="K104" t="s">
        <v>355</v>
      </c>
      <c r="L104" t="s">
        <v>342</v>
      </c>
      <c r="M104">
        <v>4</v>
      </c>
      <c r="N104" t="s">
        <v>612</v>
      </c>
      <c r="O104" t="s">
        <v>167</v>
      </c>
      <c r="P104" s="31">
        <v>73.884500000000003</v>
      </c>
      <c r="Q104" s="31">
        <v>58.636800000000001</v>
      </c>
      <c r="R104" s="31">
        <v>1.3492</v>
      </c>
      <c r="S104" s="31">
        <v>0</v>
      </c>
      <c r="T104" s="31">
        <v>18.776669543518999</v>
      </c>
      <c r="U104" s="31">
        <v>2.1359978497399399</v>
      </c>
      <c r="V104" s="31">
        <f t="shared" si="16"/>
        <v>133.87049999999999</v>
      </c>
      <c r="W104" s="31">
        <f t="shared" si="17"/>
        <v>42.982113179339265</v>
      </c>
      <c r="X104" s="31">
        <f t="shared" si="12"/>
        <v>13.967761619779067</v>
      </c>
    </row>
    <row r="105" spans="1:24" x14ac:dyDescent="0.3">
      <c r="A105">
        <v>122</v>
      </c>
      <c r="B105" t="str">
        <f t="shared" si="15"/>
        <v>122NM</v>
      </c>
      <c r="C105" t="s">
        <v>347</v>
      </c>
      <c r="D105" t="s">
        <v>358</v>
      </c>
      <c r="E105" t="s">
        <v>65</v>
      </c>
      <c r="F105" t="s">
        <v>357</v>
      </c>
      <c r="G105" t="s">
        <v>170</v>
      </c>
      <c r="H105" t="s">
        <v>356</v>
      </c>
      <c r="I105" t="s">
        <v>169</v>
      </c>
      <c r="J105" t="s">
        <v>170</v>
      </c>
      <c r="K105" t="s">
        <v>355</v>
      </c>
      <c r="L105" t="s">
        <v>342</v>
      </c>
      <c r="M105">
        <v>4</v>
      </c>
      <c r="N105" t="s">
        <v>612</v>
      </c>
      <c r="O105" t="s">
        <v>168</v>
      </c>
      <c r="P105" s="31">
        <v>14.059200000000001</v>
      </c>
      <c r="Q105" s="31">
        <v>15.2308</v>
      </c>
      <c r="R105" s="31">
        <v>0</v>
      </c>
      <c r="S105" s="31">
        <v>0</v>
      </c>
      <c r="T105" s="31">
        <v>18.776669543518999</v>
      </c>
      <c r="U105" s="31">
        <v>2.1359978497399399</v>
      </c>
      <c r="V105" s="31">
        <f t="shared" si="16"/>
        <v>29.29</v>
      </c>
      <c r="W105" s="31">
        <f t="shared" si="17"/>
        <v>2.057580028377846</v>
      </c>
      <c r="X105" s="31">
        <f t="shared" si="12"/>
        <v>13.967761619779067</v>
      </c>
    </row>
    <row r="106" spans="1:24" x14ac:dyDescent="0.3">
      <c r="A106">
        <v>118</v>
      </c>
      <c r="B106" t="str">
        <f t="shared" si="15"/>
        <v>118ZM</v>
      </c>
      <c r="C106" t="s">
        <v>347</v>
      </c>
      <c r="D106" t="s">
        <v>354</v>
      </c>
      <c r="E106" t="s">
        <v>64</v>
      </c>
      <c r="F106" t="s">
        <v>353</v>
      </c>
      <c r="G106" t="s">
        <v>170</v>
      </c>
      <c r="H106" t="s">
        <v>352</v>
      </c>
      <c r="I106" t="s">
        <v>169</v>
      </c>
      <c r="J106" t="s">
        <v>343</v>
      </c>
      <c r="K106" t="s">
        <v>63</v>
      </c>
      <c r="L106" t="s">
        <v>342</v>
      </c>
      <c r="M106">
        <v>5</v>
      </c>
      <c r="N106" t="s">
        <v>612</v>
      </c>
      <c r="O106" t="s">
        <v>167</v>
      </c>
      <c r="P106" s="31">
        <v>115.00530000000001</v>
      </c>
      <c r="Q106" s="31">
        <v>57.252800000000001</v>
      </c>
      <c r="R106" s="31">
        <v>36.287700000000001</v>
      </c>
      <c r="S106" s="31">
        <v>0</v>
      </c>
      <c r="T106" s="31">
        <v>26.304502033548101</v>
      </c>
      <c r="U106" s="31">
        <v>-1.0824293010676</v>
      </c>
      <c r="V106" s="31">
        <f t="shared" si="16"/>
        <v>208.54580000000001</v>
      </c>
      <c r="W106" s="31">
        <f t="shared" si="17"/>
        <v>77.862633426826875</v>
      </c>
      <c r="X106" s="31">
        <f t="shared" si="12"/>
        <v>18.711931310930435</v>
      </c>
    </row>
    <row r="107" spans="1:24" x14ac:dyDescent="0.3">
      <c r="A107">
        <v>118</v>
      </c>
      <c r="B107" t="str">
        <f t="shared" si="15"/>
        <v>118NM</v>
      </c>
      <c r="C107" t="s">
        <v>347</v>
      </c>
      <c r="D107" t="s">
        <v>354</v>
      </c>
      <c r="E107" t="s">
        <v>64</v>
      </c>
      <c r="F107" t="s">
        <v>353</v>
      </c>
      <c r="G107" t="s">
        <v>170</v>
      </c>
      <c r="H107" t="s">
        <v>352</v>
      </c>
      <c r="I107" t="s">
        <v>169</v>
      </c>
      <c r="J107" t="s">
        <v>343</v>
      </c>
      <c r="K107" t="s">
        <v>63</v>
      </c>
      <c r="L107" t="s">
        <v>342</v>
      </c>
      <c r="M107">
        <v>5</v>
      </c>
      <c r="N107" t="s">
        <v>612</v>
      </c>
      <c r="O107" t="s">
        <v>168</v>
      </c>
      <c r="P107" s="31">
        <v>48.628100000000003</v>
      </c>
      <c r="Q107" s="31">
        <v>0.18079999999999999</v>
      </c>
      <c r="R107" s="31">
        <v>0</v>
      </c>
      <c r="S107" s="31">
        <v>0</v>
      </c>
      <c r="T107" s="31">
        <v>26.304502033548101</v>
      </c>
      <c r="U107" s="31">
        <v>-1.0824293010676</v>
      </c>
      <c r="V107" s="31">
        <f t="shared" si="16"/>
        <v>48.808900000000001</v>
      </c>
      <c r="W107" s="31">
        <f t="shared" si="17"/>
        <v>4.2650510397564432</v>
      </c>
      <c r="X107" s="31">
        <f t="shared" si="12"/>
        <v>18.711931310930435</v>
      </c>
    </row>
    <row r="108" spans="1:24" x14ac:dyDescent="0.3">
      <c r="A108">
        <v>206</v>
      </c>
      <c r="B108" t="str">
        <f t="shared" si="15"/>
        <v>206ZM</v>
      </c>
      <c r="C108" t="s">
        <v>347</v>
      </c>
      <c r="D108" t="s">
        <v>351</v>
      </c>
      <c r="E108" t="s">
        <v>133</v>
      </c>
      <c r="F108" t="s">
        <v>350</v>
      </c>
      <c r="G108" t="s">
        <v>349</v>
      </c>
      <c r="H108" t="s">
        <v>348</v>
      </c>
      <c r="I108" t="s">
        <v>169</v>
      </c>
      <c r="J108" t="s">
        <v>343</v>
      </c>
      <c r="K108" t="s">
        <v>132</v>
      </c>
      <c r="L108" t="s">
        <v>342</v>
      </c>
      <c r="M108">
        <v>7</v>
      </c>
      <c r="N108" t="s">
        <v>637</v>
      </c>
      <c r="O108" t="s">
        <v>167</v>
      </c>
      <c r="P108" s="31">
        <v>735.50109999999995</v>
      </c>
      <c r="Q108" s="31">
        <v>7506.1745000000001</v>
      </c>
      <c r="R108" s="31">
        <v>0</v>
      </c>
      <c r="S108" s="31">
        <v>-20</v>
      </c>
      <c r="T108" s="31">
        <v>1176.5285969325</v>
      </c>
      <c r="V108" s="31">
        <f t="shared" si="16"/>
        <v>8241.6756000000005</v>
      </c>
      <c r="W108" s="31">
        <f t="shared" si="17"/>
        <v>2751.170519510425</v>
      </c>
      <c r="X108" s="31">
        <f t="shared" si="12"/>
        <v>827.10058979140001</v>
      </c>
    </row>
    <row r="109" spans="1:24" x14ac:dyDescent="0.3">
      <c r="A109">
        <v>206</v>
      </c>
      <c r="B109" t="str">
        <f t="shared" si="15"/>
        <v>206NM</v>
      </c>
      <c r="C109" t="s">
        <v>347</v>
      </c>
      <c r="D109" t="s">
        <v>351</v>
      </c>
      <c r="E109" t="s">
        <v>133</v>
      </c>
      <c r="F109" t="s">
        <v>350</v>
      </c>
      <c r="G109" t="s">
        <v>349</v>
      </c>
      <c r="H109" t="s">
        <v>348</v>
      </c>
      <c r="I109" t="s">
        <v>169</v>
      </c>
      <c r="J109" t="s">
        <v>343</v>
      </c>
      <c r="K109" t="s">
        <v>132</v>
      </c>
      <c r="L109" t="s">
        <v>342</v>
      </c>
      <c r="M109">
        <v>7</v>
      </c>
      <c r="N109" t="s">
        <v>637</v>
      </c>
      <c r="O109" t="s">
        <v>168</v>
      </c>
      <c r="P109" s="31">
        <v>0</v>
      </c>
      <c r="Q109" s="31">
        <v>3637.0410000000002</v>
      </c>
      <c r="R109" s="31">
        <v>0</v>
      </c>
      <c r="S109" s="31">
        <v>-20</v>
      </c>
      <c r="T109" s="31">
        <v>1176.5285969325</v>
      </c>
      <c r="V109" s="31">
        <f t="shared" si="16"/>
        <v>3637.0410000000002</v>
      </c>
      <c r="W109" s="31">
        <f t="shared" si="17"/>
        <v>535.77552460345396</v>
      </c>
      <c r="X109" s="31">
        <f t="shared" si="12"/>
        <v>827.10058979140001</v>
      </c>
    </row>
    <row r="110" spans="1:24" x14ac:dyDescent="0.3">
      <c r="A110">
        <v>207</v>
      </c>
      <c r="B110" t="str">
        <f t="shared" si="15"/>
        <v>207ZM</v>
      </c>
      <c r="C110" t="s">
        <v>347</v>
      </c>
      <c r="D110" t="s">
        <v>346</v>
      </c>
      <c r="E110" t="s">
        <v>135</v>
      </c>
      <c r="F110" t="s">
        <v>345</v>
      </c>
      <c r="G110" t="s">
        <v>170</v>
      </c>
      <c r="H110" t="s">
        <v>344</v>
      </c>
      <c r="I110" t="s">
        <v>169</v>
      </c>
      <c r="J110" t="s">
        <v>343</v>
      </c>
      <c r="K110" t="s">
        <v>134</v>
      </c>
      <c r="L110" t="s">
        <v>342</v>
      </c>
      <c r="M110">
        <v>8</v>
      </c>
      <c r="N110" t="s">
        <v>638</v>
      </c>
      <c r="O110" t="s">
        <v>167</v>
      </c>
      <c r="P110" s="31">
        <v>1270.4111</v>
      </c>
      <c r="Q110" s="31">
        <v>6536.0704999999998</v>
      </c>
      <c r="R110" s="31">
        <v>171.7758</v>
      </c>
      <c r="S110" s="31">
        <v>-25</v>
      </c>
      <c r="T110" s="31">
        <v>1226.3438010150401</v>
      </c>
      <c r="V110" s="31">
        <f t="shared" si="16"/>
        <v>7978.2574000000004</v>
      </c>
      <c r="W110" s="31">
        <f t="shared" si="17"/>
        <v>2485.3642030991241</v>
      </c>
      <c r="X110" s="31">
        <f t="shared" si="12"/>
        <v>857.96753673082878</v>
      </c>
    </row>
    <row r="111" spans="1:24" x14ac:dyDescent="0.3">
      <c r="A111">
        <v>207</v>
      </c>
      <c r="B111" t="str">
        <f t="shared" si="15"/>
        <v>207NM</v>
      </c>
      <c r="C111" t="s">
        <v>347</v>
      </c>
      <c r="D111" t="s">
        <v>346</v>
      </c>
      <c r="E111" t="s">
        <v>135</v>
      </c>
      <c r="F111" t="s">
        <v>345</v>
      </c>
      <c r="G111" t="s">
        <v>170</v>
      </c>
      <c r="H111" t="s">
        <v>344</v>
      </c>
      <c r="I111" t="s">
        <v>169</v>
      </c>
      <c r="J111" t="s">
        <v>343</v>
      </c>
      <c r="K111" t="s">
        <v>134</v>
      </c>
      <c r="L111" t="s">
        <v>342</v>
      </c>
      <c r="M111">
        <v>8</v>
      </c>
      <c r="N111" t="s">
        <v>638</v>
      </c>
      <c r="O111" t="s">
        <v>168</v>
      </c>
      <c r="P111" s="31">
        <v>0</v>
      </c>
      <c r="Q111" s="31">
        <v>1367.0103999999999</v>
      </c>
      <c r="R111" s="31">
        <v>0</v>
      </c>
      <c r="S111" s="31">
        <v>-25</v>
      </c>
      <c r="T111" s="31">
        <v>1226.3438010150401</v>
      </c>
      <c r="V111" s="31">
        <f t="shared" si="16"/>
        <v>1367.0103999999999</v>
      </c>
      <c r="W111" s="31">
        <f t="shared" si="17"/>
        <v>72.965504345024613</v>
      </c>
      <c r="X111" s="31">
        <f t="shared" si="12"/>
        <v>857.96753673082878</v>
      </c>
    </row>
    <row r="112" spans="1:24" x14ac:dyDescent="0.3">
      <c r="A112">
        <v>126</v>
      </c>
      <c r="B112" t="str">
        <f t="shared" si="15"/>
        <v>126ZM</v>
      </c>
      <c r="C112" t="s">
        <v>319</v>
      </c>
      <c r="D112" s="10" t="s">
        <v>341</v>
      </c>
      <c r="E112" t="s">
        <v>69</v>
      </c>
      <c r="F112" t="s">
        <v>340</v>
      </c>
      <c r="G112" t="s">
        <v>170</v>
      </c>
      <c r="H112" t="s">
        <v>170</v>
      </c>
      <c r="I112" t="s">
        <v>171</v>
      </c>
      <c r="J112" t="s">
        <v>339</v>
      </c>
      <c r="K112" t="s">
        <v>68</v>
      </c>
      <c r="L112" t="s">
        <v>318</v>
      </c>
      <c r="M112">
        <v>1</v>
      </c>
      <c r="N112" t="s">
        <v>636</v>
      </c>
      <c r="O112" t="s">
        <v>167</v>
      </c>
      <c r="P112" s="31">
        <v>52.491900000000001</v>
      </c>
      <c r="Q112" s="31">
        <v>323.62560000000002</v>
      </c>
      <c r="R112" s="31">
        <v>0</v>
      </c>
      <c r="S112" s="31">
        <v>-5.2549999999999999</v>
      </c>
      <c r="T112" s="31">
        <v>1896.70544214335</v>
      </c>
      <c r="U112" s="31">
        <v>1150.4443525546701</v>
      </c>
      <c r="V112" s="31">
        <f t="shared" si="16"/>
        <v>376.11750000000001</v>
      </c>
      <c r="W112" s="31">
        <f t="shared" si="17"/>
        <v>2.9582749166126874</v>
      </c>
      <c r="X112" s="31">
        <f t="shared" si="12"/>
        <v>1601.9662323796924</v>
      </c>
    </row>
    <row r="113" spans="1:24" x14ac:dyDescent="0.3">
      <c r="A113">
        <v>126</v>
      </c>
      <c r="B113" t="str">
        <f t="shared" si="15"/>
        <v>126NM</v>
      </c>
      <c r="C113" t="s">
        <v>319</v>
      </c>
      <c r="D113" t="s">
        <v>341</v>
      </c>
      <c r="E113" t="s">
        <v>69</v>
      </c>
      <c r="F113" t="s">
        <v>340</v>
      </c>
      <c r="G113" t="s">
        <v>170</v>
      </c>
      <c r="H113" t="s">
        <v>170</v>
      </c>
      <c r="I113" t="s">
        <v>171</v>
      </c>
      <c r="J113" t="s">
        <v>339</v>
      </c>
      <c r="K113" t="s">
        <v>68</v>
      </c>
      <c r="L113" t="s">
        <v>318</v>
      </c>
      <c r="M113">
        <v>1</v>
      </c>
      <c r="N113" t="s">
        <v>636</v>
      </c>
      <c r="O113" t="s">
        <v>168</v>
      </c>
      <c r="P113" s="31">
        <v>52.491900000000001</v>
      </c>
      <c r="Q113" s="31">
        <v>323.62560000000002</v>
      </c>
      <c r="R113" s="31">
        <v>0</v>
      </c>
      <c r="S113" s="31">
        <v>-5.2549999999999999</v>
      </c>
      <c r="T113" s="31">
        <v>1896.70544214335</v>
      </c>
      <c r="U113" s="31">
        <v>1150.4443525546701</v>
      </c>
      <c r="V113" s="31">
        <f t="shared" si="16"/>
        <v>376.11750000000001</v>
      </c>
      <c r="W113" s="31">
        <f t="shared" si="17"/>
        <v>2.9582749166126874</v>
      </c>
      <c r="X113" s="31">
        <f t="shared" si="12"/>
        <v>1601.9662323796924</v>
      </c>
    </row>
    <row r="114" spans="1:24" x14ac:dyDescent="0.3">
      <c r="A114">
        <v>210</v>
      </c>
      <c r="B114" t="str">
        <f t="shared" si="15"/>
        <v>210ZM</v>
      </c>
      <c r="C114" t="s">
        <v>319</v>
      </c>
      <c r="D114" t="s">
        <v>338</v>
      </c>
      <c r="E114" t="s">
        <v>138</v>
      </c>
      <c r="F114" t="s">
        <v>337</v>
      </c>
      <c r="G114" t="s">
        <v>170</v>
      </c>
      <c r="H114" t="s">
        <v>336</v>
      </c>
      <c r="I114" t="s">
        <v>171</v>
      </c>
      <c r="J114" t="s">
        <v>335</v>
      </c>
      <c r="K114" t="s">
        <v>334</v>
      </c>
      <c r="L114" t="s">
        <v>318</v>
      </c>
      <c r="M114">
        <v>3</v>
      </c>
      <c r="N114" t="s">
        <v>636</v>
      </c>
      <c r="O114" t="s">
        <v>167</v>
      </c>
      <c r="P114" s="31">
        <v>314.92239999999998</v>
      </c>
      <c r="Q114" s="31">
        <v>1377.3559</v>
      </c>
      <c r="R114" s="31">
        <v>0</v>
      </c>
      <c r="S114" s="31">
        <v>-23.643999999999998</v>
      </c>
      <c r="T114" s="31">
        <v>734.02120057003401</v>
      </c>
      <c r="V114" s="31">
        <f t="shared" si="16"/>
        <v>1692.2782999999999</v>
      </c>
      <c r="W114" s="31">
        <f t="shared" si="17"/>
        <v>190.03120831606225</v>
      </c>
      <c r="X114" s="31">
        <f t="shared" si="12"/>
        <v>504.85126441042451</v>
      </c>
    </row>
    <row r="115" spans="1:24" x14ac:dyDescent="0.3">
      <c r="A115">
        <v>210</v>
      </c>
      <c r="B115" t="str">
        <f t="shared" si="15"/>
        <v>210NM</v>
      </c>
      <c r="C115" t="s">
        <v>319</v>
      </c>
      <c r="D115" t="s">
        <v>338</v>
      </c>
      <c r="E115" t="s">
        <v>138</v>
      </c>
      <c r="F115" t="s">
        <v>337</v>
      </c>
      <c r="G115" t="s">
        <v>170</v>
      </c>
      <c r="H115" t="s">
        <v>336</v>
      </c>
      <c r="I115" t="s">
        <v>171</v>
      </c>
      <c r="J115" t="s">
        <v>335</v>
      </c>
      <c r="K115" t="s">
        <v>334</v>
      </c>
      <c r="L115" t="s">
        <v>318</v>
      </c>
      <c r="M115">
        <v>3</v>
      </c>
      <c r="N115" t="s">
        <v>636</v>
      </c>
      <c r="O115" t="s">
        <v>168</v>
      </c>
      <c r="P115" s="31">
        <v>314.92239999999998</v>
      </c>
      <c r="Q115" s="31">
        <v>1377.3559</v>
      </c>
      <c r="R115" s="31">
        <v>0</v>
      </c>
      <c r="S115" s="31">
        <v>-23.643999999999998</v>
      </c>
      <c r="T115" s="31">
        <v>734.02120057003401</v>
      </c>
      <c r="V115" s="31">
        <f t="shared" si="16"/>
        <v>1692.2782999999999</v>
      </c>
      <c r="W115" s="31">
        <f t="shared" si="17"/>
        <v>190.03120831606225</v>
      </c>
      <c r="X115" s="31">
        <f t="shared" si="12"/>
        <v>504.85126441042451</v>
      </c>
    </row>
    <row r="116" spans="1:24" x14ac:dyDescent="0.3">
      <c r="A116">
        <v>130</v>
      </c>
      <c r="B116" t="str">
        <f t="shared" si="15"/>
        <v>130ZM</v>
      </c>
      <c r="C116" t="s">
        <v>319</v>
      </c>
      <c r="D116" t="s">
        <v>333</v>
      </c>
      <c r="E116" t="s">
        <v>764</v>
      </c>
      <c r="F116" t="s">
        <v>332</v>
      </c>
      <c r="G116" t="s">
        <v>170</v>
      </c>
      <c r="H116" t="s">
        <v>170</v>
      </c>
      <c r="I116" t="s">
        <v>171</v>
      </c>
      <c r="J116" t="s">
        <v>331</v>
      </c>
      <c r="K116" t="s">
        <v>70</v>
      </c>
      <c r="L116" t="s">
        <v>318</v>
      </c>
      <c r="M116">
        <v>4</v>
      </c>
      <c r="N116" t="s">
        <v>614</v>
      </c>
      <c r="O116" t="s">
        <v>167</v>
      </c>
      <c r="P116" s="31">
        <v>27.555700000000002</v>
      </c>
      <c r="Q116" s="31">
        <v>33.21</v>
      </c>
      <c r="R116" s="31">
        <v>0</v>
      </c>
      <c r="S116" s="31">
        <v>-1.05</v>
      </c>
      <c r="T116" s="31">
        <v>21.0457724535297</v>
      </c>
      <c r="U116" s="31">
        <v>4.2237039249784303</v>
      </c>
      <c r="V116" s="31">
        <f t="shared" si="16"/>
        <v>60.765700000000002</v>
      </c>
      <c r="W116" s="31">
        <f t="shared" si="17"/>
        <v>8.2520546793896781</v>
      </c>
      <c r="X116" s="31">
        <f t="shared" si="12"/>
        <v>14.989933990786852</v>
      </c>
    </row>
    <row r="117" spans="1:24" x14ac:dyDescent="0.3">
      <c r="A117">
        <v>130</v>
      </c>
      <c r="B117" t="str">
        <f t="shared" si="15"/>
        <v>130NM</v>
      </c>
      <c r="C117" t="s">
        <v>319</v>
      </c>
      <c r="D117" t="s">
        <v>333</v>
      </c>
      <c r="E117" t="s">
        <v>764</v>
      </c>
      <c r="F117" t="s">
        <v>332</v>
      </c>
      <c r="G117" t="s">
        <v>170</v>
      </c>
      <c r="H117" t="s">
        <v>170</v>
      </c>
      <c r="I117" t="s">
        <v>171</v>
      </c>
      <c r="J117" t="s">
        <v>331</v>
      </c>
      <c r="K117" t="s">
        <v>70</v>
      </c>
      <c r="L117" t="s">
        <v>318</v>
      </c>
      <c r="M117">
        <v>4</v>
      </c>
      <c r="N117" t="s">
        <v>614</v>
      </c>
      <c r="O117" t="s">
        <v>168</v>
      </c>
      <c r="P117" s="31">
        <v>27.555700000000002</v>
      </c>
      <c r="Q117" s="31">
        <v>33.21</v>
      </c>
      <c r="R117" s="31">
        <v>0</v>
      </c>
      <c r="S117" s="31">
        <v>-1.05</v>
      </c>
      <c r="T117" s="31">
        <v>21.0457724535297</v>
      </c>
      <c r="U117" s="31">
        <v>4.2237039249784303</v>
      </c>
      <c r="V117" s="31">
        <f t="shared" si="16"/>
        <v>60.765700000000002</v>
      </c>
      <c r="W117" s="31">
        <f t="shared" si="17"/>
        <v>8.2520546793896781</v>
      </c>
      <c r="X117" s="31">
        <f t="shared" si="12"/>
        <v>14.989933990786852</v>
      </c>
    </row>
    <row r="118" spans="1:24" x14ac:dyDescent="0.3">
      <c r="A118">
        <v>169</v>
      </c>
      <c r="B118" t="str">
        <f t="shared" si="15"/>
        <v>169ZM</v>
      </c>
      <c r="C118" t="s">
        <v>319</v>
      </c>
      <c r="D118" t="s">
        <v>330</v>
      </c>
      <c r="E118" t="s">
        <v>110</v>
      </c>
      <c r="F118" t="s">
        <v>329</v>
      </c>
      <c r="G118" t="s">
        <v>170</v>
      </c>
      <c r="H118" t="s">
        <v>170</v>
      </c>
      <c r="I118" t="s">
        <v>171</v>
      </c>
      <c r="J118" t="s">
        <v>328</v>
      </c>
      <c r="K118" t="s">
        <v>109</v>
      </c>
      <c r="L118" t="s">
        <v>318</v>
      </c>
      <c r="M118">
        <v>5</v>
      </c>
      <c r="N118" t="s">
        <v>614</v>
      </c>
      <c r="O118" t="s">
        <v>167</v>
      </c>
      <c r="P118" s="31">
        <v>19.685199999999998</v>
      </c>
      <c r="Q118" s="31">
        <v>20.3125</v>
      </c>
      <c r="R118" s="31">
        <v>0</v>
      </c>
      <c r="S118" s="31">
        <v>-0.69</v>
      </c>
      <c r="T118" s="31">
        <v>31.290746545954399</v>
      </c>
      <c r="U118" s="31">
        <v>6.2466778084107704</v>
      </c>
      <c r="V118" s="31">
        <f t="shared" si="16"/>
        <v>39.997699999999995</v>
      </c>
      <c r="W118" s="31">
        <f t="shared" si="17"/>
        <v>2.3149545343275797</v>
      </c>
      <c r="X118" s="31">
        <f t="shared" si="12"/>
        <v>23.151139852853429</v>
      </c>
    </row>
    <row r="119" spans="1:24" x14ac:dyDescent="0.3">
      <c r="A119">
        <v>169</v>
      </c>
      <c r="B119" t="str">
        <f t="shared" si="15"/>
        <v>169NM</v>
      </c>
      <c r="C119" t="s">
        <v>319</v>
      </c>
      <c r="D119" t="s">
        <v>330</v>
      </c>
      <c r="E119" t="s">
        <v>110</v>
      </c>
      <c r="F119" t="s">
        <v>329</v>
      </c>
      <c r="G119" t="s">
        <v>170</v>
      </c>
      <c r="H119" t="s">
        <v>170</v>
      </c>
      <c r="I119" t="s">
        <v>171</v>
      </c>
      <c r="J119" t="s">
        <v>328</v>
      </c>
      <c r="K119" t="s">
        <v>109</v>
      </c>
      <c r="L119" t="s">
        <v>318</v>
      </c>
      <c r="M119">
        <v>5</v>
      </c>
      <c r="N119" t="s">
        <v>614</v>
      </c>
      <c r="O119" t="s">
        <v>168</v>
      </c>
      <c r="P119" s="31">
        <v>19.685199999999998</v>
      </c>
      <c r="Q119" s="31">
        <v>20.3125</v>
      </c>
      <c r="R119" s="31">
        <v>0</v>
      </c>
      <c r="S119" s="31">
        <v>-0.69</v>
      </c>
      <c r="T119" s="31">
        <v>31.290746545954399</v>
      </c>
      <c r="U119" s="31">
        <v>6.2466778084107704</v>
      </c>
      <c r="V119" s="31">
        <f t="shared" si="16"/>
        <v>39.997699999999995</v>
      </c>
      <c r="W119" s="31">
        <f t="shared" si="17"/>
        <v>2.3149545343275797</v>
      </c>
      <c r="X119" s="31">
        <f t="shared" si="12"/>
        <v>23.151139852853429</v>
      </c>
    </row>
    <row r="120" spans="1:24" x14ac:dyDescent="0.3">
      <c r="A120">
        <v>125</v>
      </c>
      <c r="B120" t="str">
        <f t="shared" si="15"/>
        <v>125ZM</v>
      </c>
      <c r="C120" t="s">
        <v>319</v>
      </c>
      <c r="D120" t="s">
        <v>327</v>
      </c>
      <c r="E120" t="s">
        <v>67</v>
      </c>
      <c r="F120" t="s">
        <v>326</v>
      </c>
      <c r="G120" t="s">
        <v>170</v>
      </c>
      <c r="H120" t="s">
        <v>170</v>
      </c>
      <c r="I120" t="s">
        <v>169</v>
      </c>
      <c r="J120" t="s">
        <v>325</v>
      </c>
      <c r="K120" t="s">
        <v>66</v>
      </c>
      <c r="L120" t="s">
        <v>318</v>
      </c>
      <c r="M120">
        <v>6</v>
      </c>
      <c r="N120" t="s">
        <v>641</v>
      </c>
      <c r="O120" t="s">
        <v>167</v>
      </c>
      <c r="P120" s="31">
        <v>0.65400000000000003</v>
      </c>
      <c r="Q120" s="31">
        <v>1.1997</v>
      </c>
      <c r="R120" s="31">
        <v>0</v>
      </c>
      <c r="S120" s="31">
        <v>-2.8799999999999999E-2</v>
      </c>
      <c r="T120" s="31">
        <v>0.192759782680412</v>
      </c>
      <c r="U120" s="31">
        <v>4.5674718975774901E-2</v>
      </c>
      <c r="V120" s="31">
        <f t="shared" si="16"/>
        <v>1.8536999999999999</v>
      </c>
      <c r="W120" s="31">
        <f t="shared" si="17"/>
        <v>0.9626529673697436</v>
      </c>
      <c r="X120" s="31">
        <f t="shared" si="12"/>
        <v>0.11957873451480935</v>
      </c>
    </row>
    <row r="121" spans="1:24" x14ac:dyDescent="0.3">
      <c r="A121">
        <v>125</v>
      </c>
      <c r="B121" t="str">
        <f t="shared" si="15"/>
        <v>125NM</v>
      </c>
      <c r="C121" t="s">
        <v>319</v>
      </c>
      <c r="D121" t="s">
        <v>327</v>
      </c>
      <c r="E121" t="s">
        <v>67</v>
      </c>
      <c r="F121" t="s">
        <v>326</v>
      </c>
      <c r="G121" t="s">
        <v>170</v>
      </c>
      <c r="H121" t="s">
        <v>170</v>
      </c>
      <c r="I121" t="s">
        <v>169</v>
      </c>
      <c r="J121" t="s">
        <v>325</v>
      </c>
      <c r="K121" t="s">
        <v>66</v>
      </c>
      <c r="L121" t="s">
        <v>318</v>
      </c>
      <c r="M121">
        <v>6</v>
      </c>
      <c r="N121" t="s">
        <v>641</v>
      </c>
      <c r="O121" t="s">
        <v>168</v>
      </c>
      <c r="P121" s="31">
        <v>0</v>
      </c>
      <c r="Q121" s="31">
        <v>7.4099999999999999E-2</v>
      </c>
      <c r="R121" s="31">
        <v>0</v>
      </c>
      <c r="S121" s="31">
        <v>-2.8799999999999999E-2</v>
      </c>
      <c r="T121" s="31">
        <v>0.192759782680412</v>
      </c>
      <c r="U121" s="31">
        <v>4.5674718975774901E-2</v>
      </c>
      <c r="V121" s="31">
        <f t="shared" si="16"/>
        <v>7.4099999999999999E-2</v>
      </c>
      <c r="W121" s="31">
        <f t="shared" si="17"/>
        <v>1.5382512262430701E-3</v>
      </c>
      <c r="X121" s="31">
        <f t="shared" si="12"/>
        <v>0.11957873451480935</v>
      </c>
    </row>
    <row r="122" spans="1:24" x14ac:dyDescent="0.3">
      <c r="A122">
        <v>211</v>
      </c>
      <c r="B122" t="str">
        <f t="shared" si="15"/>
        <v>211ZM</v>
      </c>
      <c r="C122" t="s">
        <v>319</v>
      </c>
      <c r="D122" t="s">
        <v>324</v>
      </c>
      <c r="E122" t="s">
        <v>139</v>
      </c>
      <c r="F122" t="s">
        <v>323</v>
      </c>
      <c r="G122" t="s">
        <v>170</v>
      </c>
      <c r="H122" t="s">
        <v>322</v>
      </c>
      <c r="I122" t="s">
        <v>169</v>
      </c>
      <c r="J122" t="s">
        <v>321</v>
      </c>
      <c r="K122" t="s">
        <v>320</v>
      </c>
      <c r="L122" t="s">
        <v>318</v>
      </c>
      <c r="M122">
        <v>7</v>
      </c>
      <c r="N122" t="s">
        <v>640</v>
      </c>
      <c r="O122" t="s">
        <v>167</v>
      </c>
      <c r="P122" s="31">
        <v>2755.5707000000002</v>
      </c>
      <c r="Q122" s="31">
        <v>10252.698399999999</v>
      </c>
      <c r="R122" s="31">
        <v>0</v>
      </c>
      <c r="S122" s="31">
        <v>-181.74799999999999</v>
      </c>
      <c r="U122" s="31">
        <v>3001.395</v>
      </c>
      <c r="V122" s="31">
        <f t="shared" si="16"/>
        <v>13008.2691</v>
      </c>
      <c r="W122" s="31">
        <f t="shared" si="17"/>
        <v>12637.98572866219</v>
      </c>
      <c r="X122" s="31">
        <f t="shared" si="12"/>
        <v>448.54495000000003</v>
      </c>
    </row>
    <row r="123" spans="1:24" x14ac:dyDescent="0.3">
      <c r="A123">
        <v>211</v>
      </c>
      <c r="B123" t="str">
        <f t="shared" si="15"/>
        <v>211NM</v>
      </c>
      <c r="C123" t="s">
        <v>319</v>
      </c>
      <c r="D123" t="s">
        <v>324</v>
      </c>
      <c r="E123" t="s">
        <v>139</v>
      </c>
      <c r="F123" t="s">
        <v>323</v>
      </c>
      <c r="G123" t="s">
        <v>170</v>
      </c>
      <c r="H123" t="s">
        <v>322</v>
      </c>
      <c r="I123" t="s">
        <v>169</v>
      </c>
      <c r="J123" t="s">
        <v>321</v>
      </c>
      <c r="K123" t="s">
        <v>320</v>
      </c>
      <c r="L123" t="s">
        <v>318</v>
      </c>
      <c r="M123">
        <v>7</v>
      </c>
      <c r="N123" t="s">
        <v>640</v>
      </c>
      <c r="O123" t="s">
        <v>168</v>
      </c>
      <c r="P123" s="31">
        <v>0</v>
      </c>
      <c r="Q123" s="31">
        <v>1.1999999999999999E-3</v>
      </c>
      <c r="R123" s="31">
        <v>0</v>
      </c>
      <c r="S123" s="31">
        <v>-181.74799999999999</v>
      </c>
      <c r="U123" s="31">
        <v>3001.395</v>
      </c>
      <c r="V123" s="31">
        <f t="shared" si="16"/>
        <v>1.1999999999999999E-3</v>
      </c>
      <c r="W123" s="31">
        <f t="shared" si="17"/>
        <v>1.075477496736949E-10</v>
      </c>
      <c r="X123" s="31">
        <f t="shared" si="12"/>
        <v>448.54495000000003</v>
      </c>
    </row>
    <row r="124" spans="1:24" x14ac:dyDescent="0.3">
      <c r="A124">
        <v>213</v>
      </c>
      <c r="B124" t="str">
        <f t="shared" si="15"/>
        <v>213ZM</v>
      </c>
      <c r="C124" t="s">
        <v>291</v>
      </c>
      <c r="D124" t="s">
        <v>317</v>
      </c>
      <c r="E124" t="s">
        <v>140</v>
      </c>
      <c r="F124" t="s">
        <v>316</v>
      </c>
      <c r="G124" t="s">
        <v>170</v>
      </c>
      <c r="H124" t="s">
        <v>170</v>
      </c>
      <c r="I124" t="s">
        <v>171</v>
      </c>
      <c r="J124" t="s">
        <v>315</v>
      </c>
      <c r="K124" t="s">
        <v>314</v>
      </c>
      <c r="L124" t="s">
        <v>285</v>
      </c>
      <c r="M124">
        <v>1</v>
      </c>
      <c r="N124" t="s">
        <v>642</v>
      </c>
      <c r="O124" t="s">
        <v>167</v>
      </c>
      <c r="P124" s="31">
        <v>1.1252</v>
      </c>
      <c r="Q124" s="31">
        <v>2.3083999999999998</v>
      </c>
      <c r="R124" s="31">
        <v>0</v>
      </c>
      <c r="S124" s="31">
        <v>-3.2300000000000002E-2</v>
      </c>
      <c r="T124" s="31">
        <v>2.9</v>
      </c>
      <c r="U124" s="31">
        <v>13.2</v>
      </c>
      <c r="V124" s="31">
        <f t="shared" ref="V124:V145" si="18">SUM(P124:R124)</f>
        <v>3.4335999999999998</v>
      </c>
      <c r="W124" s="31">
        <f t="shared" ref="W124:W145" si="19">0.067*(0.5*V124)*(V124/(X124))</f>
        <v>8.1809536665492899E-2</v>
      </c>
      <c r="X124" s="31">
        <f t="shared" si="12"/>
        <v>4.8276999999999992</v>
      </c>
    </row>
    <row r="125" spans="1:24" x14ac:dyDescent="0.3">
      <c r="A125">
        <v>213</v>
      </c>
      <c r="B125" t="str">
        <f t="shared" si="15"/>
        <v>213NM</v>
      </c>
      <c r="C125" t="s">
        <v>291</v>
      </c>
      <c r="D125" t="s">
        <v>317</v>
      </c>
      <c r="E125" t="s">
        <v>140</v>
      </c>
      <c r="F125" t="s">
        <v>316</v>
      </c>
      <c r="G125" t="s">
        <v>170</v>
      </c>
      <c r="H125" t="s">
        <v>170</v>
      </c>
      <c r="I125" t="s">
        <v>171</v>
      </c>
      <c r="J125" t="s">
        <v>315</v>
      </c>
      <c r="K125" t="s">
        <v>314</v>
      </c>
      <c r="L125" t="s">
        <v>285</v>
      </c>
      <c r="M125">
        <v>1</v>
      </c>
      <c r="N125" t="s">
        <v>642</v>
      </c>
      <c r="O125" t="s">
        <v>168</v>
      </c>
      <c r="P125" s="31">
        <v>1.1252</v>
      </c>
      <c r="Q125" s="31">
        <v>2.3083999999999998</v>
      </c>
      <c r="R125" s="31">
        <v>0</v>
      </c>
      <c r="S125" s="31">
        <v>-3.2300000000000002E-2</v>
      </c>
      <c r="T125" s="31">
        <v>2.9</v>
      </c>
      <c r="U125" s="31">
        <v>13.2</v>
      </c>
      <c r="V125" s="31">
        <f t="shared" si="18"/>
        <v>3.4335999999999998</v>
      </c>
      <c r="W125" s="31">
        <f t="shared" si="19"/>
        <v>8.1809536665492899E-2</v>
      </c>
      <c r="X125" s="31">
        <f t="shared" si="12"/>
        <v>4.8276999999999992</v>
      </c>
    </row>
    <row r="126" spans="1:24" x14ac:dyDescent="0.3">
      <c r="A126">
        <v>214</v>
      </c>
      <c r="B126" t="str">
        <f t="shared" si="15"/>
        <v>214ZM</v>
      </c>
      <c r="C126" t="s">
        <v>291</v>
      </c>
      <c r="D126" t="s">
        <v>313</v>
      </c>
      <c r="E126" t="s">
        <v>141</v>
      </c>
      <c r="F126" t="s">
        <v>312</v>
      </c>
      <c r="G126" t="s">
        <v>170</v>
      </c>
      <c r="H126" t="s">
        <v>311</v>
      </c>
      <c r="I126" t="s">
        <v>171</v>
      </c>
      <c r="J126" t="s">
        <v>310</v>
      </c>
      <c r="K126" t="s">
        <v>309</v>
      </c>
      <c r="L126" t="s">
        <v>285</v>
      </c>
      <c r="M126">
        <v>2</v>
      </c>
      <c r="N126" t="s">
        <v>642</v>
      </c>
      <c r="O126" t="s">
        <v>167</v>
      </c>
      <c r="P126" s="31">
        <v>1.1020000000000001</v>
      </c>
      <c r="Q126" s="31">
        <v>1.8363</v>
      </c>
      <c r="R126" s="31">
        <v>0</v>
      </c>
      <c r="S126" s="31">
        <v>-4.3299999999999998E-2</v>
      </c>
      <c r="T126" s="31">
        <v>1.133</v>
      </c>
      <c r="U126" s="31">
        <v>0.16789999999999999</v>
      </c>
      <c r="V126" s="31">
        <f t="shared" si="18"/>
        <v>2.9382999999999999</v>
      </c>
      <c r="W126" s="31">
        <f t="shared" si="19"/>
        <v>0.35807729026431223</v>
      </c>
      <c r="X126" s="31">
        <f t="shared" si="12"/>
        <v>0.80771899999999996</v>
      </c>
    </row>
    <row r="127" spans="1:24" x14ac:dyDescent="0.3">
      <c r="A127">
        <v>214</v>
      </c>
      <c r="B127" t="str">
        <f t="shared" si="15"/>
        <v>214NM</v>
      </c>
      <c r="C127" t="s">
        <v>291</v>
      </c>
      <c r="D127" t="s">
        <v>313</v>
      </c>
      <c r="E127" t="s">
        <v>141</v>
      </c>
      <c r="F127" t="s">
        <v>312</v>
      </c>
      <c r="G127" t="s">
        <v>170</v>
      </c>
      <c r="H127" t="s">
        <v>311</v>
      </c>
      <c r="I127" t="s">
        <v>171</v>
      </c>
      <c r="J127" t="s">
        <v>310</v>
      </c>
      <c r="K127" t="s">
        <v>309</v>
      </c>
      <c r="L127" t="s">
        <v>285</v>
      </c>
      <c r="M127">
        <v>2</v>
      </c>
      <c r="N127" t="s">
        <v>642</v>
      </c>
      <c r="O127" t="s">
        <v>168</v>
      </c>
      <c r="P127" s="31">
        <v>1.1020000000000001</v>
      </c>
      <c r="Q127" s="31">
        <v>1.8363</v>
      </c>
      <c r="R127" s="31">
        <v>0</v>
      </c>
      <c r="S127" s="31">
        <v>-4.3299999999999998E-2</v>
      </c>
      <c r="T127" s="31">
        <v>1.133</v>
      </c>
      <c r="U127" s="31">
        <v>0.16789999999999999</v>
      </c>
      <c r="V127" s="31">
        <f t="shared" si="18"/>
        <v>2.9382999999999999</v>
      </c>
      <c r="W127" s="31">
        <f t="shared" si="19"/>
        <v>0.35807729026431223</v>
      </c>
      <c r="X127" s="31">
        <f t="shared" si="12"/>
        <v>0.80771899999999996</v>
      </c>
    </row>
    <row r="128" spans="1:24" x14ac:dyDescent="0.3">
      <c r="A128">
        <v>135</v>
      </c>
      <c r="B128" t="str">
        <f t="shared" si="15"/>
        <v>135ZM</v>
      </c>
      <c r="C128" t="s">
        <v>291</v>
      </c>
      <c r="D128" t="s">
        <v>308</v>
      </c>
      <c r="E128" t="s">
        <v>71</v>
      </c>
      <c r="F128" t="s">
        <v>307</v>
      </c>
      <c r="G128" t="s">
        <v>306</v>
      </c>
      <c r="H128" t="s">
        <v>293</v>
      </c>
      <c r="I128" t="s">
        <v>171</v>
      </c>
      <c r="J128" t="s">
        <v>287</v>
      </c>
      <c r="K128" t="s">
        <v>305</v>
      </c>
      <c r="L128" t="s">
        <v>285</v>
      </c>
      <c r="M128">
        <v>3</v>
      </c>
      <c r="N128" t="s">
        <v>643</v>
      </c>
      <c r="O128" t="s">
        <v>167</v>
      </c>
      <c r="P128" s="31">
        <v>433.01830000000001</v>
      </c>
      <c r="Q128" s="31">
        <v>1271.1412</v>
      </c>
      <c r="R128" s="31">
        <v>0</v>
      </c>
      <c r="S128" s="31">
        <v>10</v>
      </c>
      <c r="U128" s="31">
        <v>1276.682</v>
      </c>
      <c r="V128" s="31">
        <f t="shared" si="18"/>
        <v>1704.1595</v>
      </c>
      <c r="W128" s="31">
        <f t="shared" si="19"/>
        <v>349.83178780975055</v>
      </c>
      <c r="X128" s="31">
        <f t="shared" si="12"/>
        <v>278.10322000000002</v>
      </c>
    </row>
    <row r="129" spans="1:24" x14ac:dyDescent="0.3">
      <c r="A129">
        <v>135</v>
      </c>
      <c r="B129" t="str">
        <f t="shared" si="15"/>
        <v>135NM</v>
      </c>
      <c r="C129" t="s">
        <v>291</v>
      </c>
      <c r="D129" t="s">
        <v>308</v>
      </c>
      <c r="E129" t="s">
        <v>71</v>
      </c>
      <c r="F129" t="s">
        <v>307</v>
      </c>
      <c r="G129" t="s">
        <v>306</v>
      </c>
      <c r="H129" t="s">
        <v>293</v>
      </c>
      <c r="I129" t="s">
        <v>171</v>
      </c>
      <c r="J129" t="s">
        <v>287</v>
      </c>
      <c r="K129" t="s">
        <v>305</v>
      </c>
      <c r="L129" t="s">
        <v>285</v>
      </c>
      <c r="M129">
        <v>3</v>
      </c>
      <c r="N129" t="s">
        <v>643</v>
      </c>
      <c r="O129" t="s">
        <v>168</v>
      </c>
      <c r="P129" s="31">
        <v>0</v>
      </c>
      <c r="Q129" s="31">
        <v>174.3785</v>
      </c>
      <c r="R129" s="31">
        <v>0</v>
      </c>
      <c r="S129" s="31">
        <v>10</v>
      </c>
      <c r="U129" s="31">
        <v>1276.682</v>
      </c>
      <c r="V129" s="31">
        <f t="shared" si="18"/>
        <v>174.3785</v>
      </c>
      <c r="W129" s="31">
        <f t="shared" si="19"/>
        <v>3.6628966478179401</v>
      </c>
      <c r="X129" s="31">
        <f t="shared" si="12"/>
        <v>278.10322000000002</v>
      </c>
    </row>
    <row r="130" spans="1:24" x14ac:dyDescent="0.3">
      <c r="A130">
        <v>138</v>
      </c>
      <c r="B130" t="str">
        <f t="shared" si="15"/>
        <v>138ZM</v>
      </c>
      <c r="C130" t="s">
        <v>291</v>
      </c>
      <c r="D130" t="s">
        <v>304</v>
      </c>
      <c r="E130" t="s">
        <v>763</v>
      </c>
      <c r="F130" t="s">
        <v>303</v>
      </c>
      <c r="G130" t="s">
        <v>302</v>
      </c>
      <c r="H130" t="s">
        <v>293</v>
      </c>
      <c r="I130" t="s">
        <v>171</v>
      </c>
      <c r="J130" t="s">
        <v>287</v>
      </c>
      <c r="K130" t="s">
        <v>301</v>
      </c>
      <c r="L130" t="s">
        <v>285</v>
      </c>
      <c r="M130">
        <v>4</v>
      </c>
      <c r="N130" t="s">
        <v>643</v>
      </c>
      <c r="O130" t="s">
        <v>167</v>
      </c>
      <c r="P130" s="31">
        <v>551.11410000000001</v>
      </c>
      <c r="Q130" s="31">
        <v>3708.9265999999998</v>
      </c>
      <c r="R130" s="31">
        <v>0</v>
      </c>
      <c r="S130" s="31">
        <v>10</v>
      </c>
      <c r="U130" s="31">
        <v>4210.0559999999996</v>
      </c>
      <c r="V130" s="31">
        <f t="shared" si="18"/>
        <v>4260.0406999999996</v>
      </c>
      <c r="W130" s="31">
        <f t="shared" si="19"/>
        <v>679.95550874925573</v>
      </c>
      <c r="X130" s="31">
        <f t="shared" si="12"/>
        <v>894.11175999999989</v>
      </c>
    </row>
    <row r="131" spans="1:24" x14ac:dyDescent="0.3">
      <c r="A131">
        <v>138</v>
      </c>
      <c r="B131" t="str">
        <f t="shared" si="15"/>
        <v>138NM</v>
      </c>
      <c r="C131" t="s">
        <v>291</v>
      </c>
      <c r="D131" t="s">
        <v>304</v>
      </c>
      <c r="E131" t="s">
        <v>763</v>
      </c>
      <c r="F131" t="s">
        <v>303</v>
      </c>
      <c r="G131" t="s">
        <v>302</v>
      </c>
      <c r="H131" t="s">
        <v>293</v>
      </c>
      <c r="I131" t="s">
        <v>171</v>
      </c>
      <c r="J131" t="s">
        <v>287</v>
      </c>
      <c r="K131" t="s">
        <v>301</v>
      </c>
      <c r="L131" t="s">
        <v>285</v>
      </c>
      <c r="M131">
        <v>4</v>
      </c>
      <c r="N131" t="s">
        <v>643</v>
      </c>
      <c r="O131" t="s">
        <v>168</v>
      </c>
      <c r="P131" s="31">
        <v>1.1999999999999999E-3</v>
      </c>
      <c r="Q131" s="31">
        <v>0</v>
      </c>
      <c r="R131" s="31">
        <v>0</v>
      </c>
      <c r="S131" s="31">
        <v>10</v>
      </c>
      <c r="U131" s="31">
        <v>4210.0559999999996</v>
      </c>
      <c r="V131" s="31">
        <f t="shared" si="18"/>
        <v>1.1999999999999999E-3</v>
      </c>
      <c r="W131" s="31">
        <f t="shared" si="19"/>
        <v>5.3952986816771097E-11</v>
      </c>
      <c r="X131" s="31">
        <f t="shared" ref="X131:X194" si="20">T131*0.72+U131*0.21+S131</f>
        <v>894.11175999999989</v>
      </c>
    </row>
    <row r="132" spans="1:24" x14ac:dyDescent="0.3">
      <c r="A132">
        <v>139</v>
      </c>
      <c r="B132" t="str">
        <f t="shared" si="15"/>
        <v>139ZM</v>
      </c>
      <c r="C132" t="s">
        <v>291</v>
      </c>
      <c r="D132" t="s">
        <v>300</v>
      </c>
      <c r="E132" t="s">
        <v>73</v>
      </c>
      <c r="F132" t="s">
        <v>299</v>
      </c>
      <c r="G132" t="s">
        <v>298</v>
      </c>
      <c r="H132" t="s">
        <v>293</v>
      </c>
      <c r="I132" t="s">
        <v>171</v>
      </c>
      <c r="J132" t="s">
        <v>287</v>
      </c>
      <c r="K132" t="s">
        <v>297</v>
      </c>
      <c r="L132" t="s">
        <v>285</v>
      </c>
      <c r="M132">
        <v>5</v>
      </c>
      <c r="N132" t="s">
        <v>643</v>
      </c>
      <c r="O132" t="s">
        <v>167</v>
      </c>
      <c r="P132" s="31">
        <v>551.11410000000001</v>
      </c>
      <c r="Q132" s="31">
        <v>3708.9265999999998</v>
      </c>
      <c r="R132" s="31">
        <v>0</v>
      </c>
      <c r="S132" s="31">
        <v>10</v>
      </c>
      <c r="U132" s="31">
        <v>3679.2</v>
      </c>
      <c r="V132" s="31">
        <f t="shared" si="18"/>
        <v>4260.0406999999996</v>
      </c>
      <c r="W132" s="31">
        <f t="shared" si="19"/>
        <v>776.8098118266214</v>
      </c>
      <c r="X132" s="31">
        <f t="shared" si="20"/>
        <v>782.63199999999995</v>
      </c>
    </row>
    <row r="133" spans="1:24" x14ac:dyDescent="0.3">
      <c r="A133">
        <v>139</v>
      </c>
      <c r="B133" t="str">
        <f t="shared" si="15"/>
        <v>139NM</v>
      </c>
      <c r="C133" t="s">
        <v>291</v>
      </c>
      <c r="D133" t="s">
        <v>300</v>
      </c>
      <c r="E133" t="s">
        <v>73</v>
      </c>
      <c r="F133" t="s">
        <v>299</v>
      </c>
      <c r="G133" t="s">
        <v>298</v>
      </c>
      <c r="H133" t="s">
        <v>293</v>
      </c>
      <c r="I133" t="s">
        <v>171</v>
      </c>
      <c r="J133" t="s">
        <v>287</v>
      </c>
      <c r="K133" t="s">
        <v>297</v>
      </c>
      <c r="L133" t="s">
        <v>285</v>
      </c>
      <c r="M133">
        <v>5</v>
      </c>
      <c r="N133" t="s">
        <v>643</v>
      </c>
      <c r="O133" t="s">
        <v>168</v>
      </c>
      <c r="P133" s="31">
        <v>1.1999999999999999E-3</v>
      </c>
      <c r="Q133" s="31">
        <v>0</v>
      </c>
      <c r="R133" s="31">
        <v>0</v>
      </c>
      <c r="S133" s="31">
        <v>10</v>
      </c>
      <c r="U133" s="31">
        <v>3679.2</v>
      </c>
      <c r="V133" s="31">
        <f t="shared" si="18"/>
        <v>1.1999999999999999E-3</v>
      </c>
      <c r="W133" s="31">
        <f t="shared" si="19"/>
        <v>6.1638164552433328E-11</v>
      </c>
      <c r="X133" s="31">
        <f t="shared" si="20"/>
        <v>782.63199999999995</v>
      </c>
    </row>
    <row r="134" spans="1:24" x14ac:dyDescent="0.3">
      <c r="A134">
        <v>140</v>
      </c>
      <c r="B134" t="str">
        <f t="shared" si="15"/>
        <v>140ZM</v>
      </c>
      <c r="C134" t="s">
        <v>291</v>
      </c>
      <c r="D134" t="s">
        <v>296</v>
      </c>
      <c r="E134" t="s">
        <v>74</v>
      </c>
      <c r="F134" t="s">
        <v>295</v>
      </c>
      <c r="G134" t="s">
        <v>294</v>
      </c>
      <c r="H134" t="s">
        <v>293</v>
      </c>
      <c r="I134" t="s">
        <v>171</v>
      </c>
      <c r="J134" t="s">
        <v>287</v>
      </c>
      <c r="K134" t="s">
        <v>292</v>
      </c>
      <c r="L134" t="s">
        <v>285</v>
      </c>
      <c r="M134">
        <v>6</v>
      </c>
      <c r="N134" t="s">
        <v>643</v>
      </c>
      <c r="O134" t="s">
        <v>167</v>
      </c>
      <c r="P134" s="31">
        <v>551.11410000000001</v>
      </c>
      <c r="Q134" s="31">
        <v>3708.9265999999998</v>
      </c>
      <c r="R134" s="31">
        <v>0</v>
      </c>
      <c r="S134" s="31">
        <v>10</v>
      </c>
      <c r="U134" s="31">
        <v>3337.56</v>
      </c>
      <c r="V134" s="31">
        <f t="shared" si="18"/>
        <v>4260.0406999999996</v>
      </c>
      <c r="W134" s="31">
        <f t="shared" si="19"/>
        <v>855.20723198645248</v>
      </c>
      <c r="X134" s="31">
        <f t="shared" si="20"/>
        <v>710.88759999999991</v>
      </c>
    </row>
    <row r="135" spans="1:24" x14ac:dyDescent="0.3">
      <c r="A135">
        <v>140</v>
      </c>
      <c r="B135" t="str">
        <f t="shared" si="15"/>
        <v>140NM</v>
      </c>
      <c r="C135" t="s">
        <v>291</v>
      </c>
      <c r="D135" t="s">
        <v>296</v>
      </c>
      <c r="E135" t="s">
        <v>74</v>
      </c>
      <c r="F135" t="s">
        <v>295</v>
      </c>
      <c r="G135" t="s">
        <v>294</v>
      </c>
      <c r="H135" t="s">
        <v>293</v>
      </c>
      <c r="I135" t="s">
        <v>171</v>
      </c>
      <c r="J135" t="s">
        <v>287</v>
      </c>
      <c r="K135" t="s">
        <v>292</v>
      </c>
      <c r="L135" t="s">
        <v>285</v>
      </c>
      <c r="M135">
        <v>6</v>
      </c>
      <c r="N135" t="s">
        <v>643</v>
      </c>
      <c r="O135" t="s">
        <v>168</v>
      </c>
      <c r="P135" s="31">
        <v>1.1999999999999999E-3</v>
      </c>
      <c r="Q135" s="31">
        <v>1.1999999999999999E-3</v>
      </c>
      <c r="R135" s="31">
        <v>0</v>
      </c>
      <c r="S135" s="31">
        <v>10</v>
      </c>
      <c r="U135" s="31">
        <v>3337.56</v>
      </c>
      <c r="V135" s="31">
        <f t="shared" si="18"/>
        <v>2.3999999999999998E-3</v>
      </c>
      <c r="W135" s="31">
        <f t="shared" si="19"/>
        <v>2.7143531551260709E-10</v>
      </c>
      <c r="X135" s="31">
        <f t="shared" si="20"/>
        <v>710.88759999999991</v>
      </c>
    </row>
    <row r="136" spans="1:24" x14ac:dyDescent="0.3">
      <c r="A136">
        <v>137</v>
      </c>
      <c r="B136" t="str">
        <f t="shared" si="15"/>
        <v>137ZM</v>
      </c>
      <c r="C136" t="s">
        <v>291</v>
      </c>
      <c r="D136" t="s">
        <v>290</v>
      </c>
      <c r="E136" t="s">
        <v>72</v>
      </c>
      <c r="F136" t="s">
        <v>289</v>
      </c>
      <c r="G136" t="s">
        <v>288</v>
      </c>
      <c r="H136" t="s">
        <v>170</v>
      </c>
      <c r="I136" t="s">
        <v>169</v>
      </c>
      <c r="J136" t="s">
        <v>287</v>
      </c>
      <c r="K136" t="s">
        <v>286</v>
      </c>
      <c r="L136" t="s">
        <v>285</v>
      </c>
      <c r="M136">
        <v>7</v>
      </c>
      <c r="N136" t="s">
        <v>643</v>
      </c>
      <c r="O136" t="s">
        <v>167</v>
      </c>
      <c r="P136" s="31">
        <v>433.01830000000001</v>
      </c>
      <c r="Q136" s="31">
        <v>1271.1412</v>
      </c>
      <c r="R136" s="31">
        <v>0</v>
      </c>
      <c r="S136" s="31">
        <v>10</v>
      </c>
      <c r="U136" s="31">
        <v>403.661</v>
      </c>
      <c r="V136" s="31">
        <f t="shared" si="18"/>
        <v>1704.1595</v>
      </c>
      <c r="W136" s="31">
        <f t="shared" si="19"/>
        <v>1026.596689862924</v>
      </c>
      <c r="X136" s="31">
        <f t="shared" si="20"/>
        <v>94.768810000000002</v>
      </c>
    </row>
    <row r="137" spans="1:24" x14ac:dyDescent="0.3">
      <c r="A137">
        <v>137</v>
      </c>
      <c r="B137" t="str">
        <f t="shared" si="15"/>
        <v>137NM</v>
      </c>
      <c r="C137" t="s">
        <v>291</v>
      </c>
      <c r="D137" t="s">
        <v>290</v>
      </c>
      <c r="E137" t="s">
        <v>72</v>
      </c>
      <c r="F137" t="s">
        <v>289</v>
      </c>
      <c r="G137" t="s">
        <v>288</v>
      </c>
      <c r="H137" t="s">
        <v>170</v>
      </c>
      <c r="I137" t="s">
        <v>169</v>
      </c>
      <c r="J137" t="s">
        <v>287</v>
      </c>
      <c r="K137" t="s">
        <v>286</v>
      </c>
      <c r="L137" t="s">
        <v>285</v>
      </c>
      <c r="M137">
        <v>7</v>
      </c>
      <c r="N137" t="s">
        <v>643</v>
      </c>
      <c r="O137" t="s">
        <v>168</v>
      </c>
      <c r="P137" s="31">
        <v>0</v>
      </c>
      <c r="Q137" s="31">
        <v>174.3785</v>
      </c>
      <c r="R137" s="31">
        <v>0</v>
      </c>
      <c r="S137" s="31">
        <v>10</v>
      </c>
      <c r="U137" s="31">
        <v>403.661</v>
      </c>
      <c r="V137" s="31">
        <f t="shared" si="18"/>
        <v>174.3785</v>
      </c>
      <c r="W137" s="31">
        <f t="shared" si="19"/>
        <v>10.748930500291975</v>
      </c>
      <c r="X137" s="31">
        <f t="shared" si="20"/>
        <v>94.768810000000002</v>
      </c>
    </row>
    <row r="138" spans="1:24" x14ac:dyDescent="0.3">
      <c r="A138">
        <v>10</v>
      </c>
      <c r="B138" t="str">
        <f t="shared" si="15"/>
        <v>10ZM</v>
      </c>
      <c r="C138" t="s">
        <v>275</v>
      </c>
      <c r="D138" t="s">
        <v>284</v>
      </c>
      <c r="E138" t="s">
        <v>2</v>
      </c>
      <c r="F138" t="s">
        <v>283</v>
      </c>
      <c r="G138" t="s">
        <v>170</v>
      </c>
      <c r="H138" t="s">
        <v>282</v>
      </c>
      <c r="I138" t="s">
        <v>171</v>
      </c>
      <c r="J138" t="s">
        <v>281</v>
      </c>
      <c r="K138" t="s">
        <v>280</v>
      </c>
      <c r="L138" t="s">
        <v>271</v>
      </c>
      <c r="M138">
        <v>1</v>
      </c>
      <c r="N138" t="s">
        <v>614</v>
      </c>
      <c r="O138" t="s">
        <v>167</v>
      </c>
      <c r="P138" s="31">
        <v>45.936</v>
      </c>
      <c r="Q138" s="31">
        <v>30.623999999999999</v>
      </c>
      <c r="R138" s="31">
        <v>0</v>
      </c>
      <c r="S138" s="31">
        <v>-2.8</v>
      </c>
      <c r="T138" s="31">
        <v>227.172</v>
      </c>
      <c r="V138" s="31">
        <f t="shared" si="18"/>
        <v>76.56</v>
      </c>
      <c r="W138" s="31">
        <f t="shared" si="19"/>
        <v>1.2214066645832795</v>
      </c>
      <c r="X138" s="31">
        <f t="shared" si="20"/>
        <v>160.76383999999999</v>
      </c>
    </row>
    <row r="139" spans="1:24" x14ac:dyDescent="0.3">
      <c r="A139">
        <v>10</v>
      </c>
      <c r="B139" t="str">
        <f t="shared" si="15"/>
        <v>10NM</v>
      </c>
      <c r="C139" t="s">
        <v>275</v>
      </c>
      <c r="D139" t="s">
        <v>284</v>
      </c>
      <c r="E139" t="s">
        <v>2</v>
      </c>
      <c r="F139" t="s">
        <v>283</v>
      </c>
      <c r="G139" t="s">
        <v>170</v>
      </c>
      <c r="H139" t="s">
        <v>282</v>
      </c>
      <c r="I139" t="s">
        <v>171</v>
      </c>
      <c r="J139" t="s">
        <v>281</v>
      </c>
      <c r="K139" t="s">
        <v>280</v>
      </c>
      <c r="L139" t="s">
        <v>271</v>
      </c>
      <c r="M139">
        <v>1</v>
      </c>
      <c r="N139" t="s">
        <v>614</v>
      </c>
      <c r="O139" t="s">
        <v>168</v>
      </c>
      <c r="P139" s="31">
        <v>45.936</v>
      </c>
      <c r="Q139" s="31">
        <v>30.623999999999999</v>
      </c>
      <c r="R139" s="31">
        <v>0</v>
      </c>
      <c r="S139" s="31">
        <v>-2.8</v>
      </c>
      <c r="T139" s="31">
        <v>227.172</v>
      </c>
      <c r="V139" s="31">
        <f t="shared" si="18"/>
        <v>76.56</v>
      </c>
      <c r="W139" s="31">
        <f t="shared" si="19"/>
        <v>1.2214066645832795</v>
      </c>
      <c r="X139" s="31">
        <f t="shared" si="20"/>
        <v>160.76383999999999</v>
      </c>
    </row>
    <row r="140" spans="1:24" x14ac:dyDescent="0.3">
      <c r="A140">
        <v>175</v>
      </c>
      <c r="B140" t="str">
        <f t="shared" si="15"/>
        <v>175ZM</v>
      </c>
      <c r="C140" t="s">
        <v>275</v>
      </c>
      <c r="D140" t="s">
        <v>279</v>
      </c>
      <c r="E140" t="s">
        <v>112</v>
      </c>
      <c r="F140" t="s">
        <v>278</v>
      </c>
      <c r="G140" t="s">
        <v>277</v>
      </c>
      <c r="H140" t="s">
        <v>276</v>
      </c>
      <c r="I140" t="s">
        <v>171</v>
      </c>
      <c r="J140" t="s">
        <v>272</v>
      </c>
      <c r="K140" t="s">
        <v>111</v>
      </c>
      <c r="L140" t="s">
        <v>271</v>
      </c>
      <c r="M140">
        <v>2</v>
      </c>
      <c r="N140" t="s">
        <v>636</v>
      </c>
      <c r="O140" t="s">
        <v>167</v>
      </c>
      <c r="P140" s="31">
        <v>43.301900000000003</v>
      </c>
      <c r="Q140" s="31">
        <v>175.36879999999999</v>
      </c>
      <c r="R140" s="31">
        <v>0</v>
      </c>
      <c r="S140" s="31">
        <v>0</v>
      </c>
      <c r="T140" s="31">
        <v>31.2</v>
      </c>
      <c r="V140" s="31">
        <f t="shared" si="18"/>
        <v>218.67070000000001</v>
      </c>
      <c r="W140" s="31">
        <f t="shared" si="19"/>
        <v>71.308106917263856</v>
      </c>
      <c r="X140" s="31">
        <f t="shared" si="20"/>
        <v>22.463999999999999</v>
      </c>
    </row>
    <row r="141" spans="1:24" x14ac:dyDescent="0.3">
      <c r="A141">
        <v>175</v>
      </c>
      <c r="B141" t="str">
        <f t="shared" si="15"/>
        <v>175NM</v>
      </c>
      <c r="C141" t="s">
        <v>275</v>
      </c>
      <c r="D141" t="s">
        <v>279</v>
      </c>
      <c r="E141" t="s">
        <v>112</v>
      </c>
      <c r="F141" t="s">
        <v>278</v>
      </c>
      <c r="G141" t="s">
        <v>277</v>
      </c>
      <c r="H141" t="s">
        <v>276</v>
      </c>
      <c r="I141" t="s">
        <v>171</v>
      </c>
      <c r="J141" t="s">
        <v>272</v>
      </c>
      <c r="K141" t="s">
        <v>111</v>
      </c>
      <c r="L141" t="s">
        <v>271</v>
      </c>
      <c r="M141">
        <v>2</v>
      </c>
      <c r="N141" t="s">
        <v>636</v>
      </c>
      <c r="O141" t="s">
        <v>168</v>
      </c>
      <c r="P141" s="31">
        <v>7.1573000000000002</v>
      </c>
      <c r="Q141" s="31">
        <v>91.028199999999998</v>
      </c>
      <c r="R141" s="31">
        <v>0</v>
      </c>
      <c r="S141" s="31">
        <v>0</v>
      </c>
      <c r="T141" s="31">
        <v>31.2</v>
      </c>
      <c r="V141" s="31">
        <f t="shared" si="18"/>
        <v>98.185500000000005</v>
      </c>
      <c r="W141" s="31">
        <f t="shared" si="19"/>
        <v>14.376475504957938</v>
      </c>
      <c r="X141" s="31">
        <f t="shared" si="20"/>
        <v>22.463999999999999</v>
      </c>
    </row>
    <row r="142" spans="1:24" x14ac:dyDescent="0.3">
      <c r="A142">
        <v>177</v>
      </c>
      <c r="B142" t="str">
        <f t="shared" si="15"/>
        <v>177ZM</v>
      </c>
      <c r="C142" t="s">
        <v>275</v>
      </c>
      <c r="D142" t="s">
        <v>274</v>
      </c>
      <c r="E142" t="s">
        <v>114</v>
      </c>
      <c r="F142" t="s">
        <v>273</v>
      </c>
      <c r="G142" t="s">
        <v>170</v>
      </c>
      <c r="H142" t="s">
        <v>170</v>
      </c>
      <c r="I142" t="s">
        <v>169</v>
      </c>
      <c r="J142" t="s">
        <v>272</v>
      </c>
      <c r="K142" t="s">
        <v>113</v>
      </c>
      <c r="L142" t="s">
        <v>271</v>
      </c>
      <c r="M142">
        <v>3</v>
      </c>
      <c r="N142" t="s">
        <v>676</v>
      </c>
      <c r="O142" t="s">
        <v>167</v>
      </c>
      <c r="P142" s="31">
        <v>26.973500000000001</v>
      </c>
      <c r="Q142" s="31">
        <v>108.6092</v>
      </c>
      <c r="R142" s="31">
        <v>0</v>
      </c>
      <c r="S142" s="31">
        <v>-1.5478000000000001</v>
      </c>
      <c r="T142" s="31">
        <v>16.0823990261718</v>
      </c>
      <c r="V142" s="31">
        <f t="shared" si="18"/>
        <v>135.58269999999999</v>
      </c>
      <c r="W142" s="31">
        <f t="shared" si="19"/>
        <v>61.388398567902875</v>
      </c>
      <c r="X142" s="31">
        <f t="shared" si="20"/>
        <v>10.031527298843695</v>
      </c>
    </row>
    <row r="143" spans="1:24" x14ac:dyDescent="0.3">
      <c r="A143">
        <v>177</v>
      </c>
      <c r="B143" t="str">
        <f t="shared" si="15"/>
        <v>177NM</v>
      </c>
      <c r="C143" t="s">
        <v>275</v>
      </c>
      <c r="D143" t="s">
        <v>274</v>
      </c>
      <c r="E143" t="s">
        <v>114</v>
      </c>
      <c r="F143" t="s">
        <v>273</v>
      </c>
      <c r="G143" t="s">
        <v>170</v>
      </c>
      <c r="H143" t="s">
        <v>170</v>
      </c>
      <c r="I143" t="s">
        <v>169</v>
      </c>
      <c r="J143" t="s">
        <v>272</v>
      </c>
      <c r="K143" t="s">
        <v>113</v>
      </c>
      <c r="L143" t="s">
        <v>271</v>
      </c>
      <c r="M143">
        <v>3</v>
      </c>
      <c r="N143" t="s">
        <v>676</v>
      </c>
      <c r="O143" t="s">
        <v>168</v>
      </c>
      <c r="P143" s="31">
        <v>3.1436999999999999</v>
      </c>
      <c r="Q143" s="31">
        <v>21.631599999999999</v>
      </c>
      <c r="R143" s="31">
        <v>0</v>
      </c>
      <c r="S143" s="31">
        <v>-1.5478000000000001</v>
      </c>
      <c r="T143" s="31">
        <v>16.0823990261718</v>
      </c>
      <c r="V143" s="31">
        <f t="shared" si="18"/>
        <v>24.775299999999998</v>
      </c>
      <c r="W143" s="31">
        <f t="shared" si="19"/>
        <v>2.0498193650318051</v>
      </c>
      <c r="X143" s="31">
        <f t="shared" si="20"/>
        <v>10.031527298843695</v>
      </c>
    </row>
    <row r="144" spans="1:24" x14ac:dyDescent="0.3">
      <c r="A144">
        <v>262</v>
      </c>
      <c r="B144" t="str">
        <f t="shared" si="15"/>
        <v>262ZM</v>
      </c>
      <c r="C144" t="s">
        <v>225</v>
      </c>
      <c r="D144" s="10" t="s">
        <v>270</v>
      </c>
      <c r="E144" t="s">
        <v>157</v>
      </c>
      <c r="F144" t="s">
        <v>269</v>
      </c>
      <c r="G144" t="s">
        <v>170</v>
      </c>
      <c r="H144" t="s">
        <v>170</v>
      </c>
      <c r="I144" t="s">
        <v>171</v>
      </c>
      <c r="J144" t="s">
        <v>268</v>
      </c>
      <c r="K144" t="s">
        <v>267</v>
      </c>
      <c r="L144" t="s">
        <v>222</v>
      </c>
      <c r="M144">
        <v>1</v>
      </c>
      <c r="N144" s="35" t="s">
        <v>636</v>
      </c>
      <c r="O144" t="s">
        <v>167</v>
      </c>
      <c r="P144" s="31">
        <v>0</v>
      </c>
      <c r="Q144" s="31">
        <v>2204</v>
      </c>
      <c r="R144" s="31">
        <v>0</v>
      </c>
      <c r="S144" s="31">
        <v>0</v>
      </c>
      <c r="U144" s="31">
        <v>4500</v>
      </c>
      <c r="V144" s="31">
        <f t="shared" si="18"/>
        <v>2204</v>
      </c>
      <c r="W144" s="31">
        <f t="shared" si="19"/>
        <v>172.20120211640213</v>
      </c>
      <c r="X144" s="31">
        <f t="shared" si="20"/>
        <v>945</v>
      </c>
    </row>
    <row r="145" spans="1:24" x14ac:dyDescent="0.3">
      <c r="A145">
        <v>262</v>
      </c>
      <c r="B145" t="str">
        <f t="shared" si="15"/>
        <v>262NM</v>
      </c>
      <c r="C145" t="s">
        <v>225</v>
      </c>
      <c r="D145" t="s">
        <v>270</v>
      </c>
      <c r="E145" t="s">
        <v>157</v>
      </c>
      <c r="F145" t="s">
        <v>269</v>
      </c>
      <c r="G145" t="s">
        <v>170</v>
      </c>
      <c r="H145" t="s">
        <v>170</v>
      </c>
      <c r="I145" t="s">
        <v>171</v>
      </c>
      <c r="J145" t="s">
        <v>268</v>
      </c>
      <c r="K145" t="s">
        <v>267</v>
      </c>
      <c r="L145" t="s">
        <v>222</v>
      </c>
      <c r="M145">
        <v>1</v>
      </c>
      <c r="N145" s="35" t="s">
        <v>636</v>
      </c>
      <c r="O145" t="s">
        <v>168</v>
      </c>
      <c r="P145" s="31">
        <v>0</v>
      </c>
      <c r="Q145" s="31">
        <v>2204</v>
      </c>
      <c r="R145" s="31">
        <v>0</v>
      </c>
      <c r="S145" s="31">
        <v>0</v>
      </c>
      <c r="U145" s="31">
        <v>4500</v>
      </c>
      <c r="V145" s="31">
        <f t="shared" si="18"/>
        <v>2204</v>
      </c>
      <c r="W145" s="31">
        <f t="shared" si="19"/>
        <v>172.20120211640213</v>
      </c>
      <c r="X145" s="31">
        <f t="shared" si="20"/>
        <v>945</v>
      </c>
    </row>
    <row r="146" spans="1:24" x14ac:dyDescent="0.3">
      <c r="A146">
        <v>142</v>
      </c>
      <c r="B146" t="str">
        <f t="shared" ref="B146:B199" si="21">A146&amp;O146</f>
        <v>142ZM</v>
      </c>
      <c r="C146" t="s">
        <v>225</v>
      </c>
      <c r="D146" t="s">
        <v>266</v>
      </c>
      <c r="E146" t="s">
        <v>76</v>
      </c>
      <c r="F146" t="s">
        <v>265</v>
      </c>
      <c r="G146" t="s">
        <v>264</v>
      </c>
      <c r="H146" t="s">
        <v>263</v>
      </c>
      <c r="I146" t="s">
        <v>171</v>
      </c>
      <c r="J146" t="s">
        <v>179</v>
      </c>
      <c r="K146" t="s">
        <v>75</v>
      </c>
      <c r="L146" t="s">
        <v>222</v>
      </c>
      <c r="M146">
        <v>2</v>
      </c>
      <c r="N146" t="s">
        <v>644</v>
      </c>
      <c r="O146" t="s">
        <v>167</v>
      </c>
      <c r="P146" s="31">
        <v>38.563600000000001</v>
      </c>
      <c r="Q146" s="31">
        <v>20.255199999999999</v>
      </c>
      <c r="R146" s="31">
        <v>0</v>
      </c>
      <c r="S146" s="31">
        <v>4.2409999999999997</v>
      </c>
      <c r="U146" s="31">
        <v>67.25</v>
      </c>
      <c r="V146" s="31">
        <f t="shared" ref="V146:V149" si="22">SUM(P146:R146)</f>
        <v>58.818799999999996</v>
      </c>
      <c r="W146" s="31">
        <f t="shared" ref="W146:W149" si="23">0.067*(0.5*V146)*(V146/(X146))</f>
        <v>6.3113413194783137</v>
      </c>
      <c r="X146" s="31">
        <f t="shared" si="20"/>
        <v>18.363499999999998</v>
      </c>
    </row>
    <row r="147" spans="1:24" x14ac:dyDescent="0.3">
      <c r="A147">
        <v>142</v>
      </c>
      <c r="B147" t="str">
        <f t="shared" si="21"/>
        <v>142NM</v>
      </c>
      <c r="C147" t="s">
        <v>225</v>
      </c>
      <c r="D147" t="s">
        <v>266</v>
      </c>
      <c r="E147" t="s">
        <v>76</v>
      </c>
      <c r="F147" t="s">
        <v>265</v>
      </c>
      <c r="G147" t="s">
        <v>264</v>
      </c>
      <c r="H147" t="s">
        <v>263</v>
      </c>
      <c r="I147" t="s">
        <v>171</v>
      </c>
      <c r="J147" t="s">
        <v>179</v>
      </c>
      <c r="K147" t="s">
        <v>75</v>
      </c>
      <c r="L147" t="s">
        <v>222</v>
      </c>
      <c r="M147">
        <v>2</v>
      </c>
      <c r="N147" t="s">
        <v>644</v>
      </c>
      <c r="O147" t="s">
        <v>168</v>
      </c>
      <c r="P147" s="31">
        <v>10.9962</v>
      </c>
      <c r="Q147" s="31">
        <v>14.301600000000001</v>
      </c>
      <c r="R147" s="31">
        <v>0</v>
      </c>
      <c r="S147" s="31">
        <v>4.2409999999999997</v>
      </c>
      <c r="U147" s="31">
        <v>67.25</v>
      </c>
      <c r="V147" s="31">
        <f t="shared" si="22"/>
        <v>25.297800000000002</v>
      </c>
      <c r="W147" s="31">
        <f t="shared" si="23"/>
        <v>1.1674945376502306</v>
      </c>
      <c r="X147" s="31">
        <f t="shared" si="20"/>
        <v>18.363499999999998</v>
      </c>
    </row>
    <row r="148" spans="1:24" x14ac:dyDescent="0.3">
      <c r="A148">
        <v>271</v>
      </c>
      <c r="B148" t="str">
        <f t="shared" si="21"/>
        <v>271ZM</v>
      </c>
      <c r="C148" t="s">
        <v>225</v>
      </c>
      <c r="D148" t="s">
        <v>262</v>
      </c>
      <c r="E148" t="s">
        <v>161</v>
      </c>
      <c r="F148" t="s">
        <v>261</v>
      </c>
      <c r="G148" t="s">
        <v>260</v>
      </c>
      <c r="H148" t="s">
        <v>259</v>
      </c>
      <c r="I148" t="s">
        <v>171</v>
      </c>
      <c r="J148" t="s">
        <v>179</v>
      </c>
      <c r="K148" t="s">
        <v>160</v>
      </c>
      <c r="L148" t="s">
        <v>222</v>
      </c>
      <c r="M148">
        <v>3</v>
      </c>
      <c r="N148" t="s">
        <v>645</v>
      </c>
      <c r="O148" t="s">
        <v>167</v>
      </c>
      <c r="P148" s="31">
        <v>36.493600000000001</v>
      </c>
      <c r="Q148" s="31">
        <v>19.72</v>
      </c>
      <c r="R148" s="31">
        <v>0</v>
      </c>
      <c r="S148" s="31">
        <v>0</v>
      </c>
      <c r="U148" s="31">
        <v>45</v>
      </c>
      <c r="V148" s="31">
        <f t="shared" si="22"/>
        <v>56.2136</v>
      </c>
      <c r="W148" s="31">
        <f t="shared" si="23"/>
        <v>11.20200588742434</v>
      </c>
      <c r="X148" s="31">
        <f t="shared" si="20"/>
        <v>9.4499999999999993</v>
      </c>
    </row>
    <row r="149" spans="1:24" x14ac:dyDescent="0.3">
      <c r="A149">
        <v>271</v>
      </c>
      <c r="B149" t="str">
        <f t="shared" si="21"/>
        <v>271NM</v>
      </c>
      <c r="C149" t="s">
        <v>225</v>
      </c>
      <c r="D149" t="s">
        <v>262</v>
      </c>
      <c r="E149" t="s">
        <v>161</v>
      </c>
      <c r="F149" t="s">
        <v>261</v>
      </c>
      <c r="G149" t="s">
        <v>260</v>
      </c>
      <c r="H149" t="s">
        <v>259</v>
      </c>
      <c r="I149" t="s">
        <v>171</v>
      </c>
      <c r="J149" t="s">
        <v>179</v>
      </c>
      <c r="K149" t="s">
        <v>160</v>
      </c>
      <c r="L149" t="s">
        <v>222</v>
      </c>
      <c r="M149">
        <v>3</v>
      </c>
      <c r="N149" s="35" t="s">
        <v>645</v>
      </c>
      <c r="O149" t="s">
        <v>168</v>
      </c>
      <c r="P149" s="31">
        <v>0</v>
      </c>
      <c r="Q149" s="31">
        <v>15.08</v>
      </c>
      <c r="R149" s="31">
        <v>0</v>
      </c>
      <c r="S149" s="31">
        <v>0</v>
      </c>
      <c r="U149" s="31">
        <v>45</v>
      </c>
      <c r="V149" s="31">
        <f t="shared" si="22"/>
        <v>15.08</v>
      </c>
      <c r="W149" s="31">
        <f t="shared" si="23"/>
        <v>0.80614967195767218</v>
      </c>
      <c r="X149" s="31">
        <f t="shared" si="20"/>
        <v>9.4499999999999993</v>
      </c>
    </row>
    <row r="150" spans="1:24" x14ac:dyDescent="0.3">
      <c r="A150">
        <v>143</v>
      </c>
      <c r="B150" t="str">
        <f t="shared" si="21"/>
        <v>143ZM</v>
      </c>
      <c r="C150" t="s">
        <v>225</v>
      </c>
      <c r="D150" t="s">
        <v>258</v>
      </c>
      <c r="E150" t="s">
        <v>78</v>
      </c>
      <c r="F150" t="s">
        <v>257</v>
      </c>
      <c r="G150" t="s">
        <v>256</v>
      </c>
      <c r="H150" t="s">
        <v>252</v>
      </c>
      <c r="I150" t="s">
        <v>171</v>
      </c>
      <c r="J150" t="s">
        <v>179</v>
      </c>
      <c r="K150" t="s">
        <v>77</v>
      </c>
      <c r="L150" t="s">
        <v>222</v>
      </c>
      <c r="M150">
        <v>4</v>
      </c>
      <c r="N150" s="35" t="s">
        <v>680</v>
      </c>
      <c r="O150" t="s">
        <v>167</v>
      </c>
    </row>
    <row r="151" spans="1:24" x14ac:dyDescent="0.3">
      <c r="A151">
        <v>143</v>
      </c>
      <c r="B151" t="str">
        <f t="shared" si="21"/>
        <v>143NM</v>
      </c>
      <c r="C151" t="s">
        <v>225</v>
      </c>
      <c r="D151" t="s">
        <v>258</v>
      </c>
      <c r="E151" t="s">
        <v>78</v>
      </c>
      <c r="F151" t="s">
        <v>257</v>
      </c>
      <c r="G151" t="s">
        <v>256</v>
      </c>
      <c r="H151" t="s">
        <v>252</v>
      </c>
      <c r="I151" t="s">
        <v>171</v>
      </c>
      <c r="J151" t="s">
        <v>179</v>
      </c>
      <c r="K151" t="s">
        <v>77</v>
      </c>
      <c r="L151" t="s">
        <v>222</v>
      </c>
      <c r="M151">
        <v>4</v>
      </c>
      <c r="N151" s="35" t="s">
        <v>680</v>
      </c>
      <c r="O151" t="s">
        <v>168</v>
      </c>
    </row>
    <row r="152" spans="1:24" x14ac:dyDescent="0.3">
      <c r="A152">
        <v>146</v>
      </c>
      <c r="B152" t="str">
        <f t="shared" si="21"/>
        <v>146ZM</v>
      </c>
      <c r="C152" t="s">
        <v>225</v>
      </c>
      <c r="D152" t="s">
        <v>255</v>
      </c>
      <c r="E152" t="s">
        <v>80</v>
      </c>
      <c r="F152" t="s">
        <v>254</v>
      </c>
      <c r="G152" t="s">
        <v>253</v>
      </c>
      <c r="H152" t="s">
        <v>252</v>
      </c>
      <c r="I152" t="s">
        <v>171</v>
      </c>
      <c r="J152" t="s">
        <v>179</v>
      </c>
      <c r="K152" t="s">
        <v>79</v>
      </c>
      <c r="L152" t="s">
        <v>222</v>
      </c>
      <c r="M152">
        <v>5</v>
      </c>
      <c r="N152" s="35" t="s">
        <v>652</v>
      </c>
      <c r="O152" t="s">
        <v>167</v>
      </c>
      <c r="P152" s="31">
        <v>7.5580999999999996</v>
      </c>
      <c r="Q152" s="31">
        <v>58.003</v>
      </c>
      <c r="R152" s="31">
        <v>0</v>
      </c>
      <c r="S152" s="31">
        <v>1.8</v>
      </c>
      <c r="U152" s="31">
        <v>154</v>
      </c>
      <c r="V152" s="31">
        <f t="shared" ref="V152:V181" si="24">SUM(P152:R152)</f>
        <v>65.561099999999996</v>
      </c>
      <c r="W152" s="31">
        <f t="shared" ref="W152:W181" si="25">0.067*(0.5*V152)*(V152/(X152))</f>
        <v>4.2176812364538669</v>
      </c>
      <c r="X152" s="31">
        <f t="shared" si="20"/>
        <v>34.139999999999993</v>
      </c>
    </row>
    <row r="153" spans="1:24" x14ac:dyDescent="0.3">
      <c r="A153">
        <v>146</v>
      </c>
      <c r="B153" t="str">
        <f t="shared" si="21"/>
        <v>146NM</v>
      </c>
      <c r="C153" t="s">
        <v>225</v>
      </c>
      <c r="D153" t="s">
        <v>255</v>
      </c>
      <c r="E153" t="s">
        <v>80</v>
      </c>
      <c r="F153" t="s">
        <v>254</v>
      </c>
      <c r="G153" t="s">
        <v>253</v>
      </c>
      <c r="H153" t="s">
        <v>252</v>
      </c>
      <c r="I153" t="s">
        <v>171</v>
      </c>
      <c r="J153" t="s">
        <v>179</v>
      </c>
      <c r="K153" t="s">
        <v>79</v>
      </c>
      <c r="L153" t="s">
        <v>222</v>
      </c>
      <c r="M153">
        <v>5</v>
      </c>
      <c r="N153" t="s">
        <v>652</v>
      </c>
      <c r="O153" t="s">
        <v>168</v>
      </c>
      <c r="P153" s="31">
        <v>0</v>
      </c>
      <c r="Q153" s="31">
        <v>16.3447</v>
      </c>
      <c r="R153" s="31">
        <v>0</v>
      </c>
      <c r="S153" s="31">
        <v>1.8</v>
      </c>
      <c r="U153" s="31">
        <v>154</v>
      </c>
      <c r="V153" s="31">
        <f t="shared" si="24"/>
        <v>16.3447</v>
      </c>
      <c r="W153" s="31">
        <f t="shared" si="25"/>
        <v>0.26214114838942593</v>
      </c>
      <c r="X153" s="31">
        <f t="shared" si="20"/>
        <v>34.139999999999993</v>
      </c>
    </row>
    <row r="154" spans="1:24" x14ac:dyDescent="0.3">
      <c r="A154">
        <v>151</v>
      </c>
      <c r="B154" t="str">
        <f t="shared" si="21"/>
        <v>151ZM</v>
      </c>
      <c r="C154" t="s">
        <v>225</v>
      </c>
      <c r="D154" t="s">
        <v>251</v>
      </c>
      <c r="E154" t="s">
        <v>90</v>
      </c>
      <c r="F154" t="s">
        <v>250</v>
      </c>
      <c r="G154" t="s">
        <v>249</v>
      </c>
      <c r="H154" t="s">
        <v>170</v>
      </c>
      <c r="I154" t="s">
        <v>171</v>
      </c>
      <c r="J154" t="s">
        <v>179</v>
      </c>
      <c r="K154" t="s">
        <v>89</v>
      </c>
      <c r="L154" t="s">
        <v>222</v>
      </c>
      <c r="M154">
        <v>6</v>
      </c>
      <c r="N154" t="s">
        <v>653</v>
      </c>
      <c r="O154" t="s">
        <v>167</v>
      </c>
      <c r="P154" s="31">
        <v>52.176900000000003</v>
      </c>
      <c r="Q154" s="31">
        <v>200.0472</v>
      </c>
      <c r="R154" s="31">
        <v>0</v>
      </c>
      <c r="S154" s="31">
        <v>1.0329999999999999</v>
      </c>
      <c r="U154" s="31">
        <v>215.75</v>
      </c>
      <c r="V154" s="31">
        <f t="shared" si="24"/>
        <v>252.22410000000002</v>
      </c>
      <c r="W154" s="31">
        <f t="shared" si="25"/>
        <v>45.989348125228162</v>
      </c>
      <c r="X154" s="31">
        <f t="shared" si="20"/>
        <v>46.340499999999999</v>
      </c>
    </row>
    <row r="155" spans="1:24" x14ac:dyDescent="0.3">
      <c r="A155">
        <v>151</v>
      </c>
      <c r="B155" t="str">
        <f t="shared" si="21"/>
        <v>151NM</v>
      </c>
      <c r="C155" t="s">
        <v>225</v>
      </c>
      <c r="D155" t="s">
        <v>251</v>
      </c>
      <c r="E155" t="s">
        <v>90</v>
      </c>
      <c r="F155" t="s">
        <v>250</v>
      </c>
      <c r="G155" t="s">
        <v>249</v>
      </c>
      <c r="H155" t="s">
        <v>170</v>
      </c>
      <c r="I155" t="s">
        <v>171</v>
      </c>
      <c r="J155" t="s">
        <v>179</v>
      </c>
      <c r="K155" t="s">
        <v>89</v>
      </c>
      <c r="L155" t="s">
        <v>222</v>
      </c>
      <c r="M155">
        <v>6</v>
      </c>
      <c r="N155" t="s">
        <v>653</v>
      </c>
      <c r="O155" t="s">
        <v>168</v>
      </c>
      <c r="P155" s="31">
        <v>0</v>
      </c>
      <c r="Q155" s="31">
        <v>1.1999999999999999E-3</v>
      </c>
      <c r="R155" s="31">
        <v>0</v>
      </c>
      <c r="S155" s="31">
        <v>1.0329999999999999</v>
      </c>
      <c r="U155" s="31">
        <v>215.75</v>
      </c>
      <c r="V155" s="31">
        <f t="shared" si="24"/>
        <v>1.1999999999999999E-3</v>
      </c>
      <c r="W155" s="31">
        <f t="shared" si="25"/>
        <v>1.0409900626881453E-9</v>
      </c>
      <c r="X155" s="31">
        <f t="shared" si="20"/>
        <v>46.340499999999999</v>
      </c>
    </row>
    <row r="156" spans="1:24" x14ac:dyDescent="0.3">
      <c r="A156">
        <v>148</v>
      </c>
      <c r="B156" t="str">
        <f t="shared" si="21"/>
        <v>148ZM</v>
      </c>
      <c r="C156" t="s">
        <v>225</v>
      </c>
      <c r="D156" t="s">
        <v>248</v>
      </c>
      <c r="E156" t="s">
        <v>84</v>
      </c>
      <c r="F156" t="s">
        <v>247</v>
      </c>
      <c r="G156" t="s">
        <v>246</v>
      </c>
      <c r="H156" t="s">
        <v>170</v>
      </c>
      <c r="I156" t="s">
        <v>171</v>
      </c>
      <c r="J156" t="s">
        <v>179</v>
      </c>
      <c r="K156" t="s">
        <v>83</v>
      </c>
      <c r="L156" t="s">
        <v>222</v>
      </c>
      <c r="M156">
        <v>7</v>
      </c>
      <c r="N156" t="s">
        <v>654</v>
      </c>
      <c r="O156" t="s">
        <v>167</v>
      </c>
      <c r="P156" s="31">
        <v>31.7499</v>
      </c>
      <c r="Q156" s="31">
        <v>34.254899999999999</v>
      </c>
      <c r="R156" s="31">
        <v>0</v>
      </c>
      <c r="S156" s="31">
        <v>1.7500000000000002E-2</v>
      </c>
      <c r="U156" s="31">
        <v>55.25</v>
      </c>
      <c r="V156" s="31">
        <f t="shared" si="24"/>
        <v>66.004800000000003</v>
      </c>
      <c r="W156" s="31">
        <f t="shared" si="25"/>
        <v>12.560002269521515</v>
      </c>
      <c r="X156" s="31">
        <f t="shared" si="20"/>
        <v>11.62</v>
      </c>
    </row>
    <row r="157" spans="1:24" x14ac:dyDescent="0.3">
      <c r="A157">
        <v>148</v>
      </c>
      <c r="B157" t="str">
        <f t="shared" si="21"/>
        <v>148NM</v>
      </c>
      <c r="C157" t="s">
        <v>225</v>
      </c>
      <c r="D157" t="s">
        <v>248</v>
      </c>
      <c r="E157" t="s">
        <v>84</v>
      </c>
      <c r="F157" t="s">
        <v>247</v>
      </c>
      <c r="G157" t="s">
        <v>246</v>
      </c>
      <c r="H157" t="s">
        <v>170</v>
      </c>
      <c r="I157" t="s">
        <v>171</v>
      </c>
      <c r="J157" t="s">
        <v>179</v>
      </c>
      <c r="K157" t="s">
        <v>83</v>
      </c>
      <c r="L157" t="s">
        <v>222</v>
      </c>
      <c r="M157">
        <v>7</v>
      </c>
      <c r="N157" t="s">
        <v>654</v>
      </c>
      <c r="O157" t="s">
        <v>168</v>
      </c>
      <c r="P157" s="31">
        <v>0</v>
      </c>
      <c r="Q157" s="31">
        <v>1.1999999999999999E-3</v>
      </c>
      <c r="R157" s="31">
        <v>0</v>
      </c>
      <c r="S157" s="31">
        <v>1.7500000000000002E-2</v>
      </c>
      <c r="U157" s="31">
        <v>55.25</v>
      </c>
      <c r="V157" s="31">
        <f t="shared" si="24"/>
        <v>1.1999999999999999E-3</v>
      </c>
      <c r="W157" s="31">
        <f t="shared" si="25"/>
        <v>4.1514629948364886E-9</v>
      </c>
      <c r="X157" s="31">
        <f t="shared" si="20"/>
        <v>11.62</v>
      </c>
    </row>
    <row r="158" spans="1:24" x14ac:dyDescent="0.3">
      <c r="A158">
        <v>149</v>
      </c>
      <c r="B158" t="str">
        <f t="shared" si="21"/>
        <v>149ZM</v>
      </c>
      <c r="C158" t="s">
        <v>225</v>
      </c>
      <c r="D158" t="s">
        <v>245</v>
      </c>
      <c r="E158" t="s">
        <v>86</v>
      </c>
      <c r="F158" t="s">
        <v>244</v>
      </c>
      <c r="G158" t="s">
        <v>243</v>
      </c>
      <c r="H158" t="s">
        <v>170</v>
      </c>
      <c r="I158" t="s">
        <v>171</v>
      </c>
      <c r="J158" t="s">
        <v>179</v>
      </c>
      <c r="K158" t="s">
        <v>85</v>
      </c>
      <c r="L158" t="s">
        <v>222</v>
      </c>
      <c r="M158">
        <v>8</v>
      </c>
      <c r="N158" t="s">
        <v>653</v>
      </c>
      <c r="O158" t="s">
        <v>167</v>
      </c>
      <c r="P158" s="31">
        <v>29.488099999999999</v>
      </c>
      <c r="Q158" s="31">
        <v>67.708299999999994</v>
      </c>
      <c r="R158" s="31">
        <v>0</v>
      </c>
      <c r="S158" s="31">
        <v>0.26700000000000002</v>
      </c>
      <c r="U158" s="31">
        <v>73.75</v>
      </c>
      <c r="V158" s="31">
        <f t="shared" si="24"/>
        <v>97.196399999999997</v>
      </c>
      <c r="W158" s="31">
        <f t="shared" si="25"/>
        <v>20.088177713933163</v>
      </c>
      <c r="X158" s="31">
        <f t="shared" si="20"/>
        <v>15.754499999999998</v>
      </c>
    </row>
    <row r="159" spans="1:24" x14ac:dyDescent="0.3">
      <c r="A159">
        <v>149</v>
      </c>
      <c r="B159" t="str">
        <f t="shared" si="21"/>
        <v>149NM</v>
      </c>
      <c r="C159" t="s">
        <v>225</v>
      </c>
      <c r="D159" t="s">
        <v>245</v>
      </c>
      <c r="E159" t="s">
        <v>86</v>
      </c>
      <c r="F159" t="s">
        <v>244</v>
      </c>
      <c r="G159" t="s">
        <v>243</v>
      </c>
      <c r="H159" t="s">
        <v>170</v>
      </c>
      <c r="I159" t="s">
        <v>171</v>
      </c>
      <c r="J159" t="s">
        <v>179</v>
      </c>
      <c r="K159" t="s">
        <v>85</v>
      </c>
      <c r="L159" t="s">
        <v>222</v>
      </c>
      <c r="M159">
        <v>8</v>
      </c>
      <c r="N159" t="s">
        <v>653</v>
      </c>
      <c r="O159" t="s">
        <v>168</v>
      </c>
      <c r="P159" s="31">
        <v>1.1599999999999999E-2</v>
      </c>
      <c r="Q159" s="31">
        <v>0</v>
      </c>
      <c r="R159" s="31">
        <v>0</v>
      </c>
      <c r="S159" s="31">
        <v>0.26700000000000002</v>
      </c>
      <c r="U159" s="31">
        <v>73.75</v>
      </c>
      <c r="V159" s="31">
        <f t="shared" si="24"/>
        <v>1.1599999999999999E-2</v>
      </c>
      <c r="W159" s="31">
        <f t="shared" si="25"/>
        <v>2.861252340601098E-7</v>
      </c>
      <c r="X159" s="31">
        <f t="shared" si="20"/>
        <v>15.754499999999998</v>
      </c>
    </row>
    <row r="160" spans="1:24" x14ac:dyDescent="0.3">
      <c r="A160">
        <v>150</v>
      </c>
      <c r="B160" t="str">
        <f t="shared" si="21"/>
        <v>150ZM</v>
      </c>
      <c r="C160" t="s">
        <v>225</v>
      </c>
      <c r="D160" t="s">
        <v>242</v>
      </c>
      <c r="E160" t="s">
        <v>88</v>
      </c>
      <c r="F160" t="s">
        <v>241</v>
      </c>
      <c r="G160" t="s">
        <v>240</v>
      </c>
      <c r="H160" t="s">
        <v>170</v>
      </c>
      <c r="I160" t="s">
        <v>171</v>
      </c>
      <c r="J160" t="s">
        <v>179</v>
      </c>
      <c r="K160" t="s">
        <v>87</v>
      </c>
      <c r="L160" t="s">
        <v>222</v>
      </c>
      <c r="M160">
        <v>9</v>
      </c>
      <c r="N160" t="s">
        <v>653</v>
      </c>
      <c r="O160" t="s">
        <v>167</v>
      </c>
      <c r="P160" s="31">
        <v>29.488099999999999</v>
      </c>
      <c r="Q160" s="31">
        <v>24.936199999999999</v>
      </c>
      <c r="R160" s="31">
        <v>0</v>
      </c>
      <c r="S160" s="31">
        <v>-3.1800000000000002E-2</v>
      </c>
      <c r="U160" s="31">
        <v>142.25</v>
      </c>
      <c r="V160" s="31">
        <f t="shared" si="24"/>
        <v>54.424300000000002</v>
      </c>
      <c r="W160" s="31">
        <f t="shared" si="25"/>
        <v>3.3252285777952602</v>
      </c>
      <c r="X160" s="31">
        <f t="shared" si="20"/>
        <v>29.840699999999998</v>
      </c>
    </row>
    <row r="161" spans="1:24" x14ac:dyDescent="0.3">
      <c r="A161">
        <v>150</v>
      </c>
      <c r="B161" t="str">
        <f t="shared" si="21"/>
        <v>150NM</v>
      </c>
      <c r="C161" t="s">
        <v>225</v>
      </c>
      <c r="D161" t="s">
        <v>242</v>
      </c>
      <c r="E161" t="s">
        <v>88</v>
      </c>
      <c r="F161" t="s">
        <v>241</v>
      </c>
      <c r="G161" t="s">
        <v>240</v>
      </c>
      <c r="H161" t="s">
        <v>170</v>
      </c>
      <c r="I161" t="s">
        <v>171</v>
      </c>
      <c r="J161" t="s">
        <v>179</v>
      </c>
      <c r="K161" t="s">
        <v>87</v>
      </c>
      <c r="L161" t="s">
        <v>222</v>
      </c>
      <c r="M161">
        <v>9</v>
      </c>
      <c r="N161" t="s">
        <v>653</v>
      </c>
      <c r="O161" t="s">
        <v>168</v>
      </c>
      <c r="P161" s="31">
        <v>1.1599999999999999E-2</v>
      </c>
      <c r="Q161" s="31">
        <v>0</v>
      </c>
      <c r="R161" s="31">
        <v>0</v>
      </c>
      <c r="S161" s="31">
        <v>-3.1800000000000002E-2</v>
      </c>
      <c r="U161" s="31">
        <v>142.25</v>
      </c>
      <c r="V161" s="31">
        <f t="shared" si="24"/>
        <v>1.1599999999999999E-2</v>
      </c>
      <c r="W161" s="31">
        <f t="shared" si="25"/>
        <v>1.510607995120758E-7</v>
      </c>
      <c r="X161" s="31">
        <f t="shared" si="20"/>
        <v>29.840699999999998</v>
      </c>
    </row>
    <row r="162" spans="1:24" x14ac:dyDescent="0.3">
      <c r="A162">
        <v>181</v>
      </c>
      <c r="B162" t="str">
        <f t="shared" ref="B162:B173" si="26">A162&amp;O162</f>
        <v>181ZM</v>
      </c>
      <c r="C162" t="s">
        <v>225</v>
      </c>
      <c r="D162" t="s">
        <v>239</v>
      </c>
      <c r="E162" t="s">
        <v>120</v>
      </c>
      <c r="F162" t="s">
        <v>238</v>
      </c>
      <c r="G162" t="s">
        <v>237</v>
      </c>
      <c r="H162" t="s">
        <v>170</v>
      </c>
      <c r="I162" t="s">
        <v>171</v>
      </c>
      <c r="J162" t="s">
        <v>179</v>
      </c>
      <c r="K162" t="s">
        <v>119</v>
      </c>
      <c r="L162" t="s">
        <v>222</v>
      </c>
      <c r="M162">
        <v>10</v>
      </c>
      <c r="N162" t="s">
        <v>653</v>
      </c>
      <c r="O162" t="s">
        <v>167</v>
      </c>
      <c r="P162" s="31">
        <v>56.714599999999997</v>
      </c>
      <c r="Q162" s="31">
        <v>31.0199</v>
      </c>
      <c r="R162" s="31">
        <v>0</v>
      </c>
      <c r="S162" s="31">
        <v>0</v>
      </c>
      <c r="U162" s="31">
        <v>101.5</v>
      </c>
      <c r="V162" s="31">
        <f t="shared" ref="V162:V173" si="27">SUM(P162:R162)</f>
        <v>87.734499999999997</v>
      </c>
      <c r="W162" s="31">
        <f t="shared" ref="W162:W173" si="28">0.067*(0.5*V162)*(V162/(X162))</f>
        <v>12.0976295295977</v>
      </c>
      <c r="X162" s="31">
        <f t="shared" si="20"/>
        <v>21.314999999999998</v>
      </c>
    </row>
    <row r="163" spans="1:24" x14ac:dyDescent="0.3">
      <c r="A163">
        <v>181</v>
      </c>
      <c r="B163" t="str">
        <f t="shared" si="26"/>
        <v>181NM</v>
      </c>
      <c r="C163" t="s">
        <v>225</v>
      </c>
      <c r="D163" t="s">
        <v>239</v>
      </c>
      <c r="E163" t="s">
        <v>120</v>
      </c>
      <c r="F163" t="s">
        <v>238</v>
      </c>
      <c r="G163" t="s">
        <v>237</v>
      </c>
      <c r="H163" t="s">
        <v>170</v>
      </c>
      <c r="I163" t="s">
        <v>171</v>
      </c>
      <c r="J163" t="s">
        <v>179</v>
      </c>
      <c r="K163" t="s">
        <v>119</v>
      </c>
      <c r="L163" t="s">
        <v>222</v>
      </c>
      <c r="M163">
        <v>10</v>
      </c>
      <c r="N163" t="s">
        <v>653</v>
      </c>
      <c r="O163" t="s">
        <v>168</v>
      </c>
      <c r="P163" s="31">
        <v>1.1599999999999999E-2</v>
      </c>
      <c r="Q163" s="31">
        <v>0</v>
      </c>
      <c r="R163" s="31">
        <v>0</v>
      </c>
      <c r="S163" s="31">
        <v>0</v>
      </c>
      <c r="U163" s="31">
        <v>101.5</v>
      </c>
      <c r="V163" s="31">
        <f t="shared" si="27"/>
        <v>1.1599999999999999E-2</v>
      </c>
      <c r="W163" s="31">
        <f t="shared" si="28"/>
        <v>2.1148299319727891E-7</v>
      </c>
      <c r="X163" s="31">
        <f t="shared" si="20"/>
        <v>21.314999999999998</v>
      </c>
    </row>
    <row r="164" spans="1:24" x14ac:dyDescent="0.3">
      <c r="A164">
        <v>155</v>
      </c>
      <c r="B164" t="str">
        <f t="shared" si="26"/>
        <v>155ZM</v>
      </c>
      <c r="C164" t="s">
        <v>225</v>
      </c>
      <c r="D164" t="s">
        <v>236</v>
      </c>
      <c r="E164" t="s">
        <v>96</v>
      </c>
      <c r="F164" t="s">
        <v>235</v>
      </c>
      <c r="G164" t="s">
        <v>234</v>
      </c>
      <c r="H164" t="s">
        <v>230</v>
      </c>
      <c r="I164" t="s">
        <v>171</v>
      </c>
      <c r="J164" t="s">
        <v>179</v>
      </c>
      <c r="K164" t="s">
        <v>95</v>
      </c>
      <c r="L164" t="s">
        <v>222</v>
      </c>
      <c r="M164">
        <v>11</v>
      </c>
      <c r="N164" t="s">
        <v>653</v>
      </c>
      <c r="O164" t="s">
        <v>167</v>
      </c>
      <c r="P164" s="31">
        <v>46.880499999999998</v>
      </c>
      <c r="Q164" s="31">
        <v>81.2</v>
      </c>
      <c r="R164" s="31">
        <v>0</v>
      </c>
      <c r="S164" s="31">
        <v>1.2475000000000001</v>
      </c>
      <c r="U164" s="31">
        <v>106</v>
      </c>
      <c r="V164" s="31">
        <f t="shared" si="27"/>
        <v>128.0805</v>
      </c>
      <c r="W164" s="31">
        <f t="shared" si="28"/>
        <v>23.37784048020313</v>
      </c>
      <c r="X164" s="31">
        <f t="shared" si="20"/>
        <v>23.507499999999997</v>
      </c>
    </row>
    <row r="165" spans="1:24" x14ac:dyDescent="0.3">
      <c r="A165">
        <v>155</v>
      </c>
      <c r="B165" t="str">
        <f t="shared" si="26"/>
        <v>155NM</v>
      </c>
      <c r="C165" t="s">
        <v>225</v>
      </c>
      <c r="D165" t="s">
        <v>236</v>
      </c>
      <c r="E165" t="s">
        <v>96</v>
      </c>
      <c r="F165" t="s">
        <v>235</v>
      </c>
      <c r="G165" t="s">
        <v>234</v>
      </c>
      <c r="H165" t="s">
        <v>230</v>
      </c>
      <c r="I165" t="s">
        <v>171</v>
      </c>
      <c r="J165" t="s">
        <v>179</v>
      </c>
      <c r="K165" t="s">
        <v>95</v>
      </c>
      <c r="L165" t="s">
        <v>222</v>
      </c>
      <c r="M165">
        <v>11</v>
      </c>
      <c r="N165" t="s">
        <v>653</v>
      </c>
      <c r="O165" t="s">
        <v>168</v>
      </c>
      <c r="P165" s="31">
        <v>0</v>
      </c>
      <c r="Q165" s="31">
        <v>1.1999999999999999E-3</v>
      </c>
      <c r="R165" s="31">
        <v>0</v>
      </c>
      <c r="S165" s="31">
        <v>1.2475000000000001</v>
      </c>
      <c r="U165" s="31">
        <v>106</v>
      </c>
      <c r="V165" s="31">
        <f t="shared" si="27"/>
        <v>1.1999999999999999E-3</v>
      </c>
      <c r="W165" s="31">
        <f t="shared" si="28"/>
        <v>2.0521110283951932E-9</v>
      </c>
      <c r="X165" s="31">
        <f t="shared" si="20"/>
        <v>23.507499999999997</v>
      </c>
    </row>
    <row r="166" spans="1:24" x14ac:dyDescent="0.3">
      <c r="A166">
        <v>154</v>
      </c>
      <c r="B166" t="str">
        <f t="shared" si="26"/>
        <v>154ZM</v>
      </c>
      <c r="C166" t="s">
        <v>225</v>
      </c>
      <c r="D166" t="s">
        <v>233</v>
      </c>
      <c r="E166" t="s">
        <v>94</v>
      </c>
      <c r="F166" t="s">
        <v>232</v>
      </c>
      <c r="G166" t="s">
        <v>231</v>
      </c>
      <c r="H166" t="s">
        <v>230</v>
      </c>
      <c r="I166" t="s">
        <v>171</v>
      </c>
      <c r="J166" t="s">
        <v>179</v>
      </c>
      <c r="K166" t="s">
        <v>93</v>
      </c>
      <c r="L166" t="s">
        <v>222</v>
      </c>
      <c r="M166">
        <v>12</v>
      </c>
      <c r="N166" t="s">
        <v>653</v>
      </c>
      <c r="O166" t="s">
        <v>167</v>
      </c>
      <c r="P166" s="31">
        <v>46.880499999999998</v>
      </c>
      <c r="Q166" s="31">
        <v>99.085999999999999</v>
      </c>
      <c r="R166" s="31">
        <v>0</v>
      </c>
      <c r="S166" s="31">
        <v>-0.46589999999999998</v>
      </c>
      <c r="U166" s="31">
        <v>77.5</v>
      </c>
      <c r="V166" s="31">
        <f t="shared" si="27"/>
        <v>145.9665</v>
      </c>
      <c r="W166" s="31">
        <f t="shared" si="28"/>
        <v>45.148575225368617</v>
      </c>
      <c r="X166" s="31">
        <f t="shared" si="20"/>
        <v>15.809099999999999</v>
      </c>
    </row>
    <row r="167" spans="1:24" x14ac:dyDescent="0.3">
      <c r="A167">
        <v>154</v>
      </c>
      <c r="B167" t="str">
        <f t="shared" si="26"/>
        <v>154NM</v>
      </c>
      <c r="C167" t="s">
        <v>225</v>
      </c>
      <c r="D167" t="s">
        <v>233</v>
      </c>
      <c r="E167" t="s">
        <v>94</v>
      </c>
      <c r="F167" t="s">
        <v>232</v>
      </c>
      <c r="G167" t="s">
        <v>231</v>
      </c>
      <c r="H167" t="s">
        <v>230</v>
      </c>
      <c r="I167" t="s">
        <v>171</v>
      </c>
      <c r="J167" t="s">
        <v>179</v>
      </c>
      <c r="K167" t="s">
        <v>93</v>
      </c>
      <c r="L167" t="s">
        <v>222</v>
      </c>
      <c r="M167">
        <v>12</v>
      </c>
      <c r="N167" t="s">
        <v>653</v>
      </c>
      <c r="O167" t="s">
        <v>168</v>
      </c>
      <c r="P167" s="31">
        <v>0</v>
      </c>
      <c r="Q167" s="31">
        <v>54.0443</v>
      </c>
      <c r="R167" s="31">
        <v>0</v>
      </c>
      <c r="S167" s="31">
        <v>-0.46589999999999998</v>
      </c>
      <c r="U167" s="31">
        <v>77.5</v>
      </c>
      <c r="V167" s="31">
        <f t="shared" si="27"/>
        <v>54.0443</v>
      </c>
      <c r="W167" s="31">
        <f t="shared" si="28"/>
        <v>6.1892418381448033</v>
      </c>
      <c r="X167" s="31">
        <f t="shared" si="20"/>
        <v>15.809099999999999</v>
      </c>
    </row>
    <row r="168" spans="1:24" x14ac:dyDescent="0.3">
      <c r="A168">
        <v>153</v>
      </c>
      <c r="B168" t="str">
        <f t="shared" si="26"/>
        <v>153ZM</v>
      </c>
      <c r="C168" t="s">
        <v>225</v>
      </c>
      <c r="D168" t="s">
        <v>229</v>
      </c>
      <c r="E168" t="s">
        <v>92</v>
      </c>
      <c r="F168" t="s">
        <v>228</v>
      </c>
      <c r="G168" t="s">
        <v>170</v>
      </c>
      <c r="H168" t="s">
        <v>170</v>
      </c>
      <c r="I168" t="s">
        <v>169</v>
      </c>
      <c r="J168" t="s">
        <v>179</v>
      </c>
      <c r="K168" t="s">
        <v>91</v>
      </c>
      <c r="L168" t="s">
        <v>222</v>
      </c>
      <c r="M168">
        <v>13</v>
      </c>
      <c r="N168" t="s">
        <v>653</v>
      </c>
      <c r="O168" t="s">
        <v>167</v>
      </c>
      <c r="P168" s="31">
        <v>86.947199999999995</v>
      </c>
      <c r="Q168" s="31">
        <v>896.45519999999999</v>
      </c>
      <c r="R168" s="31">
        <v>16.733799999999999</v>
      </c>
      <c r="S168" s="31">
        <v>5.5381999999999998</v>
      </c>
      <c r="U168" s="31">
        <v>293.75</v>
      </c>
      <c r="V168" s="31">
        <f t="shared" si="27"/>
        <v>1000.1361999999999</v>
      </c>
      <c r="W168" s="31">
        <f t="shared" si="28"/>
        <v>498.45707848991884</v>
      </c>
      <c r="X168" s="31">
        <f t="shared" si="20"/>
        <v>67.225700000000003</v>
      </c>
    </row>
    <row r="169" spans="1:24" x14ac:dyDescent="0.3">
      <c r="A169">
        <v>153</v>
      </c>
      <c r="B169" t="str">
        <f t="shared" si="26"/>
        <v>153NM</v>
      </c>
      <c r="C169" t="s">
        <v>225</v>
      </c>
      <c r="D169" t="s">
        <v>229</v>
      </c>
      <c r="E169" t="s">
        <v>92</v>
      </c>
      <c r="F169" t="s">
        <v>228</v>
      </c>
      <c r="G169" t="s">
        <v>170</v>
      </c>
      <c r="H169" t="s">
        <v>170</v>
      </c>
      <c r="I169" t="s">
        <v>169</v>
      </c>
      <c r="J169" t="s">
        <v>179</v>
      </c>
      <c r="K169" t="s">
        <v>91</v>
      </c>
      <c r="L169" t="s">
        <v>222</v>
      </c>
      <c r="M169">
        <v>13</v>
      </c>
      <c r="N169" t="s">
        <v>653</v>
      </c>
      <c r="O169" t="s">
        <v>168</v>
      </c>
      <c r="P169" s="31">
        <v>1.1599999999999999E-2</v>
      </c>
      <c r="Q169" s="31">
        <v>0</v>
      </c>
      <c r="R169" s="31">
        <v>0</v>
      </c>
      <c r="S169" s="31">
        <v>5.5381999999999998</v>
      </c>
      <c r="U169" s="31">
        <v>293.75</v>
      </c>
      <c r="V169" s="31">
        <f t="shared" si="27"/>
        <v>1.1599999999999999E-2</v>
      </c>
      <c r="W169" s="31">
        <f t="shared" si="28"/>
        <v>6.7054117696059688E-8</v>
      </c>
      <c r="X169" s="31">
        <f t="shared" si="20"/>
        <v>67.225700000000003</v>
      </c>
    </row>
    <row r="170" spans="1:24" x14ac:dyDescent="0.3">
      <c r="A170">
        <v>147</v>
      </c>
      <c r="B170" t="str">
        <f t="shared" si="26"/>
        <v>147ZM</v>
      </c>
      <c r="C170" t="s">
        <v>225</v>
      </c>
      <c r="D170" t="s">
        <v>227</v>
      </c>
      <c r="E170" t="s">
        <v>82</v>
      </c>
      <c r="F170" t="s">
        <v>226</v>
      </c>
      <c r="G170" t="s">
        <v>170</v>
      </c>
      <c r="H170" t="s">
        <v>170</v>
      </c>
      <c r="I170" t="s">
        <v>169</v>
      </c>
      <c r="J170" t="s">
        <v>179</v>
      </c>
      <c r="K170" t="s">
        <v>81</v>
      </c>
      <c r="L170" t="s">
        <v>222</v>
      </c>
      <c r="M170">
        <v>14</v>
      </c>
      <c r="N170" t="s">
        <v>653</v>
      </c>
      <c r="O170" t="s">
        <v>167</v>
      </c>
      <c r="P170" s="31">
        <v>21.93</v>
      </c>
      <c r="Q170" s="31">
        <v>235.3329</v>
      </c>
      <c r="R170" s="31">
        <v>0</v>
      </c>
      <c r="S170" s="31">
        <v>1.4907999999999999</v>
      </c>
      <c r="U170" s="31">
        <v>72</v>
      </c>
      <c r="V170" s="31">
        <f t="shared" si="27"/>
        <v>257.2629</v>
      </c>
      <c r="W170" s="31">
        <f t="shared" si="28"/>
        <v>133.47765854141494</v>
      </c>
      <c r="X170" s="31">
        <f t="shared" si="20"/>
        <v>16.610799999999998</v>
      </c>
    </row>
    <row r="171" spans="1:24" x14ac:dyDescent="0.3">
      <c r="A171">
        <v>147</v>
      </c>
      <c r="B171" t="str">
        <f t="shared" si="26"/>
        <v>147NM</v>
      </c>
      <c r="C171" t="s">
        <v>225</v>
      </c>
      <c r="D171" t="s">
        <v>227</v>
      </c>
      <c r="E171" t="s">
        <v>82</v>
      </c>
      <c r="F171" t="s">
        <v>226</v>
      </c>
      <c r="G171" t="s">
        <v>170</v>
      </c>
      <c r="H171" t="s">
        <v>170</v>
      </c>
      <c r="I171" t="s">
        <v>169</v>
      </c>
      <c r="J171" t="s">
        <v>179</v>
      </c>
      <c r="K171" t="s">
        <v>81</v>
      </c>
      <c r="L171" t="s">
        <v>222</v>
      </c>
      <c r="M171">
        <v>14</v>
      </c>
      <c r="N171" t="s">
        <v>653</v>
      </c>
      <c r="O171" t="s">
        <v>168</v>
      </c>
      <c r="P171" s="31">
        <v>1.1599999999999999E-2</v>
      </c>
      <c r="Q171" s="31">
        <v>0</v>
      </c>
      <c r="R171" s="31">
        <v>0</v>
      </c>
      <c r="S171" s="31">
        <v>1.4907999999999999</v>
      </c>
      <c r="U171" s="31">
        <v>72</v>
      </c>
      <c r="V171" s="31">
        <f t="shared" si="27"/>
        <v>1.1599999999999999E-2</v>
      </c>
      <c r="W171" s="31">
        <f t="shared" si="28"/>
        <v>2.7137524983745518E-7</v>
      </c>
      <c r="X171" s="31">
        <f t="shared" si="20"/>
        <v>16.610799999999998</v>
      </c>
    </row>
    <row r="172" spans="1:24" x14ac:dyDescent="0.3">
      <c r="A172">
        <v>178</v>
      </c>
      <c r="B172" t="str">
        <f t="shared" si="26"/>
        <v>178ZM</v>
      </c>
      <c r="C172" t="s">
        <v>225</v>
      </c>
      <c r="D172" t="s">
        <v>224</v>
      </c>
      <c r="E172" t="s">
        <v>116</v>
      </c>
      <c r="F172" t="s">
        <v>223</v>
      </c>
      <c r="G172" t="s">
        <v>170</v>
      </c>
      <c r="H172" t="s">
        <v>170</v>
      </c>
      <c r="I172" t="s">
        <v>169</v>
      </c>
      <c r="J172" t="s">
        <v>170</v>
      </c>
      <c r="K172" t="s">
        <v>115</v>
      </c>
      <c r="L172" t="s">
        <v>222</v>
      </c>
      <c r="M172">
        <v>15</v>
      </c>
      <c r="N172" t="s">
        <v>653</v>
      </c>
      <c r="O172" t="s">
        <v>167</v>
      </c>
      <c r="P172" s="31">
        <v>49.142200000000003</v>
      </c>
      <c r="Q172" s="31">
        <v>178.0027</v>
      </c>
      <c r="R172" s="31">
        <v>0</v>
      </c>
      <c r="S172" s="31">
        <v>0</v>
      </c>
      <c r="U172" s="31">
        <v>50.808</v>
      </c>
      <c r="V172" s="31">
        <f t="shared" si="27"/>
        <v>227.14490000000001</v>
      </c>
      <c r="W172" s="31">
        <f t="shared" si="28"/>
        <v>161.9941729711046</v>
      </c>
      <c r="X172" s="31">
        <f t="shared" si="20"/>
        <v>10.66968</v>
      </c>
    </row>
    <row r="173" spans="1:24" x14ac:dyDescent="0.3">
      <c r="A173">
        <v>178</v>
      </c>
      <c r="B173" t="str">
        <f t="shared" si="26"/>
        <v>178NM</v>
      </c>
      <c r="C173" t="s">
        <v>225</v>
      </c>
      <c r="D173" t="s">
        <v>224</v>
      </c>
      <c r="E173" t="s">
        <v>116</v>
      </c>
      <c r="F173" t="s">
        <v>223</v>
      </c>
      <c r="G173" t="s">
        <v>170</v>
      </c>
      <c r="H173" t="s">
        <v>170</v>
      </c>
      <c r="I173" t="s">
        <v>169</v>
      </c>
      <c r="J173" t="s">
        <v>170</v>
      </c>
      <c r="K173" t="s">
        <v>115</v>
      </c>
      <c r="L173" t="s">
        <v>222</v>
      </c>
      <c r="M173">
        <v>15</v>
      </c>
      <c r="N173" t="s">
        <v>653</v>
      </c>
      <c r="O173" t="s">
        <v>168</v>
      </c>
      <c r="P173" s="31">
        <v>1.1599999999999999E-2</v>
      </c>
      <c r="Q173" s="31">
        <v>0</v>
      </c>
      <c r="R173" s="31">
        <v>0</v>
      </c>
      <c r="S173" s="31">
        <v>0</v>
      </c>
      <c r="U173" s="31">
        <v>50.808</v>
      </c>
      <c r="V173" s="31">
        <f t="shared" si="27"/>
        <v>1.1599999999999999E-2</v>
      </c>
      <c r="W173" s="31">
        <f t="shared" si="28"/>
        <v>4.2248314851054577E-7</v>
      </c>
      <c r="X173" s="31">
        <f t="shared" si="20"/>
        <v>10.66968</v>
      </c>
    </row>
    <row r="174" spans="1:24" x14ac:dyDescent="0.3">
      <c r="A174">
        <v>182</v>
      </c>
      <c r="B174" t="str">
        <f t="shared" si="21"/>
        <v>182ZM</v>
      </c>
      <c r="C174" t="s">
        <v>214</v>
      </c>
      <c r="D174" t="s">
        <v>221</v>
      </c>
      <c r="E174" t="s">
        <v>122</v>
      </c>
      <c r="F174" t="s">
        <v>220</v>
      </c>
      <c r="G174" t="s">
        <v>170</v>
      </c>
      <c r="H174" t="s">
        <v>219</v>
      </c>
      <c r="I174" t="s">
        <v>169</v>
      </c>
      <c r="J174" t="s">
        <v>179</v>
      </c>
      <c r="K174" t="s">
        <v>121</v>
      </c>
      <c r="L174" t="s">
        <v>211</v>
      </c>
      <c r="M174">
        <v>1</v>
      </c>
      <c r="N174" t="s">
        <v>653</v>
      </c>
      <c r="O174" t="s">
        <v>167</v>
      </c>
      <c r="P174" s="31">
        <v>56.714599999999997</v>
      </c>
      <c r="Q174" s="31">
        <v>120.9588</v>
      </c>
      <c r="R174" s="31">
        <v>0</v>
      </c>
      <c r="S174" s="31">
        <v>0</v>
      </c>
      <c r="U174" s="31">
        <v>68.75</v>
      </c>
      <c r="V174" s="31">
        <f t="shared" si="24"/>
        <v>177.67339999999999</v>
      </c>
      <c r="W174" s="31">
        <f t="shared" si="25"/>
        <v>73.248314581005019</v>
      </c>
      <c r="X174" s="31">
        <f t="shared" si="20"/>
        <v>14.4375</v>
      </c>
    </row>
    <row r="175" spans="1:24" x14ac:dyDescent="0.3">
      <c r="A175">
        <v>182</v>
      </c>
      <c r="B175" t="str">
        <f t="shared" si="21"/>
        <v>182NM</v>
      </c>
      <c r="C175" t="s">
        <v>214</v>
      </c>
      <c r="D175" t="s">
        <v>221</v>
      </c>
      <c r="E175" t="s">
        <v>122</v>
      </c>
      <c r="F175" t="s">
        <v>220</v>
      </c>
      <c r="G175" t="s">
        <v>170</v>
      </c>
      <c r="H175" t="s">
        <v>219</v>
      </c>
      <c r="I175" t="s">
        <v>169</v>
      </c>
      <c r="J175" t="s">
        <v>179</v>
      </c>
      <c r="K175" t="s">
        <v>121</v>
      </c>
      <c r="L175" t="s">
        <v>211</v>
      </c>
      <c r="M175">
        <v>1</v>
      </c>
      <c r="N175" t="s">
        <v>653</v>
      </c>
      <c r="O175" t="s">
        <v>168</v>
      </c>
      <c r="P175" s="31">
        <v>6.8710000000000004</v>
      </c>
      <c r="Q175" s="31">
        <v>0</v>
      </c>
      <c r="R175" s="31">
        <v>0</v>
      </c>
      <c r="S175" s="31">
        <v>0</v>
      </c>
      <c r="U175" s="31">
        <v>68.75</v>
      </c>
      <c r="V175" s="31">
        <f t="shared" si="24"/>
        <v>6.8710000000000004</v>
      </c>
      <c r="W175" s="31">
        <f t="shared" si="25"/>
        <v>0.10954503712554116</v>
      </c>
      <c r="X175" s="31">
        <f t="shared" si="20"/>
        <v>14.4375</v>
      </c>
    </row>
    <row r="176" spans="1:24" x14ac:dyDescent="0.3">
      <c r="A176">
        <v>159</v>
      </c>
      <c r="B176" t="str">
        <f t="shared" si="21"/>
        <v>159ZM</v>
      </c>
      <c r="C176" t="s">
        <v>214</v>
      </c>
      <c r="D176" t="s">
        <v>218</v>
      </c>
      <c r="E176" t="s">
        <v>104</v>
      </c>
      <c r="F176" t="s">
        <v>217</v>
      </c>
      <c r="G176" t="s">
        <v>170</v>
      </c>
      <c r="H176" t="s">
        <v>170</v>
      </c>
      <c r="I176" t="s">
        <v>169</v>
      </c>
      <c r="J176" t="s">
        <v>179</v>
      </c>
      <c r="K176" t="s">
        <v>103</v>
      </c>
      <c r="L176" t="s">
        <v>211</v>
      </c>
      <c r="M176">
        <v>2</v>
      </c>
      <c r="N176" t="s">
        <v>653</v>
      </c>
      <c r="O176" t="s">
        <v>167</v>
      </c>
      <c r="P176" s="31">
        <v>49.142200000000003</v>
      </c>
      <c r="Q176" s="31">
        <v>160.82509999999999</v>
      </c>
      <c r="R176" s="31">
        <v>0</v>
      </c>
      <c r="S176" s="31">
        <v>0.7802</v>
      </c>
      <c r="U176" s="31">
        <v>113.75</v>
      </c>
      <c r="V176" s="31">
        <f t="shared" si="24"/>
        <v>209.96729999999999</v>
      </c>
      <c r="W176" s="31">
        <f t="shared" si="25"/>
        <v>59.871408636444215</v>
      </c>
      <c r="X176" s="31">
        <f t="shared" si="20"/>
        <v>24.6677</v>
      </c>
    </row>
    <row r="177" spans="1:24" x14ac:dyDescent="0.3">
      <c r="A177">
        <v>159</v>
      </c>
      <c r="B177" t="str">
        <f t="shared" si="21"/>
        <v>159NM</v>
      </c>
      <c r="C177" t="s">
        <v>214</v>
      </c>
      <c r="D177" t="s">
        <v>218</v>
      </c>
      <c r="E177" t="s">
        <v>104</v>
      </c>
      <c r="F177" t="s">
        <v>217</v>
      </c>
      <c r="G177" t="s">
        <v>170</v>
      </c>
      <c r="H177" t="s">
        <v>170</v>
      </c>
      <c r="I177" t="s">
        <v>169</v>
      </c>
      <c r="J177" t="s">
        <v>179</v>
      </c>
      <c r="K177" t="s">
        <v>103</v>
      </c>
      <c r="L177" t="s">
        <v>211</v>
      </c>
      <c r="M177">
        <v>2</v>
      </c>
      <c r="N177" t="s">
        <v>653</v>
      </c>
      <c r="O177" t="s">
        <v>168</v>
      </c>
      <c r="P177" s="31">
        <v>0</v>
      </c>
      <c r="Q177" s="31">
        <v>1.1999999999999999E-3</v>
      </c>
      <c r="R177" s="31">
        <v>0</v>
      </c>
      <c r="S177" s="31">
        <v>0.7802</v>
      </c>
      <c r="U177" s="31">
        <v>113.75</v>
      </c>
      <c r="V177" s="31">
        <f t="shared" si="24"/>
        <v>1.1999999999999999E-3</v>
      </c>
      <c r="W177" s="31">
        <f t="shared" si="25"/>
        <v>1.9555937521536258E-9</v>
      </c>
      <c r="X177" s="31">
        <f t="shared" si="20"/>
        <v>24.6677</v>
      </c>
    </row>
    <row r="178" spans="1:24" x14ac:dyDescent="0.3">
      <c r="A178">
        <v>158</v>
      </c>
      <c r="B178" t="str">
        <f t="shared" si="21"/>
        <v>158ZM</v>
      </c>
      <c r="C178" t="s">
        <v>214</v>
      </c>
      <c r="D178" t="s">
        <v>216</v>
      </c>
      <c r="E178" t="s">
        <v>102</v>
      </c>
      <c r="F178" t="s">
        <v>215</v>
      </c>
      <c r="G178" t="s">
        <v>170</v>
      </c>
      <c r="H178" t="s">
        <v>170</v>
      </c>
      <c r="I178" t="s">
        <v>169</v>
      </c>
      <c r="J178" t="s">
        <v>179</v>
      </c>
      <c r="K178" t="s">
        <v>101</v>
      </c>
      <c r="L178" t="s">
        <v>211</v>
      </c>
      <c r="M178">
        <v>3</v>
      </c>
      <c r="N178" t="s">
        <v>653</v>
      </c>
      <c r="O178" t="s">
        <v>167</v>
      </c>
      <c r="P178" s="31">
        <v>56.714599999999997</v>
      </c>
      <c r="Q178" s="31">
        <v>107.002</v>
      </c>
      <c r="R178" s="31">
        <v>0</v>
      </c>
      <c r="S178" s="31">
        <v>0.3513</v>
      </c>
      <c r="U178" s="31">
        <v>10.5</v>
      </c>
      <c r="V178" s="31">
        <f t="shared" si="24"/>
        <v>163.7166</v>
      </c>
      <c r="W178" s="31">
        <f t="shared" si="25"/>
        <v>351.25168852296679</v>
      </c>
      <c r="X178" s="31">
        <f t="shared" si="20"/>
        <v>2.5563000000000002</v>
      </c>
    </row>
    <row r="179" spans="1:24" x14ac:dyDescent="0.3">
      <c r="A179">
        <v>158</v>
      </c>
      <c r="B179" t="str">
        <f t="shared" si="21"/>
        <v>158NM</v>
      </c>
      <c r="C179" t="s">
        <v>214</v>
      </c>
      <c r="D179" t="s">
        <v>216</v>
      </c>
      <c r="E179" t="s">
        <v>102</v>
      </c>
      <c r="F179" t="s">
        <v>215</v>
      </c>
      <c r="G179" t="s">
        <v>170</v>
      </c>
      <c r="H179" t="s">
        <v>170</v>
      </c>
      <c r="I179" t="s">
        <v>169</v>
      </c>
      <c r="J179" t="s">
        <v>179</v>
      </c>
      <c r="K179" t="s">
        <v>101</v>
      </c>
      <c r="L179" t="s">
        <v>211</v>
      </c>
      <c r="M179">
        <v>3</v>
      </c>
      <c r="N179" t="s">
        <v>653</v>
      </c>
      <c r="O179" t="s">
        <v>168</v>
      </c>
      <c r="P179" s="31">
        <v>2.3199999999999998</v>
      </c>
      <c r="Q179" s="31">
        <v>0</v>
      </c>
      <c r="R179" s="31">
        <v>0</v>
      </c>
      <c r="S179" s="31">
        <v>0.3513</v>
      </c>
      <c r="U179" s="31">
        <v>10.5</v>
      </c>
      <c r="V179" s="31">
        <f t="shared" si="24"/>
        <v>2.3199999999999998</v>
      </c>
      <c r="W179" s="31">
        <f t="shared" si="25"/>
        <v>7.0535696123303196E-2</v>
      </c>
      <c r="X179" s="31">
        <f t="shared" si="20"/>
        <v>2.5563000000000002</v>
      </c>
    </row>
    <row r="180" spans="1:24" x14ac:dyDescent="0.3">
      <c r="A180">
        <v>179</v>
      </c>
      <c r="B180" t="str">
        <f t="shared" si="21"/>
        <v>179ZM</v>
      </c>
      <c r="C180" t="s">
        <v>214</v>
      </c>
      <c r="D180" t="s">
        <v>213</v>
      </c>
      <c r="E180" t="s">
        <v>118</v>
      </c>
      <c r="F180" t="s">
        <v>212</v>
      </c>
      <c r="G180" t="s">
        <v>170</v>
      </c>
      <c r="H180" t="s">
        <v>170</v>
      </c>
      <c r="I180" t="s">
        <v>169</v>
      </c>
      <c r="J180" t="s">
        <v>179</v>
      </c>
      <c r="K180" t="s">
        <v>117</v>
      </c>
      <c r="L180" t="s">
        <v>211</v>
      </c>
      <c r="M180">
        <v>4</v>
      </c>
      <c r="N180" t="s">
        <v>653</v>
      </c>
      <c r="O180" t="s">
        <v>167</v>
      </c>
      <c r="P180" s="31">
        <v>49.142200000000003</v>
      </c>
      <c r="Q180" s="31">
        <v>88.636300000000006</v>
      </c>
      <c r="R180" s="31">
        <v>0</v>
      </c>
      <c r="S180" s="31">
        <v>0</v>
      </c>
      <c r="U180" s="31">
        <v>63.75</v>
      </c>
      <c r="V180" s="31">
        <f t="shared" si="24"/>
        <v>137.77850000000001</v>
      </c>
      <c r="W180" s="31">
        <f t="shared" si="25"/>
        <v>47.50159884858077</v>
      </c>
      <c r="X180" s="31">
        <f t="shared" si="20"/>
        <v>13.387499999999999</v>
      </c>
    </row>
    <row r="181" spans="1:24" x14ac:dyDescent="0.3">
      <c r="A181">
        <v>179</v>
      </c>
      <c r="B181" t="str">
        <f t="shared" si="21"/>
        <v>179NM</v>
      </c>
      <c r="C181" t="s">
        <v>214</v>
      </c>
      <c r="D181" t="s">
        <v>213</v>
      </c>
      <c r="E181" t="s">
        <v>118</v>
      </c>
      <c r="F181" t="s">
        <v>212</v>
      </c>
      <c r="G181" t="s">
        <v>170</v>
      </c>
      <c r="H181" t="s">
        <v>170</v>
      </c>
      <c r="I181" t="s">
        <v>169</v>
      </c>
      <c r="J181" t="s">
        <v>179</v>
      </c>
      <c r="K181" t="s">
        <v>117</v>
      </c>
      <c r="L181" t="s">
        <v>211</v>
      </c>
      <c r="M181">
        <v>4</v>
      </c>
      <c r="N181" t="s">
        <v>653</v>
      </c>
      <c r="O181" t="s">
        <v>168</v>
      </c>
      <c r="P181" s="31">
        <v>1.1599999999999999E-2</v>
      </c>
      <c r="Q181" s="31">
        <v>0</v>
      </c>
      <c r="R181" s="31">
        <v>0</v>
      </c>
      <c r="S181" s="31">
        <v>0</v>
      </c>
      <c r="U181" s="31">
        <v>63.75</v>
      </c>
      <c r="V181" s="31">
        <f t="shared" si="24"/>
        <v>1.1599999999999999E-2</v>
      </c>
      <c r="W181" s="31">
        <f t="shared" si="25"/>
        <v>3.3671409897292252E-7</v>
      </c>
      <c r="X181" s="31">
        <f t="shared" si="20"/>
        <v>13.387499999999999</v>
      </c>
    </row>
    <row r="182" spans="1:24" x14ac:dyDescent="0.3">
      <c r="A182">
        <v>243</v>
      </c>
      <c r="B182" t="str">
        <f t="shared" si="21"/>
        <v>243ZM</v>
      </c>
      <c r="C182" t="s">
        <v>210</v>
      </c>
      <c r="D182" t="s">
        <v>209</v>
      </c>
      <c r="E182" t="s">
        <v>153</v>
      </c>
      <c r="F182" t="s">
        <v>208</v>
      </c>
      <c r="G182" t="s">
        <v>170</v>
      </c>
      <c r="H182" t="s">
        <v>207</v>
      </c>
      <c r="I182" t="s">
        <v>171</v>
      </c>
      <c r="J182" t="s">
        <v>206</v>
      </c>
      <c r="K182" t="s">
        <v>152</v>
      </c>
      <c r="L182" t="s">
        <v>205</v>
      </c>
      <c r="M182">
        <v>1</v>
      </c>
      <c r="N182" s="1" t="s">
        <v>679</v>
      </c>
      <c r="O182" t="s">
        <v>167</v>
      </c>
    </row>
    <row r="183" spans="1:24" x14ac:dyDescent="0.3">
      <c r="A183">
        <v>243</v>
      </c>
      <c r="B183" t="str">
        <f t="shared" si="21"/>
        <v>243NM</v>
      </c>
      <c r="C183" t="s">
        <v>210</v>
      </c>
      <c r="D183" t="s">
        <v>209</v>
      </c>
      <c r="E183" t="s">
        <v>153</v>
      </c>
      <c r="F183" t="s">
        <v>208</v>
      </c>
      <c r="G183" t="s">
        <v>170</v>
      </c>
      <c r="H183" t="s">
        <v>207</v>
      </c>
      <c r="I183" t="s">
        <v>171</v>
      </c>
      <c r="J183" t="s">
        <v>206</v>
      </c>
      <c r="K183" t="s">
        <v>152</v>
      </c>
      <c r="L183" t="s">
        <v>205</v>
      </c>
      <c r="M183">
        <v>1</v>
      </c>
      <c r="N183" s="1" t="s">
        <v>679</v>
      </c>
      <c r="O183" t="s">
        <v>168</v>
      </c>
    </row>
    <row r="184" spans="1:24" s="36" customFormat="1" x14ac:dyDescent="0.3">
      <c r="B184" s="36" t="str">
        <f t="shared" ref="B184:B191" si="29">A184&amp;O184</f>
        <v>ZM</v>
      </c>
      <c r="D184" s="36" t="s">
        <v>754</v>
      </c>
      <c r="E184" s="36" t="s">
        <v>750</v>
      </c>
      <c r="N184" s="10" t="s">
        <v>762</v>
      </c>
      <c r="O184" s="36" t="s">
        <v>167</v>
      </c>
      <c r="P184" s="31">
        <v>5600</v>
      </c>
      <c r="Q184" s="31">
        <v>154000</v>
      </c>
      <c r="R184" s="31">
        <v>25860</v>
      </c>
      <c r="S184" s="31">
        <v>0</v>
      </c>
      <c r="T184" s="31">
        <v>41715</v>
      </c>
      <c r="U184" s="31"/>
      <c r="V184" s="31">
        <v>185460</v>
      </c>
      <c r="W184" s="31">
        <v>38364</v>
      </c>
      <c r="X184" s="31">
        <f t="shared" si="20"/>
        <v>30034.799999999999</v>
      </c>
    </row>
    <row r="185" spans="1:24" s="36" customFormat="1" x14ac:dyDescent="0.3">
      <c r="B185" s="36" t="str">
        <f t="shared" si="29"/>
        <v>NM</v>
      </c>
      <c r="D185" s="36" t="s">
        <v>754</v>
      </c>
      <c r="E185" s="36" t="s">
        <v>750</v>
      </c>
      <c r="N185" s="10" t="s">
        <v>762</v>
      </c>
      <c r="O185" s="36" t="s">
        <v>168</v>
      </c>
      <c r="P185" s="31">
        <v>3360</v>
      </c>
      <c r="Q185" s="31">
        <v>77000</v>
      </c>
      <c r="R185" s="31">
        <v>13976</v>
      </c>
      <c r="S185" s="31">
        <v>0</v>
      </c>
      <c r="T185" s="31">
        <v>41715</v>
      </c>
      <c r="U185" s="31"/>
      <c r="V185" s="31">
        <v>94336</v>
      </c>
      <c r="W185" s="31">
        <v>9926</v>
      </c>
      <c r="X185" s="31">
        <f t="shared" si="20"/>
        <v>30034.799999999999</v>
      </c>
    </row>
    <row r="186" spans="1:24" s="36" customFormat="1" x14ac:dyDescent="0.3">
      <c r="B186" s="36" t="str">
        <f t="shared" si="29"/>
        <v>ZM</v>
      </c>
      <c r="D186" s="36" t="s">
        <v>755</v>
      </c>
      <c r="E186" s="36" t="s">
        <v>751</v>
      </c>
      <c r="N186" s="10" t="s">
        <v>762</v>
      </c>
      <c r="O186" s="36" t="s">
        <v>167</v>
      </c>
      <c r="P186" s="31">
        <v>11200</v>
      </c>
      <c r="Q186" s="31">
        <v>89034</v>
      </c>
      <c r="R186" s="31">
        <v>29823</v>
      </c>
      <c r="S186" s="31"/>
      <c r="T186" s="31">
        <v>33314</v>
      </c>
      <c r="U186" s="31"/>
      <c r="V186" s="31">
        <v>130057</v>
      </c>
      <c r="W186" s="31">
        <v>23624</v>
      </c>
      <c r="X186" s="31">
        <f t="shared" si="20"/>
        <v>23986.079999999998</v>
      </c>
    </row>
    <row r="187" spans="1:24" s="36" customFormat="1" x14ac:dyDescent="0.3">
      <c r="B187" s="36" t="str">
        <f t="shared" si="29"/>
        <v>NM</v>
      </c>
      <c r="D187" s="36" t="s">
        <v>755</v>
      </c>
      <c r="E187" s="36" t="s">
        <v>751</v>
      </c>
      <c r="N187" s="10" t="s">
        <v>762</v>
      </c>
      <c r="O187" s="36" t="s">
        <v>168</v>
      </c>
      <c r="P187" s="31">
        <v>6720</v>
      </c>
      <c r="Q187" s="31">
        <v>42416</v>
      </c>
      <c r="R187" s="31">
        <v>21744</v>
      </c>
      <c r="S187" s="31"/>
      <c r="T187" s="31">
        <v>33314</v>
      </c>
      <c r="U187" s="31"/>
      <c r="V187" s="31">
        <v>70880</v>
      </c>
      <c r="W187" s="31">
        <v>7017</v>
      </c>
      <c r="X187" s="31">
        <f t="shared" si="20"/>
        <v>23986.079999999998</v>
      </c>
    </row>
    <row r="188" spans="1:24" s="36" customFormat="1" x14ac:dyDescent="0.3">
      <c r="B188" s="36" t="str">
        <f t="shared" si="29"/>
        <v>ZM</v>
      </c>
      <c r="D188" s="36" t="s">
        <v>756</v>
      </c>
      <c r="E188" s="36" t="s">
        <v>752</v>
      </c>
      <c r="N188" s="10" t="s">
        <v>758</v>
      </c>
      <c r="O188" s="36" t="s">
        <v>167</v>
      </c>
      <c r="P188" s="31">
        <v>1120</v>
      </c>
      <c r="Q188" s="31">
        <v>6500</v>
      </c>
      <c r="R188" s="31">
        <v>762</v>
      </c>
      <c r="S188" s="31"/>
      <c r="T188" s="31">
        <v>2667</v>
      </c>
      <c r="U188" s="31"/>
      <c r="V188" s="31">
        <v>8382</v>
      </c>
      <c r="W188" s="31">
        <v>1442</v>
      </c>
      <c r="X188" s="31">
        <f t="shared" si="20"/>
        <v>1920.24</v>
      </c>
    </row>
    <row r="189" spans="1:24" s="36" customFormat="1" x14ac:dyDescent="0.3">
      <c r="B189" s="36" t="str">
        <f t="shared" si="29"/>
        <v>NM</v>
      </c>
      <c r="D189" s="36" t="s">
        <v>756</v>
      </c>
      <c r="E189" s="36" t="s">
        <v>752</v>
      </c>
      <c r="N189" s="10" t="s">
        <v>758</v>
      </c>
      <c r="O189" s="36" t="s">
        <v>168</v>
      </c>
      <c r="P189" s="31">
        <v>840</v>
      </c>
      <c r="Q189" s="31">
        <v>5500</v>
      </c>
      <c r="R189" s="31">
        <v>634</v>
      </c>
      <c r="S189" s="31"/>
      <c r="T189" s="31">
        <v>2667</v>
      </c>
      <c r="U189" s="31"/>
      <c r="V189" s="31">
        <v>6974</v>
      </c>
      <c r="W189" s="31">
        <v>998</v>
      </c>
      <c r="X189" s="31">
        <f t="shared" si="20"/>
        <v>1920.24</v>
      </c>
    </row>
    <row r="190" spans="1:24" s="36" customFormat="1" x14ac:dyDescent="0.3">
      <c r="B190" s="36" t="str">
        <f t="shared" si="29"/>
        <v>ZM</v>
      </c>
      <c r="D190" s="36" t="s">
        <v>757</v>
      </c>
      <c r="E190" s="36" t="s">
        <v>753</v>
      </c>
      <c r="N190" s="10" t="s">
        <v>636</v>
      </c>
      <c r="O190" s="36" t="s">
        <v>167</v>
      </c>
      <c r="P190" s="31">
        <v>2240</v>
      </c>
      <c r="Q190" s="31">
        <v>30800</v>
      </c>
      <c r="R190" s="31">
        <v>5284</v>
      </c>
      <c r="S190" s="31"/>
      <c r="T190" s="31">
        <v>7392</v>
      </c>
      <c r="U190" s="31"/>
      <c r="V190" s="31">
        <v>38324</v>
      </c>
      <c r="W190" s="31">
        <v>9245</v>
      </c>
      <c r="X190" s="31">
        <f t="shared" si="20"/>
        <v>5322.24</v>
      </c>
    </row>
    <row r="191" spans="1:24" s="36" customFormat="1" x14ac:dyDescent="0.3">
      <c r="B191" s="36" t="str">
        <f t="shared" si="29"/>
        <v>NM</v>
      </c>
      <c r="D191" s="36" t="s">
        <v>757</v>
      </c>
      <c r="E191" s="36" t="s">
        <v>753</v>
      </c>
      <c r="N191" s="10" t="s">
        <v>636</v>
      </c>
      <c r="O191" s="36" t="s">
        <v>168</v>
      </c>
      <c r="P191" s="31">
        <v>1680</v>
      </c>
      <c r="Q191" s="31">
        <v>8800</v>
      </c>
      <c r="R191" s="31">
        <v>3028</v>
      </c>
      <c r="S191" s="31"/>
      <c r="T191" s="31">
        <v>7392</v>
      </c>
      <c r="U191" s="31"/>
      <c r="V191" s="31">
        <v>13508</v>
      </c>
      <c r="W191" s="31">
        <v>1149</v>
      </c>
      <c r="X191" s="31">
        <f t="shared" si="20"/>
        <v>5322.24</v>
      </c>
    </row>
    <row r="192" spans="1:24" x14ac:dyDescent="0.3">
      <c r="A192">
        <v>50</v>
      </c>
      <c r="B192" t="str">
        <f t="shared" si="21"/>
        <v>50ZM</v>
      </c>
      <c r="C192" t="s">
        <v>200</v>
      </c>
      <c r="D192" t="s">
        <v>204</v>
      </c>
      <c r="E192" t="s">
        <v>30</v>
      </c>
      <c r="F192" t="s">
        <v>203</v>
      </c>
      <c r="G192" t="s">
        <v>202</v>
      </c>
      <c r="H192" t="s">
        <v>201</v>
      </c>
      <c r="I192" t="s">
        <v>171</v>
      </c>
      <c r="J192" t="s">
        <v>170</v>
      </c>
      <c r="K192" t="s">
        <v>29</v>
      </c>
      <c r="L192" t="s">
        <v>194</v>
      </c>
      <c r="M192">
        <v>1</v>
      </c>
      <c r="N192" t="s">
        <v>675</v>
      </c>
      <c r="O192" t="s">
        <v>167</v>
      </c>
      <c r="P192" s="31">
        <v>3118.08</v>
      </c>
      <c r="Q192" s="31">
        <v>27660.432000000001</v>
      </c>
      <c r="R192" s="31">
        <v>0</v>
      </c>
      <c r="S192" s="31">
        <v>-994</v>
      </c>
      <c r="T192" s="31">
        <v>18214.009999999998</v>
      </c>
      <c r="U192" s="31">
        <v>17400</v>
      </c>
      <c r="V192" s="31">
        <f t="shared" ref="V192:V199" si="30">SUM(P192:R192)</f>
        <v>30778.512000000002</v>
      </c>
      <c r="W192" s="31">
        <f t="shared" ref="W192:W199" si="31">0.067*(0.5*V192)*(V192/(X192))</f>
        <v>2011.8509824957628</v>
      </c>
      <c r="X192" s="31">
        <f t="shared" si="20"/>
        <v>15774.087199999998</v>
      </c>
    </row>
    <row r="193" spans="1:24" x14ac:dyDescent="0.3">
      <c r="A193">
        <v>50</v>
      </c>
      <c r="B193" t="str">
        <f t="shared" si="21"/>
        <v>50NM</v>
      </c>
      <c r="C193" t="s">
        <v>200</v>
      </c>
      <c r="D193" t="s">
        <v>204</v>
      </c>
      <c r="E193" t="s">
        <v>30</v>
      </c>
      <c r="F193" t="s">
        <v>203</v>
      </c>
      <c r="G193" t="s">
        <v>202</v>
      </c>
      <c r="H193" t="s">
        <v>201</v>
      </c>
      <c r="I193" t="s">
        <v>171</v>
      </c>
      <c r="J193" t="s">
        <v>170</v>
      </c>
      <c r="K193" t="s">
        <v>29</v>
      </c>
      <c r="L193" t="s">
        <v>194</v>
      </c>
      <c r="M193">
        <v>1</v>
      </c>
      <c r="N193" t="s">
        <v>675</v>
      </c>
      <c r="O193" t="s">
        <v>168</v>
      </c>
      <c r="P193" s="31">
        <v>2598.4</v>
      </c>
      <c r="Q193" s="31">
        <v>23050.36</v>
      </c>
      <c r="R193" s="31">
        <v>0</v>
      </c>
      <c r="S193" s="31">
        <v>-994</v>
      </c>
      <c r="T193" s="31">
        <v>18214.009999999998</v>
      </c>
      <c r="U193" s="31">
        <v>17400</v>
      </c>
      <c r="V193" s="31">
        <f t="shared" si="30"/>
        <v>25648.760000000002</v>
      </c>
      <c r="W193" s="31">
        <f t="shared" si="31"/>
        <v>1397.1187378442798</v>
      </c>
      <c r="X193" s="31">
        <f t="shared" si="20"/>
        <v>15774.087199999998</v>
      </c>
    </row>
    <row r="194" spans="1:24" x14ac:dyDescent="0.3">
      <c r="A194">
        <v>111</v>
      </c>
      <c r="B194" t="str">
        <f t="shared" si="21"/>
        <v>111ZM</v>
      </c>
      <c r="C194" t="s">
        <v>200</v>
      </c>
      <c r="D194" t="s">
        <v>199</v>
      </c>
      <c r="E194" t="s">
        <v>60</v>
      </c>
      <c r="F194" t="s">
        <v>198</v>
      </c>
      <c r="G194" t="s">
        <v>197</v>
      </c>
      <c r="H194" t="s">
        <v>196</v>
      </c>
      <c r="I194" t="s">
        <v>171</v>
      </c>
      <c r="J194" t="s">
        <v>170</v>
      </c>
      <c r="K194" t="s">
        <v>195</v>
      </c>
      <c r="L194" t="s">
        <v>194</v>
      </c>
      <c r="M194">
        <v>2</v>
      </c>
      <c r="N194" t="s">
        <v>673</v>
      </c>
      <c r="O194" t="s">
        <v>167</v>
      </c>
      <c r="P194" s="31">
        <v>1595</v>
      </c>
      <c r="Q194" s="31">
        <v>7018</v>
      </c>
      <c r="R194" s="31">
        <v>0</v>
      </c>
      <c r="S194" s="31">
        <v>-300</v>
      </c>
      <c r="U194" s="31">
        <v>11155.752</v>
      </c>
      <c r="V194" s="31">
        <f t="shared" si="30"/>
        <v>8613</v>
      </c>
      <c r="W194" s="31">
        <f t="shared" si="31"/>
        <v>1216.5989259492374</v>
      </c>
      <c r="X194" s="31">
        <f t="shared" si="20"/>
        <v>2042.7079199999998</v>
      </c>
    </row>
    <row r="195" spans="1:24" x14ac:dyDescent="0.3">
      <c r="A195">
        <v>111</v>
      </c>
      <c r="B195" t="str">
        <f t="shared" si="21"/>
        <v>111NM</v>
      </c>
      <c r="C195" t="s">
        <v>200</v>
      </c>
      <c r="D195" t="s">
        <v>199</v>
      </c>
      <c r="E195" t="s">
        <v>60</v>
      </c>
      <c r="F195" t="s">
        <v>198</v>
      </c>
      <c r="G195" t="s">
        <v>197</v>
      </c>
      <c r="H195" t="s">
        <v>196</v>
      </c>
      <c r="I195" t="s">
        <v>171</v>
      </c>
      <c r="J195" t="s">
        <v>170</v>
      </c>
      <c r="K195" t="s">
        <v>195</v>
      </c>
      <c r="L195" t="s">
        <v>194</v>
      </c>
      <c r="M195">
        <v>2</v>
      </c>
      <c r="N195" t="s">
        <v>673</v>
      </c>
      <c r="O195" t="s">
        <v>168</v>
      </c>
      <c r="P195" s="31">
        <v>638</v>
      </c>
      <c r="Q195" s="31">
        <v>7018</v>
      </c>
      <c r="R195" s="31">
        <v>0</v>
      </c>
      <c r="S195" s="31">
        <v>-300</v>
      </c>
      <c r="U195" s="31">
        <v>11155.752</v>
      </c>
      <c r="V195" s="31">
        <f t="shared" si="30"/>
        <v>7656</v>
      </c>
      <c r="W195" s="31">
        <f t="shared" si="31"/>
        <v>961.26334889816258</v>
      </c>
      <c r="X195" s="31">
        <f t="shared" ref="X195:X217" si="32">T195*0.72+U195*0.21+S195</f>
        <v>2042.7079199999998</v>
      </c>
    </row>
    <row r="196" spans="1:24" x14ac:dyDescent="0.3">
      <c r="A196">
        <v>219</v>
      </c>
      <c r="B196" t="str">
        <f t="shared" si="21"/>
        <v>219ZM</v>
      </c>
      <c r="C196" t="s">
        <v>184</v>
      </c>
      <c r="D196" t="s">
        <v>192</v>
      </c>
      <c r="E196" t="s">
        <v>143</v>
      </c>
      <c r="F196" t="s">
        <v>191</v>
      </c>
      <c r="G196" t="s">
        <v>190</v>
      </c>
      <c r="H196" t="s">
        <v>189</v>
      </c>
      <c r="I196" t="s">
        <v>171</v>
      </c>
      <c r="J196" t="s">
        <v>170</v>
      </c>
      <c r="K196" t="s">
        <v>142</v>
      </c>
      <c r="L196" t="s">
        <v>178</v>
      </c>
      <c r="M196">
        <v>1</v>
      </c>
      <c r="N196" t="s">
        <v>669</v>
      </c>
      <c r="O196" t="s">
        <v>167</v>
      </c>
      <c r="P196" s="31">
        <v>5104</v>
      </c>
      <c r="Q196" s="31">
        <v>2679.6</v>
      </c>
      <c r="R196" s="31">
        <v>0</v>
      </c>
      <c r="S196" s="31">
        <v>0</v>
      </c>
      <c r="U196" s="31">
        <v>8960</v>
      </c>
      <c r="V196" s="31">
        <f t="shared" si="30"/>
        <v>7783.6</v>
      </c>
      <c r="W196" s="31">
        <f t="shared" si="31"/>
        <v>1078.6449671343539</v>
      </c>
      <c r="X196" s="31">
        <f t="shared" si="32"/>
        <v>1881.6</v>
      </c>
    </row>
    <row r="197" spans="1:24" x14ac:dyDescent="0.3">
      <c r="A197">
        <v>219</v>
      </c>
      <c r="B197" t="str">
        <f t="shared" si="21"/>
        <v>219NM</v>
      </c>
      <c r="C197" t="s">
        <v>184</v>
      </c>
      <c r="D197" t="s">
        <v>192</v>
      </c>
      <c r="E197" t="s">
        <v>143</v>
      </c>
      <c r="F197" t="s">
        <v>191</v>
      </c>
      <c r="G197" t="s">
        <v>190</v>
      </c>
      <c r="H197" t="s">
        <v>189</v>
      </c>
      <c r="I197" t="s">
        <v>171</v>
      </c>
      <c r="J197" t="s">
        <v>170</v>
      </c>
      <c r="K197" t="s">
        <v>142</v>
      </c>
      <c r="L197" t="s">
        <v>178</v>
      </c>
      <c r="M197">
        <v>1</v>
      </c>
      <c r="N197" t="s">
        <v>669</v>
      </c>
      <c r="O197" t="s">
        <v>168</v>
      </c>
      <c r="P197" s="31">
        <v>5104</v>
      </c>
      <c r="Q197" s="31">
        <v>2679.6</v>
      </c>
      <c r="R197" s="31">
        <v>0</v>
      </c>
      <c r="S197" s="31">
        <v>0</v>
      </c>
      <c r="U197" s="31">
        <v>8960</v>
      </c>
      <c r="V197" s="31">
        <f t="shared" si="30"/>
        <v>7783.6</v>
      </c>
      <c r="W197" s="31">
        <f t="shared" si="31"/>
        <v>1078.6449671343539</v>
      </c>
      <c r="X197" s="31">
        <f t="shared" si="32"/>
        <v>1881.6</v>
      </c>
    </row>
    <row r="198" spans="1:24" x14ac:dyDescent="0.3">
      <c r="A198">
        <v>225</v>
      </c>
      <c r="B198" t="str">
        <f t="shared" si="21"/>
        <v>225ZM</v>
      </c>
      <c r="C198" t="s">
        <v>184</v>
      </c>
      <c r="D198" t="s">
        <v>188</v>
      </c>
      <c r="E198" t="s">
        <v>145</v>
      </c>
      <c r="F198" t="s">
        <v>187</v>
      </c>
      <c r="G198" t="s">
        <v>186</v>
      </c>
      <c r="H198" t="s">
        <v>185</v>
      </c>
      <c r="I198" t="s">
        <v>171</v>
      </c>
      <c r="J198" t="s">
        <v>170</v>
      </c>
      <c r="K198" t="s">
        <v>144</v>
      </c>
      <c r="L198" t="s">
        <v>178</v>
      </c>
      <c r="M198">
        <v>4</v>
      </c>
      <c r="N198" t="s">
        <v>634</v>
      </c>
      <c r="O198" t="s">
        <v>167</v>
      </c>
      <c r="P198" s="31">
        <v>357.28</v>
      </c>
      <c r="Q198" s="31">
        <v>2934.8</v>
      </c>
      <c r="R198" s="31">
        <v>0</v>
      </c>
      <c r="S198" s="31">
        <v>0</v>
      </c>
      <c r="U198" s="31">
        <v>2331.3510000000001</v>
      </c>
      <c r="V198" s="31">
        <f t="shared" si="30"/>
        <v>3292.08</v>
      </c>
      <c r="W198" s="31">
        <f t="shared" si="31"/>
        <v>741.58102469218193</v>
      </c>
      <c r="X198" s="31">
        <f t="shared" si="32"/>
        <v>489.58371</v>
      </c>
    </row>
    <row r="199" spans="1:24" x14ac:dyDescent="0.3">
      <c r="A199">
        <v>225</v>
      </c>
      <c r="B199" t="str">
        <f t="shared" si="21"/>
        <v>225NM</v>
      </c>
      <c r="C199" t="s">
        <v>184</v>
      </c>
      <c r="D199" t="s">
        <v>188</v>
      </c>
      <c r="E199" t="s">
        <v>145</v>
      </c>
      <c r="F199" t="s">
        <v>187</v>
      </c>
      <c r="G199" t="s">
        <v>186</v>
      </c>
      <c r="H199" t="s">
        <v>185</v>
      </c>
      <c r="I199" t="s">
        <v>171</v>
      </c>
      <c r="J199" t="s">
        <v>170</v>
      </c>
      <c r="K199" t="s">
        <v>144</v>
      </c>
      <c r="L199" t="s">
        <v>178</v>
      </c>
      <c r="M199">
        <v>4</v>
      </c>
      <c r="N199" t="s">
        <v>634</v>
      </c>
      <c r="O199" t="s">
        <v>168</v>
      </c>
      <c r="P199" s="31">
        <v>357.28</v>
      </c>
      <c r="Q199" s="31">
        <v>839.60799999999995</v>
      </c>
      <c r="R199" s="31">
        <v>0</v>
      </c>
      <c r="S199" s="31">
        <v>0</v>
      </c>
      <c r="U199" s="31">
        <v>2331.3510000000001</v>
      </c>
      <c r="V199" s="31">
        <f t="shared" si="30"/>
        <v>1196.8879999999999</v>
      </c>
      <c r="W199" s="31">
        <f t="shared" si="31"/>
        <v>98.022296600154448</v>
      </c>
      <c r="X199" s="31">
        <f t="shared" si="32"/>
        <v>489.58371</v>
      </c>
    </row>
    <row r="200" spans="1:24" x14ac:dyDescent="0.3">
      <c r="A200">
        <v>236</v>
      </c>
      <c r="B200" t="str">
        <f t="shared" ref="B200:B203" si="33">A200&amp;O200</f>
        <v>236ZM</v>
      </c>
      <c r="C200" t="s">
        <v>184</v>
      </c>
      <c r="D200" s="10" t="s">
        <v>183</v>
      </c>
      <c r="E200" t="s">
        <v>151</v>
      </c>
      <c r="F200" t="s">
        <v>182</v>
      </c>
      <c r="G200" t="s">
        <v>181</v>
      </c>
      <c r="H200" t="s">
        <v>180</v>
      </c>
      <c r="I200" t="s">
        <v>171</v>
      </c>
      <c r="J200" t="s">
        <v>179</v>
      </c>
      <c r="K200" t="s">
        <v>150</v>
      </c>
      <c r="L200" t="s">
        <v>178</v>
      </c>
      <c r="M200">
        <v>9</v>
      </c>
      <c r="N200" t="s">
        <v>634</v>
      </c>
      <c r="O200" t="s">
        <v>167</v>
      </c>
      <c r="P200" s="31">
        <v>40.6</v>
      </c>
      <c r="Q200" s="31">
        <v>19.72</v>
      </c>
      <c r="R200" s="31">
        <v>0</v>
      </c>
      <c r="S200" s="31">
        <v>0</v>
      </c>
      <c r="U200" s="31">
        <v>150</v>
      </c>
      <c r="V200" s="31">
        <f t="shared" ref="V200:V203" si="34">SUM(P200:R200)</f>
        <v>60.32</v>
      </c>
      <c r="W200" s="31">
        <f t="shared" ref="W200:W203" si="35">0.067*(0.5*V200)*(V200/(X200))</f>
        <v>3.869518425396826</v>
      </c>
      <c r="X200" s="31">
        <f t="shared" si="32"/>
        <v>31.5</v>
      </c>
    </row>
    <row r="201" spans="1:24" x14ac:dyDescent="0.3">
      <c r="A201">
        <v>236</v>
      </c>
      <c r="B201" t="str">
        <f t="shared" si="33"/>
        <v>236NM</v>
      </c>
      <c r="C201" t="s">
        <v>184</v>
      </c>
      <c r="D201" t="s">
        <v>183</v>
      </c>
      <c r="E201" t="s">
        <v>151</v>
      </c>
      <c r="F201" t="s">
        <v>182</v>
      </c>
      <c r="G201" t="s">
        <v>181</v>
      </c>
      <c r="H201" t="s">
        <v>180</v>
      </c>
      <c r="I201" t="s">
        <v>171</v>
      </c>
      <c r="J201" t="s">
        <v>179</v>
      </c>
      <c r="K201" t="s">
        <v>150</v>
      </c>
      <c r="L201" t="s">
        <v>178</v>
      </c>
      <c r="M201">
        <v>9</v>
      </c>
      <c r="N201" t="s">
        <v>634</v>
      </c>
      <c r="O201" t="s">
        <v>168</v>
      </c>
      <c r="P201" s="31">
        <v>0</v>
      </c>
      <c r="Q201" s="31">
        <v>19.72</v>
      </c>
      <c r="R201" s="31">
        <v>0</v>
      </c>
      <c r="S201" s="31">
        <v>0</v>
      </c>
      <c r="U201" s="31">
        <v>150</v>
      </c>
      <c r="V201" s="31">
        <f t="shared" si="34"/>
        <v>19.72</v>
      </c>
      <c r="W201" s="31">
        <f t="shared" si="35"/>
        <v>0.41356909206349207</v>
      </c>
      <c r="X201" s="31">
        <f t="shared" si="32"/>
        <v>31.5</v>
      </c>
    </row>
    <row r="202" spans="1:24" x14ac:dyDescent="0.3">
      <c r="A202">
        <v>103</v>
      </c>
      <c r="B202" t="str">
        <f t="shared" si="33"/>
        <v>103ZM</v>
      </c>
      <c r="C202" t="s">
        <v>173</v>
      </c>
      <c r="D202" t="s">
        <v>177</v>
      </c>
      <c r="E202" t="s">
        <v>57</v>
      </c>
      <c r="F202" t="s">
        <v>176</v>
      </c>
      <c r="G202" t="s">
        <v>170</v>
      </c>
      <c r="H202" t="s">
        <v>175</v>
      </c>
      <c r="I202" t="s">
        <v>171</v>
      </c>
      <c r="J202" t="s">
        <v>174</v>
      </c>
      <c r="K202" t="s">
        <v>56</v>
      </c>
      <c r="L202" t="s">
        <v>172</v>
      </c>
      <c r="M202">
        <v>2</v>
      </c>
      <c r="N202" t="s">
        <v>614</v>
      </c>
      <c r="O202" t="s">
        <v>167</v>
      </c>
      <c r="P202" s="31">
        <v>38.28</v>
      </c>
      <c r="Q202" s="31">
        <v>25.52</v>
      </c>
      <c r="R202" s="31">
        <v>0</v>
      </c>
      <c r="S202" s="31">
        <v>-2.8</v>
      </c>
      <c r="T202" s="31">
        <v>26.393999999999998</v>
      </c>
      <c r="V202" s="31">
        <f t="shared" si="34"/>
        <v>63.8</v>
      </c>
      <c r="W202" s="31">
        <f t="shared" si="35"/>
        <v>8.4153562647497377</v>
      </c>
      <c r="X202" s="31">
        <f t="shared" si="32"/>
        <v>16.203679999999999</v>
      </c>
    </row>
    <row r="203" spans="1:24" x14ac:dyDescent="0.3">
      <c r="A203">
        <v>103</v>
      </c>
      <c r="B203" t="str">
        <f t="shared" si="33"/>
        <v>103NM</v>
      </c>
      <c r="C203" t="s">
        <v>173</v>
      </c>
      <c r="D203" t="s">
        <v>177</v>
      </c>
      <c r="E203" t="s">
        <v>57</v>
      </c>
      <c r="F203" t="s">
        <v>176</v>
      </c>
      <c r="G203" t="s">
        <v>170</v>
      </c>
      <c r="H203" t="s">
        <v>175</v>
      </c>
      <c r="I203" t="s">
        <v>171</v>
      </c>
      <c r="J203" t="s">
        <v>174</v>
      </c>
      <c r="K203" t="s">
        <v>56</v>
      </c>
      <c r="L203" t="s">
        <v>172</v>
      </c>
      <c r="M203">
        <v>2</v>
      </c>
      <c r="N203" t="s">
        <v>614</v>
      </c>
      <c r="O203" t="s">
        <v>168</v>
      </c>
      <c r="P203" s="31">
        <v>38.28</v>
      </c>
      <c r="Q203" s="31">
        <v>25.52</v>
      </c>
      <c r="R203" s="31">
        <v>0</v>
      </c>
      <c r="S203" s="31">
        <v>-2.8</v>
      </c>
      <c r="T203" s="31">
        <v>26.393999999999998</v>
      </c>
      <c r="V203" s="31">
        <f t="shared" si="34"/>
        <v>63.8</v>
      </c>
      <c r="W203" s="31">
        <f t="shared" si="35"/>
        <v>8.4153562647497377</v>
      </c>
      <c r="X203" s="31">
        <f t="shared" si="32"/>
        <v>16.203679999999999</v>
      </c>
    </row>
    <row r="204" spans="1:24" x14ac:dyDescent="0.3">
      <c r="B204" t="str">
        <f t="shared" ref="B204:B217" si="36">A204&amp;O204</f>
        <v>ZM</v>
      </c>
      <c r="D204" t="s">
        <v>736</v>
      </c>
      <c r="E204" t="s">
        <v>743</v>
      </c>
      <c r="N204" t="s">
        <v>762</v>
      </c>
      <c r="O204" t="s">
        <v>167</v>
      </c>
      <c r="P204" s="31">
        <v>5600</v>
      </c>
      <c r="Q204" s="31">
        <v>21000</v>
      </c>
      <c r="R204" s="31">
        <v>12560</v>
      </c>
      <c r="S204" s="31">
        <v>0</v>
      </c>
      <c r="T204" s="31">
        <v>-2729.8560000000002</v>
      </c>
      <c r="U204" s="31">
        <v>48000</v>
      </c>
      <c r="V204" s="31">
        <f t="shared" ref="V204:V217" si="37">SUM(P204:R204)</f>
        <v>39160</v>
      </c>
      <c r="W204" s="31">
        <f t="shared" ref="W204:W217" si="38">0.067*(0.5*V204)*(V204/(X204))</f>
        <v>6330.940206068155</v>
      </c>
      <c r="X204" s="31">
        <f t="shared" si="32"/>
        <v>8114.5036799999998</v>
      </c>
    </row>
    <row r="205" spans="1:24" x14ac:dyDescent="0.3">
      <c r="B205" t="str">
        <f t="shared" si="36"/>
        <v>NM</v>
      </c>
      <c r="D205" t="s">
        <v>736</v>
      </c>
      <c r="E205" t="s">
        <v>743</v>
      </c>
      <c r="N205" t="s">
        <v>762</v>
      </c>
      <c r="O205" t="s">
        <v>168</v>
      </c>
      <c r="P205" s="31">
        <v>4200</v>
      </c>
      <c r="Q205" s="31">
        <v>0</v>
      </c>
      <c r="R205" s="31">
        <v>8340</v>
      </c>
      <c r="S205" s="31">
        <v>0</v>
      </c>
      <c r="T205" s="31">
        <v>-2729.8560000000002</v>
      </c>
      <c r="U205" s="31">
        <v>48000</v>
      </c>
      <c r="V205" s="31">
        <f t="shared" si="37"/>
        <v>12540</v>
      </c>
      <c r="W205" s="31">
        <f t="shared" si="38"/>
        <v>649.19911404858726</v>
      </c>
      <c r="X205" s="31">
        <f t="shared" si="32"/>
        <v>8114.5036799999998</v>
      </c>
    </row>
    <row r="206" spans="1:24" x14ac:dyDescent="0.3">
      <c r="B206" t="str">
        <f t="shared" si="36"/>
        <v>ZM</v>
      </c>
      <c r="D206" t="s">
        <v>737</v>
      </c>
      <c r="E206" t="s">
        <v>744</v>
      </c>
      <c r="N206" t="s">
        <v>759</v>
      </c>
      <c r="O206" t="s">
        <v>167</v>
      </c>
      <c r="P206" s="31">
        <v>1120</v>
      </c>
      <c r="Q206" s="31">
        <v>5200</v>
      </c>
      <c r="R206" s="31">
        <v>1622</v>
      </c>
      <c r="S206" s="31">
        <v>0</v>
      </c>
      <c r="T206" s="31">
        <v>3360</v>
      </c>
      <c r="V206" s="31">
        <f t="shared" si="37"/>
        <v>7942</v>
      </c>
      <c r="W206" s="31">
        <f t="shared" si="38"/>
        <v>873.43944031084675</v>
      </c>
      <c r="X206" s="31">
        <f t="shared" si="32"/>
        <v>2419.1999999999998</v>
      </c>
    </row>
    <row r="207" spans="1:24" x14ac:dyDescent="0.3">
      <c r="B207" t="str">
        <f t="shared" si="36"/>
        <v>NM</v>
      </c>
      <c r="D207" t="s">
        <v>737</v>
      </c>
      <c r="E207" t="s">
        <v>744</v>
      </c>
      <c r="N207" t="s">
        <v>759</v>
      </c>
      <c r="O207" t="s">
        <v>168</v>
      </c>
      <c r="P207" s="31">
        <v>560</v>
      </c>
      <c r="Q207" s="31">
        <v>5200</v>
      </c>
      <c r="R207" s="31">
        <v>1622</v>
      </c>
      <c r="S207" s="31">
        <v>0</v>
      </c>
      <c r="T207" s="31">
        <v>3360</v>
      </c>
      <c r="V207" s="31">
        <f t="shared" si="37"/>
        <v>7382</v>
      </c>
      <c r="W207" s="31">
        <f t="shared" si="38"/>
        <v>754.60749586640236</v>
      </c>
      <c r="X207" s="31">
        <f t="shared" si="32"/>
        <v>2419.1999999999998</v>
      </c>
    </row>
    <row r="208" spans="1:24" x14ac:dyDescent="0.3">
      <c r="B208" t="str">
        <f t="shared" si="36"/>
        <v>ZM</v>
      </c>
      <c r="D208" t="s">
        <v>738</v>
      </c>
      <c r="E208" t="s">
        <v>745</v>
      </c>
      <c r="N208" t="s">
        <v>760</v>
      </c>
      <c r="O208" t="s">
        <v>167</v>
      </c>
      <c r="P208" s="31">
        <v>560</v>
      </c>
      <c r="Q208" s="31">
        <v>2370</v>
      </c>
      <c r="R208" s="31">
        <v>293</v>
      </c>
      <c r="S208" s="31">
        <v>0</v>
      </c>
      <c r="U208" s="31">
        <v>4800</v>
      </c>
      <c r="V208" s="31">
        <f t="shared" si="37"/>
        <v>3223</v>
      </c>
      <c r="W208" s="31">
        <f t="shared" si="38"/>
        <v>345.22710466269842</v>
      </c>
      <c r="X208" s="31">
        <f t="shared" si="32"/>
        <v>1008</v>
      </c>
    </row>
    <row r="209" spans="2:24" x14ac:dyDescent="0.3">
      <c r="B209" t="str">
        <f t="shared" si="36"/>
        <v>NM</v>
      </c>
      <c r="D209" t="s">
        <v>738</v>
      </c>
      <c r="E209" t="s">
        <v>745</v>
      </c>
      <c r="N209" t="s">
        <v>760</v>
      </c>
      <c r="O209" t="s">
        <v>168</v>
      </c>
      <c r="P209" s="31">
        <v>420</v>
      </c>
      <c r="Q209" s="31">
        <v>2370</v>
      </c>
      <c r="R209" s="31">
        <v>279</v>
      </c>
      <c r="S209" s="31">
        <v>0</v>
      </c>
      <c r="U209" s="31">
        <v>4800</v>
      </c>
      <c r="V209" s="31">
        <f t="shared" si="37"/>
        <v>3069</v>
      </c>
      <c r="W209" s="31">
        <f t="shared" si="38"/>
        <v>313.02429910714289</v>
      </c>
      <c r="X209" s="31">
        <f t="shared" si="32"/>
        <v>1008</v>
      </c>
    </row>
    <row r="210" spans="2:24" x14ac:dyDescent="0.3">
      <c r="B210" t="str">
        <f t="shared" si="36"/>
        <v>ZM</v>
      </c>
      <c r="D210" t="s">
        <v>739</v>
      </c>
      <c r="E210" t="s">
        <v>746</v>
      </c>
      <c r="N210" t="s">
        <v>762</v>
      </c>
      <c r="O210" t="s">
        <v>167</v>
      </c>
      <c r="P210" s="31">
        <v>16800</v>
      </c>
      <c r="Q210" s="31">
        <v>85200</v>
      </c>
      <c r="R210" s="31">
        <v>36600</v>
      </c>
      <c r="S210" s="31">
        <v>0</v>
      </c>
      <c r="T210" s="31">
        <v>28078.517</v>
      </c>
      <c r="V210" s="31">
        <f t="shared" si="37"/>
        <v>138600</v>
      </c>
      <c r="W210" s="31">
        <f t="shared" si="38"/>
        <v>31832.049748211419</v>
      </c>
      <c r="X210" s="31">
        <f t="shared" si="32"/>
        <v>20216.53224</v>
      </c>
    </row>
    <row r="211" spans="2:24" x14ac:dyDescent="0.3">
      <c r="B211" t="str">
        <f t="shared" si="36"/>
        <v>NM</v>
      </c>
      <c r="D211" t="s">
        <v>739</v>
      </c>
      <c r="E211" t="s">
        <v>746</v>
      </c>
      <c r="N211" t="s">
        <v>762</v>
      </c>
      <c r="O211" t="s">
        <v>168</v>
      </c>
      <c r="P211" s="31">
        <v>11200</v>
      </c>
      <c r="Q211" s="31">
        <v>70500</v>
      </c>
      <c r="R211" s="31">
        <v>27970</v>
      </c>
      <c r="S211" s="31">
        <v>0</v>
      </c>
      <c r="T211" s="31">
        <v>28078.517</v>
      </c>
      <c r="V211" s="31">
        <f t="shared" si="37"/>
        <v>109670</v>
      </c>
      <c r="W211" s="31">
        <f t="shared" si="38"/>
        <v>19930.299784687504</v>
      </c>
      <c r="X211" s="31">
        <f t="shared" si="32"/>
        <v>20216.53224</v>
      </c>
    </row>
    <row r="212" spans="2:24" x14ac:dyDescent="0.3">
      <c r="B212" t="str">
        <f t="shared" si="36"/>
        <v>ZM</v>
      </c>
      <c r="D212" t="s">
        <v>740</v>
      </c>
      <c r="E212" t="s">
        <v>747</v>
      </c>
      <c r="N212" t="s">
        <v>762</v>
      </c>
      <c r="O212" t="s">
        <v>167</v>
      </c>
      <c r="P212" s="31">
        <v>2240</v>
      </c>
      <c r="Q212" s="31">
        <v>18240</v>
      </c>
      <c r="R212" s="31">
        <v>4028</v>
      </c>
      <c r="S212" s="31">
        <v>0</v>
      </c>
      <c r="T212" s="31">
        <v>4536</v>
      </c>
      <c r="V212" s="31">
        <f t="shared" si="37"/>
        <v>24508</v>
      </c>
      <c r="W212" s="31">
        <f t="shared" si="38"/>
        <v>6161.0538972173226</v>
      </c>
      <c r="X212" s="31">
        <f t="shared" si="32"/>
        <v>3265.92</v>
      </c>
    </row>
    <row r="213" spans="2:24" x14ac:dyDescent="0.3">
      <c r="B213" t="str">
        <f t="shared" si="36"/>
        <v>NM</v>
      </c>
      <c r="D213" t="s">
        <v>740</v>
      </c>
      <c r="E213" t="s">
        <v>747</v>
      </c>
      <c r="N213" t="s">
        <v>762</v>
      </c>
      <c r="O213" t="s">
        <v>168</v>
      </c>
      <c r="P213" s="31">
        <v>1680</v>
      </c>
      <c r="Q213" s="31">
        <v>11400</v>
      </c>
      <c r="R213" s="31">
        <v>3288</v>
      </c>
      <c r="S213" s="31">
        <v>0</v>
      </c>
      <c r="T213" s="31">
        <v>4536</v>
      </c>
      <c r="V213" s="31">
        <f t="shared" si="37"/>
        <v>16368</v>
      </c>
      <c r="W213" s="31">
        <f t="shared" si="38"/>
        <v>2748.0871252204588</v>
      </c>
      <c r="X213" s="31">
        <f t="shared" si="32"/>
        <v>3265.92</v>
      </c>
    </row>
    <row r="214" spans="2:24" x14ac:dyDescent="0.3">
      <c r="B214" t="str">
        <f t="shared" si="36"/>
        <v>ZM</v>
      </c>
      <c r="D214" t="s">
        <v>741</v>
      </c>
      <c r="E214" t="s">
        <v>748</v>
      </c>
      <c r="N214" t="s">
        <v>762</v>
      </c>
      <c r="O214" t="s">
        <v>167</v>
      </c>
      <c r="P214" s="31">
        <v>5600</v>
      </c>
      <c r="Q214" s="31">
        <v>985200</v>
      </c>
      <c r="R214" s="31">
        <v>105680</v>
      </c>
      <c r="S214" s="31">
        <v>20000</v>
      </c>
      <c r="T214" s="31">
        <v>-16544.564999999999</v>
      </c>
      <c r="U214" s="31">
        <v>727272.72</v>
      </c>
      <c r="V214" s="31">
        <f t="shared" si="37"/>
        <v>1096480</v>
      </c>
      <c r="W214" s="31">
        <f t="shared" si="38"/>
        <v>250448.93135352459</v>
      </c>
      <c r="X214" s="31">
        <f t="shared" si="32"/>
        <v>160815.1844</v>
      </c>
    </row>
    <row r="215" spans="2:24" x14ac:dyDescent="0.3">
      <c r="B215" t="str">
        <f t="shared" si="36"/>
        <v>NM</v>
      </c>
      <c r="D215" t="s">
        <v>741</v>
      </c>
      <c r="E215" t="s">
        <v>748</v>
      </c>
      <c r="N215" t="s">
        <v>762</v>
      </c>
      <c r="O215" t="s">
        <v>168</v>
      </c>
      <c r="P215" s="31">
        <v>4480</v>
      </c>
      <c r="Q215" s="31">
        <v>804240</v>
      </c>
      <c r="R215" s="31">
        <v>86152</v>
      </c>
      <c r="S215" s="31">
        <v>20000</v>
      </c>
      <c r="T215" s="31">
        <v>-16544.564999999999</v>
      </c>
      <c r="U215" s="31">
        <v>727272.72</v>
      </c>
      <c r="V215" s="31">
        <f t="shared" si="37"/>
        <v>894872</v>
      </c>
      <c r="W215" s="31">
        <f t="shared" si="38"/>
        <v>166816.72585181578</v>
      </c>
      <c r="X215" s="31">
        <f t="shared" si="32"/>
        <v>160815.1844</v>
      </c>
    </row>
    <row r="216" spans="2:24" x14ac:dyDescent="0.3">
      <c r="B216" t="str">
        <f t="shared" si="36"/>
        <v>ZM</v>
      </c>
      <c r="D216" t="s">
        <v>742</v>
      </c>
      <c r="E216" t="s">
        <v>749</v>
      </c>
      <c r="N216" t="s">
        <v>761</v>
      </c>
      <c r="O216" t="s">
        <v>167</v>
      </c>
      <c r="P216" s="31">
        <v>420</v>
      </c>
      <c r="Q216" s="31">
        <v>409</v>
      </c>
      <c r="R216" s="31">
        <v>97</v>
      </c>
      <c r="S216" s="31">
        <v>0</v>
      </c>
      <c r="U216" s="31">
        <v>160</v>
      </c>
      <c r="V216" s="31">
        <f t="shared" si="37"/>
        <v>926</v>
      </c>
      <c r="W216" s="31">
        <f t="shared" si="38"/>
        <v>854.92398809523797</v>
      </c>
      <c r="X216" s="31">
        <f t="shared" si="32"/>
        <v>33.6</v>
      </c>
    </row>
    <row r="217" spans="2:24" x14ac:dyDescent="0.3">
      <c r="B217" t="str">
        <f t="shared" si="36"/>
        <v>NM</v>
      </c>
      <c r="D217" t="s">
        <v>742</v>
      </c>
      <c r="E217" t="s">
        <v>749</v>
      </c>
      <c r="N217" t="s">
        <v>761</v>
      </c>
      <c r="O217" t="s">
        <v>168</v>
      </c>
      <c r="P217" s="31">
        <v>0</v>
      </c>
      <c r="Q217" s="31">
        <v>205</v>
      </c>
      <c r="R217" s="31">
        <v>21</v>
      </c>
      <c r="S217" s="31">
        <v>0</v>
      </c>
      <c r="U217" s="31">
        <v>160</v>
      </c>
      <c r="V217" s="31">
        <f t="shared" si="37"/>
        <v>226</v>
      </c>
      <c r="W217" s="31">
        <f t="shared" si="38"/>
        <v>50.923988095238101</v>
      </c>
      <c r="X217" s="31">
        <f t="shared" si="32"/>
        <v>33.6</v>
      </c>
    </row>
  </sheetData>
  <sheetProtection sheet="1" objects="1" scenarios="1"/>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07EFF-B475-42E5-9B9A-0A08825589CE}">
  <dimension ref="B2:L31"/>
  <sheetViews>
    <sheetView topLeftCell="A13" zoomScaleNormal="100" workbookViewId="0">
      <selection activeCell="E35" sqref="E35"/>
    </sheetView>
  </sheetViews>
  <sheetFormatPr defaultRowHeight="14.4" x14ac:dyDescent="0.3"/>
  <cols>
    <col min="2" max="2" width="33.77734375" bestFit="1" customWidth="1"/>
    <col min="3" max="3" width="13.5546875" bestFit="1" customWidth="1"/>
    <col min="4" max="4" width="18.44140625" customWidth="1"/>
    <col min="5" max="13" width="13.5546875" bestFit="1" customWidth="1"/>
  </cols>
  <sheetData>
    <row r="2" spans="2:5" x14ac:dyDescent="0.3">
      <c r="B2" t="s">
        <v>688</v>
      </c>
      <c r="C2" s="27">
        <f>2150.8*C3^-0.208</f>
        <v>656.68758652386327</v>
      </c>
      <c r="E2" t="s">
        <v>689</v>
      </c>
    </row>
    <row r="3" spans="2:5" x14ac:dyDescent="0.3">
      <c r="B3" t="s">
        <v>690</v>
      </c>
      <c r="C3">
        <v>300</v>
      </c>
      <c r="D3" t="s">
        <v>691</v>
      </c>
    </row>
    <row r="4" spans="2:5" x14ac:dyDescent="0.3">
      <c r="B4" t="s">
        <v>692</v>
      </c>
      <c r="C4">
        <f>C3/0.16</f>
        <v>1875</v>
      </c>
      <c r="D4" t="s">
        <v>693</v>
      </c>
      <c r="E4" t="s">
        <v>694</v>
      </c>
    </row>
    <row r="5" spans="2:5" x14ac:dyDescent="0.3">
      <c r="B5" t="s">
        <v>695</v>
      </c>
      <c r="C5">
        <v>900</v>
      </c>
      <c r="D5" t="s">
        <v>696</v>
      </c>
      <c r="E5" t="s">
        <v>697</v>
      </c>
    </row>
    <row r="6" spans="2:5" x14ac:dyDescent="0.3">
      <c r="B6" t="s">
        <v>698</v>
      </c>
      <c r="C6" s="28">
        <f>C5*C3</f>
        <v>270000</v>
      </c>
      <c r="D6" t="s">
        <v>699</v>
      </c>
    </row>
    <row r="7" spans="2:5" x14ac:dyDescent="0.3">
      <c r="B7" t="s">
        <v>729</v>
      </c>
      <c r="C7" s="29">
        <v>0.99</v>
      </c>
      <c r="D7" t="s">
        <v>730</v>
      </c>
    </row>
    <row r="8" spans="2:5" x14ac:dyDescent="0.3">
      <c r="B8" t="s">
        <v>700</v>
      </c>
      <c r="C8">
        <f>C6*C7</f>
        <v>267300</v>
      </c>
      <c r="D8" t="s">
        <v>699</v>
      </c>
    </row>
    <row r="9" spans="2:5" x14ac:dyDescent="0.3">
      <c r="B9" t="s">
        <v>701</v>
      </c>
      <c r="C9" s="30">
        <v>0.8</v>
      </c>
      <c r="D9" t="s">
        <v>702</v>
      </c>
      <c r="E9" t="s">
        <v>731</v>
      </c>
    </row>
    <row r="10" spans="2:5" x14ac:dyDescent="0.3">
      <c r="B10" t="s">
        <v>704</v>
      </c>
      <c r="C10">
        <v>12.7</v>
      </c>
      <c r="D10" t="s">
        <v>703</v>
      </c>
      <c r="E10" t="s">
        <v>705</v>
      </c>
    </row>
    <row r="11" spans="2:5" x14ac:dyDescent="0.3">
      <c r="B11" t="s">
        <v>706</v>
      </c>
      <c r="C11">
        <v>21</v>
      </c>
      <c r="D11" t="s">
        <v>703</v>
      </c>
    </row>
    <row r="13" spans="2:5" x14ac:dyDescent="0.3">
      <c r="B13" t="s">
        <v>707</v>
      </c>
      <c r="C13" s="27">
        <f>12.9*C3+0.0019*C5*C3</f>
        <v>4383</v>
      </c>
      <c r="D13" t="s">
        <v>708</v>
      </c>
    </row>
    <row r="15" spans="2:5" x14ac:dyDescent="0.3">
      <c r="B15" t="s">
        <v>709</v>
      </c>
      <c r="C15" s="31">
        <f>C3*C2</f>
        <v>197006.27595715897</v>
      </c>
    </row>
    <row r="16" spans="2:5" x14ac:dyDescent="0.3">
      <c r="B16" t="s">
        <v>710</v>
      </c>
      <c r="C16" s="30">
        <v>0.1</v>
      </c>
      <c r="E16" t="s">
        <v>711</v>
      </c>
    </row>
    <row r="17" spans="2:12" x14ac:dyDescent="0.3">
      <c r="B17" t="s">
        <v>712</v>
      </c>
      <c r="C17" s="1">
        <f>C15*(1+C16)</f>
        <v>216706.90355287489</v>
      </c>
    </row>
    <row r="18" spans="2:12" x14ac:dyDescent="0.3">
      <c r="B18" t="s">
        <v>713</v>
      </c>
      <c r="D18" s="32">
        <f>0.067*(0.5*$C$17)*($C$17/(D26))</f>
        <v>49995.527054531616</v>
      </c>
      <c r="E18" s="32">
        <f>0.067*(0.5*$C$17)*($C$17/(E26))</f>
        <v>36537.805404859362</v>
      </c>
      <c r="F18" s="32">
        <f>0.067*(0.5*$C$17)*($C$17/(F26))</f>
        <v>30400.445383389626</v>
      </c>
    </row>
    <row r="20" spans="2:12" x14ac:dyDescent="0.3">
      <c r="B20" t="s">
        <v>714</v>
      </c>
      <c r="D20" s="30">
        <v>0.3</v>
      </c>
      <c r="E20" s="30">
        <v>0.7</v>
      </c>
      <c r="F20" s="30">
        <v>1</v>
      </c>
      <c r="J20" s="30"/>
      <c r="K20" s="30"/>
      <c r="L20" s="30"/>
    </row>
    <row r="21" spans="2:12" x14ac:dyDescent="0.3">
      <c r="B21" t="s">
        <v>715</v>
      </c>
      <c r="C21" t="s">
        <v>716</v>
      </c>
      <c r="D21" s="31">
        <f>D20*$C$8</f>
        <v>80190</v>
      </c>
      <c r="E21" s="31">
        <f>E20*$C$8</f>
        <v>187110</v>
      </c>
      <c r="F21" s="31">
        <f>F20*$C$8</f>
        <v>267300</v>
      </c>
    </row>
    <row r="22" spans="2:12" x14ac:dyDescent="0.3">
      <c r="B22" t="s">
        <v>717</v>
      </c>
      <c r="C22" t="s">
        <v>716</v>
      </c>
      <c r="D22" s="31">
        <f>$C$8*(1-D20)</f>
        <v>187110</v>
      </c>
      <c r="E22" s="31">
        <f t="shared" ref="E22:F22" si="0">$C$8*(1-E20)</f>
        <v>80190.000000000015</v>
      </c>
      <c r="F22" s="31">
        <f t="shared" si="0"/>
        <v>0</v>
      </c>
    </row>
    <row r="23" spans="2:12" x14ac:dyDescent="0.3">
      <c r="B23" t="s">
        <v>718</v>
      </c>
      <c r="C23" t="s">
        <v>719</v>
      </c>
      <c r="D23" s="31">
        <f>D21*$C$11/100</f>
        <v>16839.900000000001</v>
      </c>
      <c r="E23" s="31">
        <f t="shared" ref="E23" si="1">E21*$C$11/100</f>
        <v>39293.1</v>
      </c>
      <c r="F23" s="31">
        <f>F21*$C$11/100</f>
        <v>56133</v>
      </c>
    </row>
    <row r="24" spans="2:12" x14ac:dyDescent="0.3">
      <c r="B24" t="s">
        <v>720</v>
      </c>
      <c r="C24" t="s">
        <v>719</v>
      </c>
      <c r="D24" s="31">
        <f>D22*$C$10*$C$9/100</f>
        <v>19010.376</v>
      </c>
      <c r="E24" s="31">
        <f>E22*$C$10*$C$9/100</f>
        <v>8147.304000000001</v>
      </c>
      <c r="F24" s="31">
        <f>F22*$C$10*$C$9/100</f>
        <v>0</v>
      </c>
    </row>
    <row r="25" spans="2:12" x14ac:dyDescent="0.3">
      <c r="B25" t="s">
        <v>721</v>
      </c>
      <c r="D25" s="32">
        <f>-$C$13</f>
        <v>-4383</v>
      </c>
      <c r="E25" s="32">
        <f>-$C$13</f>
        <v>-4383</v>
      </c>
      <c r="F25" s="32">
        <f>-$C$13</f>
        <v>-4383</v>
      </c>
      <c r="J25" s="27"/>
      <c r="K25" s="27"/>
      <c r="L25" s="27"/>
    </row>
    <row r="26" spans="2:12" x14ac:dyDescent="0.3">
      <c r="B26" t="s">
        <v>722</v>
      </c>
      <c r="D26" s="27">
        <f>SUM(D23:D25)</f>
        <v>31467.275999999998</v>
      </c>
      <c r="E26" s="27">
        <f>SUM(E23:E25)</f>
        <v>43057.404000000002</v>
      </c>
      <c r="F26" s="27">
        <f>SUM(F23:F25)</f>
        <v>51750</v>
      </c>
      <c r="J26" s="33"/>
      <c r="K26" s="33"/>
      <c r="L26" s="33"/>
    </row>
    <row r="27" spans="2:12" x14ac:dyDescent="0.3">
      <c r="B27" t="s">
        <v>723</v>
      </c>
      <c r="D27" s="33">
        <f>($C$17+D18)/D26</f>
        <v>8.4755487131268232</v>
      </c>
      <c r="E27" s="33">
        <f>($C$17+E18)/E26</f>
        <v>5.881560090286313</v>
      </c>
      <c r="F27" s="33">
        <f>($C$17+F18)/F26</f>
        <v>4.7750212354833721</v>
      </c>
    </row>
    <row r="29" spans="2:12" x14ac:dyDescent="0.3">
      <c r="B29" t="s">
        <v>724</v>
      </c>
      <c r="C29" t="s">
        <v>725</v>
      </c>
      <c r="D29" s="1">
        <f>C3*0.7</f>
        <v>210</v>
      </c>
    </row>
    <row r="30" spans="2:12" x14ac:dyDescent="0.3">
      <c r="B30" t="s">
        <v>726</v>
      </c>
      <c r="C30" t="s">
        <v>725</v>
      </c>
      <c r="D30">
        <f>C3*0.5</f>
        <v>150</v>
      </c>
    </row>
    <row r="31" spans="2:12" x14ac:dyDescent="0.3">
      <c r="B31" t="s">
        <v>727</v>
      </c>
      <c r="C31" t="s">
        <v>725</v>
      </c>
      <c r="D31">
        <f>D30*E20</f>
        <v>105</v>
      </c>
      <c r="E31" t="s">
        <v>728</v>
      </c>
    </row>
  </sheetData>
  <sheetProtection sheet="1" objects="1" scenarios="1"/>
  <conditionalFormatting sqref="J26:L26 D27:F27">
    <cfRule type="cellIs" dxfId="5" priority="4" operator="between">
      <formula>5</formula>
      <formula>7</formula>
    </cfRule>
    <cfRule type="cellIs" dxfId="4" priority="5" operator="lessThan">
      <formula>5</formula>
    </cfRule>
    <cfRule type="cellIs" dxfId="3" priority="6" operator="greaterThan">
      <formula>7</formula>
    </cfRule>
  </conditionalFormatting>
  <conditionalFormatting sqref="E27:F27">
    <cfRule type="cellIs" dxfId="2" priority="1" operator="between">
      <formula>5</formula>
      <formula>7</formula>
    </cfRule>
    <cfRule type="cellIs" dxfId="1" priority="2" operator="lessThan">
      <formula>5</formula>
    </cfRule>
    <cfRule type="cellIs" dxfId="0" priority="3" operator="greaterThan">
      <formula>7</formula>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7456E-C0BB-4448-94EF-AEA70CF08EB6}">
  <dimension ref="A1:M45"/>
  <sheetViews>
    <sheetView workbookViewId="0">
      <pane xSplit="4" ySplit="1" topLeftCell="E2" activePane="bottomRight" state="frozen"/>
      <selection pane="topRight" activeCell="D1" sqref="D1"/>
      <selection pane="bottomLeft" activeCell="A2" sqref="A2"/>
      <selection pane="bottomRight" activeCell="L6" sqref="L6"/>
    </sheetView>
  </sheetViews>
  <sheetFormatPr defaultRowHeight="14.4" x14ac:dyDescent="0.3"/>
  <cols>
    <col min="2" max="2" width="63.21875" customWidth="1"/>
    <col min="3" max="3" width="17.44140625" customWidth="1"/>
    <col min="4" max="4" width="12" customWidth="1"/>
    <col min="6" max="6" width="10.44140625" customWidth="1"/>
    <col min="7" max="7" width="10.21875" customWidth="1"/>
    <col min="8" max="8" width="10" customWidth="1"/>
    <col min="9" max="9" width="11" customWidth="1"/>
    <col min="10" max="11" width="11.77734375" customWidth="1"/>
    <col min="12" max="12" width="10.77734375" customWidth="1"/>
    <col min="13" max="13" width="13.21875" customWidth="1"/>
  </cols>
  <sheetData>
    <row r="1" spans="1:13" ht="41.4" x14ac:dyDescent="0.3">
      <c r="A1" t="s">
        <v>734</v>
      </c>
      <c r="B1" s="2" t="s">
        <v>602</v>
      </c>
      <c r="C1" s="3" t="s">
        <v>592</v>
      </c>
      <c r="D1" s="11" t="s">
        <v>593</v>
      </c>
      <c r="E1" s="12" t="s">
        <v>594</v>
      </c>
      <c r="F1" s="13" t="s">
        <v>595</v>
      </c>
      <c r="G1" s="13" t="s">
        <v>596</v>
      </c>
      <c r="H1" s="13" t="s">
        <v>597</v>
      </c>
      <c r="I1" s="13" t="s">
        <v>598</v>
      </c>
      <c r="J1" s="14" t="s">
        <v>599</v>
      </c>
      <c r="K1" s="3" t="s">
        <v>681</v>
      </c>
      <c r="L1" s="3" t="s">
        <v>682</v>
      </c>
      <c r="M1" s="3" t="s">
        <v>683</v>
      </c>
    </row>
    <row r="2" spans="1:13" x14ac:dyDescent="0.3">
      <c r="B2" s="5" t="s">
        <v>51</v>
      </c>
      <c r="C2" s="5" t="s">
        <v>617</v>
      </c>
      <c r="D2" s="4" t="s">
        <v>168</v>
      </c>
      <c r="E2" s="15">
        <v>560</v>
      </c>
      <c r="F2" s="16">
        <v>3000</v>
      </c>
      <c r="G2" s="16">
        <v>200</v>
      </c>
      <c r="H2" s="16">
        <v>0</v>
      </c>
      <c r="I2" s="16">
        <v>0</v>
      </c>
      <c r="J2" s="17">
        <v>15360</v>
      </c>
      <c r="K2" s="18">
        <f>SUM(E2:G2)*1.16</f>
        <v>4361.5999999999995</v>
      </c>
      <c r="L2" s="19">
        <f>0.067*(0.5*K2)*(K2/(M2))</f>
        <v>197.57225873015869</v>
      </c>
      <c r="M2" s="19">
        <f>I2*0.72+J2*0.21+H2</f>
        <v>3225.6</v>
      </c>
    </row>
    <row r="3" spans="1:13" x14ac:dyDescent="0.3">
      <c r="B3" s="7"/>
      <c r="C3" s="7" t="s">
        <v>1</v>
      </c>
      <c r="D3" s="6" t="s">
        <v>167</v>
      </c>
      <c r="E3" s="20">
        <v>560</v>
      </c>
      <c r="F3" s="21">
        <v>4000</v>
      </c>
      <c r="G3" s="21">
        <v>200</v>
      </c>
      <c r="H3" s="21">
        <v>0</v>
      </c>
      <c r="I3" s="21">
        <v>0</v>
      </c>
      <c r="J3" s="22">
        <v>15360</v>
      </c>
      <c r="K3" s="23">
        <f t="shared" ref="K3:K45" si="0">SUM(E3:G3)*1.16</f>
        <v>5521.5999999999995</v>
      </c>
      <c r="L3" s="24">
        <f t="shared" ref="L3:L41" si="1">0.067*(0.5*K3)*(K3/(M3))</f>
        <v>316.63883611111106</v>
      </c>
      <c r="M3" s="24">
        <f t="shared" ref="M3:M45" si="2">I3*0.72+J3*0.21+H3</f>
        <v>3225.6</v>
      </c>
    </row>
    <row r="4" spans="1:13" x14ac:dyDescent="0.3">
      <c r="B4" s="5" t="s">
        <v>622</v>
      </c>
      <c r="C4" s="5" t="s">
        <v>623</v>
      </c>
      <c r="D4" s="4" t="s">
        <v>168</v>
      </c>
      <c r="E4" s="15">
        <v>700</v>
      </c>
      <c r="F4" s="16">
        <v>500</v>
      </c>
      <c r="G4" s="16">
        <v>0</v>
      </c>
      <c r="H4" s="16">
        <v>0</v>
      </c>
      <c r="I4" s="16">
        <v>0</v>
      </c>
      <c r="J4" s="17">
        <v>4380</v>
      </c>
      <c r="K4" s="18">
        <f t="shared" si="0"/>
        <v>1392</v>
      </c>
      <c r="L4" s="19">
        <f t="shared" si="1"/>
        <v>70.571585127201573</v>
      </c>
      <c r="M4" s="19">
        <f t="shared" si="2"/>
        <v>919.8</v>
      </c>
    </row>
    <row r="5" spans="1:13" x14ac:dyDescent="0.3">
      <c r="B5" s="7"/>
      <c r="C5" s="7" t="s">
        <v>1</v>
      </c>
      <c r="D5" s="6" t="s">
        <v>167</v>
      </c>
      <c r="E5" s="20">
        <v>700</v>
      </c>
      <c r="F5" s="21">
        <v>500</v>
      </c>
      <c r="G5" s="21">
        <v>0</v>
      </c>
      <c r="H5" s="21">
        <v>0</v>
      </c>
      <c r="I5" s="21">
        <v>0</v>
      </c>
      <c r="J5" s="22">
        <v>4380</v>
      </c>
      <c r="K5" s="23">
        <f t="shared" si="0"/>
        <v>1392</v>
      </c>
      <c r="L5" s="24">
        <f t="shared" si="1"/>
        <v>70.571585127201573</v>
      </c>
      <c r="M5" s="24">
        <f t="shared" si="2"/>
        <v>919.8</v>
      </c>
    </row>
    <row r="6" spans="1:13" ht="27.6" x14ac:dyDescent="0.3">
      <c r="B6" s="5" t="s">
        <v>128</v>
      </c>
      <c r="C6" s="5" t="s">
        <v>635</v>
      </c>
      <c r="D6" s="4" t="s">
        <v>168</v>
      </c>
      <c r="E6" s="15">
        <v>840</v>
      </c>
      <c r="F6" s="16">
        <v>9750</v>
      </c>
      <c r="G6" s="16">
        <v>0</v>
      </c>
      <c r="H6" s="16">
        <v>-275</v>
      </c>
      <c r="I6" s="16">
        <v>0</v>
      </c>
      <c r="J6" s="17">
        <v>56700</v>
      </c>
      <c r="K6" s="18">
        <f t="shared" si="0"/>
        <v>12284.4</v>
      </c>
      <c r="L6" s="19">
        <f t="shared" si="1"/>
        <v>434.60859633425036</v>
      </c>
      <c r="M6" s="19">
        <f t="shared" si="2"/>
        <v>11632</v>
      </c>
    </row>
    <row r="7" spans="1:13" x14ac:dyDescent="0.3">
      <c r="B7" s="7"/>
      <c r="C7" s="7" t="s">
        <v>1</v>
      </c>
      <c r="D7" s="6" t="s">
        <v>167</v>
      </c>
      <c r="E7" s="20">
        <v>1120</v>
      </c>
      <c r="F7" s="21">
        <v>13750</v>
      </c>
      <c r="G7" s="21">
        <v>0</v>
      </c>
      <c r="H7" s="21">
        <v>-275</v>
      </c>
      <c r="I7" s="21">
        <v>0</v>
      </c>
      <c r="J7" s="22">
        <v>56700</v>
      </c>
      <c r="K7" s="23">
        <f t="shared" si="0"/>
        <v>17249.199999999997</v>
      </c>
      <c r="L7" s="24">
        <f t="shared" si="1"/>
        <v>856.8964212035761</v>
      </c>
      <c r="M7" s="24">
        <f t="shared" si="2"/>
        <v>11632</v>
      </c>
    </row>
    <row r="8" spans="1:13" x14ac:dyDescent="0.3">
      <c r="B8" s="5" t="s">
        <v>646</v>
      </c>
      <c r="C8" s="5" t="s">
        <v>647</v>
      </c>
      <c r="D8" s="4" t="s">
        <v>168</v>
      </c>
      <c r="E8" s="15">
        <v>0</v>
      </c>
      <c r="F8" s="16">
        <v>0.3029</v>
      </c>
      <c r="G8" s="16">
        <v>0</v>
      </c>
      <c r="H8" s="16">
        <v>1.244</v>
      </c>
      <c r="I8" s="16">
        <v>0</v>
      </c>
      <c r="J8" s="17">
        <v>44.25</v>
      </c>
      <c r="K8" s="18">
        <f t="shared" si="0"/>
        <v>0.35136399999999995</v>
      </c>
      <c r="L8" s="19">
        <f t="shared" si="1"/>
        <v>3.9252105790499683E-4</v>
      </c>
      <c r="M8" s="19">
        <f t="shared" si="2"/>
        <v>10.5365</v>
      </c>
    </row>
    <row r="9" spans="1:13" x14ac:dyDescent="0.3">
      <c r="B9" s="7"/>
      <c r="C9" s="7"/>
      <c r="D9" s="6" t="s">
        <v>167</v>
      </c>
      <c r="E9" s="20">
        <v>6.5156000000000001</v>
      </c>
      <c r="F9" s="21">
        <v>6.3799000000000001</v>
      </c>
      <c r="G9" s="21">
        <v>0</v>
      </c>
      <c r="H9" s="21">
        <v>1.244</v>
      </c>
      <c r="I9" s="21">
        <v>0</v>
      </c>
      <c r="J9" s="22">
        <v>44.25</v>
      </c>
      <c r="K9" s="23">
        <f>SUM(E9:G9)*1.16</f>
        <v>14.958779999999999</v>
      </c>
      <c r="L9" s="24">
        <f t="shared" si="1"/>
        <v>0.71144410567659078</v>
      </c>
      <c r="M9" s="24">
        <f t="shared" si="2"/>
        <v>10.5365</v>
      </c>
    </row>
    <row r="10" spans="1:13" x14ac:dyDescent="0.3">
      <c r="B10" s="5" t="s">
        <v>648</v>
      </c>
      <c r="C10" s="8" t="s">
        <v>649</v>
      </c>
      <c r="D10" s="4" t="s">
        <v>168</v>
      </c>
      <c r="E10" s="15">
        <v>0</v>
      </c>
      <c r="F10" s="16">
        <v>5.8559999999999999</v>
      </c>
      <c r="G10" s="16">
        <v>0</v>
      </c>
      <c r="H10" s="16">
        <v>2.351</v>
      </c>
      <c r="I10" s="16">
        <v>0</v>
      </c>
      <c r="J10" s="17">
        <v>118.625</v>
      </c>
      <c r="K10" s="18">
        <f t="shared" si="0"/>
        <v>6.792959999999999</v>
      </c>
      <c r="L10" s="19">
        <f t="shared" si="1"/>
        <v>5.6702371826008485E-2</v>
      </c>
      <c r="M10" s="19">
        <f t="shared" si="2"/>
        <v>27.262249999999998</v>
      </c>
    </row>
    <row r="11" spans="1:13" x14ac:dyDescent="0.3">
      <c r="B11" s="7"/>
      <c r="C11" s="9"/>
      <c r="D11" s="6" t="s">
        <v>167</v>
      </c>
      <c r="E11" s="20">
        <v>6.5156000000000001</v>
      </c>
      <c r="F11" s="21">
        <v>9.4403000000000006</v>
      </c>
      <c r="G11" s="21">
        <v>0</v>
      </c>
      <c r="H11" s="21">
        <v>2.351</v>
      </c>
      <c r="I11" s="21">
        <v>0</v>
      </c>
      <c r="J11" s="22">
        <v>118.625</v>
      </c>
      <c r="K11" s="23">
        <f t="shared" si="0"/>
        <v>18.508844</v>
      </c>
      <c r="L11" s="24">
        <f t="shared" si="1"/>
        <v>0.42096084359314645</v>
      </c>
      <c r="M11" s="24">
        <f t="shared" si="2"/>
        <v>27.262249999999998</v>
      </c>
    </row>
    <row r="12" spans="1:13" x14ac:dyDescent="0.3">
      <c r="B12" s="5" t="s">
        <v>650</v>
      </c>
      <c r="C12" s="8" t="s">
        <v>651</v>
      </c>
      <c r="D12" s="4" t="s">
        <v>168</v>
      </c>
      <c r="E12" s="15">
        <v>0</v>
      </c>
      <c r="F12" s="16">
        <v>0.3029</v>
      </c>
      <c r="G12" s="16">
        <v>0</v>
      </c>
      <c r="H12" s="16">
        <v>1.605</v>
      </c>
      <c r="I12" s="16">
        <v>0</v>
      </c>
      <c r="J12" s="17">
        <v>12.25</v>
      </c>
      <c r="K12" s="18">
        <f t="shared" si="0"/>
        <v>0.35136399999999995</v>
      </c>
      <c r="L12" s="19">
        <f t="shared" si="1"/>
        <v>9.900175048751644E-4</v>
      </c>
      <c r="M12" s="19">
        <f t="shared" si="2"/>
        <v>4.1775000000000002</v>
      </c>
    </row>
    <row r="13" spans="1:13" x14ac:dyDescent="0.3">
      <c r="B13" s="7"/>
      <c r="C13" s="7"/>
      <c r="D13" s="6" t="s">
        <v>167</v>
      </c>
      <c r="E13" s="20">
        <v>6.5156000000000001</v>
      </c>
      <c r="F13" s="21">
        <v>3.7884000000000002</v>
      </c>
      <c r="G13" s="21">
        <v>0</v>
      </c>
      <c r="H13" s="21">
        <v>1.605</v>
      </c>
      <c r="I13" s="21">
        <v>0</v>
      </c>
      <c r="J13" s="22">
        <v>12.25</v>
      </c>
      <c r="K13" s="23">
        <f t="shared" si="0"/>
        <v>11.952639999999999</v>
      </c>
      <c r="L13" s="24">
        <f t="shared" si="1"/>
        <v>1.145660729977642</v>
      </c>
      <c r="M13" s="24">
        <f t="shared" si="2"/>
        <v>4.1775000000000002</v>
      </c>
    </row>
    <row r="14" spans="1:13" x14ac:dyDescent="0.3">
      <c r="B14" s="5" t="s">
        <v>655</v>
      </c>
      <c r="C14" s="5" t="s">
        <v>653</v>
      </c>
      <c r="D14" s="4" t="s">
        <v>168</v>
      </c>
      <c r="E14" s="15">
        <v>0</v>
      </c>
      <c r="F14" s="16">
        <v>1E-3</v>
      </c>
      <c r="G14" s="16">
        <v>0</v>
      </c>
      <c r="H14" s="16">
        <v>1.0329999999999999</v>
      </c>
      <c r="I14" s="16">
        <v>0</v>
      </c>
      <c r="J14" s="17">
        <v>215.75</v>
      </c>
      <c r="K14" s="18">
        <f t="shared" si="0"/>
        <v>1.16E-3</v>
      </c>
      <c r="L14" s="19">
        <f t="shared" si="1"/>
        <v>9.7274738080081163E-10</v>
      </c>
      <c r="M14" s="19">
        <f t="shared" si="2"/>
        <v>46.340499999999999</v>
      </c>
    </row>
    <row r="15" spans="1:13" x14ac:dyDescent="0.3">
      <c r="B15" s="7"/>
      <c r="C15" s="7"/>
      <c r="D15" s="6" t="s">
        <v>167</v>
      </c>
      <c r="E15" s="20">
        <v>44.9801</v>
      </c>
      <c r="F15" s="21">
        <v>172.4545</v>
      </c>
      <c r="G15" s="21">
        <v>0</v>
      </c>
      <c r="H15" s="21">
        <v>1.0329999999999999</v>
      </c>
      <c r="I15" s="21">
        <v>0</v>
      </c>
      <c r="J15" s="22">
        <v>215.75</v>
      </c>
      <c r="K15" s="23">
        <f t="shared" si="0"/>
        <v>252.22413599999996</v>
      </c>
      <c r="L15" s="24">
        <f t="shared" si="1"/>
        <v>45.989361253368159</v>
      </c>
      <c r="M15" s="24">
        <f t="shared" si="2"/>
        <v>46.340499999999999</v>
      </c>
    </row>
    <row r="16" spans="1:13" x14ac:dyDescent="0.3">
      <c r="B16" s="5" t="s">
        <v>656</v>
      </c>
      <c r="C16" s="5" t="s">
        <v>653</v>
      </c>
      <c r="D16" s="4" t="s">
        <v>168</v>
      </c>
      <c r="E16" s="15">
        <v>0</v>
      </c>
      <c r="F16" s="16">
        <v>1.5818000000000001</v>
      </c>
      <c r="G16" s="16">
        <v>0</v>
      </c>
      <c r="H16" s="16">
        <v>-0.25840000000000002</v>
      </c>
      <c r="I16" s="16">
        <v>0</v>
      </c>
      <c r="J16" s="17">
        <v>71.75</v>
      </c>
      <c r="K16" s="18">
        <f t="shared" si="0"/>
        <v>1.8348880000000001</v>
      </c>
      <c r="L16" s="19">
        <f t="shared" si="1"/>
        <v>7.6161460237437811E-3</v>
      </c>
      <c r="M16" s="19">
        <f t="shared" si="2"/>
        <v>14.809099999999999</v>
      </c>
    </row>
    <row r="17" spans="2:13" x14ac:dyDescent="0.3">
      <c r="B17" s="7"/>
      <c r="C17" s="7"/>
      <c r="D17" s="6" t="s">
        <v>167</v>
      </c>
      <c r="E17" s="20">
        <v>48.8919</v>
      </c>
      <c r="F17" s="21">
        <v>20.4848</v>
      </c>
      <c r="G17" s="21">
        <v>0</v>
      </c>
      <c r="H17" s="21">
        <v>-0.25840000000000002</v>
      </c>
      <c r="I17" s="21">
        <v>0</v>
      </c>
      <c r="J17" s="22">
        <v>71.75</v>
      </c>
      <c r="K17" s="23">
        <f t="shared" si="0"/>
        <v>80.476971999999989</v>
      </c>
      <c r="L17" s="24">
        <f t="shared" si="1"/>
        <v>14.650734429956865</v>
      </c>
      <c r="M17" s="24">
        <f t="shared" si="2"/>
        <v>14.809099999999999</v>
      </c>
    </row>
    <row r="18" spans="2:13" ht="27.6" x14ac:dyDescent="0.3">
      <c r="B18" s="5" t="s">
        <v>25</v>
      </c>
      <c r="C18" s="5" t="s">
        <v>659</v>
      </c>
      <c r="D18" s="4" t="s">
        <v>168</v>
      </c>
      <c r="E18" s="15">
        <v>3640</v>
      </c>
      <c r="F18" s="16">
        <v>10400</v>
      </c>
      <c r="G18" s="16">
        <v>0</v>
      </c>
      <c r="H18" s="16">
        <v>-500</v>
      </c>
      <c r="I18" s="16">
        <v>0</v>
      </c>
      <c r="J18" s="17">
        <v>11712</v>
      </c>
      <c r="K18" s="18">
        <f t="shared" si="0"/>
        <v>16286.4</v>
      </c>
      <c r="L18" s="19">
        <f t="shared" si="1"/>
        <v>4534.6659570507063</v>
      </c>
      <c r="M18" s="19">
        <f t="shared" si="2"/>
        <v>1959.52</v>
      </c>
    </row>
    <row r="19" spans="2:13" x14ac:dyDescent="0.3">
      <c r="B19" s="7"/>
      <c r="C19" s="7"/>
      <c r="D19" s="6" t="s">
        <v>167</v>
      </c>
      <c r="E19" s="20">
        <v>6720</v>
      </c>
      <c r="F19" s="21">
        <v>19200</v>
      </c>
      <c r="G19" s="21">
        <v>0</v>
      </c>
      <c r="H19" s="21">
        <v>-500</v>
      </c>
      <c r="I19" s="21">
        <v>0</v>
      </c>
      <c r="J19" s="22">
        <v>11712</v>
      </c>
      <c r="K19" s="23">
        <f t="shared" si="0"/>
        <v>30067.199999999997</v>
      </c>
      <c r="L19" s="24">
        <f t="shared" si="1"/>
        <v>15455.429534089977</v>
      </c>
      <c r="M19" s="24">
        <f t="shared" si="2"/>
        <v>1959.52</v>
      </c>
    </row>
    <row r="20" spans="2:13" ht="27.6" x14ac:dyDescent="0.3">
      <c r="B20" s="5" t="s">
        <v>26</v>
      </c>
      <c r="C20" s="5" t="s">
        <v>660</v>
      </c>
      <c r="D20" s="4" t="s">
        <v>168</v>
      </c>
      <c r="E20" s="15">
        <v>325</v>
      </c>
      <c r="F20" s="16">
        <v>1300</v>
      </c>
      <c r="G20" s="16">
        <v>0</v>
      </c>
      <c r="H20" s="16">
        <v>0</v>
      </c>
      <c r="I20" s="16">
        <v>0</v>
      </c>
      <c r="J20" s="17">
        <v>2049.6</v>
      </c>
      <c r="K20" s="18">
        <f t="shared" si="0"/>
        <v>1884.9999999999998</v>
      </c>
      <c r="L20" s="19">
        <f t="shared" si="1"/>
        <v>276.5534680402215</v>
      </c>
      <c r="M20" s="19">
        <f t="shared" si="2"/>
        <v>430.41599999999994</v>
      </c>
    </row>
    <row r="21" spans="2:13" x14ac:dyDescent="0.3">
      <c r="B21" s="7"/>
      <c r="C21" s="7"/>
      <c r="D21" s="6" t="s">
        <v>167</v>
      </c>
      <c r="E21" s="20">
        <v>500</v>
      </c>
      <c r="F21" s="21">
        <v>2000</v>
      </c>
      <c r="G21" s="21">
        <v>0</v>
      </c>
      <c r="H21" s="21">
        <v>0</v>
      </c>
      <c r="I21" s="21">
        <v>0</v>
      </c>
      <c r="J21" s="22">
        <v>2049.6</v>
      </c>
      <c r="K21" s="23">
        <f t="shared" si="0"/>
        <v>2900</v>
      </c>
      <c r="L21" s="24">
        <f t="shared" si="1"/>
        <v>654.56442139697424</v>
      </c>
      <c r="M21" s="24">
        <f t="shared" si="2"/>
        <v>430.41599999999994</v>
      </c>
    </row>
    <row r="22" spans="2:13" ht="27.6" x14ac:dyDescent="0.3">
      <c r="B22" s="5" t="s">
        <v>661</v>
      </c>
      <c r="C22" s="5" t="s">
        <v>662</v>
      </c>
      <c r="D22" s="4" t="s">
        <v>168</v>
      </c>
      <c r="E22" s="15">
        <v>560</v>
      </c>
      <c r="F22" s="16">
        <v>7399</v>
      </c>
      <c r="G22" s="16">
        <v>0</v>
      </c>
      <c r="H22" s="16">
        <v>0</v>
      </c>
      <c r="I22" s="16">
        <v>0</v>
      </c>
      <c r="J22" s="17">
        <v>25033.784</v>
      </c>
      <c r="K22" s="18">
        <f t="shared" si="0"/>
        <v>9232.4399999999987</v>
      </c>
      <c r="L22" s="19">
        <f t="shared" si="1"/>
        <v>543.16527766477486</v>
      </c>
      <c r="M22" s="19">
        <f t="shared" si="2"/>
        <v>5257.0946399999993</v>
      </c>
    </row>
    <row r="23" spans="2:13" x14ac:dyDescent="0.3">
      <c r="B23" s="7"/>
      <c r="C23" s="7"/>
      <c r="D23" s="6" t="s">
        <v>167</v>
      </c>
      <c r="E23" s="20">
        <v>1232</v>
      </c>
      <c r="F23" s="21">
        <v>11278.8</v>
      </c>
      <c r="G23" s="21">
        <v>0</v>
      </c>
      <c r="H23" s="21">
        <v>0</v>
      </c>
      <c r="I23" s="21">
        <v>0</v>
      </c>
      <c r="J23" s="22">
        <v>25033.784</v>
      </c>
      <c r="K23" s="23">
        <f t="shared" si="0"/>
        <v>14512.527999999998</v>
      </c>
      <c r="L23" s="24">
        <f t="shared" si="1"/>
        <v>1342.1008547510689</v>
      </c>
      <c r="M23" s="24">
        <f t="shared" si="2"/>
        <v>5257.0946399999993</v>
      </c>
    </row>
    <row r="24" spans="2:13" ht="27.6" x14ac:dyDescent="0.3">
      <c r="B24" s="5" t="s">
        <v>54</v>
      </c>
      <c r="C24" s="5" t="s">
        <v>663</v>
      </c>
      <c r="D24" s="4" t="s">
        <v>168</v>
      </c>
      <c r="E24" s="15">
        <v>672</v>
      </c>
      <c r="F24" s="16">
        <v>3600</v>
      </c>
      <c r="G24" s="16">
        <v>0</v>
      </c>
      <c r="H24" s="16">
        <v>0</v>
      </c>
      <c r="I24" s="16">
        <v>0</v>
      </c>
      <c r="J24" s="17">
        <v>8393.4840000000004</v>
      </c>
      <c r="K24" s="18">
        <f t="shared" si="0"/>
        <v>4955.5199999999995</v>
      </c>
      <c r="L24" s="19">
        <f t="shared" si="1"/>
        <v>466.72569587959958</v>
      </c>
      <c r="M24" s="19">
        <f t="shared" si="2"/>
        <v>1762.6316400000001</v>
      </c>
    </row>
    <row r="25" spans="2:13" x14ac:dyDescent="0.3">
      <c r="B25" s="7"/>
      <c r="C25" s="7"/>
      <c r="D25" s="6" t="s">
        <v>167</v>
      </c>
      <c r="E25" s="20">
        <v>1344</v>
      </c>
      <c r="F25" s="21">
        <v>4800</v>
      </c>
      <c r="G25" s="21">
        <v>0</v>
      </c>
      <c r="H25" s="21">
        <v>0</v>
      </c>
      <c r="I25" s="21">
        <v>0</v>
      </c>
      <c r="J25" s="22">
        <v>8393.4840000000004</v>
      </c>
      <c r="K25" s="23">
        <f t="shared" si="0"/>
        <v>7127.0399999999991</v>
      </c>
      <c r="L25" s="24">
        <f t="shared" si="1"/>
        <v>965.38742599310183</v>
      </c>
      <c r="M25" s="24">
        <f t="shared" si="2"/>
        <v>1762.6316400000001</v>
      </c>
    </row>
    <row r="26" spans="2:13" ht="27.6" x14ac:dyDescent="0.3">
      <c r="B26" s="5" t="s">
        <v>125</v>
      </c>
      <c r="C26" s="8" t="s">
        <v>664</v>
      </c>
      <c r="D26" s="4" t="s">
        <v>168</v>
      </c>
      <c r="E26" s="15">
        <v>280</v>
      </c>
      <c r="F26" s="16">
        <v>1100</v>
      </c>
      <c r="G26" s="16">
        <v>0</v>
      </c>
      <c r="H26" s="16">
        <v>-70</v>
      </c>
      <c r="I26" s="16">
        <v>0</v>
      </c>
      <c r="J26" s="17">
        <v>5400</v>
      </c>
      <c r="K26" s="18">
        <f t="shared" si="0"/>
        <v>1600.8</v>
      </c>
      <c r="L26" s="19">
        <f t="shared" si="1"/>
        <v>80.682125413533825</v>
      </c>
      <c r="M26" s="19">
        <f t="shared" si="2"/>
        <v>1064</v>
      </c>
    </row>
    <row r="27" spans="2:13" x14ac:dyDescent="0.3">
      <c r="B27" s="7"/>
      <c r="C27" s="7"/>
      <c r="D27" s="6" t="s">
        <v>167</v>
      </c>
      <c r="E27" s="20">
        <v>560</v>
      </c>
      <c r="F27" s="21">
        <v>1700</v>
      </c>
      <c r="G27" s="21">
        <v>0</v>
      </c>
      <c r="H27" s="21">
        <v>-70</v>
      </c>
      <c r="I27" s="21">
        <v>0</v>
      </c>
      <c r="J27" s="22">
        <v>5400</v>
      </c>
      <c r="K27" s="23">
        <f t="shared" si="0"/>
        <v>2621.6</v>
      </c>
      <c r="L27" s="24">
        <f t="shared" si="1"/>
        <v>216.38942646616539</v>
      </c>
      <c r="M27" s="24">
        <f t="shared" si="2"/>
        <v>1064</v>
      </c>
    </row>
    <row r="28" spans="2:13" x14ac:dyDescent="0.3">
      <c r="B28" s="5" t="s">
        <v>148</v>
      </c>
      <c r="C28" s="5" t="s">
        <v>665</v>
      </c>
      <c r="D28" s="4" t="s">
        <v>168</v>
      </c>
      <c r="E28" s="15">
        <v>1040</v>
      </c>
      <c r="F28" s="16">
        <v>1765</v>
      </c>
      <c r="G28" s="16">
        <v>0</v>
      </c>
      <c r="H28" s="16">
        <v>0</v>
      </c>
      <c r="I28" s="16">
        <v>0</v>
      </c>
      <c r="J28" s="17">
        <v>7740</v>
      </c>
      <c r="K28" s="18">
        <f t="shared" si="0"/>
        <v>3253.7999999999997</v>
      </c>
      <c r="L28" s="19">
        <f t="shared" si="1"/>
        <v>218.20578549280177</v>
      </c>
      <c r="M28" s="19">
        <f t="shared" si="2"/>
        <v>1625.3999999999999</v>
      </c>
    </row>
    <row r="29" spans="2:13" x14ac:dyDescent="0.3">
      <c r="B29" s="7"/>
      <c r="C29" s="7"/>
      <c r="D29" s="6" t="s">
        <v>167</v>
      </c>
      <c r="E29" s="20">
        <v>1540</v>
      </c>
      <c r="F29" s="21">
        <v>2365</v>
      </c>
      <c r="G29" s="21">
        <v>0</v>
      </c>
      <c r="H29" s="21">
        <v>0</v>
      </c>
      <c r="I29" s="21">
        <v>0</v>
      </c>
      <c r="J29" s="22">
        <v>7740</v>
      </c>
      <c r="K29" s="23">
        <f t="shared" si="0"/>
        <v>4529.7999999999993</v>
      </c>
      <c r="L29" s="24">
        <f t="shared" si="1"/>
        <v>422.90479226036661</v>
      </c>
      <c r="M29" s="24">
        <f t="shared" si="2"/>
        <v>1625.3999999999999</v>
      </c>
    </row>
    <row r="30" spans="2:13" x14ac:dyDescent="0.3">
      <c r="B30" s="5" t="s">
        <v>668</v>
      </c>
      <c r="C30" s="5" t="s">
        <v>669</v>
      </c>
      <c r="D30" s="4" t="s">
        <v>168</v>
      </c>
      <c r="E30" s="15">
        <v>4400</v>
      </c>
      <c r="F30" s="16">
        <v>2310</v>
      </c>
      <c r="G30" s="16">
        <v>0</v>
      </c>
      <c r="H30" s="16">
        <v>0</v>
      </c>
      <c r="I30" s="16">
        <v>0</v>
      </c>
      <c r="J30" s="17">
        <v>8960</v>
      </c>
      <c r="K30" s="18">
        <f t="shared" si="0"/>
        <v>7783.5999999999995</v>
      </c>
      <c r="L30" s="19">
        <f t="shared" si="1"/>
        <v>1078.6449671343539</v>
      </c>
      <c r="M30" s="19">
        <f t="shared" si="2"/>
        <v>1881.6</v>
      </c>
    </row>
    <row r="31" spans="2:13" x14ac:dyDescent="0.3">
      <c r="B31" s="7"/>
      <c r="C31" s="7"/>
      <c r="D31" s="6" t="s">
        <v>167</v>
      </c>
      <c r="E31" s="20">
        <v>4400</v>
      </c>
      <c r="F31" s="21">
        <v>2310</v>
      </c>
      <c r="G31" s="21">
        <v>0</v>
      </c>
      <c r="H31" s="21">
        <v>0</v>
      </c>
      <c r="I31" s="21">
        <v>0</v>
      </c>
      <c r="J31" s="22">
        <v>8960</v>
      </c>
      <c r="K31" s="23">
        <f t="shared" si="0"/>
        <v>7783.5999999999995</v>
      </c>
      <c r="L31" s="24">
        <f t="shared" si="1"/>
        <v>1078.6449671343539</v>
      </c>
      <c r="M31" s="24">
        <f t="shared" si="2"/>
        <v>1881.6</v>
      </c>
    </row>
    <row r="32" spans="2:13" ht="27.6" x14ac:dyDescent="0.3">
      <c r="B32" s="5" t="s">
        <v>670</v>
      </c>
      <c r="C32" s="5" t="s">
        <v>658</v>
      </c>
      <c r="D32" s="4" t="s">
        <v>168</v>
      </c>
      <c r="E32" s="15">
        <v>1000</v>
      </c>
      <c r="F32" s="16">
        <v>3000</v>
      </c>
      <c r="G32" s="16">
        <v>0</v>
      </c>
      <c r="H32" s="16">
        <v>0</v>
      </c>
      <c r="I32" s="16">
        <v>0</v>
      </c>
      <c r="J32" s="17">
        <v>10117.799999999999</v>
      </c>
      <c r="K32" s="18">
        <f t="shared" si="0"/>
        <v>4640</v>
      </c>
      <c r="L32" s="19">
        <f t="shared" si="1"/>
        <v>339.44966391150342</v>
      </c>
      <c r="M32" s="19">
        <f t="shared" si="2"/>
        <v>2124.7379999999998</v>
      </c>
    </row>
    <row r="33" spans="2:13" x14ac:dyDescent="0.3">
      <c r="B33" s="7"/>
      <c r="C33" s="7"/>
      <c r="D33" s="6" t="s">
        <v>167</v>
      </c>
      <c r="E33" s="20">
        <v>1500</v>
      </c>
      <c r="F33" s="21">
        <v>4000</v>
      </c>
      <c r="G33" s="21">
        <v>0</v>
      </c>
      <c r="H33" s="21">
        <v>0</v>
      </c>
      <c r="I33" s="21">
        <v>0</v>
      </c>
      <c r="J33" s="22">
        <v>10117.799999999999</v>
      </c>
      <c r="K33" s="23">
        <f t="shared" si="0"/>
        <v>6380</v>
      </c>
      <c r="L33" s="24">
        <f t="shared" si="1"/>
        <v>641.77202083268628</v>
      </c>
      <c r="M33" s="24">
        <f t="shared" si="2"/>
        <v>2124.7379999999998</v>
      </c>
    </row>
    <row r="34" spans="2:13" ht="27.6" x14ac:dyDescent="0.3">
      <c r="B34" s="5" t="s">
        <v>27</v>
      </c>
      <c r="C34" s="5" t="s">
        <v>672</v>
      </c>
      <c r="D34" s="4" t="s">
        <v>168</v>
      </c>
      <c r="E34" s="15">
        <v>800</v>
      </c>
      <c r="F34" s="16">
        <v>1000</v>
      </c>
      <c r="G34" s="16">
        <v>0</v>
      </c>
      <c r="H34" s="16">
        <v>-500</v>
      </c>
      <c r="I34" s="16">
        <v>0</v>
      </c>
      <c r="J34" s="17">
        <v>29237.69</v>
      </c>
      <c r="K34" s="18">
        <f t="shared" si="0"/>
        <v>2088</v>
      </c>
      <c r="L34" s="19">
        <f t="shared" si="1"/>
        <v>25.896033289438467</v>
      </c>
      <c r="M34" s="19">
        <f t="shared" si="2"/>
        <v>5639.9148999999998</v>
      </c>
    </row>
    <row r="35" spans="2:13" x14ac:dyDescent="0.3">
      <c r="B35" s="7"/>
      <c r="C35" s="7"/>
      <c r="D35" s="6" t="s">
        <v>167</v>
      </c>
      <c r="E35" s="20">
        <v>800</v>
      </c>
      <c r="F35" s="21">
        <v>1000</v>
      </c>
      <c r="G35" s="21">
        <v>0</v>
      </c>
      <c r="H35" s="21">
        <v>-500</v>
      </c>
      <c r="I35" s="21">
        <v>0</v>
      </c>
      <c r="J35" s="22">
        <v>29237.69</v>
      </c>
      <c r="K35" s="23">
        <f t="shared" si="0"/>
        <v>2088</v>
      </c>
      <c r="L35" s="24">
        <f t="shared" si="1"/>
        <v>25.896033289438467</v>
      </c>
      <c r="M35" s="24">
        <f t="shared" si="2"/>
        <v>5639.9148999999998</v>
      </c>
    </row>
    <row r="36" spans="2:13" x14ac:dyDescent="0.3">
      <c r="B36" s="5" t="s">
        <v>28</v>
      </c>
      <c r="C36" s="5" t="s">
        <v>672</v>
      </c>
      <c r="D36" s="4" t="s">
        <v>168</v>
      </c>
      <c r="E36" s="15">
        <v>800</v>
      </c>
      <c r="F36" s="16">
        <v>1000</v>
      </c>
      <c r="G36" s="16">
        <v>0</v>
      </c>
      <c r="H36" s="16">
        <v>0</v>
      </c>
      <c r="I36" s="16">
        <v>0</v>
      </c>
      <c r="J36" s="17">
        <v>24851.991000000002</v>
      </c>
      <c r="K36" s="18">
        <f t="shared" si="0"/>
        <v>2088</v>
      </c>
      <c r="L36" s="19">
        <f t="shared" si="1"/>
        <v>27.985000132527468</v>
      </c>
      <c r="M36" s="19">
        <f t="shared" si="2"/>
        <v>5218.9181100000005</v>
      </c>
    </row>
    <row r="37" spans="2:13" x14ac:dyDescent="0.3">
      <c r="B37" s="7"/>
      <c r="C37" s="7"/>
      <c r="D37" s="6" t="s">
        <v>167</v>
      </c>
      <c r="E37" s="20">
        <v>4000</v>
      </c>
      <c r="F37" s="21">
        <v>1500</v>
      </c>
      <c r="G37" s="21">
        <v>0</v>
      </c>
      <c r="H37" s="21">
        <v>0</v>
      </c>
      <c r="I37" s="21">
        <v>0</v>
      </c>
      <c r="J37" s="22">
        <v>24851.991000000002</v>
      </c>
      <c r="K37" s="23">
        <f t="shared" si="0"/>
        <v>6380</v>
      </c>
      <c r="L37" s="24">
        <f t="shared" si="1"/>
        <v>261.27970802745551</v>
      </c>
      <c r="M37" s="24">
        <f t="shared" si="2"/>
        <v>5218.9181100000005</v>
      </c>
    </row>
    <row r="38" spans="2:13" ht="27.6" x14ac:dyDescent="0.3">
      <c r="B38" s="5" t="s">
        <v>30</v>
      </c>
      <c r="C38" s="5" t="s">
        <v>673</v>
      </c>
      <c r="D38" s="4" t="s">
        <v>168</v>
      </c>
      <c r="E38" s="15">
        <v>2240</v>
      </c>
      <c r="F38" s="16">
        <v>19871</v>
      </c>
      <c r="G38" s="16">
        <v>0</v>
      </c>
      <c r="H38" s="16">
        <v>-994</v>
      </c>
      <c r="I38" s="16">
        <v>18214.009999999998</v>
      </c>
      <c r="J38" s="17">
        <v>17400</v>
      </c>
      <c r="K38" s="18">
        <f t="shared" si="0"/>
        <v>25648.76</v>
      </c>
      <c r="L38" s="19">
        <f t="shared" si="1"/>
        <v>1397.1187378442794</v>
      </c>
      <c r="M38" s="19">
        <f t="shared" si="2"/>
        <v>15774.087199999998</v>
      </c>
    </row>
    <row r="39" spans="2:13" x14ac:dyDescent="0.3">
      <c r="B39" s="7"/>
      <c r="C39" s="7"/>
      <c r="D39" s="6" t="s">
        <v>167</v>
      </c>
      <c r="E39" s="20">
        <v>2688</v>
      </c>
      <c r="F39" s="21">
        <v>23845.200000000001</v>
      </c>
      <c r="G39" s="21">
        <v>0</v>
      </c>
      <c r="H39" s="21">
        <v>-994</v>
      </c>
      <c r="I39" s="21">
        <v>18214.009999999998</v>
      </c>
      <c r="J39" s="22">
        <v>17400</v>
      </c>
      <c r="K39" s="23">
        <f t="shared" si="0"/>
        <v>30778.511999999999</v>
      </c>
      <c r="L39" s="24">
        <f t="shared" si="1"/>
        <v>2011.8509824957621</v>
      </c>
      <c r="M39" s="24">
        <f t="shared" si="2"/>
        <v>15774.087199999998</v>
      </c>
    </row>
    <row r="40" spans="2:13" ht="27.6" x14ac:dyDescent="0.3">
      <c r="B40" s="5" t="s">
        <v>674</v>
      </c>
      <c r="C40" s="5" t="s">
        <v>675</v>
      </c>
      <c r="D40" s="4" t="s">
        <v>168</v>
      </c>
      <c r="E40" s="15">
        <v>550</v>
      </c>
      <c r="F40" s="16">
        <v>6050</v>
      </c>
      <c r="G40" s="16">
        <v>0</v>
      </c>
      <c r="H40" s="16">
        <v>-300</v>
      </c>
      <c r="I40" s="16">
        <v>0</v>
      </c>
      <c r="J40" s="17">
        <v>11155.752</v>
      </c>
      <c r="K40" s="18">
        <f t="shared" si="0"/>
        <v>7655.9999999999991</v>
      </c>
      <c r="L40" s="19">
        <f t="shared" si="1"/>
        <v>961.26334889816246</v>
      </c>
      <c r="M40" s="19">
        <f t="shared" si="2"/>
        <v>2042.7079199999998</v>
      </c>
    </row>
    <row r="41" spans="2:13" x14ac:dyDescent="0.3">
      <c r="B41" s="7"/>
      <c r="C41" s="7"/>
      <c r="D41" s="6" t="s">
        <v>167</v>
      </c>
      <c r="E41" s="20">
        <v>1375</v>
      </c>
      <c r="F41" s="21">
        <v>6050</v>
      </c>
      <c r="G41" s="21">
        <v>0</v>
      </c>
      <c r="H41" s="21">
        <v>-300</v>
      </c>
      <c r="I41" s="21">
        <v>0</v>
      </c>
      <c r="J41" s="22">
        <v>11155.752</v>
      </c>
      <c r="K41" s="23">
        <f t="shared" si="0"/>
        <v>8613</v>
      </c>
      <c r="L41" s="24">
        <f t="shared" si="1"/>
        <v>1216.5989259492374</v>
      </c>
      <c r="M41" s="24">
        <f t="shared" si="2"/>
        <v>2042.7079199999998</v>
      </c>
    </row>
    <row r="42" spans="2:13" ht="27.6" x14ac:dyDescent="0.3">
      <c r="B42" s="5" t="s">
        <v>732</v>
      </c>
      <c r="C42" s="5" t="s">
        <v>606</v>
      </c>
      <c r="D42" s="4" t="s">
        <v>168</v>
      </c>
      <c r="E42" s="15">
        <v>3330</v>
      </c>
      <c r="F42" s="16">
        <v>3770</v>
      </c>
      <c r="G42" s="16">
        <v>394</v>
      </c>
      <c r="H42" s="16">
        <v>-80</v>
      </c>
      <c r="I42" s="16">
        <v>0</v>
      </c>
      <c r="J42" s="17">
        <v>15358.361999999999</v>
      </c>
      <c r="K42" s="18">
        <f t="shared" si="0"/>
        <v>8693.0399999999991</v>
      </c>
      <c r="L42" s="19">
        <f t="shared" ref="L42:L43" si="3">0.0342*(0.5*K42)*(K42/(M42))</f>
        <v>410.85016346343718</v>
      </c>
      <c r="M42" s="19">
        <f t="shared" si="2"/>
        <v>3145.2560199999998</v>
      </c>
    </row>
    <row r="43" spans="2:13" x14ac:dyDescent="0.3">
      <c r="B43" s="7"/>
      <c r="C43" s="7" t="s">
        <v>1</v>
      </c>
      <c r="D43" s="6" t="s">
        <v>167</v>
      </c>
      <c r="E43" s="20">
        <v>3330</v>
      </c>
      <c r="F43" s="21">
        <v>3770</v>
      </c>
      <c r="G43" s="21">
        <v>394</v>
      </c>
      <c r="H43" s="21">
        <v>-80</v>
      </c>
      <c r="I43" s="21">
        <v>0</v>
      </c>
      <c r="J43" s="22">
        <v>15358.361999999999</v>
      </c>
      <c r="K43" s="23">
        <f t="shared" si="0"/>
        <v>8693.0399999999991</v>
      </c>
      <c r="L43" s="24">
        <f t="shared" si="3"/>
        <v>410.85016346343718</v>
      </c>
      <c r="M43" s="24">
        <f t="shared" si="2"/>
        <v>3145.2560199999998</v>
      </c>
    </row>
    <row r="44" spans="2:13" ht="27.6" x14ac:dyDescent="0.3">
      <c r="B44" s="5" t="s">
        <v>733</v>
      </c>
      <c r="C44" s="5" t="s">
        <v>603</v>
      </c>
      <c r="D44" s="4" t="s">
        <v>168</v>
      </c>
      <c r="E44" s="15">
        <v>560</v>
      </c>
      <c r="F44" s="16">
        <v>700</v>
      </c>
      <c r="G44" s="16">
        <v>0</v>
      </c>
      <c r="H44" s="16">
        <v>-80</v>
      </c>
      <c r="I44" s="16">
        <v>0</v>
      </c>
      <c r="J44" s="17">
        <v>2532.87</v>
      </c>
      <c r="K44" s="18">
        <f t="shared" si="0"/>
        <v>1461.6</v>
      </c>
      <c r="L44" s="19">
        <f t="shared" ref="L44:L45" si="4">0.0342*(0.5*K44)*(K44/(M44))</f>
        <v>80.836638010793024</v>
      </c>
      <c r="M44" s="19">
        <f t="shared" si="2"/>
        <v>451.90269999999998</v>
      </c>
    </row>
    <row r="45" spans="2:13" x14ac:dyDescent="0.3">
      <c r="B45" s="7"/>
      <c r="C45" s="7" t="s">
        <v>1</v>
      </c>
      <c r="D45" s="6" t="s">
        <v>167</v>
      </c>
      <c r="E45" s="20">
        <v>560</v>
      </c>
      <c r="F45" s="21">
        <v>700</v>
      </c>
      <c r="G45" s="21">
        <v>0</v>
      </c>
      <c r="H45" s="21">
        <v>-80</v>
      </c>
      <c r="I45" s="21">
        <v>0</v>
      </c>
      <c r="J45" s="22">
        <v>2532.87</v>
      </c>
      <c r="K45" s="23">
        <f t="shared" si="0"/>
        <v>1461.6</v>
      </c>
      <c r="L45" s="24">
        <f t="shared" si="4"/>
        <v>80.836638010793024</v>
      </c>
      <c r="M45" s="24">
        <f t="shared" si="2"/>
        <v>451.90269999999998</v>
      </c>
    </row>
  </sheetData>
  <sheetProtection sheet="1" objects="1" scenarios="1"/>
  <pageMargins left="0.7" right="0.7" top="0.75" bottom="0.75" header="0.3" footer="0.3"/>
  <legacyDrawing r:id="rId1"/>
</worksheet>
</file>

<file path=docMetadata/LabelInfo.xml><?xml version="1.0" encoding="utf-8"?>
<clbl:labelList xmlns:clbl="http://schemas.microsoft.com/office/2020/mipLabelMetadata">
  <clbl:label id="{4bde8109-f994-4a60-a1d3-5c95e2ff3620}" enabled="1" method="Privileged" siteId="{1321633e-f6b9-44e2-a44f-59b9d264ecb7}"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1</vt:i4>
      </vt:variant>
    </vt:vector>
  </HeadingPairs>
  <TitlesOfParts>
    <vt:vector size="4" baseType="lpstr">
      <vt:lpstr>Maatregelenlijst</vt:lpstr>
      <vt:lpstr>Zonnepanelen orientatie O-W</vt:lpstr>
      <vt:lpstr>Samengevoegde maatregelen</vt:lpstr>
      <vt:lpstr>Maatregelenlijst!TabelVoorExcelExport0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2023-11-10T12:41:53Z</dcterms:modified>
</cp:coreProperties>
</file>