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nv.intern\grp\rvo\Energiemaatregelen\Energieplafond\12. Voorbereiding vaststelling\2. EG\bijlages bij definitief protocol\"/>
    </mc:Choice>
  </mc:AlternateContent>
  <xr:revisionPtr revIDLastSave="0" documentId="8_{0B4DD3E8-290A-434C-91D9-469ADCBDA910}" xr6:coauthVersionLast="47" xr6:coauthVersionMax="47" xr10:uidLastSave="{00000000-0000-0000-0000-000000000000}"/>
  <bookViews>
    <workbookView xWindow="-120" yWindow="-120" windowWidth="51840" windowHeight="21240" tabRatio="799" xr2:uid="{3B496638-0C86-472A-B145-364CCB7E016B}"/>
  </bookViews>
  <sheets>
    <sheet name="Voorblad" sheetId="2" r:id="rId1"/>
    <sheet name="BM Start" sheetId="5" r:id="rId2"/>
    <sheet name="BM ELK 19" sheetId="41" r:id="rId3"/>
    <sheet name="BM ELK 20" sheetId="40" r:id="rId4"/>
    <sheet name="BM ELK 21" sheetId="39" r:id="rId5"/>
    <sheet name="BM ELK 22" sheetId="38" r:id="rId6"/>
    <sheet name="BM ELK 23" sheetId="31" r:id="rId7"/>
    <sheet name="BM GAS 19" sheetId="46" r:id="rId8"/>
    <sheet name="BM GAS 20" sheetId="45" r:id="rId9"/>
    <sheet name="BM GAS 21" sheetId="44" r:id="rId10"/>
    <sheet name="BM GAS 22" sheetId="43" r:id="rId11"/>
    <sheet name="BM GAS 23" sheetId="42" r:id="rId12"/>
    <sheet name="OBEG" sheetId="8" r:id="rId13"/>
  </sheets>
  <definedNames>
    <definedName name="Aantal_kva_elektriciteit">#REF!</definedName>
    <definedName name="Aantal_kva_gas">#REF!</definedName>
    <definedName name="Aantal_kva_warmte">#REF!</definedName>
    <definedName name="Activawaarde_Warmte">#REF!</definedName>
    <definedName name="Afschrijvingen_Warmte_Totaal">#REF!</definedName>
    <definedName name="Afschrijvingskosten_Warmte">#REF!</definedName>
    <definedName name="Amortisatie_Warmte">#REF!</definedName>
    <definedName name="Amortisatie_Warmte_Totaal">#REF!</definedName>
    <definedName name="BME_2023">#REF!</definedName>
    <definedName name="BME_ref">#REF!</definedName>
    <definedName name="BMG_2023">#REF!</definedName>
    <definedName name="BMG_ref">#REF!</definedName>
    <definedName name="CLE_kva">#REF!</definedName>
    <definedName name="CLG_kva">#REF!</definedName>
    <definedName name="CLW_kva">#REF!</definedName>
    <definedName name="Directe_overige_inkomsten_elektriciteit">#REF!</definedName>
    <definedName name="Directe_overige_inkomsten_gas">#REF!</definedName>
    <definedName name="DLO_kva_Elektriciteit" localSheetId="2">'BM ELK 19'!#REF!</definedName>
    <definedName name="DLO_kva_Elektriciteit" localSheetId="3">'BM ELK 20'!#REF!</definedName>
    <definedName name="DLO_kva_Elektriciteit" localSheetId="4">'BM ELK 21'!#REF!</definedName>
    <definedName name="DLO_kva_Elektriciteit" localSheetId="5">'BM ELK 22'!#REF!</definedName>
    <definedName name="DLO_kva_Elektriciteit" localSheetId="6">'BM ELK 23'!#REF!</definedName>
    <definedName name="DLO_kva_Elektriciteit" localSheetId="7">'BM GAS 19'!#REF!</definedName>
    <definedName name="DLO_kva_Elektriciteit" localSheetId="8">'BM GAS 20'!#REF!</definedName>
    <definedName name="DLO_kva_Elektriciteit" localSheetId="9">'BM GAS 21'!#REF!</definedName>
    <definedName name="DLO_kva_Elektriciteit" localSheetId="10">'BM GAS 22'!#REF!</definedName>
    <definedName name="DLO_kva_Elektriciteit" localSheetId="11">'BM GAS 23'!#REF!</definedName>
    <definedName name="DLO_kva_Elektriciteit" localSheetId="1">'BM Start'!#REF!</definedName>
    <definedName name="DLO_kva_Elektriciteit" localSheetId="12">OBEG!#REF!</definedName>
    <definedName name="DLO_kva_Elektriciteit" localSheetId="0">Voorblad!#REF!</definedName>
    <definedName name="DLO_kva_Elektriciteit">#REF!</definedName>
    <definedName name="DLO_kva_gas" localSheetId="2">'BM ELK 19'!#REF!</definedName>
    <definedName name="DLO_kva_gas" localSheetId="3">'BM ELK 20'!#REF!</definedName>
    <definedName name="DLO_kva_gas" localSheetId="4">'BM ELK 21'!#REF!</definedName>
    <definedName name="DLO_kva_gas" localSheetId="5">'BM ELK 22'!#REF!</definedName>
    <definedName name="DLO_kva_gas" localSheetId="6">'BM ELK 23'!#REF!</definedName>
    <definedName name="DLO_kva_gas" localSheetId="7">'BM GAS 19'!#REF!</definedName>
    <definedName name="DLO_kva_gas" localSheetId="8">'BM GAS 20'!#REF!</definedName>
    <definedName name="DLO_kva_gas" localSheetId="9">'BM GAS 21'!#REF!</definedName>
    <definedName name="DLO_kva_gas" localSheetId="10">'BM GAS 22'!#REF!</definedName>
    <definedName name="DLO_kva_gas" localSheetId="11">'BM GAS 23'!#REF!</definedName>
    <definedName name="DLO_kva_gas" localSheetId="1">'BM Start'!#REF!</definedName>
    <definedName name="DLO_kva_gas" localSheetId="12">OBEG!#REF!</definedName>
    <definedName name="DLO_kva_gas" localSheetId="0">Voorblad!#REF!</definedName>
    <definedName name="DLO_kva_gas">#REF!</definedName>
    <definedName name="DLO_kva_warmte" localSheetId="2">'BM ELK 19'!#REF!</definedName>
    <definedName name="DLO_kva_warmte" localSheetId="3">'BM ELK 20'!#REF!</definedName>
    <definedName name="DLO_kva_warmte" localSheetId="4">'BM ELK 21'!#REF!</definedName>
    <definedName name="DLO_kva_warmte" localSheetId="5">'BM ELK 22'!#REF!</definedName>
    <definedName name="DLO_kva_warmte" localSheetId="6">'BM ELK 23'!#REF!</definedName>
    <definedName name="DLO_kva_warmte" localSheetId="7">'BM GAS 19'!#REF!</definedName>
    <definedName name="DLO_kva_warmte" localSheetId="8">'BM GAS 20'!#REF!</definedName>
    <definedName name="DLO_kva_warmte" localSheetId="9">'BM GAS 21'!#REF!</definedName>
    <definedName name="DLO_kva_warmte" localSheetId="10">'BM GAS 22'!#REF!</definedName>
    <definedName name="DLO_kva_warmte" localSheetId="11">'BM GAS 23'!#REF!</definedName>
    <definedName name="DLO_kva_warmte" localSheetId="1">'BM Start'!#REF!</definedName>
    <definedName name="DLO_kva_warmte" localSheetId="12">OBEG!#REF!</definedName>
    <definedName name="DLO_kva_warmte" localSheetId="0">Voorblad!#REF!</definedName>
    <definedName name="DLO_kva_warmte">#REF!</definedName>
    <definedName name="Elektriciteit_binnen_volume_prijsplafond" localSheetId="2">'BM ELK 19'!#REF!</definedName>
    <definedName name="Elektriciteit_binnen_volume_prijsplafond" localSheetId="3">'BM ELK 20'!#REF!</definedName>
    <definedName name="Elektriciteit_binnen_volume_prijsplafond" localSheetId="4">'BM ELK 21'!#REF!</definedName>
    <definedName name="Elektriciteit_binnen_volume_prijsplafond" localSheetId="5">'BM ELK 22'!#REF!</definedName>
    <definedName name="Elektriciteit_binnen_volume_prijsplafond" localSheetId="6">'BM ELK 23'!#REF!</definedName>
    <definedName name="Elektriciteit_binnen_volume_prijsplafond" localSheetId="7">'BM GAS 19'!#REF!</definedName>
    <definedName name="Elektriciteit_binnen_volume_prijsplafond" localSheetId="8">'BM GAS 20'!#REF!</definedName>
    <definedName name="Elektriciteit_binnen_volume_prijsplafond" localSheetId="9">'BM GAS 21'!#REF!</definedName>
    <definedName name="Elektriciteit_binnen_volume_prijsplafond" localSheetId="10">'BM GAS 22'!#REF!</definedName>
    <definedName name="Elektriciteit_binnen_volume_prijsplafond" localSheetId="11">'BM GAS 23'!#REF!</definedName>
    <definedName name="Elektriciteit_binnen_volume_prijsplafond" localSheetId="1">'BM Start'!#REF!</definedName>
    <definedName name="Elektriciteit_binnen_volume_prijsplafond" localSheetId="12">OBEG!#REF!</definedName>
    <definedName name="Elektriciteit_binnen_volume_prijsplafond" localSheetId="0">Voorblad!#REF!</definedName>
    <definedName name="Gas_binnen_volume_prijsplafond" localSheetId="2">'BM ELK 19'!#REF!</definedName>
    <definedName name="Gas_binnen_volume_prijsplafond" localSheetId="3">'BM ELK 20'!#REF!</definedName>
    <definedName name="Gas_binnen_volume_prijsplafond" localSheetId="4">'BM ELK 21'!#REF!</definedName>
    <definedName name="Gas_binnen_volume_prijsplafond" localSheetId="5">'BM ELK 22'!#REF!</definedName>
    <definedName name="Gas_binnen_volume_prijsplafond" localSheetId="6">'BM ELK 23'!#REF!</definedName>
    <definedName name="Gas_binnen_volume_prijsplafond" localSheetId="7">'BM GAS 19'!#REF!</definedName>
    <definedName name="Gas_binnen_volume_prijsplafond" localSheetId="8">'BM GAS 20'!#REF!</definedName>
    <definedName name="Gas_binnen_volume_prijsplafond" localSheetId="9">'BM GAS 21'!#REF!</definedName>
    <definedName name="Gas_binnen_volume_prijsplafond" localSheetId="10">'BM GAS 22'!#REF!</definedName>
    <definedName name="Gas_binnen_volume_prijsplafond" localSheetId="11">'BM GAS 23'!#REF!</definedName>
    <definedName name="Gas_binnen_volume_prijsplafond" localSheetId="1">'BM Start'!#REF!</definedName>
    <definedName name="Gas_binnen_volume_prijsplafond" localSheetId="12">OBEG!#REF!</definedName>
    <definedName name="Gas_binnen_volume_prijsplafond" localSheetId="0">Voorblad!#REF!</definedName>
    <definedName name="Geleverd_netto_volume_electriciteit">#REF!</definedName>
    <definedName name="Geleverd_netto_volume_gas">#REF!</definedName>
    <definedName name="Geleverd_volume_Warmte">#REF!</definedName>
    <definedName name="Gerealiseerde_bruto_winstmarge">#REF!</definedName>
    <definedName name="Gerealiseerde_bruto_winstmarge_gas">#REF!</definedName>
    <definedName name="Gerealiseerde_netto_teruglevering_electriciteit">#REF!</definedName>
    <definedName name="Historische_benchmark_bruto_winstmarge">#REF!</definedName>
    <definedName name="Historische_benchmark_bruto_winstmarge_Elektriciteit">#REF!</definedName>
    <definedName name="Historische_benchmark_bruto_winstmarge_Gas">#REF!</definedName>
    <definedName name="Inflatie">#REF!</definedName>
    <definedName name="Inkoop_van_het_goed_gas_Totaal">#REF!</definedName>
    <definedName name="Inkoopkosten_van_het_goed_Elektriciteit">#REF!</definedName>
    <definedName name="Inkoopkosten_Warmte_Totaal">#REF!</definedName>
    <definedName name="Inkoopprijs_electriciteit">#REF!</definedName>
    <definedName name="Inkoopprijs_gas">#REF!</definedName>
    <definedName name="Inkoopprijs_warmte">#REF!</definedName>
    <definedName name="KVAE">#REF!</definedName>
    <definedName name="KVAG">#REF!</definedName>
    <definedName name="KVAW">#REF!</definedName>
    <definedName name="Maximale_bruto_winstmarge_per_klant_elektriciteit" localSheetId="2">'BM ELK 19'!#REF!</definedName>
    <definedName name="Maximale_bruto_winstmarge_per_klant_elektriciteit" localSheetId="3">'BM ELK 20'!#REF!</definedName>
    <definedName name="Maximale_bruto_winstmarge_per_klant_elektriciteit" localSheetId="4">'BM ELK 21'!#REF!</definedName>
    <definedName name="Maximale_bruto_winstmarge_per_klant_elektriciteit" localSheetId="5">'BM ELK 22'!#REF!</definedName>
    <definedName name="Maximale_bruto_winstmarge_per_klant_elektriciteit" localSheetId="6">'BM ELK 23'!#REF!</definedName>
    <definedName name="Maximale_bruto_winstmarge_per_klant_elektriciteit" localSheetId="7">'BM GAS 19'!#REF!</definedName>
    <definedName name="Maximale_bruto_winstmarge_per_klant_elektriciteit" localSheetId="8">'BM GAS 20'!#REF!</definedName>
    <definedName name="Maximale_bruto_winstmarge_per_klant_elektriciteit" localSheetId="9">'BM GAS 21'!#REF!</definedName>
    <definedName name="Maximale_bruto_winstmarge_per_klant_elektriciteit" localSheetId="10">'BM GAS 22'!#REF!</definedName>
    <definedName name="Maximale_bruto_winstmarge_per_klant_elektriciteit" localSheetId="11">'BM GAS 23'!#REF!</definedName>
    <definedName name="Maximale_bruto_winstmarge_per_klant_elektriciteit" localSheetId="1">'BM Start'!#REF!</definedName>
    <definedName name="Maximale_bruto_winstmarge_per_klant_elektriciteit" localSheetId="12">OBEG!#REF!</definedName>
    <definedName name="Maximale_bruto_winstmarge_per_klant_elektriciteit" localSheetId="0">Voorblad!#REF!</definedName>
    <definedName name="Maximale_bruto_winstmarge_per_klant_elektriciteit">#REF!</definedName>
    <definedName name="Maximale_bruto_winstmarge_per_klant_gas" localSheetId="2">'BM ELK 19'!#REF!</definedName>
    <definedName name="Maximale_bruto_winstmarge_per_klant_gas" localSheetId="3">'BM ELK 20'!#REF!</definedName>
    <definedName name="Maximale_bruto_winstmarge_per_klant_gas" localSheetId="4">'BM ELK 21'!#REF!</definedName>
    <definedName name="Maximale_bruto_winstmarge_per_klant_gas" localSheetId="5">'BM ELK 22'!#REF!</definedName>
    <definedName name="Maximale_bruto_winstmarge_per_klant_gas" localSheetId="6">'BM ELK 23'!#REF!</definedName>
    <definedName name="Maximale_bruto_winstmarge_per_klant_gas" localSheetId="7">'BM GAS 19'!#REF!</definedName>
    <definedName name="Maximale_bruto_winstmarge_per_klant_gas" localSheetId="8">'BM GAS 20'!#REF!</definedName>
    <definedName name="Maximale_bruto_winstmarge_per_klant_gas" localSheetId="9">'BM GAS 21'!#REF!</definedName>
    <definedName name="Maximale_bruto_winstmarge_per_klant_gas" localSheetId="10">'BM GAS 22'!#REF!</definedName>
    <definedName name="Maximale_bruto_winstmarge_per_klant_gas" localSheetId="11">'BM GAS 23'!#REF!</definedName>
    <definedName name="Maximale_bruto_winstmarge_per_klant_gas" localSheetId="1">'BM Start'!#REF!</definedName>
    <definedName name="Maximale_bruto_winstmarge_per_klant_gas" localSheetId="12">OBEG!#REF!</definedName>
    <definedName name="Maximale_bruto_winstmarge_per_klant_gas" localSheetId="0">Voorblad!#REF!</definedName>
    <definedName name="Maximale_bruto_winstmarge_per_klant_gas">#REF!</definedName>
    <definedName name="NRW">#REF!</definedName>
    <definedName name="OBE">#REF!</definedName>
    <definedName name="OBEG" localSheetId="2">'BM ELK 19'!#REF!</definedName>
    <definedName name="OBEG" localSheetId="3">'BM ELK 20'!#REF!</definedName>
    <definedName name="OBEG" localSheetId="4">'BM ELK 21'!#REF!</definedName>
    <definedName name="OBEG" localSheetId="5">'BM ELK 22'!#REF!</definedName>
    <definedName name="OBEG" localSheetId="6">'BM ELK 23'!#REF!</definedName>
    <definedName name="OBEG" localSheetId="7">'BM GAS 19'!#REF!</definedName>
    <definedName name="OBEG" localSheetId="8">'BM GAS 20'!#REF!</definedName>
    <definedName name="OBEG" localSheetId="9">'BM GAS 21'!#REF!</definedName>
    <definedName name="OBEG" localSheetId="10">'BM GAS 22'!#REF!</definedName>
    <definedName name="OBEG" localSheetId="11">'BM GAS 23'!#REF!</definedName>
    <definedName name="OBEG" localSheetId="1">'BM Start'!#REF!</definedName>
    <definedName name="OBEG" localSheetId="12">OBEG!#REF!</definedName>
    <definedName name="OBEG" localSheetId="0">Voorblad!#REF!</definedName>
    <definedName name="OBEG">#REF!</definedName>
    <definedName name="OBG">#REF!</definedName>
    <definedName name="Omzet_elektriciteit">#REF!</definedName>
    <definedName name="Omzet_gas">#REF!</definedName>
    <definedName name="Omzet_vastrecht">#REF!</definedName>
    <definedName name="Omzet_vastrecht_gas">#REF!</definedName>
    <definedName name="Omzet_Warmte_Totaal">#REF!</definedName>
    <definedName name="Opslag_profiel_gas">#REF!</definedName>
    <definedName name="Opslag_weer">#REF!</definedName>
    <definedName name="Overige_inkomsten">#REF!</definedName>
    <definedName name="Overige_inkomsten_elektriciteit">#REF!</definedName>
    <definedName name="Overige_inkomsten_gas">#REF!</definedName>
    <definedName name="Overige_inkomsten_gas_totaal">#REF!</definedName>
    <definedName name="Overige_inkomsten_warmte">#REF!</definedName>
    <definedName name="Overige_Inkomsten_Warmte_Totaal">#REF!</definedName>
    <definedName name="Overige_Leveringskosten_Elektriciteit">#REF!</definedName>
    <definedName name="Overige_Leveringskosten_Elektriciteit_Totaal">#REF!</definedName>
    <definedName name="Overige_leveringskosten_gas">#REF!</definedName>
    <definedName name="Overige_Leveringskosten_Gas_Totaal">#REF!</definedName>
    <definedName name="Overige_omzet_in_margetoets_electriciteit">#REF!</definedName>
    <definedName name="Overige_omzet_in_margetoets_electriciteit_zoals_incassokosten_e.d.">#REF!</definedName>
    <definedName name="Overige_omzet_in_margetoets_gas">#REF!</definedName>
    <definedName name="Overige_operationele_kosten_Warmte">#REF!</definedName>
    <definedName name="Overige_Operationele_Kosten_Warmte_Totaal">#REF!</definedName>
    <definedName name="Overschrijding_Bruto_Winstmarge_elektriciteit" localSheetId="2">'BM ELK 19'!#REF!</definedName>
    <definedName name="Overschrijding_Bruto_Winstmarge_elektriciteit" localSheetId="3">'BM ELK 20'!#REF!</definedName>
    <definedName name="Overschrijding_Bruto_Winstmarge_elektriciteit" localSheetId="4">'BM ELK 21'!#REF!</definedName>
    <definedName name="Overschrijding_Bruto_Winstmarge_elektriciteit" localSheetId="5">'BM ELK 22'!#REF!</definedName>
    <definedName name="Overschrijding_Bruto_Winstmarge_elektriciteit" localSheetId="6">'BM ELK 23'!#REF!</definedName>
    <definedName name="Overschrijding_Bruto_Winstmarge_elektriciteit" localSheetId="7">'BM GAS 19'!#REF!</definedName>
    <definedName name="Overschrijding_Bruto_Winstmarge_elektriciteit" localSheetId="8">'BM GAS 20'!#REF!</definedName>
    <definedName name="Overschrijding_Bruto_Winstmarge_elektriciteit" localSheetId="9">'BM GAS 21'!#REF!</definedName>
    <definedName name="Overschrijding_Bruto_Winstmarge_elektriciteit" localSheetId="10">'BM GAS 22'!#REF!</definedName>
    <definedName name="Overschrijding_Bruto_Winstmarge_elektriciteit" localSheetId="11">'BM GAS 23'!#REF!</definedName>
    <definedName name="Overschrijding_Bruto_Winstmarge_elektriciteit" localSheetId="1">'BM Start'!#REF!</definedName>
    <definedName name="Overschrijding_Bruto_Winstmarge_elektriciteit" localSheetId="12">OBEG!#REF!</definedName>
    <definedName name="Overschrijding_Bruto_Winstmarge_elektriciteit" localSheetId="0">Voorblad!#REF!</definedName>
    <definedName name="PLW" localSheetId="2">'BM ELK 19'!#REF!</definedName>
    <definedName name="PLW" localSheetId="3">'BM ELK 20'!#REF!</definedName>
    <definedName name="PLW" localSheetId="4">'BM ELK 21'!#REF!</definedName>
    <definedName name="PLW" localSheetId="5">'BM ELK 22'!#REF!</definedName>
    <definedName name="PLW" localSheetId="6">'BM ELK 23'!#REF!</definedName>
    <definedName name="PLW" localSheetId="7">'BM GAS 19'!#REF!</definedName>
    <definedName name="PLW" localSheetId="8">'BM GAS 20'!#REF!</definedName>
    <definedName name="PLW" localSheetId="9">'BM GAS 21'!#REF!</definedName>
    <definedName name="PLW" localSheetId="10">'BM GAS 22'!#REF!</definedName>
    <definedName name="PLW" localSheetId="11">'BM GAS 23'!#REF!</definedName>
    <definedName name="PLW" localSheetId="1">'BM Start'!#REF!</definedName>
    <definedName name="PLW" localSheetId="12">OBEG!#REF!</definedName>
    <definedName name="PLW" localSheetId="0">Voorblad!#REF!</definedName>
    <definedName name="PLW">#REF!</definedName>
    <definedName name="Premie_voor_onbalans_kosten_electriciteit">#REF!</definedName>
    <definedName name="Premies_Elektriciteit">#REF!</definedName>
    <definedName name="Premies_Elektriciteit_Totaal">#REF!</definedName>
    <definedName name="Premies_Gas">#REF!</definedName>
    <definedName name="Premies_Gas_Totaal">#REF!</definedName>
    <definedName name="PTE" localSheetId="2">'BM ELK 19'!#REF!</definedName>
    <definedName name="PTE" localSheetId="3">'BM ELK 20'!#REF!</definedName>
    <definedName name="PTE" localSheetId="4">'BM ELK 21'!#REF!</definedName>
    <definedName name="PTE" localSheetId="5">'BM ELK 22'!#REF!</definedName>
    <definedName name="PTE" localSheetId="6">'BM ELK 23'!#REF!</definedName>
    <definedName name="PTE" localSheetId="7">'BM GAS 19'!#REF!</definedName>
    <definedName name="PTE" localSheetId="8">'BM GAS 20'!#REF!</definedName>
    <definedName name="PTE" localSheetId="9">'BM GAS 21'!#REF!</definedName>
    <definedName name="PTE" localSheetId="10">'BM GAS 22'!#REF!</definedName>
    <definedName name="PTE" localSheetId="11">'BM GAS 23'!#REF!</definedName>
    <definedName name="PTE" localSheetId="1">'BM Start'!#REF!</definedName>
    <definedName name="PTE" localSheetId="12">OBEG!#REF!</definedName>
    <definedName name="PTE" localSheetId="0">Voorblad!#REF!</definedName>
    <definedName name="PTE">#REF!</definedName>
    <definedName name="PTG" localSheetId="2">'BM ELK 19'!#REF!</definedName>
    <definedName name="PTG" localSheetId="3">'BM ELK 20'!#REF!</definedName>
    <definedName name="PTG" localSheetId="4">'BM ELK 21'!#REF!</definedName>
    <definedName name="PTG" localSheetId="5">'BM ELK 22'!#REF!</definedName>
    <definedName name="PTG" localSheetId="6">'BM ELK 23'!#REF!</definedName>
    <definedName name="PTG" localSheetId="7">'BM GAS 19'!#REF!</definedName>
    <definedName name="PTG" localSheetId="8">'BM GAS 20'!#REF!</definedName>
    <definedName name="PTG" localSheetId="9">'BM GAS 21'!#REF!</definedName>
    <definedName name="PTG" localSheetId="10">'BM GAS 22'!#REF!</definedName>
    <definedName name="PTG" localSheetId="11">'BM GAS 23'!#REF!</definedName>
    <definedName name="PTG" localSheetId="1">'BM Start'!#REF!</definedName>
    <definedName name="PTG" localSheetId="12">OBEG!#REF!</definedName>
    <definedName name="PTG" localSheetId="0">Voorblad!#REF!</definedName>
    <definedName name="PTG">#REF!</definedName>
    <definedName name="PTW" localSheetId="2">'BM ELK 19'!#REF!</definedName>
    <definedName name="PTW" localSheetId="3">'BM ELK 20'!#REF!</definedName>
    <definedName name="PTW" localSheetId="4">'BM ELK 21'!#REF!</definedName>
    <definedName name="PTW" localSheetId="5">'BM ELK 22'!#REF!</definedName>
    <definedName name="PTW" localSheetId="6">'BM ELK 23'!#REF!</definedName>
    <definedName name="PTW" localSheetId="7">'BM GAS 19'!#REF!</definedName>
    <definedName name="PTW" localSheetId="8">'BM GAS 20'!#REF!</definedName>
    <definedName name="PTW" localSheetId="9">'BM GAS 21'!#REF!</definedName>
    <definedName name="PTW" localSheetId="10">'BM GAS 22'!#REF!</definedName>
    <definedName name="PTW" localSheetId="11">'BM GAS 23'!#REF!</definedName>
    <definedName name="PTW" localSheetId="1">'BM Start'!#REF!</definedName>
    <definedName name="PTW" localSheetId="12">OBEG!#REF!</definedName>
    <definedName name="PTW" localSheetId="0">Voorblad!#REF!</definedName>
    <definedName name="PTW">#REF!</definedName>
    <definedName name="ROIC_2023">#REF!</definedName>
    <definedName name="ROIC_ref">#REF!</definedName>
    <definedName name="Subsidie_beschikking_Warmte_per_klant">#REF!</definedName>
    <definedName name="Subsidie_uit_te_keren_aan_Klant">#REF!</definedName>
    <definedName name="Subsidievaststelling_elektriciteit">#REF!</definedName>
    <definedName name="Subsidievaststelling_gas">#REF!</definedName>
    <definedName name="Subsidievoorschot_electriciteit" localSheetId="2">'BM ELK 19'!#REF!</definedName>
    <definedName name="Subsidievoorschot_electriciteit" localSheetId="3">'BM ELK 20'!#REF!</definedName>
    <definedName name="Subsidievoorschot_electriciteit" localSheetId="4">'BM ELK 21'!#REF!</definedName>
    <definedName name="Subsidievoorschot_electriciteit" localSheetId="5">'BM ELK 22'!#REF!</definedName>
    <definedName name="Subsidievoorschot_electriciteit" localSheetId="6">'BM ELK 23'!#REF!</definedName>
    <definedName name="Subsidievoorschot_electriciteit" localSheetId="7">'BM GAS 19'!#REF!</definedName>
    <definedName name="Subsidievoorschot_electriciteit" localSheetId="8">'BM GAS 20'!#REF!</definedName>
    <definedName name="Subsidievoorschot_electriciteit" localSheetId="9">'BM GAS 21'!#REF!</definedName>
    <definedName name="Subsidievoorschot_electriciteit" localSheetId="10">'BM GAS 22'!#REF!</definedName>
    <definedName name="Subsidievoorschot_electriciteit" localSheetId="11">'BM GAS 23'!#REF!</definedName>
    <definedName name="Subsidievoorschot_electriciteit" localSheetId="1">'BM Start'!#REF!</definedName>
    <definedName name="Subsidievoorschot_electriciteit" localSheetId="12">OBEG!#REF!</definedName>
    <definedName name="Subsidievoorschot_electriciteit" localSheetId="0">Voorblad!#REF!</definedName>
    <definedName name="Subsidievoorschot_electriciteit">#REF!</definedName>
    <definedName name="Subsidievoorschot_gas" localSheetId="2">'BM ELK 19'!#REF!</definedName>
    <definedName name="Subsidievoorschot_gas" localSheetId="3">'BM ELK 20'!#REF!</definedName>
    <definedName name="Subsidievoorschot_gas" localSheetId="4">'BM ELK 21'!#REF!</definedName>
    <definedName name="Subsidievoorschot_gas" localSheetId="5">'BM ELK 22'!#REF!</definedName>
    <definedName name="Subsidievoorschot_gas" localSheetId="6">'BM ELK 23'!#REF!</definedName>
    <definedName name="Subsidievoorschot_gas" localSheetId="7">'BM GAS 19'!#REF!</definedName>
    <definedName name="Subsidievoorschot_gas" localSheetId="8">'BM GAS 20'!#REF!</definedName>
    <definedName name="Subsidievoorschot_gas" localSheetId="9">'BM GAS 21'!#REF!</definedName>
    <definedName name="Subsidievoorschot_gas" localSheetId="10">'BM GAS 22'!#REF!</definedName>
    <definedName name="Subsidievoorschot_gas" localSheetId="11">'BM GAS 23'!#REF!</definedName>
    <definedName name="Subsidievoorschot_gas" localSheetId="1">'BM Start'!#REF!</definedName>
    <definedName name="Subsidievoorschot_gas" localSheetId="12">OBEG!#REF!</definedName>
    <definedName name="Subsidievoorschot_gas" localSheetId="0">Voorblad!#REF!</definedName>
    <definedName name="Subsidievoorschot_gas">#REF!</definedName>
    <definedName name="Subsidievoorschot_warmte" localSheetId="2">'BM ELK 19'!#REF!</definedName>
    <definedName name="Subsidievoorschot_warmte" localSheetId="3">'BM ELK 20'!#REF!</definedName>
    <definedName name="Subsidievoorschot_warmte" localSheetId="4">'BM ELK 21'!#REF!</definedName>
    <definedName name="Subsidievoorschot_warmte" localSheetId="5">'BM ELK 22'!#REF!</definedName>
    <definedName name="Subsidievoorschot_warmte" localSheetId="6">'BM ELK 23'!#REF!</definedName>
    <definedName name="Subsidievoorschot_warmte" localSheetId="7">'BM GAS 19'!#REF!</definedName>
    <definedName name="Subsidievoorschot_warmte" localSheetId="8">'BM GAS 20'!#REF!</definedName>
    <definedName name="Subsidievoorschot_warmte" localSheetId="9">'BM GAS 21'!#REF!</definedName>
    <definedName name="Subsidievoorschot_warmte" localSheetId="10">'BM GAS 22'!#REF!</definedName>
    <definedName name="Subsidievoorschot_warmte" localSheetId="11">'BM GAS 23'!#REF!</definedName>
    <definedName name="Subsidievoorschot_warmte" localSheetId="1">'BM Start'!#REF!</definedName>
    <definedName name="Subsidievoorschot_warmte" localSheetId="12">OBEG!#REF!</definedName>
    <definedName name="Subsidievoorschot_warmte" localSheetId="0">Voorblad!#REF!</definedName>
    <definedName name="Subsidievoorschot_warmte">#REF!</definedName>
    <definedName name="Tegemoetkoming_Elektriciteit" localSheetId="2">'BM ELK 19'!#REF!</definedName>
    <definedName name="Tegemoetkoming_Elektriciteit" localSheetId="3">'BM ELK 20'!#REF!</definedName>
    <definedName name="Tegemoetkoming_Elektriciteit" localSheetId="4">'BM ELK 21'!#REF!</definedName>
    <definedName name="Tegemoetkoming_Elektriciteit" localSheetId="5">'BM ELK 22'!#REF!</definedName>
    <definedName name="Tegemoetkoming_Elektriciteit" localSheetId="6">'BM ELK 23'!#REF!</definedName>
    <definedName name="Tegemoetkoming_Elektriciteit" localSheetId="7">'BM GAS 19'!#REF!</definedName>
    <definedName name="Tegemoetkoming_Elektriciteit" localSheetId="8">'BM GAS 20'!#REF!</definedName>
    <definedName name="Tegemoetkoming_Elektriciteit" localSheetId="9">'BM GAS 21'!#REF!</definedName>
    <definedName name="Tegemoetkoming_Elektriciteit" localSheetId="10">'BM GAS 22'!#REF!</definedName>
    <definedName name="Tegemoetkoming_Elektriciteit" localSheetId="11">'BM GAS 23'!#REF!</definedName>
    <definedName name="Tegemoetkoming_Elektriciteit" localSheetId="1">'BM Start'!#REF!</definedName>
    <definedName name="Tegemoetkoming_Elektriciteit" localSheetId="12">OBEG!#REF!</definedName>
    <definedName name="Tegemoetkoming_Elektriciteit" localSheetId="0">Voorblad!#REF!</definedName>
    <definedName name="Tegemoetkoming_Elektriciteit">#REF!</definedName>
    <definedName name="Tegemoetkoming_gas" localSheetId="2">'BM ELK 19'!#REF!</definedName>
    <definedName name="Tegemoetkoming_gas" localSheetId="3">'BM ELK 20'!#REF!</definedName>
    <definedName name="Tegemoetkoming_gas" localSheetId="4">'BM ELK 21'!#REF!</definedName>
    <definedName name="Tegemoetkoming_gas" localSheetId="5">'BM ELK 22'!#REF!</definedName>
    <definedName name="Tegemoetkoming_gas" localSheetId="6">'BM ELK 23'!#REF!</definedName>
    <definedName name="Tegemoetkoming_gas" localSheetId="7">'BM GAS 19'!#REF!</definedName>
    <definedName name="Tegemoetkoming_gas" localSheetId="8">'BM GAS 20'!#REF!</definedName>
    <definedName name="Tegemoetkoming_gas" localSheetId="9">'BM GAS 21'!#REF!</definedName>
    <definedName name="Tegemoetkoming_gas" localSheetId="10">'BM GAS 22'!#REF!</definedName>
    <definedName name="Tegemoetkoming_gas" localSheetId="11">'BM GAS 23'!#REF!</definedName>
    <definedName name="Tegemoetkoming_gas" localSheetId="1">'BM Start'!#REF!</definedName>
    <definedName name="Tegemoetkoming_gas" localSheetId="12">OBEG!#REF!</definedName>
    <definedName name="Tegemoetkoming_gas" localSheetId="0">Voorblad!#REF!</definedName>
    <definedName name="Tegemoetkoming_gas">#REF!</definedName>
    <definedName name="Tegemoetkoming_warmte" localSheetId="2">'BM ELK 19'!#REF!</definedName>
    <definedName name="Tegemoetkoming_warmte" localSheetId="3">'BM ELK 20'!#REF!</definedName>
    <definedName name="Tegemoetkoming_warmte" localSheetId="4">'BM ELK 21'!#REF!</definedName>
    <definedName name="Tegemoetkoming_warmte" localSheetId="5">'BM ELK 22'!#REF!</definedName>
    <definedName name="Tegemoetkoming_warmte" localSheetId="6">'BM ELK 23'!#REF!</definedName>
    <definedName name="Tegemoetkoming_warmte" localSheetId="7">'BM GAS 19'!#REF!</definedName>
    <definedName name="Tegemoetkoming_warmte" localSheetId="8">'BM GAS 20'!#REF!</definedName>
    <definedName name="Tegemoetkoming_warmte" localSheetId="9">'BM GAS 21'!#REF!</definedName>
    <definedName name="Tegemoetkoming_warmte" localSheetId="10">'BM GAS 22'!#REF!</definedName>
    <definedName name="Tegemoetkoming_warmte" localSheetId="11">'BM GAS 23'!#REF!</definedName>
    <definedName name="Tegemoetkoming_warmte" localSheetId="1">'BM Start'!#REF!</definedName>
    <definedName name="Tegemoetkoming_warmte" localSheetId="12">OBEG!#REF!</definedName>
    <definedName name="Tegemoetkoming_warmte" localSheetId="0">Voorblad!#REF!</definedName>
    <definedName name="Tegemoetkoming_warmte">#REF!</definedName>
    <definedName name="Teruglevertarief">#REF!</definedName>
    <definedName name="THE_kva" localSheetId="2">'BM ELK 19'!#REF!</definedName>
    <definedName name="THE_kva" localSheetId="3">'BM ELK 20'!#REF!</definedName>
    <definedName name="THE_kva" localSheetId="4">'BM ELK 21'!#REF!</definedName>
    <definedName name="THE_kva" localSheetId="5">'BM ELK 22'!#REF!</definedName>
    <definedName name="THE_kva" localSheetId="6">'BM ELK 23'!#REF!</definedName>
    <definedName name="THE_kva" localSheetId="7">'BM GAS 19'!#REF!</definedName>
    <definedName name="THE_kva" localSheetId="8">'BM GAS 20'!#REF!</definedName>
    <definedName name="THE_kva" localSheetId="9">'BM GAS 21'!#REF!</definedName>
    <definedName name="THE_kva" localSheetId="10">'BM GAS 22'!#REF!</definedName>
    <definedName name="THE_kva" localSheetId="11">'BM GAS 23'!#REF!</definedName>
    <definedName name="THE_kva" localSheetId="1">'BM Start'!#REF!</definedName>
    <definedName name="THE_kva" localSheetId="12">OBEG!#REF!</definedName>
    <definedName name="THE_kva" localSheetId="0">Voorblad!#REF!</definedName>
    <definedName name="THE_kva">#REF!</definedName>
    <definedName name="THG_kva" localSheetId="2">'BM ELK 19'!#REF!</definedName>
    <definedName name="THG_kva" localSheetId="3">'BM ELK 20'!#REF!</definedName>
    <definedName name="THG_kva" localSheetId="4">'BM ELK 21'!#REF!</definedName>
    <definedName name="THG_kva" localSheetId="5">'BM ELK 22'!#REF!</definedName>
    <definedName name="THG_kva" localSheetId="6">'BM ELK 23'!#REF!</definedName>
    <definedName name="THG_kva" localSheetId="7">'BM GAS 19'!#REF!</definedName>
    <definedName name="THG_kva" localSheetId="8">'BM GAS 20'!#REF!</definedName>
    <definedName name="THG_kva" localSheetId="9">'BM GAS 21'!#REF!</definedName>
    <definedName name="THG_kva" localSheetId="10">'BM GAS 22'!#REF!</definedName>
    <definedName name="THG_kva" localSheetId="11">'BM GAS 23'!#REF!</definedName>
    <definedName name="THG_kva" localSheetId="1">'BM Start'!#REF!</definedName>
    <definedName name="THG_kva" localSheetId="12">OBEG!#REF!</definedName>
    <definedName name="THG_kva" localSheetId="0">Voorblad!#REF!</definedName>
    <definedName name="THG_kva">#REF!</definedName>
    <definedName name="Totale_Activawaarde_Warmte">#REF!</definedName>
    <definedName name="Totale_Kosten_Warmte">#REF!</definedName>
    <definedName name="Totale_Omzet_Warmte">#REF!</definedName>
    <definedName name="TUK_E" localSheetId="2">'BM ELK 19'!#REF!</definedName>
    <definedName name="TUK_E" localSheetId="3">'BM ELK 20'!#REF!</definedName>
    <definedName name="TUK_E" localSheetId="4">'BM ELK 21'!#REF!</definedName>
    <definedName name="TUK_E" localSheetId="5">'BM ELK 22'!#REF!</definedName>
    <definedName name="TUK_E" localSheetId="6">'BM ELK 23'!#REF!</definedName>
    <definedName name="TUK_E" localSheetId="7">'BM GAS 19'!#REF!</definedName>
    <definedName name="TUK_E" localSheetId="8">'BM GAS 20'!#REF!</definedName>
    <definedName name="TUK_E" localSheetId="9">'BM GAS 21'!#REF!</definedName>
    <definedName name="TUK_E" localSheetId="10">'BM GAS 22'!#REF!</definedName>
    <definedName name="TUK_E" localSheetId="11">'BM GAS 23'!#REF!</definedName>
    <definedName name="TUK_E" localSheetId="1">'BM Start'!#REF!</definedName>
    <definedName name="TUK_E" localSheetId="12">OBEG!#REF!</definedName>
    <definedName name="TUK_E" localSheetId="0">Voorblad!#REF!</definedName>
    <definedName name="TUK_E">#REF!</definedName>
    <definedName name="TUK_G" localSheetId="2">'BM ELK 19'!#REF!</definedName>
    <definedName name="TUK_G" localSheetId="3">'BM ELK 20'!#REF!</definedName>
    <definedName name="TUK_G" localSheetId="4">'BM ELK 21'!#REF!</definedName>
    <definedName name="TUK_G" localSheetId="5">'BM ELK 22'!#REF!</definedName>
    <definedName name="TUK_G" localSheetId="6">'BM ELK 23'!#REF!</definedName>
    <definedName name="TUK_G" localSheetId="7">'BM GAS 19'!#REF!</definedName>
    <definedName name="TUK_G" localSheetId="8">'BM GAS 20'!#REF!</definedName>
    <definedName name="TUK_G" localSheetId="9">'BM GAS 21'!#REF!</definedName>
    <definedName name="TUK_G" localSheetId="10">'BM GAS 22'!#REF!</definedName>
    <definedName name="TUK_G" localSheetId="11">'BM GAS 23'!#REF!</definedName>
    <definedName name="TUK_G" localSheetId="1">'BM Start'!#REF!</definedName>
    <definedName name="TUK_G" localSheetId="12">OBEG!#REF!</definedName>
    <definedName name="TUK_G" localSheetId="0">Voorblad!#REF!</definedName>
    <definedName name="TUK_G">#REF!</definedName>
    <definedName name="TUK_W" localSheetId="2">'BM ELK 19'!#REF!</definedName>
    <definedName name="TUK_W" localSheetId="3">'BM ELK 20'!#REF!</definedName>
    <definedName name="TUK_W" localSheetId="4">'BM ELK 21'!#REF!</definedName>
    <definedName name="TUK_W" localSheetId="5">'BM ELK 22'!#REF!</definedName>
    <definedName name="TUK_W" localSheetId="6">'BM ELK 23'!#REF!</definedName>
    <definedName name="TUK_W" localSheetId="7">'BM GAS 19'!#REF!</definedName>
    <definedName name="TUK_W" localSheetId="8">'BM GAS 20'!#REF!</definedName>
    <definedName name="TUK_W" localSheetId="9">'BM GAS 21'!#REF!</definedName>
    <definedName name="TUK_W" localSheetId="10">'BM GAS 22'!#REF!</definedName>
    <definedName name="TUK_W" localSheetId="11">'BM GAS 23'!#REF!</definedName>
    <definedName name="TUK_W" localSheetId="1">'BM Start'!#REF!</definedName>
    <definedName name="TUK_W" localSheetId="12">OBEG!#REF!</definedName>
    <definedName name="TUK_W" localSheetId="0">Voorblad!#REF!</definedName>
    <definedName name="TUK_W">#REF!</definedName>
    <definedName name="Vaste_Leveringskosten_Warmte_Totaal">#REF!</definedName>
    <definedName name="Vastrecht_elektriciteit">#REF!</definedName>
    <definedName name="Vastrecht_gas">#REF!</definedName>
    <definedName name="Vastrecht_warmte">#REF!</definedName>
    <definedName name="VE_kva">#REF!</definedName>
    <definedName name="VG_kva">#REF!</definedName>
    <definedName name="Volume_plafond_electriciteit" localSheetId="2">'BM ELK 19'!#REF!</definedName>
    <definedName name="Volume_plafond_electriciteit" localSheetId="3">'BM ELK 20'!#REF!</definedName>
    <definedName name="Volume_plafond_electriciteit" localSheetId="4">'BM ELK 21'!#REF!</definedName>
    <definedName name="Volume_plafond_electriciteit" localSheetId="5">'BM ELK 22'!#REF!</definedName>
    <definedName name="Volume_plafond_electriciteit" localSheetId="6">'BM ELK 23'!#REF!</definedName>
    <definedName name="Volume_plafond_electriciteit" localSheetId="7">'BM GAS 19'!#REF!</definedName>
    <definedName name="Volume_plafond_electriciteit" localSheetId="8">'BM GAS 20'!#REF!</definedName>
    <definedName name="Volume_plafond_electriciteit" localSheetId="9">'BM GAS 21'!#REF!</definedName>
    <definedName name="Volume_plafond_electriciteit" localSheetId="10">'BM GAS 22'!#REF!</definedName>
    <definedName name="Volume_plafond_electriciteit" localSheetId="11">'BM GAS 23'!#REF!</definedName>
    <definedName name="Volume_plafond_electriciteit" localSheetId="1">'BM Start'!#REF!</definedName>
    <definedName name="Volume_plafond_electriciteit" localSheetId="12">OBEG!#REF!</definedName>
    <definedName name="Volume_plafond_electriciteit" localSheetId="0">Voorblad!#REF!</definedName>
    <definedName name="Volume_plafond_electriciteit">#REF!</definedName>
    <definedName name="Volume_plafond_gas" localSheetId="2">'BM ELK 19'!#REF!</definedName>
    <definedName name="Volume_plafond_gas" localSheetId="3">'BM ELK 20'!#REF!</definedName>
    <definedName name="Volume_plafond_gas" localSheetId="4">'BM ELK 21'!#REF!</definedName>
    <definedName name="Volume_plafond_gas" localSheetId="5">'BM ELK 22'!#REF!</definedName>
    <definedName name="Volume_plafond_gas" localSheetId="6">'BM ELK 23'!#REF!</definedName>
    <definedName name="Volume_plafond_gas" localSheetId="7">'BM GAS 19'!#REF!</definedName>
    <definedName name="Volume_plafond_gas" localSheetId="8">'BM GAS 20'!#REF!</definedName>
    <definedName name="Volume_plafond_gas" localSheetId="9">'BM GAS 21'!#REF!</definedName>
    <definedName name="Volume_plafond_gas" localSheetId="10">'BM GAS 22'!#REF!</definedName>
    <definedName name="Volume_plafond_gas" localSheetId="11">'BM GAS 23'!#REF!</definedName>
    <definedName name="Volume_plafond_gas" localSheetId="1">'BM Start'!#REF!</definedName>
    <definedName name="Volume_plafond_gas" localSheetId="12">OBEG!#REF!</definedName>
    <definedName name="Volume_plafond_gas" localSheetId="0">Voorblad!#REF!</definedName>
    <definedName name="Volume_plafond_gas">#REF!</definedName>
    <definedName name="Volume_plafond_warmte" localSheetId="2">'BM ELK 19'!#REF!</definedName>
    <definedName name="Volume_plafond_warmte" localSheetId="3">'BM ELK 20'!#REF!</definedName>
    <definedName name="Volume_plafond_warmte" localSheetId="4">'BM ELK 21'!#REF!</definedName>
    <definedName name="Volume_plafond_warmte" localSheetId="5">'BM ELK 22'!#REF!</definedName>
    <definedName name="Volume_plafond_warmte" localSheetId="6">'BM ELK 23'!#REF!</definedName>
    <definedName name="Volume_plafond_warmte" localSheetId="7">'BM GAS 19'!#REF!</definedName>
    <definedName name="Volume_plafond_warmte" localSheetId="8">'BM GAS 20'!#REF!</definedName>
    <definedName name="Volume_plafond_warmte" localSheetId="9">'BM GAS 21'!#REF!</definedName>
    <definedName name="Volume_plafond_warmte" localSheetId="10">'BM GAS 22'!#REF!</definedName>
    <definedName name="Volume_plafond_warmte" localSheetId="11">'BM GAS 23'!#REF!</definedName>
    <definedName name="Volume_plafond_warmte" localSheetId="1">'BM Start'!#REF!</definedName>
    <definedName name="Volume_plafond_warmte" localSheetId="12">OBEG!#REF!</definedName>
    <definedName name="Volume_plafond_warmte" localSheetId="0">Voorblad!#REF!</definedName>
    <definedName name="Volume_plafond_warmte">#REF!</definedName>
    <definedName name="Warmte_binnen_volume_en_prijsplafond" localSheetId="2">'BM ELK 19'!#REF!</definedName>
    <definedName name="Warmte_binnen_volume_en_prijsplafond" localSheetId="3">'BM ELK 20'!#REF!</definedName>
    <definedName name="Warmte_binnen_volume_en_prijsplafond" localSheetId="4">'BM ELK 21'!#REF!</definedName>
    <definedName name="Warmte_binnen_volume_en_prijsplafond" localSheetId="5">'BM ELK 22'!#REF!</definedName>
    <definedName name="Warmte_binnen_volume_en_prijsplafond" localSheetId="6">'BM ELK 23'!#REF!</definedName>
    <definedName name="Warmte_binnen_volume_en_prijsplafond" localSheetId="7">'BM GAS 19'!#REF!</definedName>
    <definedName name="Warmte_binnen_volume_en_prijsplafond" localSheetId="8">'BM GAS 20'!#REF!</definedName>
    <definedName name="Warmte_binnen_volume_en_prijsplafond" localSheetId="9">'BM GAS 21'!#REF!</definedName>
    <definedName name="Warmte_binnen_volume_en_prijsplafond" localSheetId="10">'BM GAS 22'!#REF!</definedName>
    <definedName name="Warmte_binnen_volume_en_prijsplafond" localSheetId="11">'BM GAS 23'!#REF!</definedName>
    <definedName name="Warmte_binnen_volume_en_prijsplafond" localSheetId="1">'BM Start'!#REF!</definedName>
    <definedName name="Warmte_binnen_volume_en_prijsplafond" localSheetId="12">OBEG!#REF!</definedName>
    <definedName name="Warmte_binnen_volume_en_prijsplafond" localSheetId="0">Voorblad!#REF!</definedName>
    <definedName name="Warmte_binnen_volume_en_prijsplafo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2" i="42" l="1"/>
  <c r="D52" i="42"/>
  <c r="D60" i="43"/>
  <c r="D60" i="44"/>
  <c r="D60" i="46"/>
  <c r="D74" i="31"/>
  <c r="D72" i="40"/>
  <c r="D72" i="41"/>
  <c r="D63" i="41"/>
  <c r="D64" i="41"/>
  <c r="F3" i="5"/>
  <c r="D58" i="43"/>
  <c r="D58" i="44"/>
  <c r="D58" i="45"/>
  <c r="D58" i="46"/>
  <c r="D70" i="38"/>
  <c r="D73" i="38" s="1"/>
  <c r="D70" i="39"/>
  <c r="D70" i="40"/>
  <c r="D70" i="41"/>
  <c r="B61" i="43" l="1"/>
  <c r="D61" i="43"/>
  <c r="B61" i="44"/>
  <c r="D61" i="44"/>
  <c r="B61" i="45"/>
  <c r="D61" i="45"/>
  <c r="B61" i="46"/>
  <c r="D61" i="46"/>
  <c r="D51" i="46"/>
  <c r="D43" i="46"/>
  <c r="D49" i="46" s="1"/>
  <c r="D37" i="46"/>
  <c r="D48" i="46" s="1"/>
  <c r="D31" i="46"/>
  <c r="D47" i="46" s="1"/>
  <c r="C31" i="46"/>
  <c r="D25" i="46"/>
  <c r="D46" i="46" s="1"/>
  <c r="D17" i="46"/>
  <c r="D45" i="46" s="1"/>
  <c r="D50" i="46" s="1"/>
  <c r="D52" i="46" s="1"/>
  <c r="C17" i="46"/>
  <c r="D7" i="46"/>
  <c r="D51" i="45"/>
  <c r="D43" i="45"/>
  <c r="D49" i="45" s="1"/>
  <c r="D37" i="45"/>
  <c r="D48" i="45" s="1"/>
  <c r="D31" i="45"/>
  <c r="D47" i="45" s="1"/>
  <c r="C31" i="45"/>
  <c r="D25" i="45"/>
  <c r="D46" i="45" s="1"/>
  <c r="D17" i="45"/>
  <c r="D45" i="45" s="1"/>
  <c r="D50" i="45" s="1"/>
  <c r="C17" i="45"/>
  <c r="D7" i="45"/>
  <c r="D51" i="44"/>
  <c r="D43" i="44"/>
  <c r="D49" i="44" s="1"/>
  <c r="D37" i="44"/>
  <c r="D48" i="44" s="1"/>
  <c r="D31" i="44"/>
  <c r="D47" i="44" s="1"/>
  <c r="C30" i="44"/>
  <c r="C29" i="44"/>
  <c r="C28" i="44"/>
  <c r="C27" i="44"/>
  <c r="C31" i="44" s="1"/>
  <c r="D25" i="44"/>
  <c r="D46" i="44" s="1"/>
  <c r="D17" i="44"/>
  <c r="D45" i="44" s="1"/>
  <c r="D50" i="44" s="1"/>
  <c r="D52" i="44" s="1"/>
  <c r="C17" i="44"/>
  <c r="D7" i="44"/>
  <c r="D51" i="43"/>
  <c r="D43" i="43"/>
  <c r="D49" i="43" s="1"/>
  <c r="D37" i="43"/>
  <c r="D48" i="43" s="1"/>
  <c r="D31" i="43"/>
  <c r="D47" i="43" s="1"/>
  <c r="C31" i="43"/>
  <c r="D25" i="43"/>
  <c r="D46" i="43" s="1"/>
  <c r="D17" i="43"/>
  <c r="D45" i="43" s="1"/>
  <c r="D50" i="43" s="1"/>
  <c r="D52" i="43" s="1"/>
  <c r="C17" i="43"/>
  <c r="D7" i="43"/>
  <c r="D17" i="42"/>
  <c r="D45" i="42" s="1"/>
  <c r="C17" i="42"/>
  <c r="D25" i="42"/>
  <c r="C31" i="42"/>
  <c r="D31" i="42"/>
  <c r="D43" i="42"/>
  <c r="D37" i="42"/>
  <c r="D51" i="42"/>
  <c r="D49" i="42"/>
  <c r="D48" i="42"/>
  <c r="D47" i="42"/>
  <c r="D46" i="42"/>
  <c r="D50" i="42"/>
  <c r="D7" i="42"/>
  <c r="C23" i="8" s="1"/>
  <c r="B73" i="41"/>
  <c r="D73" i="41"/>
  <c r="D55" i="41"/>
  <c r="D61" i="41" s="1"/>
  <c r="D48" i="41"/>
  <c r="D60" i="41" s="1"/>
  <c r="D41" i="41"/>
  <c r="D59" i="41" s="1"/>
  <c r="C40" i="41"/>
  <c r="C39" i="41"/>
  <c r="C38" i="41"/>
  <c r="C37" i="41"/>
  <c r="C36" i="41"/>
  <c r="C41" i="41" s="1"/>
  <c r="D34" i="41"/>
  <c r="D58" i="41" s="1"/>
  <c r="D25" i="41"/>
  <c r="C25" i="41"/>
  <c r="D18" i="41"/>
  <c r="D57" i="41" s="1"/>
  <c r="D62" i="41" s="1"/>
  <c r="C18" i="41"/>
  <c r="D7" i="41"/>
  <c r="B73" i="40"/>
  <c r="D73" i="40"/>
  <c r="D63" i="40"/>
  <c r="D55" i="40"/>
  <c r="D61" i="40" s="1"/>
  <c r="D48" i="40"/>
  <c r="D60" i="40" s="1"/>
  <c r="D41" i="40"/>
  <c r="D59" i="40" s="1"/>
  <c r="C41" i="40"/>
  <c r="D34" i="40"/>
  <c r="D58" i="40" s="1"/>
  <c r="D25" i="40"/>
  <c r="C25" i="40"/>
  <c r="D18" i="40"/>
  <c r="D57" i="40" s="1"/>
  <c r="D62" i="40" s="1"/>
  <c r="C18" i="40"/>
  <c r="D7" i="40"/>
  <c r="D73" i="39"/>
  <c r="B73" i="39"/>
  <c r="D63" i="39"/>
  <c r="D55" i="39"/>
  <c r="D61" i="39" s="1"/>
  <c r="D48" i="39"/>
  <c r="D60" i="39" s="1"/>
  <c r="D41" i="39"/>
  <c r="D59" i="39" s="1"/>
  <c r="C41" i="39"/>
  <c r="D34" i="39"/>
  <c r="D58" i="39" s="1"/>
  <c r="D25" i="39"/>
  <c r="C25" i="39"/>
  <c r="D18" i="39"/>
  <c r="D57" i="39" s="1"/>
  <c r="D62" i="39" s="1"/>
  <c r="C18" i="39"/>
  <c r="D7" i="39"/>
  <c r="B73" i="38"/>
  <c r="D52" i="45" l="1"/>
  <c r="D60" i="45" s="1"/>
  <c r="D64" i="39"/>
  <c r="D64" i="40"/>
  <c r="D74" i="40" s="1"/>
  <c r="D74" i="41"/>
  <c r="D62" i="46"/>
  <c r="C22" i="8"/>
  <c r="D62" i="43"/>
  <c r="D62" i="44"/>
  <c r="D62" i="45"/>
  <c r="D72" i="39" l="1"/>
  <c r="D74" i="39" s="1"/>
  <c r="D63" i="38"/>
  <c r="D55" i="38"/>
  <c r="D61" i="38" s="1"/>
  <c r="D48" i="38"/>
  <c r="D60" i="38" s="1"/>
  <c r="D41" i="38"/>
  <c r="D59" i="38" s="1"/>
  <c r="C41" i="38"/>
  <c r="D34" i="38"/>
  <c r="D58" i="38" s="1"/>
  <c r="D25" i="38"/>
  <c r="C25" i="38"/>
  <c r="D18" i="38"/>
  <c r="D57" i="38" s="1"/>
  <c r="D62" i="38" s="1"/>
  <c r="C18" i="38"/>
  <c r="D7" i="38"/>
  <c r="D7" i="31"/>
  <c r="D34" i="31"/>
  <c r="C41" i="31"/>
  <c r="C25" i="31"/>
  <c r="C18" i="31"/>
  <c r="D55" i="31"/>
  <c r="D61" i="31"/>
  <c r="D64" i="38" l="1"/>
  <c r="D48" i="31"/>
  <c r="D60" i="31" s="1"/>
  <c r="D41" i="31"/>
  <c r="D59" i="31" s="1"/>
  <c r="D25" i="31"/>
  <c r="D18" i="31"/>
  <c r="D57" i="31" s="1"/>
  <c r="D72" i="38" l="1"/>
  <c r="D74" i="38" s="1"/>
  <c r="D63" i="31"/>
  <c r="C11" i="8" s="1"/>
  <c r="D58" i="31"/>
  <c r="F6" i="5"/>
  <c r="C8" i="8" l="1"/>
  <c r="C7" i="8"/>
  <c r="C6" i="8"/>
  <c r="C5" i="8"/>
  <c r="C9" i="8"/>
  <c r="D62" i="31"/>
  <c r="D64" i="31" s="1"/>
  <c r="C26" i="8"/>
  <c r="C14" i="8"/>
  <c r="C6" i="5"/>
  <c r="C20" i="8" l="1"/>
  <c r="C19" i="8"/>
  <c r="C18" i="8"/>
  <c r="C17" i="8"/>
  <c r="C21" i="8"/>
  <c r="C10" i="8"/>
  <c r="C28" i="8" s="1"/>
  <c r="C9" i="5"/>
  <c r="B7" i="5"/>
  <c r="B10" i="5"/>
</calcChain>
</file>

<file path=xl/sharedStrings.xml><?xml version="1.0" encoding="utf-8"?>
<sst xmlns="http://schemas.openxmlformats.org/spreadsheetml/2006/main" count="822" uniqueCount="387">
  <si>
    <t>aantal kalenderdagen in 2023</t>
  </si>
  <si>
    <t>THEkva</t>
  </si>
  <si>
    <t>het aantal kleinverbruikaansluitingen waaraan in 2023 gas is geleverd gewogen naar het aantal dagen waarvoor er een leveringsovereenkomst was</t>
  </si>
  <si>
    <t>THGkva</t>
  </si>
  <si>
    <t>Brutomargeberekening</t>
  </si>
  <si>
    <t>Datum waarop uw juridische entiteit voor het eerst elektriciteit leverde aan een kleinverbruikaansluiting</t>
  </si>
  <si>
    <t>Aantal jaren waarin u voor 2023 elektriciteit heeft geleverd</t>
  </si>
  <si>
    <t>U heeft voor alle relevante jaren gegevens beschikbaar. U vult alle tabbladen BMT ELK in. U mag het tabblad van het historische jaar dat u buiten beschouwing wenst te laten leeg laten.</t>
  </si>
  <si>
    <t>Datum waarop uw juridische entiteit voor het eerst gas leverde aan een kleinverbruikaansluiting</t>
  </si>
  <si>
    <t>U beschikt over historische gegevens vanaf 2020. U vult alleen de tabbladen BMT ELK 20 tot en met BMT ELK 23 in. U kunt geen van deze jaren buiten beschouwing laten.</t>
  </si>
  <si>
    <t>Aantal jaren waarin u voor 2023 gas heeft geleverd</t>
  </si>
  <si>
    <t>U beschikt over historische gegevens vanaf 2021. U vult alleen de tabbladen BMT ELK 21 tot en met BMT ELK 23 in. U kunt geen van deze jaren buiten beschouwing laten.</t>
  </si>
  <si>
    <t>U beschikt over historische gegevens vanaf 2022. U vult alleen de tabbladen BMT ELK 22 en BMT ELK 23 in.</t>
  </si>
  <si>
    <t>U beschikt niet over historische gegevens voor elektriciteit. Uw historische brutomarge is op grond van de regeling 0. U vult alleen het tabblad BMT ELK 23 in.</t>
  </si>
  <si>
    <t>U heeft voor alle relevante jaren gegevens beschikbaar. U vult alle tabbladen BMT GAS in. U mag het tabblad van het historische jaar dat u buiten beschouwing wenst te laten leeg laten.</t>
  </si>
  <si>
    <t>U beschikt over historische gegevens vanaf 2020. U vult alleen de tabbladen BMT GAS 20 tot en met BMT GAS 23 in. U kunt geen van deze jaren buiten beschouwing laten.</t>
  </si>
  <si>
    <t>U beschikt over historische gegevens vanaf 2021. U vult alleen de tabbladen BMT GAS 21 tot en met BMT GAS 23 in. U kunt geen van deze jaren buiten beschouwing laten.</t>
  </si>
  <si>
    <t>U beschikt over historische gegevens vanaf 2022. U vult alleen de tabbladen BMT GAS 22 en BMT GAS 23 in.</t>
  </si>
  <si>
    <t>U beschikt niet over historische gegevens voor elektriciteit. Uw historische brutomarge is op grond van de regeling 0. U vult alleen het tabblad BMT GAS 2023 in.</t>
  </si>
  <si>
    <t>aantal klanten elektriciteit</t>
  </si>
  <si>
    <t>directe overige inkomsten elektriciteit</t>
  </si>
  <si>
    <t>Reken de vaste leveringskosten (ook wel: vastrecht) pro rata toe op dagbasis.</t>
  </si>
  <si>
    <t>Subtotaal (a+b-c-d-e)</t>
  </si>
  <si>
    <t>Aantal kleinverbruiksaansluitingen</t>
  </si>
  <si>
    <t>BME2019</t>
  </si>
  <si>
    <t>BME2020</t>
  </si>
  <si>
    <t>BME2021</t>
  </si>
  <si>
    <t>BME2022</t>
  </si>
  <si>
    <t>Gegevens brutomarge elektriciteit 2023</t>
  </si>
  <si>
    <t>de som van het totaal aantal dagen waarvoor een leveringsovereenkomst is gesloten voor de levering van elektriciteit in 2023</t>
  </si>
  <si>
    <t>(a) omzet elektriciteit 2023</t>
  </si>
  <si>
    <t>(b) omzet vaste leveringkosten elektriciteit 2023</t>
  </si>
  <si>
    <t>(c) inkoopkosten van het goed elektriciteit 2023</t>
  </si>
  <si>
    <t>(d) overige leveringskosten elektriciteit 2023</t>
  </si>
  <si>
    <t>Brutomarge elektriciteit 2023</t>
  </si>
  <si>
    <t>BME2023</t>
  </si>
  <si>
    <t>aantal klanten gas</t>
  </si>
  <si>
    <t>directe overige inkomsten gas</t>
  </si>
  <si>
    <t>BMG2019</t>
  </si>
  <si>
    <t>BMG2020</t>
  </si>
  <si>
    <t>BMG2021</t>
  </si>
  <si>
    <t>BMG2022</t>
  </si>
  <si>
    <t>Gegevens brutomarge gas 2023</t>
  </si>
  <si>
    <t>de som van het totaal aantal dagen waarvoor een leveringsovereenkomst is gesloten voor de levering van gas in 2023</t>
  </si>
  <si>
    <t>(a) omzet gas 2023</t>
  </si>
  <si>
    <t>(b) omzet vaste leveringkosten gas 2023</t>
  </si>
  <si>
    <t>(c) inkoopkosten van het goed gas 2023</t>
  </si>
  <si>
    <t>(d) overige leveringskosten gas 2023</t>
  </si>
  <si>
    <t>Brutomarge gas 2023</t>
  </si>
  <si>
    <t>BMG2023</t>
  </si>
  <si>
    <t>Berekening Overschrijding Brutomarge</t>
  </si>
  <si>
    <t>Gegevens elektriciteit</t>
  </si>
  <si>
    <t>Brutomarge elektriciteit 2019</t>
  </si>
  <si>
    <t>Zoals blijkt uit tabblad BM ELK 19</t>
  </si>
  <si>
    <t>Brutomarge elektriciteit 2020</t>
  </si>
  <si>
    <t>Zoals blijkt uit tabblad BM ELK 20</t>
  </si>
  <si>
    <t>Brutomarge elektriciteit 2021</t>
  </si>
  <si>
    <t>Zoals blijkt uit tabblad BM ELK 21</t>
  </si>
  <si>
    <t>Brutomarge elektriciteit 2022</t>
  </si>
  <si>
    <t>Zoals blijkt uit tabblad BM ELK 22</t>
  </si>
  <si>
    <t>Historische brutomarge elektriciteit</t>
  </si>
  <si>
    <t>BMEref</t>
  </si>
  <si>
    <t>KVAE</t>
  </si>
  <si>
    <t>VEkva</t>
  </si>
  <si>
    <t>% van het totaal geleverde volume elektriciteit in 2023 waarop het prijsplafond is toegepast</t>
  </si>
  <si>
    <t>THEkva / VEkva</t>
  </si>
  <si>
    <t>Gegevens gas</t>
  </si>
  <si>
    <t>Brutomarge gas 2019</t>
  </si>
  <si>
    <t>Zoals blijkt uit tabblad BMT GAS 19</t>
  </si>
  <si>
    <t>Brutomarge gas 2020</t>
  </si>
  <si>
    <t>Zoals blijkt uit tabblad BMT GAS 20</t>
  </si>
  <si>
    <t>Brutomarge gas 2021</t>
  </si>
  <si>
    <t>Zoals blijkt uit tabblad BMT GAS 21</t>
  </si>
  <si>
    <t>Brutomarge gas 2022</t>
  </si>
  <si>
    <t>Zoals blijkt uit tabblad BMT GAS 22</t>
  </si>
  <si>
    <t>Historische brutomarge gas</t>
  </si>
  <si>
    <t>BMGref</t>
  </si>
  <si>
    <t>KVAG</t>
  </si>
  <si>
    <t>VGkva</t>
  </si>
  <si>
    <t>% van het totaal geleverde volume gas in 2023 waarop het prijsplafond is toegepast</t>
  </si>
  <si>
    <t>THGkva / VGkva</t>
  </si>
  <si>
    <t>OBEG</t>
  </si>
  <si>
    <t>Definities en instructie</t>
  </si>
  <si>
    <t>datum start levering</t>
  </si>
  <si>
    <t>Parameter</t>
  </si>
  <si>
    <t>Netto-omzet = gefactureerd en geleverd netto volume * contractprijs. De contractprijs is exclusief BTW, exclusief energiebelasting (EB) en ODE, inclusief alle opslagen en kortingen die in kWh worden gefactureerd. Dit is onafhankelijk van de manier waarop de opslag of korting wordt berekend (percentage of een vast bedrag per kWh). Bonussen, cashbacks of andere incentives (in geld of op geld waardeerbaar) worden hierin niet meegewogen.</t>
  </si>
  <si>
    <t>-/- omzet levering elektriciteit aan grootverbruikers die in portfolio's zitten zonder kleinverbuikers</t>
  </si>
  <si>
    <t>-/- omzet levering elektriciteit aan gemengde portfolios waarvan het gemiddelde aantal kleinverbuikers in 2023 minder dan 5% van het totaal aan kleinverbruikaansluitingen met woon- of verblijfsfunctie is</t>
  </si>
  <si>
    <t>-/- gefactureerd en geleverd netto teruglevering elektriciteit</t>
  </si>
  <si>
    <t>-/-  teruglevering elektriciteit in gemengde portfolios waarvan het gemiddelde aantal kleinverbuikers in 2023 minder dan 5% van het totaal aan kleinverbruikaansluitingen met woon- of verblijfsfunctie is</t>
  </si>
  <si>
    <t>-/- teruglevering elektriciteit bij grootverbruikers die in portfolio's zitten zonder kleinverbuikers</t>
  </si>
  <si>
    <t>Netto-omzet = gefactureerd en geleverd netto volume * contractprijs. De contractprijs is exclusief BTW, exclusief energiebelasting (EB) en ODE, inclusief alle opslagen en kortingen die in kWh worden gefactureerd. Dit is onafhankelijk van de manier waarop de opslag of korting wordt berekend (percentage of een vast bedrag per kWh). Bonussen, cashbacks of andere incentives (in geld of op geld waardeerbaar) worden hierin niet meegewogen. Vul hier de bedragen positief in. Deze worden in de formule afgetrokken van de omzet.</t>
  </si>
  <si>
    <t>+ directe overige inkomsten elektriciteit</t>
  </si>
  <si>
    <t>gefactureerde en geleverde netto afname elektriciteit</t>
  </si>
  <si>
    <t>(e) inkooppremies elektriciteit 2023</t>
  </si>
  <si>
    <t>-/-  inkoopkosten elektriciteit ten behoeve van gemengde portfolios waarvan het gemiddelde aantal kleinverbuikers in 2023 minder dan 5% van het totaal aan kleinverbruikaansluitingen met woon- of verblijfsfunctie is</t>
  </si>
  <si>
    <t>omzet levering elektriciteit conform jaarrekening</t>
  </si>
  <si>
    <t>teruglevering elektriciteit conform jaarrekening</t>
  </si>
  <si>
    <t>inkoopkosten elektriciteit conform jaarrekening exclusief risicopremies en -realisaties</t>
  </si>
  <si>
    <t>-/-  overige leveringskosten elektriciteit ten behoeve van gemengde portfolios waarvan het gemiddelde aantal kleinverbuikers in 2023 minder dan 5% van het totaal aan kleinverbruikaansluitingen met woon- of verblijfsfunctie is</t>
  </si>
  <si>
    <t>kosten voor de inkoop van GVOs, CVOs, CO2 compensatie en de storagekosten van het gebruik van een batterij-opslag, niet zijnde de kosten van de asset zelf, samen: overige leveringskosten elektriciteit conform jaarrekening</t>
  </si>
  <si>
    <r>
      <rPr>
        <b/>
        <sz val="11"/>
        <color theme="1"/>
        <rFont val="Verdana"/>
        <family val="2"/>
      </rPr>
      <t>weer</t>
    </r>
    <r>
      <rPr>
        <sz val="11"/>
        <color theme="1"/>
        <rFont val="Verdana"/>
        <family val="2"/>
      </rPr>
      <t>: dit zijn de betaalde inkooppremies ter afdekking van het risico dat de gerealiseerde temperatuurcondities anders zijn dan in een genormaliseerd jaar</t>
    </r>
  </si>
  <si>
    <r>
      <rPr>
        <b/>
        <sz val="11"/>
        <color theme="1"/>
        <rFont val="Verdana"/>
        <family val="2"/>
      </rPr>
      <t>onbalans</t>
    </r>
    <r>
      <rPr>
        <sz val="11"/>
        <color theme="1"/>
        <rFont val="Verdana"/>
        <family val="2"/>
      </rPr>
      <t>: dit zijn de betaalde inkooppremies ter afdekking van het risico dat het profiel van de het gerealiseerde verbruik afwijkt van de standaardjaarprofielen waarvoor op langere termijn is ingekocht, niet zijnde het risico van de grootte van het volume dat wordt afgenomen</t>
    </r>
  </si>
  <si>
    <r>
      <rPr>
        <b/>
        <sz val="11"/>
        <color theme="1"/>
        <rFont val="Verdana"/>
        <family val="2"/>
      </rPr>
      <t>profiel</t>
    </r>
    <r>
      <rPr>
        <sz val="11"/>
        <color theme="1"/>
        <rFont val="Verdana"/>
        <family val="2"/>
      </rPr>
      <t>: dit zijn de betaalde inkooppremies ter afdekking van de kosten die door Tennet in rekening worden gebracht voor de door de leverancier veroorzaakte kosten van onbalans op het elektriciteitsnet</t>
    </r>
  </si>
  <si>
    <t>Betaalde premies voor weer, onbalans en profiel (zie hieronder) voor het in 2023 geleverd volume, exclusief BTW. Inkoop van gelieerde partijen wordt at arms length verrekend.</t>
  </si>
  <si>
    <t>Kosten voor de inkoop van GVOs, CVOs, CO2 compensatie en de storagekosten van het gebruik van een batterij-opslag, niet zijnde de kosten van de asset zelf (o.a. investeringskosten, afschrijvingskosten en onderhoud).  Inkoop van gelieerde partijen wordt at arms length verrekend. De kosten zijn exclusief BTW.</t>
  </si>
  <si>
    <r>
      <rPr>
        <b/>
        <sz val="11"/>
        <color theme="1"/>
        <rFont val="Verdana"/>
        <family val="2"/>
      </rPr>
      <t>Storagekosten</t>
    </r>
    <r>
      <rPr>
        <sz val="11"/>
        <color theme="1"/>
        <rFont val="Verdana"/>
        <family val="2"/>
      </rPr>
      <t xml:space="preserve"> bevatten de operationele kosten boven EBITDA voor het gebruik van een batterijopslag. De CAPEX-gerelateerde kosten ("de kosten van de asset zelf" inclusief onder meer investeringskoten, afschrijvingskosten en onderhoud) vallen buiten de berekening.</t>
    </r>
  </si>
  <si>
    <t>(e) inkooppremies weer, onbalans en profiel elektriciteit 2023</t>
  </si>
  <si>
    <t>betaalde inkooppremies voor weer, onbalans en profiel elektriciteit conform jaarrekening</t>
  </si>
  <si>
    <t>gefactureerde en geleverde netto afname gas</t>
  </si>
  <si>
    <t>omzet levering gas conform jaarrekening</t>
  </si>
  <si>
    <t>+ directe overige inkomsten gas</t>
  </si>
  <si>
    <t>inkoopkosten gas conform jaarrekening exclusief risicopremies en -realisaties</t>
  </si>
  <si>
    <t>kosten voor de inkoop van GVOs, CVOs, CO2 compensatie en de storagekosten van het gebruik van een batterij-opslag, niet zijnde de kosten van de asset zelf, samen: overige leveringskosten gas conform jaarrekening</t>
  </si>
  <si>
    <t>(e) inkooppremies weer, onbalans en profiel gas 2023</t>
  </si>
  <si>
    <t>betaalde inkooppremies voor weer, onbalans en profiel gas conform jaarrekening</t>
  </si>
  <si>
    <t>(e) inkooppremies gas 2023</t>
  </si>
  <si>
    <t>Netto-omzet = gefactureerd en geleverd netto volume * contractprijs. De contractprijs is exclusief BTW, exclusief energiebelasting (EB) en ODE, inclusief alle opslagen en kortingen die in m3(n) worden gefactureerd. Dit is onafhankelijk van de manier waarop de opslag of korting wordt berekend (percentage of een vast bedrag per m3(n)). Bonussen, cashbacks of andere incentives (in geld of op geld waardeerbaar) worden hierin niet meegewogen.</t>
  </si>
  <si>
    <t>-/-  overige leveringskosten gas ten behoeve van gemengde portfolios waarvan het gemiddelde aantal kleinverbuikers in 2023 minder dan 5% van het totaal aan kleinverbruikaansluitingen is</t>
  </si>
  <si>
    <t>= omzet levering gas aan kleinverbruikaansluitingen</t>
  </si>
  <si>
    <t>= som van gerealiseerde kosten gemaakt op termijn- spot-, intradaymarkt en eigen opwek voor het inkopen van geleverd volume ten behoeve van kleinverbruikaansluitingen met woon- of verblijfsfunctie</t>
  </si>
  <si>
    <t>-/-  inkoopkosten gas ten behoeve van gemengde portfolios waarvan het gemiddelde aantal kleinverbuikers in 2023 minder dan 5% van het totaal aan kleinverbruikaansluitingen is</t>
  </si>
  <si>
    <t>-/- overige leveringskosten gas bij grootverbruikers die in portfolio's zitten zonder kleinverbuikaansluitingen</t>
  </si>
  <si>
    <t>-/- overige leveringskosten gas bij grootverbuikers die gezamenlijk met kleinverbruikaansluitingen in portfolio's zitten waarvan het gemiddelde aantal kleinverbruikaansluitingen in 2023 meer dan 5% van het totaal aan kleinverbruikaansluitingen is. U rekent de inkoopkosten aan groot- en kleinverbruikaansluitingen toe op basis van het volume.</t>
  </si>
  <si>
    <t>-/- pro rata omzet levering elektriciteit aan grootverbuikers die gezamenlijk met kleinverbruikaansluitingen in portfolio's zitten waarvan het gemiddelde aantal kleinverbruikaansluitingen in 2023 meer dan 5% van het totaal aan kleinverbruikaansluitingen met woon- of verblijfsfunctie is. U rekent de omzet aan groot- en kleinverbruikaansluitingen toe op basis van het volume.</t>
  </si>
  <si>
    <t>-/- omzet levering elektriciteit aan kleinverbruikaansluitingen zonder woon- of verblijfsfunctie</t>
  </si>
  <si>
    <t>= omzet levering elektriciteit aan kleinverbruikaansluitingen met woon- of verblijfsfunctie</t>
  </si>
  <si>
    <t>-/- pro rata omzet teruglevering elektriciteit bij grootverbuikers die gezamenlijk met kleinverbruikaansluitingen in portfolio's zitten waarvan het gemiddelde aantal kleinverbruikaansluitingen in 2023 meer dan 5% van het totaal aan kleinverbruikaansluitingen met woon- of verblijfsfunctie is. U rekent de omzet aan groot- en kleinverbruikaansluitingen toe op basis van het volume.</t>
  </si>
  <si>
    <t>-/- teruglevering elektriciteit bij kleinverbruikaansluitingen zonder woon- of verblijfsfunctie</t>
  </si>
  <si>
    <t>= teruglevering elektriciteit bij kleinverbruikaansluitingen met woon- of verblijfsfunctie</t>
  </si>
  <si>
    <t>-/- inkoopkosten elektriciteit bij grootverbuikers die gezamenlijk met kleinverbruikaansluitingen in portfolio's zitten waarvan het gemiddelde aantal kleinverbruikaansluitingen in 2023 meer dan 5% van het totaal aan kleinverbruikaansluitingen met woon- of verblijfsfunctie is. U rekent de inkoopkosten aan groot- en kleinverbruikaansluitingen toe op basis van het volume.</t>
  </si>
  <si>
    <t>-/- inkoopkosten elektriciteit bij kleinverbruikaansluitingen zonder woon- of verblijfsfunctie</t>
  </si>
  <si>
    <t>-/- overige leveringskosten elektriciteit bij grootverbuikers die gezamenlijk met kleinverbruikaansluitingen in portfolio's zitten waarvan het gemiddelde aantal kleinverbruikaansluitingen in 2023 meer dan 5% van het totaal aan kleinverbruikaansluitingen met woon- of verblijfsfunctie is. U rekent de inkoopkosten aan groot- en kleinverbruikaansluitingen toe op basis van het volume.</t>
  </si>
  <si>
    <t>-/- overige leveringskosten elektriciteit bij kleinverbruikaansluitingen zonder woon- of verblijfsfunctie</t>
  </si>
  <si>
    <t>= kosten voor de inkoop van GVOs, CVOs, CO2 compensatie en de storagekosten van het gebruik van een batterij-opslag, niet zijnde de kosten van de asset zelf, ten behoeve van kleinverbruikaansluitingen met woon- of verblijfsfunctie</t>
  </si>
  <si>
    <t>= betaalde inkooppremies voor weer, onbalans en profiel elektriciteit ten behoeve van kleinverbruikaansluitingen met woon- of verblijfsfunctie</t>
  </si>
  <si>
    <t>-/- inkoopkosten elektriciteit bij grootverbruikers die in portfolio's zitten zonder kleinverbuikaansluitingen</t>
  </si>
  <si>
    <t>-/- overige leveringskosten elektriciteit bij grootverbruikers die in portfolio's zitten zonder kleinverbuikaansluitingen</t>
  </si>
  <si>
    <t>Omzet in EUR</t>
  </si>
  <si>
    <t>= totaal in 2023 rekening gebrachte vaste leveringskosten van elektriciteit aan kleinverbruikaansluitingen met woon- of verblijfsfunctie</t>
  </si>
  <si>
    <t>-/- pro rata omzet totale omzet uit vaste leveringskosten elektriciteit bij grootverbuikers die gezamenlijk met kleinverbruikaansluitingen in portfolio's zitten waarvan het gemiddelde aantal kleinverbruikaansluitingen in 2023 meer dan 5% van het totaal aan kleinverbruikaansluitingen met woon- of verblijfsfunctie is. U rekent de omzet aan groot- en kleinverbruikaansluitingen toe op basis van het volume.</t>
  </si>
  <si>
    <t>-/- omzet uit vaste leveringskosten elektriciteit bij grootverbruikers die in portfolio's zitten zonder kleinverbuikers</t>
  </si>
  <si>
    <t>omzet uit vaste leveringskosten elektriciteit conform jaarrekening</t>
  </si>
  <si>
    <t>-/- omzet uit vaste leveringskosten elektriciteit bij gemengde portfolios waarvan het gemiddelde aantal kleinverbuikers in 2023 minder dan 5% van het totaal aan kleinverbruikaansluitingen met woon- of verblijfsfunctie is</t>
  </si>
  <si>
    <t>-/- omzet uit vaste leveringskosten elektriciteit bij kleinverbruikaansluitingen zonder woon- of verblijfsfunctie</t>
  </si>
  <si>
    <t>Tel voor alle kleinverbruikaansluitingen met woon- of verblijfsfunctie waarvoor u in 2023 een leveringsovereenkomst had alle dagen waarop de aansluiting actief was op. Als u 1 aansluiting 365 dagen actief beleverd heeft en 1 aansluiting 200 dagen vult u hier 565 in.</t>
  </si>
  <si>
    <t>gemiddeld aantal kleinverbruikaansluitingen</t>
  </si>
  <si>
    <t>In 2023 door u aan kleinverbruikers met woon- of verblijfsfunctie gefactureerde opzegvergoedingen voor elektriciteit (kosten die klanten betalen bij het vroegtijdig opzeggen van hun contract). Overige directe inkomsten vallen buiten de berekening van de brutomarge.</t>
  </si>
  <si>
    <t>Waar kosten niet reeds uitgesplitst zijn naar de verschillende categoriën groot/kleinverbruik etc. vindt toerekening plaats op basis van volumes van de desbetreffende categorieën zoals gerapporteerd in kolom C.</t>
  </si>
  <si>
    <t>Levering in volume (kWh)</t>
  </si>
  <si>
    <t>de totale hoeveelheid gas in m3(n) die de subsidieontvanger in 2023 aan kleinverbruikaansluitingen heeft geleverd  waarvoor de toepassing van het prijsplafond heeft plaatsgevonden en een eindfactuur is verstrekt (het totale volume waarover prijsplafondsubsidie is uitgekeerd aan de kleinverbruikers)</t>
  </si>
  <si>
    <t>de totale hoeveelheid gas in m3(n) die de subsidieontvanger in 2023 aan kleinverbruikaansluitingen heeft geleverd en waarvoor een eindfactuur is verstrekt</t>
  </si>
  <si>
    <t>de totale hoeveelheid elektriciteit in kWh die de subsidieontvanger in 2023 waarvoor de toepassing van het prijsplafond heeft plaatsgevonden en een eindfactuur is verstrekt (het totale volume waarover prijsplafondsubsidie is uitgekeerd aan de kleinverbruikers)</t>
  </si>
  <si>
    <t>de totale hoeveelheid elektriciteit in kWh die de subsidieontvanger in 2023 aan kleinverbruikaansluitingen met woon- of verbijfsfunctie heeft geleverd en waarvoor een eindfactuur is verstrekt</t>
  </si>
  <si>
    <t>Dit getal vult u in op het verplichte format 'totaaloverzicht van de aanvraag tot subsidievaststelling'</t>
  </si>
  <si>
    <t>het aantal kleinverbruikaansluitingen met woon- of verblijfsfunctie waaraan in 2023 elektriciteit is geleverd gewogen naar het aantal dagen waarvoor er een leveringsovereenkomst was</t>
  </si>
  <si>
    <t>Inkoopkosten van het goed elektriciteit, bestaande uit de som van gerealiseerde kosten gemaakt op termijn-, spot-, intradaymarkt en eigen opwek voor het inkopen van het in 2023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</si>
  <si>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Gegevens brutomarge elektriciteit 2022</t>
  </si>
  <si>
    <t>de som van het totaal aantal dagen waarvoor een leveringsovereenkomst is gesloten voor de levering van elektriciteit in 2022</t>
  </si>
  <si>
    <t>Tel voor alle kleinverbruikaansluitingen met woon- of verblijfsfunctie waarvoor u in 2022 een leveringsovereenkomst had alle dagen waarop de aansluiting actief was op. Als u 1 aansluiting 365 dagen actief beleverd heeft en 1 aansluiting 200 dagen vult u hier 565 in.</t>
  </si>
  <si>
    <t>aantal kalenderdagen in 2022</t>
  </si>
  <si>
    <t>(a) omzet elektriciteit 2022</t>
  </si>
  <si>
    <t>-/- omzet levering elektriciteit aan gemengde portfolios waarvan het gemiddelde aantal kleinverbuikers in 2022 minder dan 5% van het totaal aan kleinverbruikaansluitingen met woon- of verblijfsfunctie is</t>
  </si>
  <si>
    <t>-/- pro rata omzet levering elektriciteit aan grootverbuikers die gezamenlijk met kleinverbruikaansluitingen in portfolio's zitten waarvan het gemiddelde aantal kleinverbruikaansluitingen in 2022 meer dan 5% van het totaal aan kleinverbruikaansluitingen met woon- of verblijfsfunctie is. U rekent de omzet aan groot- en kleinverbruikaansluitingen toe op basis van het volume.</t>
  </si>
  <si>
    <t>-/-  teruglevering elektriciteit in gemengde portfolios waarvan het gemiddelde aantal kleinverbuikers in 2022 minder dan 5% van het totaal aan kleinverbruikaansluitingen met woon- of verblijfsfunctie is</t>
  </si>
  <si>
    <t>-/- pro rata omzet teruglevering elektriciteit bij grootverbuikers die gezamenlijk met kleinverbruikaansluitingen in portfolio's zitten waarvan het gemiddelde aantal kleinverbruikaansluitingen in 2022 meer dan 5% van het totaal aan kleinverbruikaansluitingen met woon- of verblijfsfunctie is. U rekent de omzet aan groot- en kleinverbruikaansluitingen toe op basis van het volume.</t>
  </si>
  <si>
    <t>In 2022 door u aan kleinverbruikers met woon- of verblijfsfunctie gefactureerde opzegvergoedingen voor elektriciteit (kosten die klanten betalen bij het vroegtijdig opzeggen van hun contract). Overige directe inkomsten vallen buiten de berekening van de brutomarge.</t>
  </si>
  <si>
    <t>(b) omzet vaste leveringkosten elektriciteit 2022</t>
  </si>
  <si>
    <t>-/- omzet uit vaste leveringskosten elektriciteit bij gemengde portfolios waarvan het gemiddelde aantal kleinverbuikers in 2022 minder dan 5% van het totaal aan kleinverbruikaansluitingen met woon- of verblijfsfunctie is</t>
  </si>
  <si>
    <t>-/- pro rata omzet totale omzet uit vaste leveringskosten elektriciteit bij grootverbuikers die gezamenlijk met kleinverbruikaansluitingen in portfolio's zitten waarvan het gemiddelde aantal kleinverbruikaansluitingen in 2022 meer dan 5% van het totaal aan kleinverbruikaansluitingen met woon- of verblijfsfunctie is. U rekent de omzet aan groot- en kleinverbruikaansluitingen toe op basis van het volume.</t>
  </si>
  <si>
    <t>= totaal in 2022 rekening gebrachte vaste leveringskosten van elektriciteit aan kleinverbruikaansluitingen met woon- of verblijfsfunctie</t>
  </si>
  <si>
    <t>(c) inkoopkosten van het goed elektriciteit 2022</t>
  </si>
  <si>
    <t>Inkoopkosten van het goed elektriciteit, bestaande uit de som van gerealiseerde kosten gemaakt op termijn-, spot-, intradaymarkt en eigen opwek voor het inkopen van het in 2022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</si>
  <si>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  inkoopkosten elektriciteit ten behoeve van gemengde portfolios waarvan het gemiddelde aantal kleinverbuikers in 2022 minder dan 5% van het totaal aan kleinverbruikaansluitingen met woon- of verblijfsfunctie is</t>
  </si>
  <si>
    <t>-/- inkoopkosten elektriciteit bij grootverbuikers die gezamenlijk met kleinverbruikaansluitingen in portfolio's zitten waarvan het gemiddelde aantal kleinverbruikaansluitingen in 2022 meer dan 5% van het totaal aan kleinverbruikaansluitingen met woon- of verblijfsfunctie is. U rekent de inkoopkosten aan groot- en kleinverbruikaansluitingen toe op basis van het volume.</t>
  </si>
  <si>
    <t>(d) overige leveringskosten elektriciteit 2022</t>
  </si>
  <si>
    <t>-/-  overige leveringskosten elektriciteit ten behoeve van gemengde portfolios waarvan het gemiddelde aantal kleinverbuikers in 2022 minder dan 5% van het totaal aan kleinverbruikaansluitingen met woon- of verblijfsfunctie is</t>
  </si>
  <si>
    <t>-/- overige leveringskosten elektriciteit bij grootverbuikers die gezamenlijk met kleinverbruikaansluitingen in portfolio's zitten waarvan het gemiddelde aantal kleinverbruikaansluitingen in 2022 meer dan 5% van het totaal aan kleinverbruikaansluitingen met woon- of verblijfsfunctie is. U rekent de inkoopkosten aan groot- en kleinverbruikaansluitingen toe op basis van het volume.</t>
  </si>
  <si>
    <t>(e) inkooppremies weer, onbalans en profiel elektriciteit 2022</t>
  </si>
  <si>
    <t>Betaalde premies voor weer, onbalans en profiel (zie hieronder) voor het in 2022 geleverd volume, exclusief BTW. Inkoop van gelieerde partijen wordt at arms length verrekend.</t>
  </si>
  <si>
    <t>(e) inkooppremies elektriciteit 2022</t>
  </si>
  <si>
    <t>Inflatiecorrectiefactor</t>
  </si>
  <si>
    <t>Inflatie 2020</t>
  </si>
  <si>
    <t>Inflatie 2021</t>
  </si>
  <si>
    <t>Inflatie 2022</t>
  </si>
  <si>
    <t>Inflatie 2023</t>
  </si>
  <si>
    <t>Gegevens brutomarge elektriciteit 2021</t>
  </si>
  <si>
    <t>de som van het totaal aantal dagen waarvoor een leveringsovereenkomst is gesloten voor de levering van elektriciteit in 2021</t>
  </si>
  <si>
    <t>Tel voor alle kleinverbruikaansluitingen met woon- of verblijfsfunctie waarvoor u in 2021 een leveringsovereenkomst had alle dagen waarop de aansluiting actief was op. Als u 1 aansluiting 365 dagen actief beleverd heeft en 1 aansluiting 200 dagen vult u hier 565 in.</t>
  </si>
  <si>
    <t>aantal kalenderdagen in 2021</t>
  </si>
  <si>
    <t>(a) omzet elektriciteit 2021</t>
  </si>
  <si>
    <t>-/- omzet levering elektriciteit aan gemengde portfolios waarvan het gemiddelde aantal kleinverbuikers in 2021 minder dan 5% van het totaal aan kleinverbruikaansluitingen met woon- of verblijfsfunctie is</t>
  </si>
  <si>
    <t>-/- pro rata omzet levering elektriciteit aan grootverbuikers die gezamenlijk met kleinverbruikaansluitingen in portfolio's zitten waarvan het gemiddelde aantal kleinverbruikaansluitingen in 2021 meer dan 5% van het totaal aan kleinverbruikaansluitingen met woon- of verblijfsfunctie is. U rekent de omzet aan groot- en kleinverbruikaansluitingen toe op basis van het volume.</t>
  </si>
  <si>
    <t>-/-  teruglevering elektriciteit in gemengde portfolios waarvan het gemiddelde aantal kleinverbuikers in 2021 minder dan 5% van het totaal aan kleinverbruikaansluitingen met woon- of verblijfsfunctie is</t>
  </si>
  <si>
    <t>-/- pro rata omzet teruglevering elektriciteit bij grootverbuikers die gezamenlijk met kleinverbruikaansluitingen in portfolio's zitten waarvan het gemiddelde aantal kleinverbruikaansluitingen in 2021 meer dan 5% van het totaal aan kleinverbruikaansluitingen met woon- of verblijfsfunctie is. U rekent de omzet aan groot- en kleinverbruikaansluitingen toe op basis van het volume.</t>
  </si>
  <si>
    <t>In 2021 door u aan kleinverbruikers met woon- of verblijfsfunctie gefactureerde opzegvergoedingen voor elektriciteit (kosten die klanten betalen bij het vroegtijdig opzeggen van hun contract). Overige directe inkomsten vallen buiten de berekening van de brutomarge.</t>
  </si>
  <si>
    <t>(b) omzet vaste leveringkosten elektriciteit 2021</t>
  </si>
  <si>
    <t>-/- omzet uit vaste leveringskosten elektriciteit bij gemengde portfolios waarvan het gemiddelde aantal kleinverbuikers in 2021 minder dan 5% van het totaal aan kleinverbruikaansluitingen met woon- of verblijfsfunctie is</t>
  </si>
  <si>
    <t>-/- pro rata omzet totale omzet uit vaste leveringskosten elektriciteit bij grootverbuikers die gezamenlijk met kleinverbruikaansluitingen in portfolio's zitten waarvan het gemiddelde aantal kleinverbruikaansluitingen in 2021 meer dan 5% van het totaal aan kleinverbruikaansluitingen met woon- of verblijfsfunctie is. U rekent de omzet aan groot- en kleinverbruikaansluitingen toe op basis van het volume.</t>
  </si>
  <si>
    <t>= totaal in 2021 rekening gebrachte vaste leveringskosten van elektriciteit aan kleinverbruikaansluitingen met woon- of verblijfsfunctie</t>
  </si>
  <si>
    <t>(c) inkoopkosten van het goed elektriciteit 2021</t>
  </si>
  <si>
    <t>Inkoopkosten van het goed elektriciteit, bestaande uit de som van gerealiseerde kosten gemaakt op termijn-, spot-, intradaymarkt en eigen opwek voor het inkopen van het in 2021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</si>
  <si>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  inkoopkosten elektriciteit ten behoeve van gemengde portfolios waarvan het gemiddelde aantal kleinverbuikers in 2021 minder dan 5% van het totaal aan kleinverbruikaansluitingen met woon- of verblijfsfunctie is</t>
  </si>
  <si>
    <t>-/- inkoopkosten elektriciteit bij grootverbuikers die gezamenlijk met kleinverbruikaansluitingen in portfolio's zitten waarvan het gemiddelde aantal kleinverbruikaansluitingen in 2021 meer dan 5% van het totaal aan kleinverbruikaansluitingen met woon- of verblijfsfunctie is. U rekent de inkoopkosten aan groot- en kleinverbruikaansluitingen toe op basis van het volume.</t>
  </si>
  <si>
    <t>(d) overige leveringskosten elektriciteit 2021</t>
  </si>
  <si>
    <t>-/-  overige leveringskosten elektriciteit ten behoeve van gemengde portfolios waarvan het gemiddelde aantal kleinverbuikers in 2021 minder dan 5% van het totaal aan kleinverbruikaansluitingen met woon- of verblijfsfunctie is</t>
  </si>
  <si>
    <t>-/- overige leveringskosten elektriciteit bij grootverbuikers die gezamenlijk met kleinverbruikaansluitingen in portfolio's zitten waarvan het gemiddelde aantal kleinverbruikaansluitingen in 2021 meer dan 5% van het totaal aan kleinverbruikaansluitingen met woon- of verblijfsfunctie is. U rekent de inkoopkosten aan groot- en kleinverbruikaansluitingen toe op basis van het volume.</t>
  </si>
  <si>
    <t>(e) inkooppremies weer, onbalans en profiel elektriciteit 2021</t>
  </si>
  <si>
    <t>Betaalde premies voor weer, onbalans en profiel (zie hieronder) voor het in 2021 geleverd volume, exclusief BTW. Inkoop van gelieerde partijen wordt at arms length verrekend.</t>
  </si>
  <si>
    <t>(e) inkooppremies elektriciteit 2021</t>
  </si>
  <si>
    <t>Gegevens brutomarge elektriciteit 2020</t>
  </si>
  <si>
    <t>de som van het totaal aantal dagen waarvoor een leveringsovereenkomst is gesloten voor de levering van elektriciteit in 2020</t>
  </si>
  <si>
    <t>Tel voor alle kleinverbruikaansluitingen met woon- of verblijfsfunctie waarvoor u in 2020 een leveringsovereenkomst had alle dagen waarop de aansluiting actief was op. Als u 1 aansluiting 365 dagen actief beleverd heeft en 1 aansluiting 200 dagen vult u hier 565 in.</t>
  </si>
  <si>
    <t>aantal kalenderdagen in 2020</t>
  </si>
  <si>
    <t>(a) omzet elektriciteit 2020</t>
  </si>
  <si>
    <t>-/- omzet levering elektriciteit aan gemengde portfolios waarvan het gemiddelde aantal kleinverbuikers in 2020 minder dan 5% van het totaal aan kleinverbruikaansluitingen met woon- of verblijfsfunctie is</t>
  </si>
  <si>
    <t>-/- pro rata omzet levering elektriciteit aan grootverbuikers die gezamenlijk met kleinverbruikaansluitingen in portfolio's zitten waarvan het gemiddelde aantal kleinverbruikaansluitingen in 2020 meer dan 5% van het totaal aan kleinverbruikaansluitingen met woon- of verblijfsfunctie is. U rekent de omzet aan groot- en kleinverbruikaansluitingen toe op basis van het volume.</t>
  </si>
  <si>
    <t>-/-  teruglevering elektriciteit in gemengde portfolios waarvan het gemiddelde aantal kleinverbuikers in 2020 minder dan 5% van het totaal aan kleinverbruikaansluitingen met woon- of verblijfsfunctie is</t>
  </si>
  <si>
    <t>-/- pro rata omzet teruglevering elektriciteit bij grootverbuikers die gezamenlijk met kleinverbruikaansluitingen in portfolio's zitten waarvan het gemiddelde aantal kleinverbruikaansluitingen in 2020 meer dan 5% van het totaal aan kleinverbruikaansluitingen met woon- of verblijfsfunctie is. U rekent de omzet aan groot- en kleinverbruikaansluitingen toe op basis van het volume.</t>
  </si>
  <si>
    <t>In 2020 door u aan kleinverbruikers met woon- of verblijfsfunctie gefactureerde opzegvergoedingen voor elektriciteit (kosten die klanten betalen bij het vroegtijdig opzeggen van hun contract). Overige directe inkomsten vallen buiten de berekening van de brutomarge.</t>
  </si>
  <si>
    <t>(b) omzet vaste leveringkosten elektriciteit 2020</t>
  </si>
  <si>
    <t>-/- omzet uit vaste leveringskosten elektriciteit bij gemengde portfolios waarvan het gemiddelde aantal kleinverbuikers in 2020 minder dan 5% van het totaal aan kleinverbruikaansluitingen met woon- of verblijfsfunctie is</t>
  </si>
  <si>
    <t>-/- pro rata omzet totale omzet uit vaste leveringskosten elektriciteit bij grootverbuikers die gezamenlijk met kleinverbruikaansluitingen in portfolio's zitten waarvan het gemiddelde aantal kleinverbruikaansluitingen in 2020 meer dan 5% van het totaal aan kleinverbruikaansluitingen met woon- of verblijfsfunctie is. U rekent de omzet aan groot- en kleinverbruikaansluitingen toe op basis van het volume.</t>
  </si>
  <si>
    <t>= totaal in 2020 rekening gebrachte vaste leveringskosten van elektriciteit aan kleinverbruikaansluitingen met woon- of verblijfsfunctie</t>
  </si>
  <si>
    <t>(c) inkoopkosten van het goed elektriciteit 2020</t>
  </si>
  <si>
    <t>Inkoopkosten van het goed elektriciteit, bestaande uit de som van gerealiseerde kosten gemaakt op termijn-, spot-, intradaymarkt en eigen opwek voor het inkopen van het in 2020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</si>
  <si>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  inkoopkosten elektriciteit ten behoeve van gemengde portfolios waarvan het gemiddelde aantal kleinverbuikers in 2020 minder dan 5% van het totaal aan kleinverbruikaansluitingen met woon- of verblijfsfunctie is</t>
  </si>
  <si>
    <t>-/- inkoopkosten elektriciteit bij grootverbuikers die gezamenlijk met kleinverbruikaansluitingen in portfolio's zitten waarvan het gemiddelde aantal kleinverbruikaansluitingen in 2020 meer dan 5% van het totaal aan kleinverbruikaansluitingen met woon- of verblijfsfunctie is. U rekent de inkoopkosten aan groot- en kleinverbruikaansluitingen toe op basis van het volume.</t>
  </si>
  <si>
    <t>(d) overige leveringskosten elektriciteit 2020</t>
  </si>
  <si>
    <t>-/-  overige leveringskosten elektriciteit ten behoeve van gemengde portfolios waarvan het gemiddelde aantal kleinverbuikers in 2020 minder dan 5% van het totaal aan kleinverbruikaansluitingen met woon- of verblijfsfunctie is</t>
  </si>
  <si>
    <t>-/- overige leveringskosten elektriciteit bij grootverbuikers die gezamenlijk met kleinverbruikaansluitingen in portfolio's zitten waarvan het gemiddelde aantal kleinverbruikaansluitingen in 2020 meer dan 5% van het totaal aan kleinverbruikaansluitingen met woon- of verblijfsfunctie is. U rekent de inkoopkosten aan groot- en kleinverbruikaansluitingen toe op basis van het volume.</t>
  </si>
  <si>
    <t>(e) inkooppremies weer, onbalans en profiel elektriciteit 2020</t>
  </si>
  <si>
    <t>Betaalde premies voor weer, onbalans en profiel (zie hieronder) voor het in 2020 geleverd volume, exclusief BTW. Inkoop van gelieerde partijen wordt at arms length verrekend.</t>
  </si>
  <si>
    <t>(e) inkooppremies elektriciteit 2020</t>
  </si>
  <si>
    <t>Gegevens brutomarge elektriciteit 2019</t>
  </si>
  <si>
    <t>de som van het totaal aantal dagen waarvoor een leveringsovereenkomst is gesloten voor de levering van elektriciteit in 2019</t>
  </si>
  <si>
    <t>Tel voor alle kleinverbruikaansluitingen met woon- of verblijfsfunctie waarvoor u in 2019 een leveringsovereenkomst had alle dagen waarop de aansluiting actief was op. Als u 1 aansluiting 365 dagen actief beleverd heeft en 1 aansluiting 200 dagen vult u hier 565 in.</t>
  </si>
  <si>
    <t>aantal kalenderdagen in 2019</t>
  </si>
  <si>
    <t>(a) omzet elektriciteit 2019</t>
  </si>
  <si>
    <t>-/- omzet levering elektriciteit aan gemengde portfolios waarvan het gemiddelde aantal kleinverbuikers in 2019 minder dan 5% van het totaal aan kleinverbruikaansluitingen met woon- of verblijfsfunctie is</t>
  </si>
  <si>
    <t>-/- pro rata omzet levering elektriciteit aan grootverbuikers die gezamenlijk met kleinverbruikaansluitingen in portfolio's zitten waarvan het gemiddelde aantal kleinverbruikaansluitingen in 2019 meer dan 5% van het totaal aan kleinverbruikaansluitingen met woon- of verblijfsfunctie is. U rekent de omzet aan groot- en kleinverbruikaansluitingen toe op basis van het volume.</t>
  </si>
  <si>
    <t>-/-  teruglevering elektriciteit in gemengde portfolios waarvan het gemiddelde aantal kleinverbuikers in 2019 minder dan 5% van het totaal aan kleinverbruikaansluitingen met woon- of verblijfsfunctie is</t>
  </si>
  <si>
    <t>-/- pro rata omzet teruglevering elektriciteit bij grootverbuikers die gezamenlijk met kleinverbruikaansluitingen in portfolio's zitten waarvan het gemiddelde aantal kleinverbruikaansluitingen in 2019 meer dan 5% van het totaal aan kleinverbruikaansluitingen met woon- of verblijfsfunctie is. U rekent de omzet aan groot- en kleinverbruikaansluitingen toe op basis van het volume.</t>
  </si>
  <si>
    <t>In 2019 door u aan kleinverbruikers met woon- of verblijfsfunctie gefactureerde opzegvergoedingen voor elektriciteit (kosten die klanten betalen bij het vroegtijdig opzeggen van hun contract). Overige directe inkomsten vallen buiten de berekening van de brutomarge.</t>
  </si>
  <si>
    <t>(b) omzet vaste leveringkosten elektriciteit 2019</t>
  </si>
  <si>
    <t>-/- omzet uit vaste leveringskosten elektriciteit bij gemengde portfolios waarvan het gemiddelde aantal kleinverbuikers in 2019 minder dan 5% van het totaal aan kleinverbruikaansluitingen met woon- of verblijfsfunctie is</t>
  </si>
  <si>
    <t>-/- pro rata omzet totale omzet uit vaste leveringskosten elektriciteit bij grootverbuikers die gezamenlijk met kleinverbruikaansluitingen in portfolio's zitten waarvan het gemiddelde aantal kleinverbruikaansluitingen in 2019 meer dan 5% van het totaal aan kleinverbruikaansluitingen met woon- of verblijfsfunctie is. U rekent de omzet aan groot- en kleinverbruikaansluitingen toe op basis van het volume.</t>
  </si>
  <si>
    <t>= totaal in 2019 rekening gebrachte vaste leveringskosten van elektriciteit aan kleinverbruikaansluitingen met woon- of verblijfsfunctie</t>
  </si>
  <si>
    <t>(c) inkoopkosten van het goed elektriciteit 2019</t>
  </si>
  <si>
    <t>Inkoopkosten van het goed elektriciteit, bestaande uit de som van gerealiseerde kosten gemaakt op termijn-, spot-, intradaymarkt en eigen opwek voor het inkopen van het in 2019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</si>
  <si>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  inkoopkosten elektriciteit ten behoeve van gemengde portfolios waarvan het gemiddelde aantal kleinverbuikers in 2019 minder dan 5% van het totaal aan kleinverbruikaansluitingen met woon- of verblijfsfunctie is</t>
  </si>
  <si>
    <t>-/- inkoopkosten elektriciteit bij grootverbuikers die gezamenlijk met kleinverbruikaansluitingen in portfolio's zitten waarvan het gemiddelde aantal kleinverbruikaansluitingen in 2019 meer dan 5% van het totaal aan kleinverbruikaansluitingen met woon- of verblijfsfunctie is. U rekent de inkoopkosten aan groot- en kleinverbruikaansluitingen toe op basis van het volume.</t>
  </si>
  <si>
    <t>(d) overige leveringskosten elektriciteit 2019</t>
  </si>
  <si>
    <t>-/-  overige leveringskosten elektriciteit ten behoeve van gemengde portfolios waarvan het gemiddelde aantal kleinverbuikers in 2019 minder dan 5% van het totaal aan kleinverbruikaansluitingen met woon- of verblijfsfunctie is</t>
  </si>
  <si>
    <t>-/- overige leveringskosten elektriciteit bij grootverbuikers die gezamenlijk met kleinverbruikaansluitingen in portfolio's zitten waarvan het gemiddelde aantal kleinverbruikaansluitingen in 2019 meer dan 5% van het totaal aan kleinverbruikaansluitingen met woon- of verblijfsfunctie is. U rekent de inkoopkosten aan groot- en kleinverbruikaansluitingen toe op basis van het volume.</t>
  </si>
  <si>
    <t>(e) inkooppremies weer, onbalans en profiel elektriciteit 2019</t>
  </si>
  <si>
    <t>Betaalde premies voor weer, onbalans en profiel (zie hieronder) voor het in 2019 geleverd volume, exclusief BTW. Inkoop van gelieerde partijen wordt at arms length verrekend.</t>
  </si>
  <si>
    <t>(e) inkooppremies elektriciteit 2019</t>
  </si>
  <si>
    <t>geen inflatiecorrecties</t>
  </si>
  <si>
    <t>Levering in volume (m3(n))</t>
  </si>
  <si>
    <t>-/- omzet levering gas aan grootverbruikers die in portfolio's zitten zonder kleinverbuikers</t>
  </si>
  <si>
    <t>omzet uit vaste leveringskosten gas conform jaarrekening</t>
  </si>
  <si>
    <t>-/- omzet uit vaste leveringskosten gas bij grootverbruikers die in portfolio's zitten zonder kleinverbuikers</t>
  </si>
  <si>
    <t>Inkoopkosten van het goed gas, bestaande uit de som van gerealiseerde kosten gemaakt op termijn-, spot-, intradaymarkt en eigen opwek voor het inkopen van het in 2023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</si>
  <si>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 inkoopkosten gas bij grootverbruikers die in portfolio's zitten zonder kleinverbuikaansluitingen</t>
  </si>
  <si>
    <t>In 2023 door u aan kleinverbruikers gefactureerde opzegvergoedingen voor gas (kosten die klanten betalen bij het vroegtijdig opzeggen van hun contract). Overige directe inkomsten vallen buiten de berekening van de brutomarge.</t>
  </si>
  <si>
    <t>-/- omzet uit vaste leveringskosten gas bij gemengde portfolios waarvan het gemiddelde aantal kleinverbuikers in 2023 minder dan 5% van het totaal aan kleinverbruikaansluitingen is</t>
  </si>
  <si>
    <t>-/- pro rata omzet totale omzet uit vaste leveringskosten gas bij grootverbuikers die gezamenlijk met kleinverbruikaansluitingen in portfolio's zitten waarvan het gemiddelde aantal kleinverbruikaansluitingen in 2023 meer dan 5% van het totaal aan kleinverbruikaansluitingen is. U rekent de omzet aan groot- en kleinverbruikaansluitingen toe op basis van het volume.</t>
  </si>
  <si>
    <t>= totaal in 2023 rekening gebrachte vaste leveringskosten van gas aan kleinverbruikaansluitingen</t>
  </si>
  <si>
    <t>-/- inkoopkosten gas bij grootverbuikers die gezamenlijk met kleinverbruikaansluitingen in portfolio's zitten waarvan het gemiddelde aantal kleinverbruikaansluitingen in 2023 meer dan 5% van het totaal aan kleinverbruikaansluitingen is. U rekent de inkoopkosten aan groot- en kleinverbruikaansluitingen toe op basis van het volume.</t>
  </si>
  <si>
    <t xml:space="preserve">= som van gerealiseerde kosten gemaakt op termijn- spot-, intradaymarkt en eigen opwek voor het inkopen van geleverd volume ten behoeve van kleinverbruikaansluitingen </t>
  </si>
  <si>
    <t>Kosten voor de inkoop van verduurzaming, groen gas, VERs, CERs, CO2 compensatie en de storagekosten van het gebruik van een batterij-opslag, niet zijnde de kosten van de asset zelf (o.a. investeringskosten, afschrijvingskosten en onderhoud) en de transportkosten te betalen aan GTS. Inkoop van gelieerde partijen wordt at arms length verrekend. De kosten zijn exclusief BTW.</t>
  </si>
  <si>
    <r>
      <rPr>
        <b/>
        <sz val="11"/>
        <color theme="1"/>
        <rFont val="Verdana"/>
        <family val="2"/>
      </rPr>
      <t>profiel</t>
    </r>
    <r>
      <rPr>
        <sz val="11"/>
        <color theme="1"/>
        <rFont val="Verdana"/>
        <family val="2"/>
      </rPr>
      <t>: dit zijn de betaalde inkooppremies ter afdekking van de kosten die door Tennet in rekening worden gebracht voor de door de leverancier veroorzaakte kosten van onbalans op het gassnet</t>
    </r>
  </si>
  <si>
    <t>-/- omzet levering gas aan gemengde portfolios waarvan het gemiddelde aantal kleinverbuikers in 2023 minder dan 5% van het totaal aan kleinverbruikaansluitingen is</t>
  </si>
  <si>
    <t>-/- pro rata omzet levering gas aan grootverbuikers die gezamenlijk met kleinverbruikaansluitingen in portfolio's zitten waarvan het gemiddelde aantal kleinverbruikaansluitingen in 2023 meer dan 5% van het totaal aan kleinverbruikaansluitingen is. U rekent de omzet aan groot- en kleinverbruikaansluitingen toe op basis van het volume.</t>
  </si>
  <si>
    <t>= kosten voor de inkoop van GVOs, CVOs, CO2 compensatie en de storagekosten van het gebruik van een batterij-opslag, niet zijnde de kosten van de asset zelf, ten behoeve van kleinverbruikaansluitingen</t>
  </si>
  <si>
    <t>= betaalde inkooppremies voor weer, onbalans en profiel gas ten behoeve van kleinverbruikaansluitingen</t>
  </si>
  <si>
    <t>Tel voor alle kleinverbruikaansluitingen gas waarvoor u in 2023 een leveringsovereenkomst had alle dagen waarop de aansluiting actief was op. Als u 1 aansluiting 365 dagen actief beleverd heeft en 1 aansluiting 200 dagen vult u hier 565 in.</t>
  </si>
  <si>
    <t>Gegevens brutomarge gas 2022</t>
  </si>
  <si>
    <t>de som van het totaal aantal dagen waarvoor een leveringsovereenkomst is gesloten voor de levering van gas in 2022</t>
  </si>
  <si>
    <t>Tel voor alle kleinverbruikaansluitingen gas waarvoor u in 2022 een leveringsovereenkomst had alle dagen waarop de aansluiting actief was op. Als u 1 aansluiting 365 dagen actief beleverd heeft en 1 aansluiting 200 dagen vult u hier 565 in.</t>
  </si>
  <si>
    <t>(a) omzet gas 2022</t>
  </si>
  <si>
    <t>-/- omzet levering gas aan gemengde portfolios waarvan het gemiddelde aantal kleinverbuikers in 2022 minder dan 5% van het totaal aan kleinverbruikaansluitingen is</t>
  </si>
  <si>
    <t>-/- pro rata omzet levering gas aan grootverbuikers die gezamenlijk met kleinverbruikaansluitingen in portfolio's zitten waarvan het gemiddelde aantal kleinverbruikaansluitingen in 2022 meer dan 5% van het totaal aan kleinverbruikaansluitingen is. U rekent de omzet aan groot- en kleinverbruikaansluitingen toe op basis van het volume.</t>
  </si>
  <si>
    <t>In 2022 door u aan kleinverbruikers gefactureerde opzegvergoedingen voor gas (kosten die klanten betalen bij het vroegtijdig opzeggen van hun contract). Overige directe inkomsten vallen buiten de berekening van de brutomarge.</t>
  </si>
  <si>
    <t>(b) omzet vaste leveringkosten gas 2022</t>
  </si>
  <si>
    <t>-/- omzet uit vaste leveringskosten gas bij gemengde portfolios waarvan het gemiddelde aantal kleinverbuikers in 2022 minder dan 5% van het totaal aan kleinverbruikaansluitingen is</t>
  </si>
  <si>
    <t>-/- pro rata omzet totale omzet uit vaste leveringskosten gas bij grootverbuikers die gezamenlijk met kleinverbruikaansluitingen in portfolio's zitten waarvan het gemiddelde aantal kleinverbruikaansluitingen in 2022 meer dan 5% van het totaal aan kleinverbruikaansluitingen is. U rekent de omzet aan groot- en kleinverbruikaansluitingen toe op basis van het volume.</t>
  </si>
  <si>
    <t>= totaal in 2022 rekening gebrachte vaste leveringskosten van gas aan kleinverbruikaansluitingen</t>
  </si>
  <si>
    <t>(c) inkoopkosten van het goed gas 2022</t>
  </si>
  <si>
    <t>Inkoopkosten van het goed gas, bestaande uit de som van gerealiseerde kosten gemaakt op termijn-, spot-, intradaymarkt en eigen opwek voor het inkopen van het in 2022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</si>
  <si>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  inkoopkosten gas ten behoeve van gemengde portfolios waarvan het gemiddelde aantal kleinverbuikers in 2022 minder dan 5% van het totaal aan kleinverbruikaansluitingen is</t>
  </si>
  <si>
    <t>-/- inkoopkosten gas bij grootverbuikers die gezamenlijk met kleinverbruikaansluitingen in portfolio's zitten waarvan het gemiddelde aantal kleinverbruikaansluitingen in 2022 meer dan 5% van het totaal aan kleinverbruikaansluitingen is. U rekent de inkoopkosten aan groot- en kleinverbruikaansluitingen toe op basis van het volume.</t>
  </si>
  <si>
    <t>(d) overige leveringskosten gas 2022</t>
  </si>
  <si>
    <t>-/-  overige leveringskosten gas ten behoeve van gemengde portfolios waarvan het gemiddelde aantal kleinverbuikers in 2022 minder dan 5% van het totaal aan kleinverbruikaansluitingen is</t>
  </si>
  <si>
    <t>-/- overige leveringskosten gas bij grootverbuikers die gezamenlijk met kleinverbruikaansluitingen in portfolio's zitten waarvan het gemiddelde aantal kleinverbruikaansluitingen in 2022 meer dan 5% van het totaal aan kleinverbruikaansluitingen is. U rekent de inkoopkosten aan groot- en kleinverbruikaansluitingen toe op basis van het volume.</t>
  </si>
  <si>
    <t>(e) inkooppremies weer, onbalans en profiel gas 2022</t>
  </si>
  <si>
    <t>(e) inkooppremies gas 2022</t>
  </si>
  <si>
    <t>Gegevens brutomarge gas 2021</t>
  </si>
  <si>
    <t>de som van het totaal aantal dagen waarvoor een leveringsovereenkomst is gesloten voor de levering van gas in 2021</t>
  </si>
  <si>
    <t>Tel voor alle kleinverbruikaansluitingen gas waarvoor u in 2021 een leveringsovereenkomst had alle dagen waarop de aansluiting actief was op. Als u 1 aansluiting 365 dagen actief beleverd heeft en 1 aansluiting 200 dagen vult u hier 565 in.</t>
  </si>
  <si>
    <t>(a) omzet gas 2021</t>
  </si>
  <si>
    <t>-/- omzet levering gas aan gemengde portfolios waarvan het gemiddelde aantal kleinverbuikers in 2021 minder dan 5% van het totaal aan kleinverbruikaansluitingen is</t>
  </si>
  <si>
    <t>-/- pro rata omzet levering gas aan grootverbuikers die gezamenlijk met kleinverbruikaansluitingen in portfolio's zitten waarvan het gemiddelde aantal kleinverbruikaansluitingen in 2021 meer dan 5% van het totaal aan kleinverbruikaansluitingen is. U rekent de omzet aan groot- en kleinverbruikaansluitingen toe op basis van het volume.</t>
  </si>
  <si>
    <t>In 2021 door u aan kleinverbruikers gefactureerde opzegvergoedingen voor gas (kosten die klanten betalen bij het vroegtijdig opzeggen van hun contract). Overige directe inkomsten vallen buiten de berekening van de brutomarge.</t>
  </si>
  <si>
    <t>(b) omzet vaste leveringkosten gas 2021</t>
  </si>
  <si>
    <t>-/- omzet uit vaste leveringskosten gas bij gemengde portfolios waarvan het gemiddelde aantal kleinverbuikers in 2021 minder dan 5% van het totaal aan kleinverbruikaansluitingen is</t>
  </si>
  <si>
    <t>-/- pro rata omzet totale omzet uit vaste leveringskosten gas bij grootverbuikers die gezamenlijk met kleinverbruikaansluitingen in portfolio's zitten waarvan het gemiddelde aantal kleinverbruikaansluitingen in 2021 meer dan 5% van het totaal aan kleinverbruikaansluitingen is. U rekent de omzet aan groot- en kleinverbruikaansluitingen toe op basis van het volume.</t>
  </si>
  <si>
    <t>= totaal in 2021 rekening gebrachte vaste leveringskosten van gas aan kleinverbruikaansluitingen</t>
  </si>
  <si>
    <t>(c) inkoopkosten van het goed gas 2021</t>
  </si>
  <si>
    <t>Inkoopkosten van het goed gas, bestaande uit de som van gerealiseerde kosten gemaakt op termijn-, spot-, intradaymarkt en eigen opwek voor het inkopen van het in 2021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</si>
  <si>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  inkoopkosten gas ten behoeve van gemengde portfolios waarvan het gemiddelde aantal kleinverbuikers in 2021 minder dan 5% van het totaal aan kleinverbruikaansluitingen is</t>
  </si>
  <si>
    <t>-/- inkoopkosten gas bij grootverbuikers die gezamenlijk met kleinverbruikaansluitingen in portfolio's zitten waarvan het gemiddelde aantal kleinverbruikaansluitingen in 2021 meer dan 5% van het totaal aan kleinverbruikaansluitingen is. U rekent de inkoopkosten aan groot- en kleinverbruikaansluitingen toe op basis van het volume.</t>
  </si>
  <si>
    <t>(d) overige leveringskosten gas 2021</t>
  </si>
  <si>
    <t>-/-  overige leveringskosten gas ten behoeve van gemengde portfolios waarvan het gemiddelde aantal kleinverbuikers in 2021 minder dan 5% van het totaal aan kleinverbruikaansluitingen is</t>
  </si>
  <si>
    <t>-/- overige leveringskosten gas bij grootverbuikers die gezamenlijk met kleinverbruikaansluitingen in portfolio's zitten waarvan het gemiddelde aantal kleinverbruikaansluitingen in 2021 meer dan 5% van het totaal aan kleinverbruikaansluitingen is. U rekent de inkoopkosten aan groot- en kleinverbruikaansluitingen toe op basis van het volume.</t>
  </si>
  <si>
    <t>(e) inkooppremies weer, onbalans en profiel gas 2021</t>
  </si>
  <si>
    <t>(e) inkooppremies gas 2021</t>
  </si>
  <si>
    <t>Gegevens brutomarge gas 2020</t>
  </si>
  <si>
    <t>de som van het totaal aantal dagen waarvoor een leveringsovereenkomst is gesloten voor de levering van gas in 2020</t>
  </si>
  <si>
    <t>Tel voor alle kleinverbruikaansluitingen gas waarvoor u in 2020 een leveringsovereenkomst had alle dagen waarop de aansluiting actief was op. Als u 1 aansluiting 365 dagen actief beleverd heeft en 1 aansluiting 200 dagen vult u hier 565 in.</t>
  </si>
  <si>
    <t>(a) omzet gas 2020</t>
  </si>
  <si>
    <t>-/- omzet levering gas aan gemengde portfolios waarvan het gemiddelde aantal kleinverbuikers in 2020 minder dan 5% van het totaal aan kleinverbruikaansluitingen is</t>
  </si>
  <si>
    <t>-/- pro rata omzet levering gas aan grootverbuikers die gezamenlijk met kleinverbruikaansluitingen in portfolio's zitten waarvan het gemiddelde aantal kleinverbruikaansluitingen in 2020 meer dan 5% van het totaal aan kleinverbruikaansluitingen is. U rekent de omzet aan groot- en kleinverbruikaansluitingen toe op basis van het volume.</t>
  </si>
  <si>
    <t>In 2020 door u aan kleinverbruikers gefactureerde opzegvergoedingen voor gas (kosten die klanten betalen bij het vroegtijdig opzeggen van hun contract). Overige directe inkomsten vallen buiten de berekening van de brutomarge.</t>
  </si>
  <si>
    <t>(b) omzet vaste leveringkosten gas 2020</t>
  </si>
  <si>
    <t>-/- omzet uit vaste leveringskosten gas bij gemengde portfolios waarvan het gemiddelde aantal kleinverbuikers in 2020 minder dan 5% van het totaal aan kleinverbruikaansluitingen is</t>
  </si>
  <si>
    <t>-/- pro rata omzet totale omzet uit vaste leveringskosten gas bij grootverbuikers die gezamenlijk met kleinverbruikaansluitingen in portfolio's zitten waarvan het gemiddelde aantal kleinverbruikaansluitingen in 2020 meer dan 5% van het totaal aan kleinverbruikaansluitingen is. U rekent de omzet aan groot- en kleinverbruikaansluitingen toe op basis van het volume.</t>
  </si>
  <si>
    <t>= totaal in 2020 rekening gebrachte vaste leveringskosten van gas aan kleinverbruikaansluitingen</t>
  </si>
  <si>
    <t>(c) inkoopkosten van het goed gas 2020</t>
  </si>
  <si>
    <t>Inkoopkosten van het goed gas, bestaande uit de som van gerealiseerde kosten gemaakt op termijn-, spot-, intradaymarkt en eigen opwek voor het inkopen van het in 2020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</si>
  <si>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  inkoopkosten gas ten behoeve van gemengde portfolios waarvan het gemiddelde aantal kleinverbuikers in 2020 minder dan 5% van het totaal aan kleinverbruikaansluitingen is</t>
  </si>
  <si>
    <t>-/- inkoopkosten gas bij grootverbuikers die gezamenlijk met kleinverbruikaansluitingen in portfolio's zitten waarvan het gemiddelde aantal kleinverbruikaansluitingen in 2020 meer dan 5% van het totaal aan kleinverbruikaansluitingen is. U rekent de inkoopkosten aan groot- en kleinverbruikaansluitingen toe op basis van het volume.</t>
  </si>
  <si>
    <t>(d) overige leveringskosten gas 2020</t>
  </si>
  <si>
    <t>-/-  overige leveringskosten gas ten behoeve van gemengde portfolios waarvan het gemiddelde aantal kleinverbuikers in 2020 minder dan 5% van het totaal aan kleinverbruikaansluitingen is</t>
  </si>
  <si>
    <t>-/- overige leveringskosten gas bij grootverbuikers die gezamenlijk met kleinverbruikaansluitingen in portfolio's zitten waarvan het gemiddelde aantal kleinverbruikaansluitingen in 2020 meer dan 5% van het totaal aan kleinverbruikaansluitingen is. U rekent de inkoopkosten aan groot- en kleinverbruikaansluitingen toe op basis van het volume.</t>
  </si>
  <si>
    <t>(e) inkooppremies weer, onbalans en profiel gas 2020</t>
  </si>
  <si>
    <t>(e) inkooppremies gas 2020</t>
  </si>
  <si>
    <t>Gegevens brutomarge gas 2019</t>
  </si>
  <si>
    <t>de som van het totaal aantal dagen waarvoor een leveringsovereenkomst is gesloten voor de levering van gas in 2019</t>
  </si>
  <si>
    <t>Tel voor alle kleinverbruikaansluitingen gas waarvoor u in 2019 een leveringsovereenkomst had alle dagen waarop de aansluiting actief was op. Als u 1 aansluiting 365 dagen actief beleverd heeft en 1 aansluiting 200 dagen vult u hier 565 in.</t>
  </si>
  <si>
    <t>(a) omzet gas 2019</t>
  </si>
  <si>
    <t>-/- omzet levering gas aan gemengde portfolios waarvan het gemiddelde aantal kleinverbuikers in 2019 minder dan 5% van het totaal aan kleinverbruikaansluitingen is</t>
  </si>
  <si>
    <t>-/- pro rata omzet levering gas aan grootverbuikers die gezamenlijk met kleinverbruikaansluitingen in portfolio's zitten waarvan het gemiddelde aantal kleinverbruikaansluitingen in 2019 meer dan 5% van het totaal aan kleinverbruikaansluitingen is. U rekent de omzet aan groot- en kleinverbruikaansluitingen toe op basis van het volume.</t>
  </si>
  <si>
    <t>In 2019 door u aan kleinverbruikers gefactureerde opzegvergoedingen voor gas (kosten die klanten betalen bij het vroegtijdig opzeggen van hun contract). Overige directe inkomsten vallen buiten de berekening van de brutomarge.</t>
  </si>
  <si>
    <t>(b) omzet vaste leveringkosten gas 2019</t>
  </si>
  <si>
    <t>-/- omzet uit vaste leveringskosten gas bij gemengde portfolios waarvan het gemiddelde aantal kleinverbuikers in 2019 minder dan 5% van het totaal aan kleinverbruikaansluitingen is</t>
  </si>
  <si>
    <t>-/- pro rata omzet totale omzet uit vaste leveringskosten gas bij grootverbuikers die gezamenlijk met kleinverbruikaansluitingen in portfolio's zitten waarvan het gemiddelde aantal kleinverbruikaansluitingen in 2019 meer dan 5% van het totaal aan kleinverbruikaansluitingen is. U rekent de omzet aan groot- en kleinverbruikaansluitingen toe op basis van het volume.</t>
  </si>
  <si>
    <t>= totaal in 2019 rekening gebrachte vaste leveringskosten van gas aan kleinverbruikaansluitingen</t>
  </si>
  <si>
    <t>(c) inkoopkosten van het goed gas 2019</t>
  </si>
  <si>
    <t>Inkoopkosten van het goed gas, bestaande uit de som van gerealiseerde kosten gemaakt op termijn-, spot-, intradaymarkt en eigen opwek voor het inkopen van het in 2019 geleverd netto volume (gelijk aan het volume in omzet, waarbij volume in omzet leidend is). Eigen opwerk en inkoop van gelieerde partijen wordt at arms length verrekend. De kosten zijn inclusief transactiekosten, bied/laat-kosten en reconciliatiekosten. De kosten zijn exclusief BTW, exclusief energiebelasting (EB) en ODE, exclusief alle risicopremies, -realisaties en -opslagen. De kosten zijn exclusief de verkoopopbrengsten van teruggeleverde volumes.</t>
  </si>
  <si>
    <t>-/-  inkoopkosten gas ten behoeve van gemengde portfolios waarvan het gemiddelde aantal kleinverbuikers in 2019 minder dan 5% van het totaal aan kleinverbruikaansluitingen is</t>
  </si>
  <si>
    <t>-/- inkoopkosten gas bij grootverbuikers die gezamenlijk met kleinverbruikaansluitingen in portfolio's zitten waarvan het gemiddelde aantal kleinverbruikaansluitingen in 2019 meer dan 5% van het totaal aan kleinverbruikaansluitingen is. U rekent de inkoopkosten aan groot- en kleinverbruikaansluitingen toe op basis van het volume.</t>
  </si>
  <si>
    <t>(d) overige leveringskosten gas 2019</t>
  </si>
  <si>
    <t>-/-  overige leveringskosten gas ten behoeve van gemengde portfolios waarvan het gemiddelde aantal kleinverbuikers in 2019 minder dan 5% van het totaal aan kleinverbruikaansluitingen is</t>
  </si>
  <si>
    <t>-/- overige leveringskosten gas bij grootverbuikers die gezamenlijk met kleinverbruikaansluitingen in portfolio's zitten waarvan het gemiddelde aantal kleinverbruikaansluitingen in 2019 meer dan 5% van het totaal aan kleinverbruikaansluitingen is. U rekent de inkoopkosten aan groot- en kleinverbruikaansluitingen toe op basis van het volume.</t>
  </si>
  <si>
    <t>(e) inkooppremies weer, onbalans en profiel gas 2019</t>
  </si>
  <si>
    <t>(e) inkooppremies gas 2019</t>
  </si>
  <si>
    <t>Dit percentage vult u in op het verplichte format 'totaaloverzicht van de aanvraag tot subsidievaststelling'</t>
  </si>
  <si>
    <t>Dit aantal vult u in op het verplichte format 'totaaloverzicht van de aanvraag tot subsidievaststelling'</t>
  </si>
  <si>
    <t>Dit bedrag vult u in op het verplichte format 'totaaloverzicht van de aanvraag tot subsidievaststelling'</t>
  </si>
  <si>
    <r>
      <rPr>
        <b/>
        <sz val="12"/>
        <color theme="1"/>
        <rFont val="Verdana"/>
        <family val="2"/>
      </rPr>
      <t>Omgang met fusies en overnames</t>
    </r>
    <r>
      <rPr>
        <sz val="12"/>
        <color theme="1"/>
        <rFont val="Verdana"/>
        <family val="2"/>
      </rPr>
      <t xml:space="preserve">
Indien een aanvrager in 2023 een (gedeelte) van een klantenportfolio van een andere partij overneemt dan wordt daar op dezelfde manier mee omgegaan in de brutomargetoets als dat een partij nieuwe klanten toevoegt aan zijn eigen portfolio, dat wil zeggen vanaf de eerste datum levering bij de subsidieaanvrager tellen de overgenomen aansluitingen mee. Indien een subsidieontvanger gedurende 2023 fuseert, neem dan contact op met RVO voorafgaand aan de berekening via: https://www.rvo.nl/subsidies-financiering/cek23/cek23-vragenloket
</t>
    </r>
  </si>
  <si>
    <r>
      <rPr>
        <b/>
        <sz val="12"/>
        <color theme="1"/>
        <rFont val="Verdana"/>
        <family val="2"/>
      </rPr>
      <t>Introductie bestand (Versie D1.0 - 23 april 2024)</t>
    </r>
    <r>
      <rPr>
        <sz val="12"/>
        <color theme="1"/>
        <rFont val="Verdana"/>
        <family val="2"/>
      </rPr>
      <t xml:space="preserve">
Dit format is de handreiking voor het berekenen van de brutomargetoets ten behoeve van de vaststelling van de Subsidieregeling bekostiging plafond energietarieven kleinverbruikers 2023 (CEK23) voor leveranciers van elektriciteit en gas.
</t>
    </r>
    <r>
      <rPr>
        <b/>
        <sz val="12"/>
        <color theme="1"/>
        <rFont val="Verdana"/>
        <family val="2"/>
      </rPr>
      <t>Leeswijzer</t>
    </r>
    <r>
      <rPr>
        <sz val="12"/>
        <color theme="1"/>
        <rFont val="Verdana"/>
        <family val="2"/>
      </rPr>
      <t xml:space="preserve">
Vul op elk tabblad alle lichtblauwe velden in met de gegevens afkomstig uit uw administratie. U vult eerst het tabblad </t>
    </r>
    <r>
      <rPr>
        <i/>
        <sz val="12"/>
        <color theme="1"/>
        <rFont val="Verdana"/>
        <family val="2"/>
      </rPr>
      <t xml:space="preserve">BM Start </t>
    </r>
    <r>
      <rPr>
        <sz val="12"/>
        <color theme="1"/>
        <rFont val="Verdana"/>
        <family val="2"/>
      </rPr>
      <t xml:space="preserve">in. Daarna vult u daarna de overige tabbladen </t>
    </r>
    <r>
      <rPr>
        <i/>
        <sz val="12"/>
        <color theme="1"/>
        <rFont val="Verdana"/>
        <family val="2"/>
      </rPr>
      <t xml:space="preserve">BM </t>
    </r>
    <r>
      <rPr>
        <sz val="12"/>
        <color theme="1"/>
        <rFont val="Verdana"/>
        <family val="2"/>
      </rPr>
      <t xml:space="preserve">in. Vervolgens vindt u op het tabblad </t>
    </r>
    <r>
      <rPr>
        <i/>
        <sz val="12"/>
        <color theme="1"/>
        <rFont val="Verdana"/>
        <family val="2"/>
      </rPr>
      <t xml:space="preserve">OBEG </t>
    </r>
    <r>
      <rPr>
        <sz val="12"/>
        <color theme="1"/>
        <rFont val="Verdana"/>
        <family val="2"/>
      </rPr>
      <t>de berekening van de component overschrijding brutomarge.</t>
    </r>
  </si>
  <si>
    <t xml:space="preserve"> ( BME2023 - BMEref * KVAE * [THEkva / VEkva] ) 
+
( BMG2023 - BMGref * KVAG * [THGkva / VGkva] )</t>
  </si>
  <si>
    <t>-/-  betaalde inkooppremies elektriciteit ten behoeve van gemengde portfolios waarvan het gemiddelde aantal kleinverbuikers in 2019 minder dan 5% van het totaal aan kleinverbruikaansluitingen met woon- of verblijfsfunctie is</t>
  </si>
  <si>
    <t>-/- betaalde inkooppremies elektriciteit bij grootverbuikers die gezamenlijk met kleinverbruikaansluitingen in portfolio's zitten waarvan het gemiddelde aantal kleinverbruikaansluitingen in 2019 meer dan 5% van het totaal aan kleinverbruikaansluitingen met woon- of verblijfsfunctie is. U rekent de betaalde inkooppremies aan groot- en kleinverbruikaansluitingen toe op basis van het volume.</t>
  </si>
  <si>
    <t>-/- betaalde inkooppremies elektriciteit bij grootverbruikers die in portfolio's zitten zonder kleinverbuikers</t>
  </si>
  <si>
    <t>-/- betaalde inkooppremies elektriciteit bij kleinverbruikaansluitingen zonder woon- of verblijfsfunctie</t>
  </si>
  <si>
    <t>-/-  betaalde inkooppremies gas ten behoeve van gemengde portfolios waarvan het gemiddelde aantal kleinverbuikers in 2019 minder dan 5% van het totaal aan kleinverbruikaansluitingen is</t>
  </si>
  <si>
    <t>-/- betaalde inkooppremies gas bij grootverbuikers die gezamenlijk met kleinverbruikaansluitingen in portfolio's zitten waarvan het gemiddelde aantal kleinverbruikaansluitingen in 2019 meer dan 5% van het totaal aan kleinverbruikaansluitingen is. U rekent de inkoopkosten aan groot- en kleinverbruikaansluitingen toe op basis van het volume.</t>
  </si>
  <si>
    <t>-/- betaalde inkooppremies gas bij grootverbruikers die in portfolio's zitten zonder kleinverbuikers</t>
  </si>
  <si>
    <t>-/-  betaalde inkooppremies elektriciteit ten behoeve van gemengde portfolios waarvan het gemiddelde aantal kleinverbuikers in 2020 minder dan 5% van het totaal aan kleinverbruikaansluitingen met woon- of verblijfsfunctie is</t>
  </si>
  <si>
    <t>-/- betaalde inkooppremies elektriciteit bij grootverbuikers die gezamenlijk met kleinverbruikaansluitingen in portfolio's zitten waarvan het gemiddelde aantal kleinverbruikaansluitingen in 2020 meer dan 5% van het totaal aan kleinverbruikaansluitingen met woon- of verblijfsfunctie is. U rekent de betaalde inkooppremies aan groot- en kleinverbruikaansluitingen toe op basis van het volume.</t>
  </si>
  <si>
    <t>-/- betaalde inkooppremies elektriciteit bij grootverbuikers die gezamenlijk met kleinverbruikaansluitingen in portfolio's zitten waarvan het gemiddelde aantal kleinverbruikaansluitingen in 2021 meer dan 5% van het totaal aan kleinverbruikaansluitingen met woon- of verblijfsfunctie is. U rekent de betaalde inkooppremies aan groot- en kleinverbruikaansluitingen toe op basis van het volume.</t>
  </si>
  <si>
    <t>-/-  betaalde inkooppremies elektriciteit ten behoeve van gemengde portfolios waarvan het gemiddelde aantal kleinverbuikers in 2021 minder dan 5% van het totaal aan kleinverbruikaansluitingen met woon- of verblijfsfunctie is</t>
  </si>
  <si>
    <t>-/-  betaalde inkooppremies elektriciteit ten behoeve van gemengde portfolios waarvan het gemiddelde aantal kleinverbuikers in 2022 minder dan 5% van het totaal aan kleinverbruikaansluitingen met woon- of verblijfsfunctie is</t>
  </si>
  <si>
    <t>-/- betaalde inkooppremies elektriciteit bij grootverbuikers die gezamenlijk met kleinverbruikaansluitingen in portfolio's zitten waarvan het gemiddelde aantal kleinverbruikaansluitingen in 2022 meer dan 5% van het totaal aan kleinverbruikaansluitingen met woon- of verblijfsfunctie is. U rekent de betaalde inkooppremies aan groot- en kleinverbruikaansluitingen toe op basis van het volume.</t>
  </si>
  <si>
    <t>-/- betaalde inkooppremies elektriciteit bij grootverbuikers die gezamenlijk met kleinverbruikaansluitingen in portfolio's zitten waarvan het gemiddelde aantal kleinverbruikaansluitingen in 2023 meer dan 5% van het totaal aan kleinverbruikaansluitingen met woon- of verblijfsfunctie is. U rekent de betaalde inkooppremies aan groot- en kleinverbruikaansluitingen toe op basis van het volume.</t>
  </si>
  <si>
    <t>-/-  betaalde inkooppremies elektriciteit ten behoeve van gemengde portfolios waarvan het gemiddelde aantal kleinverbuikers in 2023 minder dan 5% van het totaal aan kleinverbruikaansluitingen met woon- of verblijfsfunctie is</t>
  </si>
  <si>
    <t>-/-  betaalde inkooppremies gas ten behoeve van gemengde portfolios waarvan het gemiddelde aantal kleinverbuikers in 2020 minder dan 5% van het totaal aan kleinverbruikaansluitingen is</t>
  </si>
  <si>
    <t>-/- betaalde inkooppremies gas bij grootverbuikers die gezamenlijk met kleinverbruikaansluitingen in portfolio's zitten waarvan het gemiddelde aantal kleinverbruikaansluitingen in 2020 meer dan 5% van het totaal aan kleinverbruikaansluitingen is. U rekent de inkoopkosten aan groot- en kleinverbruikaansluitingen toe op basis van het volume.</t>
  </si>
  <si>
    <t>-/-  betaalde inkooppremies gas ten behoeve van gemengde portfolios waarvan het gemiddelde aantal kleinverbuikers in 2021 minder dan 5% van het totaal aan kleinverbruikaansluitingen is</t>
  </si>
  <si>
    <t>-/- betaalde inkooppremies gas bij grootverbuikers die gezamenlijk met kleinverbruikaansluitingen in portfolio's zitten waarvan het gemiddelde aantal kleinverbruikaansluitingen in 2021 meer dan 5% van het totaal aan kleinverbruikaansluitingen is. U rekent de inkoopkosten aan groot- en kleinverbruikaansluitingen toe op basis van het volume.</t>
  </si>
  <si>
    <t>-/-  betaalde inkooppremies gas ten behoeve van gemengde portfolios waarvan het gemiddelde aantal kleinverbuikers in 2022 minder dan 5% van het totaal aan kleinverbruikaansluitingen is</t>
  </si>
  <si>
    <t>-/- betaalde inkooppremies gas bij grootverbuikers die gezamenlijk met kleinverbruikaansluitingen in portfolio's zitten waarvan het gemiddelde aantal kleinverbruikaansluitingen in 2022 meer dan 5% van het totaal aan kleinverbruikaansluitingen is. U rekent de inkoopkosten aan groot- en kleinverbruikaansluitingen toe op basis van het volume.</t>
  </si>
  <si>
    <t>-/- betaalde inkooppremies gas bij grootverbuikers die gezamenlijk met kleinverbruikaansluitingen in portfolio's zitten waarvan het gemiddelde aantal kleinverbruikaansluitingen in 2023 meer dan 5% van het totaal aan kleinverbruikaansluitingen is. U rekent de inkoopkosten aan groot- en kleinverbruikaansluitingen toe op basis van het volume.</t>
  </si>
  <si>
    <t>-/-  betaalde inkooppremies gas ten behoeve van gemengde portfolios waarvan het gemiddelde aantal kleinverbuikers in 2023 minder dan 5% van het totaal aan kleinverbruikaansluitingen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</si>
</sst>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 #,##0.00;&quot;€&quot;\ \-#,##0.00"/>
    <numFmt numFmtId="44" formatCode="_ &quot;€&quot;\ * #,##0.00_ ;_ &quot;€&quot;\ * \-#,##0.00_ ;_ &quot;€&quot;\ * &quot;-&quot;??_ ;_ @_ "/>
    <numFmt numFmtId="43" formatCode="_ * #,##0.00_ ;_ * \-#,##0.00_ ;_ * &quot;-&quot;??_ ;_ @_ "/>
    <numFmt numFmtId="164" formatCode="_ * #,##0.00000_ ;_ * \-#,##0.00000_ ;_ * &quot;-&quot;?????_ ;_ @_ "/>
    <numFmt numFmtId="165" formatCode="_ * #,##0_ ;_ * \-#,##0_ ;_ * &quot;-&quot;??_ ;_ @_ "/>
    <numFmt numFmtId="166" formatCode="0.00000%"/>
    <numFmt numFmtId="167" formatCode="&quot;€&quot;\ #,##0.00"/>
    <numFmt numFmtId="168" formatCode="_ * #,##0.00_ ;_ * \-#,##0.00_ ;_ * &quot;-&quot;?????_ ;_ @_ "/>
    <numFmt numFmtId="169" formatCode="_ * #,##0.00000_ ;_ * \-#,##0.00000_ ;_ * &quot;-&quot;??_ ;_ @_ "/>
  </numFmts>
  <fonts count="19" x14ac:knownFonts="1">
    <font>
      <sz val="11"/>
      <color theme="1"/>
      <name val="Calibri"/>
      <family val="2"/>
      <scheme val="minor"/>
    </font>
    <font>
      <sz val="11"/>
      <color theme="1"/>
      <name val="Calibri"/>
      <family val="2"/>
      <scheme val="minor"/>
    </font>
    <font>
      <sz val="11"/>
      <color theme="1"/>
      <name val="Verdana"/>
      <family val="2"/>
    </font>
    <font>
      <sz val="11"/>
      <color rgb="FF7030A0"/>
      <name val="Verdana"/>
      <family val="2"/>
    </font>
    <font>
      <b/>
      <sz val="11"/>
      <color theme="1"/>
      <name val="Verdana"/>
      <family val="2"/>
    </font>
    <font>
      <b/>
      <sz val="11"/>
      <color rgb="FF7030A0"/>
      <name val="Verdana"/>
      <family val="2"/>
    </font>
    <font>
      <sz val="12"/>
      <color theme="1"/>
      <name val="Verdana"/>
      <family val="2"/>
    </font>
    <font>
      <b/>
      <sz val="12"/>
      <color theme="1"/>
      <name val="Verdana"/>
      <family val="2"/>
    </font>
    <font>
      <i/>
      <sz val="12"/>
      <color theme="1"/>
      <name val="Verdana"/>
      <family val="2"/>
    </font>
    <font>
      <i/>
      <sz val="11"/>
      <color theme="1"/>
      <name val="Verdana"/>
      <family val="2"/>
    </font>
    <font>
      <b/>
      <sz val="11"/>
      <name val="Verdana"/>
      <family val="2"/>
    </font>
    <font>
      <sz val="11"/>
      <name val="Verdana"/>
      <family val="2"/>
    </font>
    <font>
      <i/>
      <sz val="11"/>
      <name val="Verdana"/>
      <family val="2"/>
    </font>
    <font>
      <sz val="11"/>
      <color theme="0" tint="-0.14999847407452621"/>
      <name val="Verdana"/>
      <family val="2"/>
    </font>
    <font>
      <b/>
      <sz val="11"/>
      <color theme="0"/>
      <name val="Verdana"/>
      <family val="2"/>
    </font>
    <font>
      <sz val="8"/>
      <name val="Calibri"/>
      <family val="2"/>
      <scheme val="minor"/>
    </font>
    <font>
      <b/>
      <i/>
      <sz val="11"/>
      <color theme="0"/>
      <name val="Verdana"/>
      <family val="2"/>
    </font>
    <font>
      <sz val="11"/>
      <color rgb="FFFF0000"/>
      <name val="Verdana"/>
      <family val="2"/>
    </font>
    <font>
      <i/>
      <sz val="11"/>
      <color theme="0"/>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7030A0"/>
        <bgColor indexed="64"/>
      </patternFill>
    </fill>
  </fills>
  <borders count="30">
    <border>
      <left/>
      <right/>
      <top/>
      <bottom/>
      <diagonal/>
    </border>
    <border>
      <left style="medium">
        <color rgb="FF7030A0"/>
      </left>
      <right style="medium">
        <color rgb="FF7030A0"/>
      </right>
      <top/>
      <bottom style="medium">
        <color rgb="FF7030A0"/>
      </bottom>
      <diagonal/>
    </border>
    <border>
      <left style="medium">
        <color rgb="FF7030A0"/>
      </left>
      <right style="medium">
        <color rgb="FF7030A0"/>
      </right>
      <top/>
      <bottom/>
      <diagonal/>
    </border>
    <border>
      <left style="medium">
        <color rgb="FF7030A0"/>
      </left>
      <right style="medium">
        <color rgb="FF7030A0"/>
      </right>
      <top style="medium">
        <color rgb="FF7030A0"/>
      </top>
      <bottom/>
      <diagonal/>
    </border>
    <border>
      <left/>
      <right style="medium">
        <color rgb="FF7030A0"/>
      </right>
      <top style="medium">
        <color rgb="FF7030A0"/>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style="medium">
        <color rgb="FF7030A0"/>
      </left>
      <right style="medium">
        <color rgb="FF7030A0"/>
      </right>
      <top style="medium">
        <color rgb="FF7030A0"/>
      </top>
      <bottom style="medium">
        <color rgb="FF7030A0"/>
      </bottom>
      <diagonal/>
    </border>
    <border>
      <left style="thick">
        <color rgb="FF7030A0"/>
      </left>
      <right style="thick">
        <color rgb="FF7030A0"/>
      </right>
      <top style="thick">
        <color rgb="FF7030A0"/>
      </top>
      <bottom/>
      <diagonal/>
    </border>
    <border>
      <left style="thick">
        <color rgb="FF7030A0"/>
      </left>
      <right/>
      <top style="thick">
        <color rgb="FF7030A0"/>
      </top>
      <bottom style="thick">
        <color rgb="FF7030A0"/>
      </bottom>
      <diagonal/>
    </border>
    <border>
      <left/>
      <right style="thick">
        <color rgb="FF7030A0"/>
      </right>
      <top style="thick">
        <color rgb="FF7030A0"/>
      </top>
      <bottom style="thick">
        <color rgb="FF7030A0"/>
      </bottom>
      <diagonal/>
    </border>
    <border>
      <left style="medium">
        <color rgb="FF7030A0"/>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top/>
      <bottom style="medium">
        <color rgb="FF7030A0"/>
      </bottom>
      <diagonal/>
    </border>
    <border>
      <left/>
      <right/>
      <top style="medium">
        <color rgb="FF7030A0"/>
      </top>
      <bottom/>
      <diagonal/>
    </border>
    <border>
      <left/>
      <right/>
      <top style="thick">
        <color rgb="FF7030A0"/>
      </top>
      <bottom style="thick">
        <color rgb="FF7030A0"/>
      </bottom>
      <diagonal/>
    </border>
    <border>
      <left style="medium">
        <color rgb="FF7030A0"/>
      </left>
      <right style="thick">
        <color rgb="FF7030A0"/>
      </right>
      <top style="medium">
        <color rgb="FF7030A0"/>
      </top>
      <bottom style="medium">
        <color rgb="FF7030A0"/>
      </bottom>
      <diagonal/>
    </border>
    <border>
      <left style="thick">
        <color rgb="FF7030A0"/>
      </left>
      <right style="medium">
        <color rgb="FF7030A0"/>
      </right>
      <top style="medium">
        <color rgb="FF7030A0"/>
      </top>
      <bottom style="medium">
        <color rgb="FF7030A0"/>
      </bottom>
      <diagonal/>
    </border>
    <border>
      <left style="medium">
        <color rgb="FF7030A0"/>
      </left>
      <right style="medium">
        <color rgb="FF7030A0"/>
      </right>
      <top/>
      <bottom style="thin">
        <color rgb="FF7030A0"/>
      </bottom>
      <diagonal/>
    </border>
    <border>
      <left style="thick">
        <color rgb="FF7030A0"/>
      </left>
      <right style="thick">
        <color rgb="FF7030A0"/>
      </right>
      <top style="medium">
        <color rgb="FF7030A0"/>
      </top>
      <bottom/>
      <diagonal/>
    </border>
    <border>
      <left style="thick">
        <color rgb="FF7030A0"/>
      </left>
      <right style="thick">
        <color rgb="FF7030A0"/>
      </right>
      <top style="thick">
        <color rgb="FF7030A0"/>
      </top>
      <bottom style="medium">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61">
    <xf numFmtId="0" fontId="0" fillId="0" borderId="0" xfId="0"/>
    <xf numFmtId="0" fontId="2" fillId="2" borderId="0" xfId="0" applyFont="1" applyFill="1"/>
    <xf numFmtId="0" fontId="2" fillId="2" borderId="0" xfId="0" applyFont="1" applyFill="1" applyAlignment="1">
      <alignment vertical="center"/>
    </xf>
    <xf numFmtId="0" fontId="2" fillId="0" borderId="0" xfId="0" applyFont="1"/>
    <xf numFmtId="0" fontId="2" fillId="0" borderId="0" xfId="0" applyFont="1" applyAlignment="1">
      <alignment vertical="center"/>
    </xf>
    <xf numFmtId="0" fontId="2" fillId="0" borderId="4" xfId="0" applyFont="1" applyBorder="1"/>
    <xf numFmtId="0" fontId="2" fillId="0" borderId="5" xfId="0" applyFont="1" applyBorder="1"/>
    <xf numFmtId="0" fontId="2" fillId="0" borderId="0" xfId="0" applyFont="1" applyAlignment="1">
      <alignment horizontal="center"/>
    </xf>
    <xf numFmtId="164" fontId="2" fillId="0" borderId="0" xfId="0" applyNumberFormat="1" applyFont="1"/>
    <xf numFmtId="0" fontId="2" fillId="0" borderId="3" xfId="0" applyFont="1" applyBorder="1" applyAlignment="1">
      <alignmen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xf>
    <xf numFmtId="0" fontId="2" fillId="2" borderId="0" xfId="0" applyFont="1" applyFill="1" applyAlignment="1">
      <alignment horizontal="left" vertical="center"/>
    </xf>
    <xf numFmtId="43" fontId="3" fillId="3" borderId="1" xfId="1" applyFont="1" applyFill="1" applyBorder="1" applyAlignment="1" applyProtection="1">
      <alignment horizontal="right" vertical="center"/>
      <protection locked="0"/>
    </xf>
    <xf numFmtId="0" fontId="2" fillId="0" borderId="9" xfId="0" applyFont="1" applyBorder="1"/>
    <xf numFmtId="0" fontId="4" fillId="0" borderId="10" xfId="0" applyFont="1" applyBorder="1" applyAlignment="1">
      <alignment horizontal="center" vertical="center"/>
    </xf>
    <xf numFmtId="14" fontId="2" fillId="0" borderId="0" xfId="0" applyNumberFormat="1" applyFont="1"/>
    <xf numFmtId="0" fontId="13" fillId="2" borderId="0" xfId="0" applyFont="1" applyFill="1"/>
    <xf numFmtId="0" fontId="13" fillId="2" borderId="0" xfId="0" applyFont="1" applyFill="1" applyAlignment="1">
      <alignment vertical="center"/>
    </xf>
    <xf numFmtId="0" fontId="14" fillId="4" borderId="1" xfId="0" applyFont="1" applyFill="1" applyBorder="1" applyAlignment="1">
      <alignment horizontal="left" vertical="center" wrapText="1"/>
    </xf>
    <xf numFmtId="44" fontId="14" fillId="4" borderId="1" xfId="2" applyFont="1" applyFill="1" applyBorder="1" applyAlignment="1" applyProtection="1">
      <alignment horizontal="right" vertical="center"/>
      <protection locked="0"/>
    </xf>
    <xf numFmtId="44" fontId="12" fillId="0" borderId="1" xfId="2" quotePrefix="1" applyFont="1" applyFill="1" applyBorder="1" applyAlignment="1" applyProtection="1">
      <alignment horizontal="center" vertical="center"/>
      <protection locked="0"/>
    </xf>
    <xf numFmtId="44" fontId="12" fillId="0" borderId="1" xfId="2" applyFont="1" applyFill="1" applyBorder="1" applyAlignment="1" applyProtection="1">
      <alignment horizontal="center" vertical="center"/>
      <protection locked="0"/>
    </xf>
    <xf numFmtId="44" fontId="16" fillId="4" borderId="1" xfId="2" applyFont="1" applyFill="1" applyBorder="1" applyAlignment="1" applyProtection="1">
      <alignment horizontal="center" vertical="center"/>
      <protection locked="0"/>
    </xf>
    <xf numFmtId="166" fontId="11" fillId="0" borderId="1" xfId="3" applyNumberFormat="1" applyFont="1" applyFill="1" applyBorder="1" applyAlignment="1" applyProtection="1">
      <alignment horizontal="right" vertical="center"/>
      <protection locked="0"/>
    </xf>
    <xf numFmtId="0" fontId="2" fillId="0" borderId="2" xfId="0" applyFont="1" applyBorder="1"/>
    <xf numFmtId="0" fontId="2" fillId="0" borderId="1" xfId="0" applyFont="1" applyBorder="1"/>
    <xf numFmtId="165" fontId="11" fillId="0" borderId="7" xfId="1" applyNumberFormat="1" applyFont="1" applyFill="1" applyBorder="1" applyAlignment="1" applyProtection="1">
      <alignment horizontal="right" vertical="center"/>
      <protection locked="0"/>
    </xf>
    <xf numFmtId="165" fontId="3" fillId="3" borderId="2" xfId="1" applyNumberFormat="1" applyFont="1" applyFill="1" applyBorder="1" applyAlignment="1" applyProtection="1">
      <alignment horizontal="right" vertical="center"/>
      <protection locked="0"/>
    </xf>
    <xf numFmtId="0" fontId="14" fillId="4" borderId="17" xfId="0" applyFont="1" applyFill="1" applyBorder="1" applyAlignment="1">
      <alignment horizontal="left"/>
    </xf>
    <xf numFmtId="0" fontId="18" fillId="4" borderId="16" xfId="0" quotePrefix="1" applyFont="1" applyFill="1" applyBorder="1" applyAlignment="1">
      <alignment horizontal="left"/>
    </xf>
    <xf numFmtId="0" fontId="4" fillId="0" borderId="7" xfId="0" applyFont="1" applyBorder="1" applyAlignment="1">
      <alignment horizontal="left" vertical="center" wrapText="1"/>
    </xf>
    <xf numFmtId="167" fontId="2" fillId="0" borderId="0" xfId="0" applyNumberFormat="1" applyFont="1"/>
    <xf numFmtId="10" fontId="2" fillId="0" borderId="0" xfId="0" applyNumberFormat="1" applyFont="1"/>
    <xf numFmtId="167" fontId="4" fillId="0" borderId="0" xfId="0" applyNumberFormat="1" applyFont="1"/>
    <xf numFmtId="165" fontId="3" fillId="4" borderId="2" xfId="1" applyNumberFormat="1" applyFont="1" applyFill="1" applyBorder="1" applyAlignment="1" applyProtection="1">
      <alignment horizontal="right" vertical="center"/>
      <protection locked="0"/>
    </xf>
    <xf numFmtId="165" fontId="11" fillId="4" borderId="7" xfId="1" applyNumberFormat="1" applyFont="1" applyFill="1" applyBorder="1" applyAlignment="1" applyProtection="1">
      <alignment horizontal="right" vertical="center"/>
      <protection locked="0"/>
    </xf>
    <xf numFmtId="43" fontId="3" fillId="4" borderId="1" xfId="1" applyFont="1" applyFill="1" applyBorder="1" applyAlignment="1" applyProtection="1">
      <alignment horizontal="right" vertical="center"/>
      <protection locked="0"/>
    </xf>
    <xf numFmtId="44" fontId="3" fillId="4" borderId="1" xfId="1" applyNumberFormat="1" applyFont="1" applyFill="1" applyBorder="1" applyAlignment="1" applyProtection="1">
      <alignment horizontal="right" vertical="center"/>
      <protection locked="0"/>
    </xf>
    <xf numFmtId="167" fontId="3" fillId="4" borderId="1" xfId="1" applyNumberFormat="1" applyFont="1" applyFill="1" applyBorder="1" applyAlignment="1" applyProtection="1">
      <alignment horizontal="right" vertical="center"/>
      <protection locked="0"/>
    </xf>
    <xf numFmtId="43" fontId="2" fillId="0" borderId="0" xfId="1" applyFont="1"/>
    <xf numFmtId="0" fontId="2" fillId="0" borderId="7" xfId="0" applyFont="1" applyBorder="1" applyAlignment="1">
      <alignment vertical="center" wrapText="1"/>
    </xf>
    <xf numFmtId="1" fontId="10" fillId="0" borderId="7" xfId="0" applyNumberFormat="1" applyFont="1" applyBorder="1" applyAlignment="1">
      <alignment horizontal="left" vertical="center"/>
    </xf>
    <xf numFmtId="0" fontId="13" fillId="2" borderId="0" xfId="0" applyFont="1" applyFill="1" applyAlignment="1">
      <alignment horizontal="left" vertical="center"/>
    </xf>
    <xf numFmtId="14" fontId="13" fillId="2" borderId="0" xfId="0" applyNumberFormat="1" applyFont="1" applyFill="1" applyAlignment="1">
      <alignment horizontal="left"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14" fillId="4" borderId="2" xfId="0" applyFont="1" applyFill="1" applyBorder="1" applyAlignment="1">
      <alignment horizontal="left"/>
    </xf>
    <xf numFmtId="165" fontId="3" fillId="4" borderId="7" xfId="1" applyNumberFormat="1" applyFont="1" applyFill="1" applyBorder="1" applyAlignment="1" applyProtection="1">
      <alignment horizontal="right" vertical="center"/>
      <protection locked="0"/>
    </xf>
    <xf numFmtId="43" fontId="2" fillId="0" borderId="0" xfId="0" applyNumberFormat="1" applyFont="1"/>
    <xf numFmtId="0" fontId="17" fillId="2" borderId="0" xfId="0" applyFont="1" applyFill="1"/>
    <xf numFmtId="0" fontId="14" fillId="4" borderId="4" xfId="0" applyFont="1" applyFill="1" applyBorder="1" applyAlignment="1">
      <alignment horizontal="left"/>
    </xf>
    <xf numFmtId="0" fontId="2" fillId="0" borderId="3" xfId="0" applyFont="1" applyBorder="1"/>
    <xf numFmtId="0" fontId="2" fillId="0" borderId="7" xfId="0" applyFont="1" applyFill="1" applyBorder="1" applyAlignment="1">
      <alignment horizontal="left" vertical="center" wrapText="1"/>
    </xf>
    <xf numFmtId="0" fontId="2" fillId="0" borderId="7" xfId="0" quotePrefix="1" applyFont="1" applyFill="1" applyBorder="1" applyAlignment="1">
      <alignment horizontal="left" vertical="center" wrapText="1"/>
    </xf>
    <xf numFmtId="0" fontId="2" fillId="0" borderId="7" xfId="0" quotePrefix="1" applyFont="1" applyFill="1" applyBorder="1" applyAlignment="1">
      <alignment horizontal="left" vertical="top" wrapText="1"/>
    </xf>
    <xf numFmtId="43" fontId="5" fillId="3" borderId="1" xfId="1" applyFont="1" applyFill="1" applyBorder="1" applyAlignment="1" applyProtection="1">
      <alignment horizontal="right" vertical="center"/>
      <protection locked="0"/>
    </xf>
    <xf numFmtId="0" fontId="4" fillId="0" borderId="7" xfId="0" quotePrefix="1" applyFont="1" applyFill="1" applyBorder="1" applyAlignment="1">
      <alignment horizontal="left" vertical="center" wrapText="1"/>
    </xf>
    <xf numFmtId="43" fontId="2" fillId="0" borderId="15" xfId="1" applyFont="1" applyBorder="1"/>
    <xf numFmtId="43" fontId="2" fillId="0" borderId="13" xfId="1" applyFont="1" applyBorder="1"/>
    <xf numFmtId="43" fontId="2" fillId="0" borderId="12" xfId="1" applyFont="1" applyBorder="1"/>
    <xf numFmtId="0" fontId="2" fillId="0" borderId="2" xfId="0" applyFont="1" applyBorder="1" applyAlignment="1">
      <alignment vertical="center" wrapText="1"/>
    </xf>
    <xf numFmtId="0" fontId="2" fillId="0" borderId="1" xfId="0" applyFont="1" applyBorder="1" applyAlignment="1">
      <alignment vertical="center" wrapText="1"/>
    </xf>
    <xf numFmtId="7" fontId="2" fillId="2" borderId="0" xfId="0" applyNumberFormat="1" applyFont="1" applyFill="1"/>
    <xf numFmtId="0" fontId="2" fillId="0" borderId="2" xfId="0" applyFont="1" applyBorder="1" applyAlignment="1">
      <alignment horizontal="left" vertical="center" wrapText="1"/>
    </xf>
    <xf numFmtId="0" fontId="14" fillId="4" borderId="4" xfId="0" applyFont="1" applyFill="1" applyBorder="1" applyAlignment="1">
      <alignment horizontal="left"/>
    </xf>
    <xf numFmtId="43" fontId="4" fillId="0" borderId="1" xfId="1" quotePrefix="1" applyFont="1" applyFill="1" applyBorder="1" applyAlignment="1">
      <alignment horizontal="center" vertical="center" wrapText="1"/>
    </xf>
    <xf numFmtId="43" fontId="2" fillId="0" borderId="0" xfId="1" applyFont="1" applyAlignment="1">
      <alignment horizontal="center" vertical="center"/>
    </xf>
    <xf numFmtId="43" fontId="2" fillId="0" borderId="6" xfId="1" applyFont="1" applyBorder="1" applyAlignment="1">
      <alignment horizontal="center" vertical="center"/>
    </xf>
    <xf numFmtId="43" fontId="14" fillId="4" borderId="2" xfId="1" applyFont="1" applyFill="1" applyBorder="1" applyAlignment="1">
      <alignment horizontal="center" vertical="center"/>
    </xf>
    <xf numFmtId="43" fontId="18" fillId="4" borderId="0" xfId="1" quotePrefix="1" applyFont="1" applyFill="1" applyBorder="1" applyAlignment="1">
      <alignment horizontal="center" vertical="center"/>
    </xf>
    <xf numFmtId="43" fontId="9" fillId="4" borderId="8" xfId="1" applyFont="1" applyFill="1" applyBorder="1" applyAlignment="1">
      <alignment horizontal="center" vertical="center"/>
    </xf>
    <xf numFmtId="43" fontId="14" fillId="4" borderId="19" xfId="1" applyFont="1" applyFill="1" applyBorder="1" applyAlignment="1">
      <alignment horizontal="center" vertical="center"/>
    </xf>
    <xf numFmtId="43" fontId="2" fillId="2" borderId="0" xfId="1" applyFont="1" applyFill="1" applyAlignment="1">
      <alignment horizontal="center" vertical="center"/>
    </xf>
    <xf numFmtId="43" fontId="17" fillId="2" borderId="0" xfId="1" applyFont="1" applyFill="1" applyAlignment="1">
      <alignment horizontal="center" vertical="center"/>
    </xf>
    <xf numFmtId="43" fontId="14" fillId="4" borderId="7" xfId="1" applyFont="1" applyFill="1" applyBorder="1" applyAlignment="1">
      <alignment horizontal="center" vertical="center"/>
    </xf>
    <xf numFmtId="43" fontId="2" fillId="0" borderId="3" xfId="1" applyFont="1" applyBorder="1"/>
    <xf numFmtId="168" fontId="2" fillId="0" borderId="4" xfId="0" applyNumberFormat="1" applyFont="1" applyFill="1" applyBorder="1"/>
    <xf numFmtId="167" fontId="2" fillId="0" borderId="21" xfId="0" applyNumberFormat="1" applyFont="1" applyBorder="1"/>
    <xf numFmtId="0" fontId="4" fillId="0" borderId="2" xfId="0" quotePrefix="1" applyFont="1" applyBorder="1" applyAlignment="1">
      <alignment horizontal="left" vertical="center" wrapText="1"/>
    </xf>
    <xf numFmtId="44" fontId="16" fillId="4" borderId="3" xfId="2" applyFont="1" applyFill="1" applyBorder="1" applyAlignment="1" applyProtection="1">
      <alignment vertical="center" wrapText="1"/>
      <protection locked="0"/>
    </xf>
    <xf numFmtId="0" fontId="2" fillId="0" borderId="20" xfId="0" applyNumberFormat="1" applyFont="1" applyBorder="1"/>
    <xf numFmtId="0" fontId="14" fillId="4" borderId="9" xfId="0" applyNumberFormat="1" applyFont="1" applyFill="1" applyBorder="1"/>
    <xf numFmtId="10" fontId="2" fillId="0" borderId="12" xfId="3" applyNumberFormat="1" applyFont="1" applyBorder="1"/>
    <xf numFmtId="10" fontId="2" fillId="0" borderId="12" xfId="3" applyNumberFormat="1" applyFont="1" applyBorder="1" applyAlignment="1">
      <alignment horizontal="right"/>
    </xf>
    <xf numFmtId="0" fontId="2" fillId="0" borderId="7" xfId="0" applyFont="1" applyBorder="1"/>
    <xf numFmtId="43" fontId="9" fillId="4" borderId="23" xfId="1" applyFont="1" applyFill="1" applyBorder="1" applyAlignment="1">
      <alignment horizontal="center" vertical="center"/>
    </xf>
    <xf numFmtId="10" fontId="2" fillId="0" borderId="4" xfId="3" applyNumberFormat="1" applyFont="1" applyBorder="1"/>
    <xf numFmtId="169" fontId="2" fillId="0" borderId="21" xfId="1" applyNumberFormat="1" applyFont="1" applyBorder="1"/>
    <xf numFmtId="167" fontId="14" fillId="4" borderId="10" xfId="0" applyNumberFormat="1" applyFont="1" applyFill="1" applyBorder="1"/>
    <xf numFmtId="0" fontId="14" fillId="4" borderId="1" xfId="0" applyFont="1" applyFill="1" applyBorder="1"/>
    <xf numFmtId="43" fontId="18" fillId="4" borderId="24" xfId="1" applyFont="1" applyFill="1" applyBorder="1" applyAlignment="1">
      <alignment horizontal="center" vertical="center"/>
    </xf>
    <xf numFmtId="169" fontId="14" fillId="4" borderId="12" xfId="1" applyNumberFormat="1" applyFont="1" applyFill="1" applyBorder="1" applyAlignment="1">
      <alignment horizontal="right"/>
    </xf>
    <xf numFmtId="167" fontId="14" fillId="4" borderId="4" xfId="0" applyNumberFormat="1" applyFont="1" applyFill="1" applyBorder="1"/>
    <xf numFmtId="0" fontId="14" fillId="4" borderId="5" xfId="0" applyNumberFormat="1" applyFont="1" applyFill="1" applyBorder="1"/>
    <xf numFmtId="43" fontId="14" fillId="4" borderId="1" xfId="1" applyFont="1" applyFill="1" applyBorder="1" applyAlignment="1">
      <alignment horizontal="center" vertical="center"/>
    </xf>
    <xf numFmtId="0" fontId="2" fillId="0" borderId="2" xfId="0" applyFont="1" applyBorder="1" applyAlignment="1">
      <alignment horizontal="left" vertical="center" wrapText="1"/>
    </xf>
    <xf numFmtId="0" fontId="11" fillId="2" borderId="0" xfId="0" applyFont="1" applyFill="1" applyAlignment="1">
      <alignment horizontal="center"/>
    </xf>
    <xf numFmtId="0" fontId="11" fillId="2" borderId="0" xfId="0" applyFont="1" applyFill="1"/>
    <xf numFmtId="0" fontId="11" fillId="2" borderId="0" xfId="0" applyFont="1" applyFill="1" applyAlignment="1">
      <alignment vertical="center"/>
    </xf>
    <xf numFmtId="0" fontId="6" fillId="0" borderId="5" xfId="0" applyFont="1" applyBorder="1" applyAlignment="1">
      <alignment horizontal="left" vertical="center" wrapText="1" indent="1"/>
    </xf>
    <xf numFmtId="0" fontId="2" fillId="0" borderId="4" xfId="0" applyFont="1" applyBorder="1" applyAlignment="1">
      <alignment horizontal="left" vertical="center" wrapText="1" indent="1"/>
    </xf>
    <xf numFmtId="0" fontId="6" fillId="0" borderId="5" xfId="0" applyFont="1" applyBorder="1" applyAlignment="1">
      <alignment horizontal="left" vertical="top" wrapText="1" indent="1"/>
    </xf>
    <xf numFmtId="0" fontId="2" fillId="0" borderId="4" xfId="0" applyFont="1" applyBorder="1" applyAlignment="1">
      <alignment horizontal="left" vertical="top" wrapText="1" indent="1"/>
    </xf>
    <xf numFmtId="2" fontId="4" fillId="0" borderId="5" xfId="0" quotePrefix="1" applyNumberFormat="1" applyFont="1" applyBorder="1" applyAlignment="1">
      <alignment horizontal="center" vertical="center" wrapText="1"/>
    </xf>
    <xf numFmtId="2" fontId="4" fillId="0" borderId="4" xfId="0" quotePrefix="1" applyNumberFormat="1" applyFont="1" applyBorder="1" applyAlignment="1">
      <alignment horizontal="center" vertical="center" wrapText="1"/>
    </xf>
    <xf numFmtId="2" fontId="4" fillId="0" borderId="9" xfId="0" quotePrefix="1" applyNumberFormat="1" applyFont="1" applyBorder="1" applyAlignment="1">
      <alignment horizontal="center" vertical="center" wrapText="1"/>
    </xf>
    <xf numFmtId="2" fontId="4" fillId="0" borderId="10" xfId="0" applyNumberFormat="1" applyFont="1" applyBorder="1" applyAlignment="1">
      <alignment horizontal="center" vertical="center" wrapText="1"/>
    </xf>
    <xf numFmtId="0" fontId="14" fillId="4" borderId="5" xfId="0" applyFont="1" applyFill="1" applyBorder="1" applyAlignment="1">
      <alignment horizontal="left"/>
    </xf>
    <xf numFmtId="0" fontId="14" fillId="4" borderId="6" xfId="0" applyFont="1" applyFill="1" applyBorder="1" applyAlignment="1">
      <alignment horizontal="left"/>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14" fillId="4" borderId="4" xfId="0" applyFont="1" applyFill="1" applyBorder="1" applyAlignment="1">
      <alignment horizontal="left"/>
    </xf>
    <xf numFmtId="0" fontId="4" fillId="0" borderId="3" xfId="0" applyFont="1" applyBorder="1" applyAlignment="1">
      <alignment horizontal="center" vertical="center"/>
    </xf>
    <xf numFmtId="0" fontId="4" fillId="0" borderId="1" xfId="0" applyFont="1" applyBorder="1" applyAlignment="1">
      <alignment horizontal="center" vertical="center"/>
    </xf>
    <xf numFmtId="43" fontId="4" fillId="0" borderId="3" xfId="1" applyFont="1" applyBorder="1" applyAlignment="1">
      <alignment horizontal="center" vertical="center"/>
    </xf>
    <xf numFmtId="43" fontId="4" fillId="0" borderId="1" xfId="1"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14" fillId="4" borderId="13" xfId="0" applyFont="1" applyFill="1" applyBorder="1" applyAlignment="1">
      <alignment horizontal="left"/>
    </xf>
    <xf numFmtId="0" fontId="14" fillId="4" borderId="14" xfId="0" applyFont="1" applyFill="1" applyBorder="1" applyAlignment="1">
      <alignment horizontal="left"/>
    </xf>
    <xf numFmtId="0" fontId="14" fillId="4" borderId="18" xfId="0" applyFont="1" applyFill="1" applyBorder="1" applyAlignment="1">
      <alignment horizontal="left"/>
    </xf>
    <xf numFmtId="0" fontId="14" fillId="4" borderId="15" xfId="0" applyFont="1" applyFill="1" applyBorder="1" applyAlignment="1">
      <alignment horizontal="left"/>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16" fillId="4" borderId="25"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6" fillId="4" borderId="28"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29" xfId="0" applyFont="1" applyFill="1" applyBorder="1" applyAlignment="1">
      <alignment horizontal="center" vertical="center"/>
    </xf>
    <xf numFmtId="0" fontId="14" fillId="4" borderId="5" xfId="0" applyFont="1" applyFill="1" applyBorder="1" applyAlignment="1">
      <alignment horizontal="center"/>
    </xf>
    <xf numFmtId="0" fontId="14" fillId="4" borderId="6" xfId="0" applyFont="1" applyFill="1" applyBorder="1" applyAlignment="1">
      <alignment horizontal="center"/>
    </xf>
    <xf numFmtId="0" fontId="14" fillId="4" borderId="4" xfId="0" applyFont="1" applyFill="1" applyBorder="1" applyAlignment="1">
      <alignment horizontal="center"/>
    </xf>
    <xf numFmtId="44" fontId="14" fillId="4" borderId="11" xfId="2" applyFont="1" applyFill="1" applyBorder="1" applyAlignment="1" applyProtection="1">
      <alignment horizontal="center" vertical="center" wrapText="1"/>
      <protection locked="0"/>
    </xf>
    <xf numFmtId="44" fontId="14" fillId="4" borderId="12" xfId="2" applyFont="1" applyFill="1" applyBorder="1" applyAlignment="1" applyProtection="1">
      <alignment horizontal="center" vertical="center" wrapText="1"/>
      <protection locked="0"/>
    </xf>
    <xf numFmtId="14" fontId="5" fillId="3" borderId="3" xfId="0" applyNumberFormat="1" applyFont="1" applyFill="1" applyBorder="1" applyAlignment="1" applyProtection="1">
      <alignment horizontal="left" vertical="center"/>
      <protection locked="0"/>
    </xf>
    <xf numFmtId="14" fontId="5" fillId="3" borderId="7" xfId="0" applyNumberFormat="1" applyFont="1" applyFill="1" applyBorder="1" applyAlignment="1" applyProtection="1">
      <alignment horizontal="left" vertical="center"/>
      <protection locked="0"/>
    </xf>
    <xf numFmtId="43" fontId="5" fillId="0" borderId="1" xfId="1" applyFont="1" applyFill="1" applyBorder="1" applyAlignment="1" applyProtection="1">
      <alignment horizontal="right" vertical="center"/>
    </xf>
    <xf numFmtId="43" fontId="2" fillId="3" borderId="1" xfId="1" applyFont="1" applyFill="1" applyBorder="1" applyAlignment="1">
      <alignment horizontal="center" vertical="center" wrapText="1"/>
    </xf>
    <xf numFmtId="43" fontId="2" fillId="3" borderId="1" xfId="1" quotePrefix="1" applyFont="1" applyFill="1" applyBorder="1" applyAlignment="1">
      <alignment horizontal="center" vertical="center" wrapText="1"/>
    </xf>
    <xf numFmtId="43" fontId="11" fillId="3" borderId="1" xfId="2" applyNumberFormat="1" applyFont="1" applyFill="1" applyBorder="1" applyAlignment="1" applyProtection="1">
      <alignment horizontal="right" vertical="center"/>
      <protection locked="0"/>
    </xf>
    <xf numFmtId="43" fontId="10" fillId="0" borderId="7" xfId="1" applyNumberFormat="1" applyFont="1" applyFill="1" applyBorder="1" applyAlignment="1" applyProtection="1">
      <alignment horizontal="right" vertical="center"/>
    </xf>
    <xf numFmtId="0" fontId="2" fillId="0" borderId="5" xfId="0" applyFont="1" applyBorder="1" applyAlignment="1">
      <alignment vertical="center"/>
    </xf>
    <xf numFmtId="0" fontId="18" fillId="4" borderId="16" xfId="0" quotePrefix="1" applyFont="1" applyFill="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14" fillId="4" borderId="5" xfId="0" applyNumberFormat="1" applyFont="1" applyFill="1" applyBorder="1" applyAlignment="1">
      <alignment vertical="center"/>
    </xf>
    <xf numFmtId="0" fontId="2" fillId="0" borderId="7" xfId="0" applyFont="1" applyBorder="1" applyAlignment="1">
      <alignment vertical="center"/>
    </xf>
    <xf numFmtId="0" fontId="14" fillId="4" borderId="1" xfId="0" applyFont="1" applyFill="1" applyBorder="1" applyAlignment="1">
      <alignment vertical="center"/>
    </xf>
    <xf numFmtId="164" fontId="2" fillId="0" borderId="0" xfId="0" applyNumberFormat="1" applyFont="1" applyAlignment="1">
      <alignment vertical="center"/>
    </xf>
    <xf numFmtId="0" fontId="2" fillId="0" borderId="20" xfId="0" applyNumberFormat="1" applyFont="1" applyBorder="1" applyAlignment="1">
      <alignment vertical="center"/>
    </xf>
    <xf numFmtId="0" fontId="14" fillId="4" borderId="9" xfId="0" applyNumberFormat="1" applyFont="1" applyFill="1" applyBorder="1" applyAlignment="1">
      <alignment vertical="center"/>
    </xf>
    <xf numFmtId="0" fontId="17" fillId="2" borderId="0" xfId="0" applyFont="1" applyFill="1" applyAlignment="1">
      <alignment vertical="center"/>
    </xf>
    <xf numFmtId="44" fontId="11" fillId="0" borderId="1" xfId="2" applyFont="1" applyFill="1" applyBorder="1" applyAlignment="1" applyProtection="1">
      <alignment horizontal="right" vertical="center"/>
    </xf>
    <xf numFmtId="7" fontId="14" fillId="4" borderId="1" xfId="2" applyNumberFormat="1" applyFont="1" applyFill="1" applyBorder="1" applyAlignment="1" applyProtection="1">
      <alignment horizontal="right" vertical="center"/>
    </xf>
    <xf numFmtId="7" fontId="11" fillId="0" borderId="1" xfId="2" applyNumberFormat="1" applyFont="1" applyFill="1" applyBorder="1" applyAlignment="1" applyProtection="1">
      <alignment horizontal="right" vertical="center"/>
    </xf>
    <xf numFmtId="43" fontId="11" fillId="0" borderId="1" xfId="2" applyNumberFormat="1" applyFont="1" applyFill="1" applyBorder="1" applyAlignment="1" applyProtection="1">
      <alignment horizontal="right" vertical="center"/>
    </xf>
  </cellXfs>
  <cellStyles count="6">
    <cellStyle name="Komma" xfId="1" builtinId="3"/>
    <cellStyle name="Komma 2" xfId="4" xr:uid="{F2E9B0DC-A5D1-4802-9519-533591E7C274}"/>
    <cellStyle name="Procent" xfId="3" builtinId="5"/>
    <cellStyle name="Standaard" xfId="0" builtinId="0"/>
    <cellStyle name="Valuta" xfId="2" builtinId="4"/>
    <cellStyle name="Valuta 2" xfId="5" xr:uid="{55314D75-7470-4EC9-9654-E4D43CD3327C}"/>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EBBF3EB0-18C4-41CA-97D7-85001A154E47}"/>
            </a:ext>
          </a:extLst>
        </xdr:cNvPr>
        <xdr:cNvPicPr>
          <a:picLocks noChangeAspect="1"/>
        </xdr:cNvPicPr>
      </xdr:nvPicPr>
      <xdr:blipFill>
        <a:blip xmlns:r="http://schemas.openxmlformats.org/officeDocument/2006/relationships" r:embed="rId1"/>
        <a:stretch>
          <a:fillRect/>
        </a:stretch>
      </xdr:blipFill>
      <xdr:spPr>
        <a:xfrm>
          <a:off x="676275" y="257176"/>
          <a:ext cx="3648075" cy="121861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9B915CFA-A5F5-42AE-AF0A-11F4B108C07C}"/>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8D336A95-313E-49CC-858E-9704B9AC0EAE}"/>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A634DEE1-E818-4A7B-A6C3-2049EB5D3BAE}"/>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B0540573-413E-4A80-AC6D-E2D9822A7591}"/>
            </a:ext>
          </a:extLst>
        </xdr:cNvPr>
        <xdr:cNvPicPr>
          <a:picLocks noChangeAspect="1"/>
        </xdr:cNvPicPr>
      </xdr:nvPicPr>
      <xdr:blipFill>
        <a:blip xmlns:r="http://schemas.openxmlformats.org/officeDocument/2006/relationships" r:embed="rId1"/>
        <a:stretch>
          <a:fillRect/>
        </a:stretch>
      </xdr:blipFill>
      <xdr:spPr>
        <a:xfrm>
          <a:off x="228600" y="257176"/>
          <a:ext cx="3648075" cy="121861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7E9B8328-833E-4E52-8E73-100DEBDCACF5}"/>
            </a:ext>
          </a:extLst>
        </xdr:cNvPr>
        <xdr:cNvPicPr>
          <a:picLocks noChangeAspect="1"/>
        </xdr:cNvPicPr>
      </xdr:nvPicPr>
      <xdr:blipFill>
        <a:blip xmlns:r="http://schemas.openxmlformats.org/officeDocument/2006/relationships" r:embed="rId1"/>
        <a:stretch>
          <a:fillRect/>
        </a:stretch>
      </xdr:blipFill>
      <xdr:spPr>
        <a:xfrm>
          <a:off x="228600" y="257176"/>
          <a:ext cx="3648075" cy="1218618"/>
        </a:xfrm>
        <a:prstGeom prst="rect">
          <a:avLst/>
        </a:prstGeom>
      </xdr:spPr>
    </xdr:pic>
    <xdr:clientData/>
  </xdr:oneCellAnchor>
  <xdr:oneCellAnchor>
    <xdr:from>
      <xdr:col>1</xdr:col>
      <xdr:colOff>66675</xdr:colOff>
      <xdr:row>1</xdr:row>
      <xdr:rowOff>66676</xdr:rowOff>
    </xdr:from>
    <xdr:ext cx="3648075" cy="1218618"/>
    <xdr:pic>
      <xdr:nvPicPr>
        <xdr:cNvPr id="3" name="Picture 2">
          <a:extLst>
            <a:ext uri="{FF2B5EF4-FFF2-40B4-BE49-F238E27FC236}">
              <a16:creationId xmlns:a16="http://schemas.microsoft.com/office/drawing/2014/main" id="{2F179A07-6AD6-4C39-9BEE-5847D0B323AA}"/>
            </a:ext>
          </a:extLst>
        </xdr:cNvPr>
        <xdr:cNvPicPr>
          <a:picLocks noChangeAspect="1"/>
        </xdr:cNvPicPr>
      </xdr:nvPicPr>
      <xdr:blipFill>
        <a:blip xmlns:r="http://schemas.openxmlformats.org/officeDocument/2006/relationships" r:embed="rId1"/>
        <a:stretch>
          <a:fillRect/>
        </a:stretch>
      </xdr:blipFill>
      <xdr:spPr>
        <a:xfrm>
          <a:off x="228600" y="257176"/>
          <a:ext cx="3648075" cy="12186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9AAF7010-3FF9-4EC5-8882-A25B46651BB8}"/>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F4407660-323B-400A-A1F0-5F7D87713563}"/>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444559BB-3B5E-459D-842F-720AF0763103}"/>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4FBA3E81-B92D-4670-806B-B6DC50A71CA5}"/>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1FF3A1D2-765D-4DDC-99ED-67EC02B7B5BF}"/>
            </a:ext>
          </a:extLst>
        </xdr:cNvPr>
        <xdr:cNvPicPr>
          <a:picLocks noChangeAspect="1"/>
        </xdr:cNvPicPr>
      </xdr:nvPicPr>
      <xdr:blipFill>
        <a:blip xmlns:r="http://schemas.openxmlformats.org/officeDocument/2006/relationships" r:embed="rId1"/>
        <a:stretch>
          <a:fillRect/>
        </a:stretch>
      </xdr:blipFill>
      <xdr:spPr>
        <a:xfrm>
          <a:off x="1343025" y="257176"/>
          <a:ext cx="3648075" cy="121861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01E20FF6-ABE8-4AD7-ABDE-55B67AC946BA}"/>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C85923AA-44AF-4F0D-AB06-C22342C0B7A4}"/>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A2B5-85F2-4D12-82FA-1496C0583F1E}">
  <sheetPr>
    <tabColor rgb="FF002060"/>
  </sheetPr>
  <dimension ref="A1:D35"/>
  <sheetViews>
    <sheetView showGridLines="0" tabSelected="1" zoomScale="80" zoomScaleNormal="80" workbookViewId="0">
      <selection activeCell="B6" sqref="B6:C6"/>
    </sheetView>
  </sheetViews>
  <sheetFormatPr defaultRowHeight="14.25" x14ac:dyDescent="0.2"/>
  <cols>
    <col min="1" max="1" width="2.42578125" style="1" customWidth="1"/>
    <col min="2" max="2" width="49.85546875" style="1" customWidth="1"/>
    <col min="3" max="3" width="69.28515625" style="1" customWidth="1"/>
    <col min="4" max="4" width="2.7109375" style="1" customWidth="1"/>
    <col min="5" max="6" width="9.140625" style="1"/>
    <col min="7" max="7" width="17.28515625" style="1" customWidth="1"/>
    <col min="8" max="16384" width="9.140625" style="1"/>
  </cols>
  <sheetData>
    <row r="1" spans="1:4" ht="15" thickBot="1" x14ac:dyDescent="0.25">
      <c r="A1" s="3"/>
      <c r="B1" s="3"/>
      <c r="C1" s="3"/>
      <c r="D1" s="3"/>
    </row>
    <row r="2" spans="1:4" ht="108.75" customHeight="1" thickBot="1" x14ac:dyDescent="0.25">
      <c r="A2" s="3"/>
      <c r="B2" s="6"/>
      <c r="C2" s="5"/>
      <c r="D2" s="3"/>
    </row>
    <row r="3" spans="1:4" ht="15" thickBot="1" x14ac:dyDescent="0.25">
      <c r="A3" s="3"/>
      <c r="B3" s="3"/>
      <c r="C3" s="3"/>
      <c r="D3" s="3"/>
    </row>
    <row r="4" spans="1:4" ht="184.5" customHeight="1" thickBot="1" x14ac:dyDescent="0.25">
      <c r="A4" s="3"/>
      <c r="B4" s="101" t="s">
        <v>362</v>
      </c>
      <c r="C4" s="102"/>
      <c r="D4" s="4"/>
    </row>
    <row r="5" spans="1:4" ht="15" thickBot="1" x14ac:dyDescent="0.25">
      <c r="A5" s="3"/>
      <c r="B5" s="3"/>
      <c r="C5" s="3"/>
      <c r="D5" s="3"/>
    </row>
    <row r="6" spans="1:4" ht="108.75" customHeight="1" thickBot="1" x14ac:dyDescent="0.25">
      <c r="A6" s="3"/>
      <c r="B6" s="103" t="s">
        <v>361</v>
      </c>
      <c r="C6" s="104"/>
      <c r="D6" s="3"/>
    </row>
    <row r="7" spans="1:4" x14ac:dyDescent="0.2">
      <c r="A7" s="3"/>
      <c r="B7" s="3"/>
      <c r="C7" s="3"/>
      <c r="D7" s="3"/>
    </row>
    <row r="21" spans="2:4" s="2" customFormat="1" x14ac:dyDescent="0.2">
      <c r="B21" s="1"/>
      <c r="C21" s="1"/>
      <c r="D21" s="1"/>
    </row>
    <row r="29" spans="2:4" s="2" customFormat="1" x14ac:dyDescent="0.2">
      <c r="B29" s="1"/>
      <c r="C29" s="1"/>
      <c r="D29" s="1"/>
    </row>
    <row r="34" spans="2:4" s="2" customFormat="1" x14ac:dyDescent="0.2">
      <c r="B34" s="1"/>
      <c r="C34" s="1"/>
      <c r="D34" s="1"/>
    </row>
    <row r="35" spans="2:4" s="2" customFormat="1" x14ac:dyDescent="0.2">
      <c r="B35" s="1"/>
      <c r="C35" s="1"/>
      <c r="D35" s="1"/>
    </row>
  </sheetData>
  <sheetProtection algorithmName="SHA-512" hashValue="o5duqod1lGK8Afht3rdWw0M1eL7vRREM+/gRUAL6uZqTt+QGSopHwtVRIfVoI17SGNOceqOlWeMkRzU0Uc6joA==" saltValue="L66YJoWkBkUXnc2EJZxOmw==" spinCount="100000" sheet="1" objects="1" scenarios="1" selectLockedCells="1"/>
  <mergeCells count="2">
    <mergeCell ref="B4:C4"/>
    <mergeCell ref="B6:C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D838F-A1D2-4C8F-A937-866F73AE85F9}">
  <sheetPr>
    <tabColor theme="4" tint="0.79998168889431442"/>
    <pageSetUpPr fitToPage="1"/>
  </sheetPr>
  <dimension ref="A1:G74"/>
  <sheetViews>
    <sheetView showGridLines="0" zoomScale="90" zoomScaleNormal="90" workbookViewId="0">
      <selection activeCell="D5" sqref="D5"/>
    </sheetView>
  </sheetViews>
  <sheetFormatPr defaultRowHeight="14.25" x14ac:dyDescent="0.2"/>
  <cols>
    <col min="1" max="1" width="3.5703125" style="1" customWidth="1"/>
    <col min="2" max="2" width="58" style="2"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4"/>
      <c r="C1" s="68"/>
      <c r="D1" s="3"/>
      <c r="E1" s="3"/>
      <c r="F1" s="12"/>
      <c r="G1" s="3"/>
    </row>
    <row r="2" spans="1:7" ht="108.75" customHeight="1" thickBot="1" x14ac:dyDescent="0.25">
      <c r="A2" s="3"/>
      <c r="B2" s="145"/>
      <c r="C2" s="69"/>
      <c r="D2" s="111" t="s">
        <v>298</v>
      </c>
      <c r="E2" s="111"/>
      <c r="F2" s="112"/>
      <c r="G2" s="3"/>
    </row>
    <row r="3" spans="1:7" ht="15" thickBot="1" x14ac:dyDescent="0.25">
      <c r="A3" s="3"/>
      <c r="B3" s="4"/>
      <c r="C3" s="68"/>
      <c r="D3" s="3"/>
      <c r="E3" s="3"/>
      <c r="F3" s="12"/>
      <c r="G3" s="3"/>
    </row>
    <row r="4" spans="1:7" ht="15" thickBot="1" x14ac:dyDescent="0.25">
      <c r="A4" s="3"/>
      <c r="B4" s="109" t="s">
        <v>36</v>
      </c>
      <c r="C4" s="110"/>
      <c r="D4" s="110"/>
      <c r="E4" s="110"/>
      <c r="F4" s="113"/>
      <c r="G4" s="3"/>
    </row>
    <row r="5" spans="1:7" ht="57.75" thickBot="1" x14ac:dyDescent="0.25">
      <c r="A5" s="3"/>
      <c r="B5" s="97" t="s">
        <v>299</v>
      </c>
      <c r="C5" s="70"/>
      <c r="D5" s="29"/>
      <c r="E5" s="36"/>
      <c r="F5" s="65" t="s">
        <v>300</v>
      </c>
      <c r="G5" s="3"/>
    </row>
    <row r="6" spans="1:7" ht="15" thickBot="1" x14ac:dyDescent="0.25">
      <c r="A6" s="3"/>
      <c r="B6" s="47" t="s">
        <v>189</v>
      </c>
      <c r="C6" s="70"/>
      <c r="D6" s="28">
        <v>365</v>
      </c>
      <c r="E6" s="37"/>
      <c r="F6" s="48"/>
      <c r="G6" s="3"/>
    </row>
    <row r="7" spans="1:7" ht="15" thickBot="1" x14ac:dyDescent="0.25">
      <c r="A7" s="3"/>
      <c r="B7" s="47" t="s">
        <v>146</v>
      </c>
      <c r="C7" s="70"/>
      <c r="D7" s="144">
        <f>D5/D6</f>
        <v>0</v>
      </c>
      <c r="E7" s="37"/>
      <c r="F7" s="48"/>
      <c r="G7" s="3"/>
    </row>
    <row r="8" spans="1:7" ht="15" thickBot="1" x14ac:dyDescent="0.25">
      <c r="A8" s="3"/>
      <c r="B8" s="4"/>
      <c r="C8" s="3"/>
      <c r="D8" s="3"/>
      <c r="E8" s="3"/>
      <c r="F8" s="3"/>
      <c r="G8" s="3"/>
    </row>
    <row r="9" spans="1:7" ht="15" thickBot="1" x14ac:dyDescent="0.25">
      <c r="A9" s="3"/>
      <c r="B9" s="114" t="s">
        <v>84</v>
      </c>
      <c r="C9" s="116" t="s">
        <v>259</v>
      </c>
      <c r="D9" s="114" t="s">
        <v>138</v>
      </c>
      <c r="E9" s="49"/>
      <c r="F9" s="114" t="s">
        <v>82</v>
      </c>
      <c r="G9" s="3"/>
    </row>
    <row r="10" spans="1:7" ht="15" thickBot="1" x14ac:dyDescent="0.25">
      <c r="A10" s="3"/>
      <c r="B10" s="115"/>
      <c r="C10" s="117"/>
      <c r="D10" s="115"/>
      <c r="E10" s="36"/>
      <c r="F10" s="115"/>
      <c r="G10" s="3"/>
    </row>
    <row r="11" spans="1:7" ht="15" thickBot="1" x14ac:dyDescent="0.25">
      <c r="A11" s="3"/>
      <c r="B11" s="109" t="s">
        <v>301</v>
      </c>
      <c r="C11" s="110"/>
      <c r="D11" s="110"/>
      <c r="E11" s="110"/>
      <c r="F11" s="113"/>
      <c r="G11" s="3"/>
    </row>
    <row r="12" spans="1:7" ht="15" thickBot="1" x14ac:dyDescent="0.25">
      <c r="A12" s="3"/>
      <c r="B12" s="146" t="s">
        <v>109</v>
      </c>
      <c r="C12" s="71"/>
      <c r="D12" s="30"/>
      <c r="E12" s="30"/>
      <c r="F12" s="66"/>
      <c r="G12" s="3"/>
    </row>
    <row r="13" spans="1:7" ht="15" thickBot="1" x14ac:dyDescent="0.25">
      <c r="A13" s="3"/>
      <c r="B13" s="54" t="s">
        <v>110</v>
      </c>
      <c r="C13" s="141"/>
      <c r="D13" s="14"/>
      <c r="E13" s="38"/>
      <c r="F13" s="118" t="s">
        <v>117</v>
      </c>
      <c r="G13" s="3"/>
    </row>
    <row r="14" spans="1:7" ht="57.75" thickBot="1" x14ac:dyDescent="0.25">
      <c r="A14" s="3"/>
      <c r="B14" s="55" t="s">
        <v>302</v>
      </c>
      <c r="C14" s="142"/>
      <c r="D14" s="14"/>
      <c r="E14" s="38"/>
      <c r="F14" s="119"/>
      <c r="G14" s="3"/>
    </row>
    <row r="15" spans="1:7" ht="134.25" customHeight="1" thickBot="1" x14ac:dyDescent="0.25">
      <c r="A15" s="3"/>
      <c r="B15" s="55" t="s">
        <v>303</v>
      </c>
      <c r="C15" s="142"/>
      <c r="D15" s="14"/>
      <c r="E15" s="38"/>
      <c r="F15" s="119"/>
      <c r="G15" s="3"/>
    </row>
    <row r="16" spans="1:7" ht="47.25" customHeight="1" thickBot="1" x14ac:dyDescent="0.25">
      <c r="A16" s="3"/>
      <c r="B16" s="55" t="s">
        <v>260</v>
      </c>
      <c r="C16" s="142"/>
      <c r="D16" s="14"/>
      <c r="E16" s="38"/>
      <c r="F16" s="119"/>
      <c r="G16" s="3"/>
    </row>
    <row r="17" spans="1:7" ht="51" customHeight="1" thickBot="1" x14ac:dyDescent="0.25">
      <c r="A17" s="3"/>
      <c r="B17" s="58" t="s">
        <v>119</v>
      </c>
      <c r="C17" s="67">
        <f>C13-C14-C15-C16</f>
        <v>0</v>
      </c>
      <c r="D17" s="140">
        <f>D13-D14-D15-D16</f>
        <v>0</v>
      </c>
      <c r="E17" s="38"/>
      <c r="F17" s="120"/>
      <c r="G17" s="3"/>
    </row>
    <row r="18" spans="1:7" ht="15" thickBot="1" x14ac:dyDescent="0.25">
      <c r="A18" s="3"/>
      <c r="B18" s="146" t="s">
        <v>111</v>
      </c>
      <c r="C18" s="70"/>
      <c r="D18" s="30"/>
      <c r="E18" s="30"/>
      <c r="F18" s="66"/>
      <c r="G18" s="3"/>
    </row>
    <row r="19" spans="1:7" ht="57.75" thickBot="1" x14ac:dyDescent="0.25">
      <c r="A19" s="3"/>
      <c r="B19" s="32" t="s">
        <v>37</v>
      </c>
      <c r="C19" s="70"/>
      <c r="D19" s="57"/>
      <c r="E19" s="39"/>
      <c r="F19" s="47" t="s">
        <v>304</v>
      </c>
      <c r="G19" s="3"/>
    </row>
    <row r="20" spans="1:7" ht="15" thickBot="1" x14ac:dyDescent="0.25">
      <c r="A20" s="3"/>
      <c r="B20" s="109" t="s">
        <v>305</v>
      </c>
      <c r="C20" s="110"/>
      <c r="D20" s="110"/>
      <c r="E20" s="110"/>
      <c r="F20" s="124"/>
      <c r="G20" s="3"/>
    </row>
    <row r="21" spans="1:7" ht="29.25" thickBot="1" x14ac:dyDescent="0.25">
      <c r="A21" s="3"/>
      <c r="B21" s="54" t="s">
        <v>261</v>
      </c>
      <c r="C21" s="70"/>
      <c r="D21" s="14"/>
      <c r="E21" s="38"/>
      <c r="F21" s="125" t="s">
        <v>21</v>
      </c>
      <c r="G21" s="3"/>
    </row>
    <row r="22" spans="1:7" ht="57.75" thickBot="1" x14ac:dyDescent="0.25">
      <c r="A22" s="3"/>
      <c r="B22" s="55" t="s">
        <v>306</v>
      </c>
      <c r="C22" s="70"/>
      <c r="D22" s="14"/>
      <c r="E22" s="38"/>
      <c r="F22" s="125"/>
      <c r="G22" s="3"/>
    </row>
    <row r="23" spans="1:7" ht="119.25" customHeight="1" thickBot="1" x14ac:dyDescent="0.25">
      <c r="A23" s="3"/>
      <c r="B23" s="55" t="s">
        <v>307</v>
      </c>
      <c r="C23" s="70"/>
      <c r="D23" s="14"/>
      <c r="E23" s="38"/>
      <c r="F23" s="125"/>
      <c r="G23" s="3"/>
    </row>
    <row r="24" spans="1:7" ht="51" customHeight="1" thickBot="1" x14ac:dyDescent="0.25">
      <c r="A24" s="3"/>
      <c r="B24" s="55" t="s">
        <v>262</v>
      </c>
      <c r="C24" s="70"/>
      <c r="D24" s="14"/>
      <c r="E24" s="38"/>
      <c r="F24" s="125"/>
      <c r="G24" s="3"/>
    </row>
    <row r="25" spans="1:7" ht="68.25" customHeight="1" thickBot="1" x14ac:dyDescent="0.25">
      <c r="A25" s="3"/>
      <c r="B25" s="80" t="s">
        <v>308</v>
      </c>
      <c r="C25" s="70"/>
      <c r="D25" s="140">
        <f>D21-D22-D23-D24</f>
        <v>0</v>
      </c>
      <c r="E25" s="40"/>
      <c r="F25" s="126"/>
      <c r="G25" s="3"/>
    </row>
    <row r="26" spans="1:7" ht="15" thickBot="1" x14ac:dyDescent="0.25">
      <c r="A26" s="3"/>
      <c r="B26" s="109" t="s">
        <v>309</v>
      </c>
      <c r="C26" s="110"/>
      <c r="D26" s="110"/>
      <c r="E26" s="110"/>
      <c r="F26" s="121"/>
      <c r="G26" s="3"/>
    </row>
    <row r="27" spans="1:7" ht="29.25" thickBot="1" x14ac:dyDescent="0.25">
      <c r="A27" s="3"/>
      <c r="B27" s="54" t="s">
        <v>112</v>
      </c>
      <c r="C27" s="141">
        <f>C13</f>
        <v>0</v>
      </c>
      <c r="D27" s="14"/>
      <c r="E27" s="38"/>
      <c r="F27" s="118" t="s">
        <v>310</v>
      </c>
      <c r="G27" s="3"/>
    </row>
    <row r="28" spans="1:7" ht="57.75" thickBot="1" x14ac:dyDescent="0.25">
      <c r="A28" s="3"/>
      <c r="B28" s="55" t="s">
        <v>311</v>
      </c>
      <c r="C28" s="141">
        <f>C14</f>
        <v>0</v>
      </c>
      <c r="D28" s="14"/>
      <c r="E28" s="38"/>
      <c r="F28" s="119"/>
      <c r="G28" s="3"/>
    </row>
    <row r="29" spans="1:7" ht="118.5" customHeight="1" thickBot="1" x14ac:dyDescent="0.25">
      <c r="A29" s="3"/>
      <c r="B29" s="55" t="s">
        <v>312</v>
      </c>
      <c r="C29" s="141">
        <f>C15</f>
        <v>0</v>
      </c>
      <c r="D29" s="14"/>
      <c r="E29" s="38"/>
      <c r="F29" s="119"/>
      <c r="G29" s="3"/>
    </row>
    <row r="30" spans="1:7" ht="42.75" customHeight="1" thickBot="1" x14ac:dyDescent="0.25">
      <c r="A30" s="3"/>
      <c r="B30" s="55" t="s">
        <v>264</v>
      </c>
      <c r="C30" s="141">
        <f>C16</f>
        <v>0</v>
      </c>
      <c r="D30" s="14"/>
      <c r="E30" s="38"/>
      <c r="F30" s="119"/>
      <c r="G30" s="3"/>
    </row>
    <row r="31" spans="1:7" ht="57.75" thickBot="1" x14ac:dyDescent="0.25">
      <c r="A31" s="3"/>
      <c r="B31" s="58" t="s">
        <v>270</v>
      </c>
      <c r="C31" s="67">
        <f>C27-C28-C29-C30</f>
        <v>0</v>
      </c>
      <c r="D31" s="140">
        <f>D27-D28-D29-D30</f>
        <v>0</v>
      </c>
      <c r="E31" s="38"/>
      <c r="F31" s="120"/>
      <c r="G31" s="3"/>
    </row>
    <row r="32" spans="1:7" ht="15" thickBot="1" x14ac:dyDescent="0.25">
      <c r="A32" s="3"/>
      <c r="B32" s="109" t="s">
        <v>313</v>
      </c>
      <c r="C32" s="110"/>
      <c r="D32" s="110"/>
      <c r="E32" s="110"/>
      <c r="F32" s="121"/>
      <c r="G32" s="3"/>
    </row>
    <row r="33" spans="1:7" ht="78" customHeight="1" thickBot="1" x14ac:dyDescent="0.25">
      <c r="A33" s="3"/>
      <c r="B33" s="54" t="s">
        <v>113</v>
      </c>
      <c r="C33" s="70"/>
      <c r="D33" s="14"/>
      <c r="E33" s="38"/>
      <c r="F33" s="118" t="s">
        <v>271</v>
      </c>
      <c r="G33" s="3"/>
    </row>
    <row r="34" spans="1:7" ht="88.5" customHeight="1" thickBot="1" x14ac:dyDescent="0.25">
      <c r="A34" s="3"/>
      <c r="B34" s="55" t="s">
        <v>314</v>
      </c>
      <c r="C34" s="70"/>
      <c r="D34" s="14"/>
      <c r="E34" s="38"/>
      <c r="F34" s="119"/>
      <c r="G34" s="3"/>
    </row>
    <row r="35" spans="1:7" ht="147" customHeight="1" thickBot="1" x14ac:dyDescent="0.25">
      <c r="A35" s="3"/>
      <c r="B35" s="55" t="s">
        <v>315</v>
      </c>
      <c r="C35" s="70"/>
      <c r="D35" s="14"/>
      <c r="E35" s="38"/>
      <c r="F35" s="62" t="s">
        <v>106</v>
      </c>
      <c r="G35" s="3"/>
    </row>
    <row r="36" spans="1:7" ht="57.75" thickBot="1" x14ac:dyDescent="0.25">
      <c r="A36" s="3"/>
      <c r="B36" s="55" t="s">
        <v>122</v>
      </c>
      <c r="C36" s="70"/>
      <c r="D36" s="14"/>
      <c r="E36" s="38"/>
      <c r="F36" s="62" t="s">
        <v>148</v>
      </c>
      <c r="G36" s="3"/>
    </row>
    <row r="37" spans="1:7" ht="94.5" customHeight="1" thickBot="1" x14ac:dyDescent="0.25">
      <c r="A37" s="3"/>
      <c r="B37" s="58" t="s">
        <v>275</v>
      </c>
      <c r="C37" s="70"/>
      <c r="D37" s="140">
        <f>D33-D34-D35-D36</f>
        <v>0</v>
      </c>
      <c r="E37" s="38"/>
      <c r="F37" s="63"/>
      <c r="G37" s="3"/>
    </row>
    <row r="38" spans="1:7" ht="15" thickBot="1" x14ac:dyDescent="0.25">
      <c r="A38" s="3"/>
      <c r="B38" s="122" t="s">
        <v>316</v>
      </c>
      <c r="C38" s="123"/>
      <c r="D38" s="123"/>
      <c r="E38" s="123"/>
      <c r="F38" s="124"/>
      <c r="G38" s="3"/>
    </row>
    <row r="39" spans="1:7" ht="74.25" customHeight="1" thickBot="1" x14ac:dyDescent="0.25">
      <c r="A39" s="3"/>
      <c r="B39" s="54" t="s">
        <v>115</v>
      </c>
      <c r="C39" s="70"/>
      <c r="D39" s="14"/>
      <c r="E39" s="38"/>
      <c r="F39" s="9" t="s">
        <v>208</v>
      </c>
      <c r="G39" s="3"/>
    </row>
    <row r="40" spans="1:7" ht="89.25" customHeight="1" thickBot="1" x14ac:dyDescent="0.25">
      <c r="A40" s="3"/>
      <c r="B40" s="55" t="s">
        <v>381</v>
      </c>
      <c r="C40" s="70"/>
      <c r="D40" s="14"/>
      <c r="E40" s="38"/>
      <c r="F40" s="62" t="s">
        <v>101</v>
      </c>
      <c r="G40" s="3"/>
    </row>
    <row r="41" spans="1:7" ht="146.25" customHeight="1" thickBot="1" x14ac:dyDescent="0.25">
      <c r="A41" s="3"/>
      <c r="B41" s="55" t="s">
        <v>382</v>
      </c>
      <c r="C41" s="70"/>
      <c r="D41" s="14"/>
      <c r="E41" s="38"/>
      <c r="F41" s="62" t="s">
        <v>102</v>
      </c>
      <c r="G41" s="3"/>
    </row>
    <row r="42" spans="1:7" ht="74.25" customHeight="1" thickBot="1" x14ac:dyDescent="0.25">
      <c r="A42" s="3"/>
      <c r="B42" s="55" t="s">
        <v>370</v>
      </c>
      <c r="C42" s="70"/>
      <c r="D42" s="14"/>
      <c r="E42" s="38"/>
      <c r="F42" s="62" t="s">
        <v>272</v>
      </c>
      <c r="G42" s="3"/>
    </row>
    <row r="43" spans="1:7" ht="74.25" customHeight="1" thickBot="1" x14ac:dyDescent="0.25">
      <c r="A43" s="3"/>
      <c r="B43" s="58" t="s">
        <v>276</v>
      </c>
      <c r="C43" s="96"/>
      <c r="D43" s="140">
        <f>D39-D40-D41-D42</f>
        <v>0</v>
      </c>
      <c r="E43" s="38"/>
      <c r="F43" s="63" t="s">
        <v>148</v>
      </c>
      <c r="G43" s="3"/>
    </row>
    <row r="44" spans="1:7" ht="15" thickBot="1" x14ac:dyDescent="0.25">
      <c r="A44" s="3"/>
      <c r="B44" s="4"/>
      <c r="C44" s="68"/>
      <c r="D44" s="8"/>
      <c r="E44" s="8"/>
      <c r="F44" s="12"/>
      <c r="G44" s="3"/>
    </row>
    <row r="45" spans="1:7" x14ac:dyDescent="0.2">
      <c r="A45" s="3"/>
      <c r="B45" s="147" t="s">
        <v>301</v>
      </c>
      <c r="C45" s="70"/>
      <c r="D45" s="59">
        <f>D17+D19</f>
        <v>0</v>
      </c>
      <c r="E45" s="33"/>
      <c r="F45" s="12"/>
      <c r="G45" s="3"/>
    </row>
    <row r="46" spans="1:7" x14ac:dyDescent="0.2">
      <c r="A46" s="3"/>
      <c r="B46" s="148" t="s">
        <v>305</v>
      </c>
      <c r="C46" s="70"/>
      <c r="D46" s="60">
        <f>D25</f>
        <v>0</v>
      </c>
      <c r="E46" s="33"/>
      <c r="F46" s="12"/>
      <c r="G46" s="3"/>
    </row>
    <row r="47" spans="1:7" x14ac:dyDescent="0.2">
      <c r="A47" s="3"/>
      <c r="B47" s="148" t="s">
        <v>309</v>
      </c>
      <c r="C47" s="70"/>
      <c r="D47" s="60">
        <f>D31</f>
        <v>0</v>
      </c>
      <c r="E47" s="33"/>
      <c r="F47" s="12"/>
      <c r="G47" s="3"/>
    </row>
    <row r="48" spans="1:7" x14ac:dyDescent="0.2">
      <c r="A48" s="3"/>
      <c r="B48" s="148" t="s">
        <v>313</v>
      </c>
      <c r="C48" s="70"/>
      <c r="D48" s="60">
        <f>D37</f>
        <v>0</v>
      </c>
      <c r="E48" s="33"/>
      <c r="F48" s="12"/>
      <c r="G48" s="3"/>
    </row>
    <row r="49" spans="1:7" ht="15" thickBot="1" x14ac:dyDescent="0.25">
      <c r="A49" s="3"/>
      <c r="B49" s="149" t="s">
        <v>317</v>
      </c>
      <c r="C49" s="70"/>
      <c r="D49" s="61">
        <f>D43</f>
        <v>0</v>
      </c>
      <c r="E49" s="33"/>
      <c r="F49" s="12"/>
      <c r="G49" s="3"/>
    </row>
    <row r="50" spans="1:7" ht="15" thickBot="1" x14ac:dyDescent="0.25">
      <c r="A50" s="3"/>
      <c r="B50" s="148" t="s">
        <v>22</v>
      </c>
      <c r="C50" s="70"/>
      <c r="D50" s="77">
        <f>D45+D46-D47-D48-D49</f>
        <v>0</v>
      </c>
      <c r="E50" s="33"/>
      <c r="F50" s="12"/>
      <c r="G50" s="3"/>
    </row>
    <row r="51" spans="1:7" ht="15" thickBot="1" x14ac:dyDescent="0.25">
      <c r="A51" s="3"/>
      <c r="B51" s="145" t="s">
        <v>23</v>
      </c>
      <c r="C51" s="76"/>
      <c r="D51" s="78">
        <f>D5/D6</f>
        <v>0</v>
      </c>
      <c r="E51" s="8"/>
      <c r="F51" s="12"/>
      <c r="G51" s="3"/>
    </row>
    <row r="52" spans="1:7" ht="15" thickBot="1" x14ac:dyDescent="0.25">
      <c r="A52" s="3"/>
      <c r="B52" s="150" t="s">
        <v>71</v>
      </c>
      <c r="C52" s="76"/>
      <c r="D52" s="94" t="e">
        <f>IF(D50/D51&lt;0,0,IFERROR(D50/D51,0))</f>
        <v>#DIV/0!</v>
      </c>
      <c r="E52" s="33"/>
      <c r="F52" s="12"/>
      <c r="G52" s="3"/>
    </row>
    <row r="53" spans="1:7" ht="15" thickBot="1" x14ac:dyDescent="0.25">
      <c r="A53" s="3"/>
      <c r="B53" s="4"/>
      <c r="C53" s="68"/>
      <c r="D53" s="8"/>
      <c r="E53" s="8"/>
      <c r="F53" s="12"/>
      <c r="G53" s="3"/>
    </row>
    <row r="54" spans="1:7" ht="15.75" customHeight="1" thickBot="1" x14ac:dyDescent="0.25">
      <c r="A54" s="3"/>
      <c r="B54" s="87"/>
      <c r="C54" s="87"/>
      <c r="D54" s="87"/>
      <c r="E54" s="34"/>
      <c r="F54" s="12"/>
      <c r="G54" s="3"/>
    </row>
    <row r="55" spans="1:7" ht="15" customHeight="1" thickBot="1" x14ac:dyDescent="0.25">
      <c r="A55" s="3"/>
      <c r="B55" s="87"/>
      <c r="C55" s="87"/>
      <c r="D55" s="87"/>
      <c r="E55" s="34"/>
      <c r="F55" s="12"/>
      <c r="G55" s="3"/>
    </row>
    <row r="56" spans="1:7" ht="15" customHeight="1" thickTop="1" thickBot="1" x14ac:dyDescent="0.25">
      <c r="A56" s="3"/>
      <c r="B56" s="149" t="s">
        <v>184</v>
      </c>
      <c r="C56" s="72"/>
      <c r="D56" s="84">
        <v>0.04</v>
      </c>
      <c r="E56" s="34"/>
      <c r="F56" s="12"/>
      <c r="G56" s="3"/>
    </row>
    <row r="57" spans="1:7" ht="15" customHeight="1" thickTop="1" thickBot="1" x14ac:dyDescent="0.25">
      <c r="A57" s="3"/>
      <c r="B57" s="149" t="s">
        <v>185</v>
      </c>
      <c r="C57" s="72"/>
      <c r="D57" s="85">
        <v>6.2E-2</v>
      </c>
      <c r="E57" s="34"/>
      <c r="F57" s="12"/>
      <c r="G57" s="3"/>
    </row>
    <row r="58" spans="1:7" ht="15" customHeight="1" thickTop="1" thickBot="1" x14ac:dyDescent="0.25">
      <c r="A58" s="3"/>
      <c r="B58" s="152" t="s">
        <v>181</v>
      </c>
      <c r="C58" s="92"/>
      <c r="D58" s="93">
        <f>1*(1+D56)*(1+D57)</f>
        <v>1.1044800000000001</v>
      </c>
      <c r="E58" s="34"/>
      <c r="F58" s="12"/>
      <c r="G58" s="3"/>
    </row>
    <row r="59" spans="1:7" ht="15" customHeight="1" thickBot="1" x14ac:dyDescent="0.25">
      <c r="A59" s="3"/>
      <c r="B59" s="153"/>
      <c r="C59" s="68"/>
      <c r="D59" s="8"/>
      <c r="E59" s="8"/>
      <c r="F59" s="12"/>
      <c r="G59" s="3"/>
    </row>
    <row r="60" spans="1:7" ht="15" customHeight="1" thickBot="1" x14ac:dyDescent="0.25">
      <c r="A60" s="3"/>
      <c r="B60" s="154" t="s">
        <v>71</v>
      </c>
      <c r="C60" s="76"/>
      <c r="D60" s="79">
        <f>IFERROR(D52,0)</f>
        <v>0</v>
      </c>
      <c r="E60" s="33"/>
      <c r="F60" s="12"/>
      <c r="G60" s="3"/>
    </row>
    <row r="61" spans="1:7" ht="15" thickBot="1" x14ac:dyDescent="0.25">
      <c r="A61" s="12"/>
      <c r="B61" s="154" t="str">
        <f>B58</f>
        <v>Inflatiecorrectiefactor</v>
      </c>
      <c r="C61" s="76"/>
      <c r="D61" s="89">
        <f>D58</f>
        <v>1.1044800000000001</v>
      </c>
      <c r="E61" s="12"/>
      <c r="F61" s="12"/>
      <c r="G61" s="3"/>
    </row>
    <row r="62" spans="1:7" ht="15.75" thickTop="1" thickBot="1" x14ac:dyDescent="0.25">
      <c r="A62" s="3"/>
      <c r="B62" s="155" t="s">
        <v>40</v>
      </c>
      <c r="C62" s="73"/>
      <c r="D62" s="90">
        <f>D60*D61</f>
        <v>0</v>
      </c>
      <c r="E62" s="35"/>
      <c r="F62" s="12"/>
      <c r="G62" s="3"/>
    </row>
    <row r="63" spans="1:7" ht="15" thickTop="1" x14ac:dyDescent="0.2">
      <c r="A63" s="3"/>
      <c r="B63" s="4"/>
      <c r="C63" s="68"/>
      <c r="D63" s="3"/>
      <c r="E63" s="3"/>
      <c r="F63" s="12"/>
      <c r="G63" s="3"/>
    </row>
    <row r="64" spans="1:7" x14ac:dyDescent="0.2">
      <c r="F64" s="1"/>
    </row>
    <row r="65" spans="2:6" x14ac:dyDescent="0.2">
      <c r="B65" s="156"/>
      <c r="C65" s="75"/>
    </row>
    <row r="68" spans="2:6" s="2" customFormat="1" x14ac:dyDescent="0.2">
      <c r="C68" s="74"/>
      <c r="D68" s="1"/>
      <c r="E68" s="1"/>
      <c r="F68" s="13"/>
    </row>
    <row r="73" spans="2:6" s="2" customFormat="1" x14ac:dyDescent="0.2">
      <c r="C73" s="74"/>
      <c r="D73" s="1"/>
      <c r="E73" s="1"/>
      <c r="F73" s="13"/>
    </row>
    <row r="74" spans="2:6" s="2" customFormat="1" x14ac:dyDescent="0.2">
      <c r="C74" s="74"/>
      <c r="D74" s="1"/>
      <c r="E74" s="1"/>
      <c r="F74" s="13"/>
    </row>
  </sheetData>
  <mergeCells count="15">
    <mergeCell ref="B32:F32"/>
    <mergeCell ref="F33:F34"/>
    <mergeCell ref="B38:F38"/>
    <mergeCell ref="B11:F11"/>
    <mergeCell ref="F13:F17"/>
    <mergeCell ref="B20:F20"/>
    <mergeCell ref="F21:F25"/>
    <mergeCell ref="B26:F26"/>
    <mergeCell ref="F27:F31"/>
    <mergeCell ref="D2:F2"/>
    <mergeCell ref="B4:F4"/>
    <mergeCell ref="B9:B10"/>
    <mergeCell ref="C9:C10"/>
    <mergeCell ref="D9:D10"/>
    <mergeCell ref="F9:F1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459A-DC55-41E9-9D13-86BA144038A2}">
  <sheetPr>
    <tabColor theme="4" tint="0.79998168889431442"/>
    <pageSetUpPr fitToPage="1"/>
  </sheetPr>
  <dimension ref="A1:G74"/>
  <sheetViews>
    <sheetView showGridLines="0" zoomScale="90" zoomScaleNormal="90" workbookViewId="0">
      <selection activeCell="D5" sqref="D5"/>
    </sheetView>
  </sheetViews>
  <sheetFormatPr defaultRowHeight="14.25" x14ac:dyDescent="0.2"/>
  <cols>
    <col min="1" max="1" width="3.5703125" style="1" customWidth="1"/>
    <col min="2" max="2" width="58" style="2"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4"/>
      <c r="C1" s="68"/>
      <c r="D1" s="3"/>
      <c r="E1" s="3"/>
      <c r="F1" s="12"/>
      <c r="G1" s="3"/>
    </row>
    <row r="2" spans="1:7" ht="108.75" customHeight="1" thickBot="1" x14ac:dyDescent="0.25">
      <c r="A2" s="3"/>
      <c r="B2" s="145"/>
      <c r="C2" s="69"/>
      <c r="D2" s="111" t="s">
        <v>278</v>
      </c>
      <c r="E2" s="111"/>
      <c r="F2" s="112"/>
      <c r="G2" s="3"/>
    </row>
    <row r="3" spans="1:7" ht="15" thickBot="1" x14ac:dyDescent="0.25">
      <c r="A3" s="3"/>
      <c r="B3" s="4"/>
      <c r="C3" s="68"/>
      <c r="D3" s="3"/>
      <c r="E3" s="3"/>
      <c r="F3" s="12"/>
      <c r="G3" s="3"/>
    </row>
    <row r="4" spans="1:7" ht="15" thickBot="1" x14ac:dyDescent="0.25">
      <c r="A4" s="3"/>
      <c r="B4" s="109" t="s">
        <v>36</v>
      </c>
      <c r="C4" s="110"/>
      <c r="D4" s="110"/>
      <c r="E4" s="110"/>
      <c r="F4" s="113"/>
      <c r="G4" s="3"/>
    </row>
    <row r="5" spans="1:7" ht="57.75" thickBot="1" x14ac:dyDescent="0.25">
      <c r="A5" s="3"/>
      <c r="B5" s="97" t="s">
        <v>279</v>
      </c>
      <c r="C5" s="70"/>
      <c r="D5" s="29"/>
      <c r="E5" s="36"/>
      <c r="F5" s="65" t="s">
        <v>280</v>
      </c>
      <c r="G5" s="3"/>
    </row>
    <row r="6" spans="1:7" ht="15" thickBot="1" x14ac:dyDescent="0.25">
      <c r="A6" s="3"/>
      <c r="B6" s="47" t="s">
        <v>160</v>
      </c>
      <c r="C6" s="70"/>
      <c r="D6" s="28">
        <v>365</v>
      </c>
      <c r="E6" s="37"/>
      <c r="F6" s="48"/>
      <c r="G6" s="3"/>
    </row>
    <row r="7" spans="1:7" ht="15" thickBot="1" x14ac:dyDescent="0.25">
      <c r="A7" s="3"/>
      <c r="B7" s="47" t="s">
        <v>146</v>
      </c>
      <c r="C7" s="70"/>
      <c r="D7" s="144">
        <f>D5/D6</f>
        <v>0</v>
      </c>
      <c r="E7" s="37"/>
      <c r="F7" s="48"/>
      <c r="G7" s="3"/>
    </row>
    <row r="8" spans="1:7" ht="15" thickBot="1" x14ac:dyDescent="0.25">
      <c r="A8" s="3"/>
      <c r="B8" s="4"/>
      <c r="C8" s="3"/>
      <c r="D8" s="3"/>
      <c r="E8" s="3"/>
      <c r="F8" s="3"/>
      <c r="G8" s="3"/>
    </row>
    <row r="9" spans="1:7" ht="15" thickBot="1" x14ac:dyDescent="0.25">
      <c r="A9" s="3"/>
      <c r="B9" s="114" t="s">
        <v>84</v>
      </c>
      <c r="C9" s="116" t="s">
        <v>259</v>
      </c>
      <c r="D9" s="114" t="s">
        <v>138</v>
      </c>
      <c r="E9" s="49"/>
      <c r="F9" s="114" t="s">
        <v>82</v>
      </c>
      <c r="G9" s="3"/>
    </row>
    <row r="10" spans="1:7" ht="15" thickBot="1" x14ac:dyDescent="0.25">
      <c r="A10" s="3"/>
      <c r="B10" s="115"/>
      <c r="C10" s="117"/>
      <c r="D10" s="115"/>
      <c r="E10" s="36"/>
      <c r="F10" s="115"/>
      <c r="G10" s="3"/>
    </row>
    <row r="11" spans="1:7" ht="15" thickBot="1" x14ac:dyDescent="0.25">
      <c r="A11" s="3"/>
      <c r="B11" s="109" t="s">
        <v>281</v>
      </c>
      <c r="C11" s="110"/>
      <c r="D11" s="110"/>
      <c r="E11" s="110"/>
      <c r="F11" s="113"/>
      <c r="G11" s="3"/>
    </row>
    <row r="12" spans="1:7" ht="15" thickBot="1" x14ac:dyDescent="0.25">
      <c r="A12" s="3"/>
      <c r="B12" s="146" t="s">
        <v>109</v>
      </c>
      <c r="C12" s="71"/>
      <c r="D12" s="30"/>
      <c r="E12" s="30"/>
      <c r="F12" s="66"/>
      <c r="G12" s="3"/>
    </row>
    <row r="13" spans="1:7" ht="15" thickBot="1" x14ac:dyDescent="0.25">
      <c r="A13" s="3"/>
      <c r="B13" s="54" t="s">
        <v>110</v>
      </c>
      <c r="C13" s="141"/>
      <c r="D13" s="14"/>
      <c r="E13" s="38"/>
      <c r="F13" s="118" t="s">
        <v>117</v>
      </c>
      <c r="G13" s="3"/>
    </row>
    <row r="14" spans="1:7" ht="57.75" thickBot="1" x14ac:dyDescent="0.25">
      <c r="A14" s="3"/>
      <c r="B14" s="55" t="s">
        <v>282</v>
      </c>
      <c r="C14" s="142"/>
      <c r="D14" s="14"/>
      <c r="E14" s="38"/>
      <c r="F14" s="119"/>
      <c r="G14" s="3"/>
    </row>
    <row r="15" spans="1:7" ht="134.25" customHeight="1" thickBot="1" x14ac:dyDescent="0.25">
      <c r="A15" s="3"/>
      <c r="B15" s="55" t="s">
        <v>283</v>
      </c>
      <c r="C15" s="142"/>
      <c r="D15" s="14"/>
      <c r="E15" s="38"/>
      <c r="F15" s="119"/>
      <c r="G15" s="3"/>
    </row>
    <row r="16" spans="1:7" ht="47.25" customHeight="1" thickBot="1" x14ac:dyDescent="0.25">
      <c r="A16" s="3"/>
      <c r="B16" s="55" t="s">
        <v>260</v>
      </c>
      <c r="C16" s="142"/>
      <c r="D16" s="14"/>
      <c r="E16" s="38"/>
      <c r="F16" s="119"/>
      <c r="G16" s="3"/>
    </row>
    <row r="17" spans="1:7" ht="51" customHeight="1" thickBot="1" x14ac:dyDescent="0.25">
      <c r="A17" s="3"/>
      <c r="B17" s="58" t="s">
        <v>119</v>
      </c>
      <c r="C17" s="67">
        <f>C13-C14-C15-C16</f>
        <v>0</v>
      </c>
      <c r="D17" s="140">
        <f>D13-D14-D15-D16</f>
        <v>0</v>
      </c>
      <c r="E17" s="38"/>
      <c r="F17" s="120"/>
      <c r="G17" s="3"/>
    </row>
    <row r="18" spans="1:7" ht="15" thickBot="1" x14ac:dyDescent="0.25">
      <c r="A18" s="3"/>
      <c r="B18" s="146" t="s">
        <v>111</v>
      </c>
      <c r="C18" s="70"/>
      <c r="D18" s="30"/>
      <c r="E18" s="30"/>
      <c r="F18" s="66"/>
      <c r="G18" s="3"/>
    </row>
    <row r="19" spans="1:7" ht="57.75" thickBot="1" x14ac:dyDescent="0.25">
      <c r="A19" s="3"/>
      <c r="B19" s="32" t="s">
        <v>37</v>
      </c>
      <c r="C19" s="70"/>
      <c r="D19" s="57"/>
      <c r="E19" s="39"/>
      <c r="F19" s="47" t="s">
        <v>284</v>
      </c>
      <c r="G19" s="3"/>
    </row>
    <row r="20" spans="1:7" ht="15" thickBot="1" x14ac:dyDescent="0.25">
      <c r="A20" s="3"/>
      <c r="B20" s="109" t="s">
        <v>285</v>
      </c>
      <c r="C20" s="110"/>
      <c r="D20" s="110"/>
      <c r="E20" s="110"/>
      <c r="F20" s="124"/>
      <c r="G20" s="3"/>
    </row>
    <row r="21" spans="1:7" ht="29.25" thickBot="1" x14ac:dyDescent="0.25">
      <c r="A21" s="3"/>
      <c r="B21" s="54" t="s">
        <v>261</v>
      </c>
      <c r="C21" s="70"/>
      <c r="D21" s="14"/>
      <c r="E21" s="38"/>
      <c r="F21" s="125" t="s">
        <v>21</v>
      </c>
      <c r="G21" s="3"/>
    </row>
    <row r="22" spans="1:7" ht="57.75" thickBot="1" x14ac:dyDescent="0.25">
      <c r="A22" s="3"/>
      <c r="B22" s="55" t="s">
        <v>286</v>
      </c>
      <c r="C22" s="70"/>
      <c r="D22" s="14"/>
      <c r="E22" s="38"/>
      <c r="F22" s="125"/>
      <c r="G22" s="3"/>
    </row>
    <row r="23" spans="1:7" ht="119.25" customHeight="1" thickBot="1" x14ac:dyDescent="0.25">
      <c r="A23" s="3"/>
      <c r="B23" s="55" t="s">
        <v>287</v>
      </c>
      <c r="C23" s="70"/>
      <c r="D23" s="14"/>
      <c r="E23" s="38"/>
      <c r="F23" s="125"/>
      <c r="G23" s="3"/>
    </row>
    <row r="24" spans="1:7" ht="51" customHeight="1" thickBot="1" x14ac:dyDescent="0.25">
      <c r="A24" s="3"/>
      <c r="B24" s="55" t="s">
        <v>262</v>
      </c>
      <c r="C24" s="70"/>
      <c r="D24" s="14"/>
      <c r="E24" s="38"/>
      <c r="F24" s="125"/>
      <c r="G24" s="3"/>
    </row>
    <row r="25" spans="1:7" ht="68.25" customHeight="1" thickBot="1" x14ac:dyDescent="0.25">
      <c r="A25" s="3"/>
      <c r="B25" s="80" t="s">
        <v>288</v>
      </c>
      <c r="C25" s="70"/>
      <c r="D25" s="140">
        <f>D21-D22-D23-D24</f>
        <v>0</v>
      </c>
      <c r="E25" s="40"/>
      <c r="F25" s="126"/>
      <c r="G25" s="3"/>
    </row>
    <row r="26" spans="1:7" ht="15" thickBot="1" x14ac:dyDescent="0.25">
      <c r="A26" s="3"/>
      <c r="B26" s="109" t="s">
        <v>289</v>
      </c>
      <c r="C26" s="110"/>
      <c r="D26" s="110"/>
      <c r="E26" s="110"/>
      <c r="F26" s="121"/>
      <c r="G26" s="3"/>
    </row>
    <row r="27" spans="1:7" ht="29.25" thickBot="1" x14ac:dyDescent="0.25">
      <c r="A27" s="3"/>
      <c r="B27" s="54" t="s">
        <v>112</v>
      </c>
      <c r="C27" s="141"/>
      <c r="D27" s="14"/>
      <c r="E27" s="38"/>
      <c r="F27" s="118" t="s">
        <v>290</v>
      </c>
      <c r="G27" s="3"/>
    </row>
    <row r="28" spans="1:7" ht="57.75" thickBot="1" x14ac:dyDescent="0.25">
      <c r="A28" s="3"/>
      <c r="B28" s="55" t="s">
        <v>291</v>
      </c>
      <c r="C28" s="141"/>
      <c r="D28" s="14"/>
      <c r="E28" s="38"/>
      <c r="F28" s="119"/>
      <c r="G28" s="3"/>
    </row>
    <row r="29" spans="1:7" ht="118.5" customHeight="1" thickBot="1" x14ac:dyDescent="0.25">
      <c r="A29" s="3"/>
      <c r="B29" s="55" t="s">
        <v>292</v>
      </c>
      <c r="C29" s="141"/>
      <c r="D29" s="14"/>
      <c r="E29" s="38"/>
      <c r="F29" s="119"/>
      <c r="G29" s="3"/>
    </row>
    <row r="30" spans="1:7" ht="42.75" customHeight="1" thickBot="1" x14ac:dyDescent="0.25">
      <c r="A30" s="3"/>
      <c r="B30" s="55" t="s">
        <v>264</v>
      </c>
      <c r="C30" s="141"/>
      <c r="D30" s="14"/>
      <c r="E30" s="38"/>
      <c r="F30" s="119"/>
      <c r="G30" s="3"/>
    </row>
    <row r="31" spans="1:7" ht="57.75" thickBot="1" x14ac:dyDescent="0.25">
      <c r="A31" s="3"/>
      <c r="B31" s="58" t="s">
        <v>270</v>
      </c>
      <c r="C31" s="67">
        <f>C27-C28-C29-C30</f>
        <v>0</v>
      </c>
      <c r="D31" s="140">
        <f>D27-D28-D29-D30</f>
        <v>0</v>
      </c>
      <c r="E31" s="38"/>
      <c r="F31" s="120"/>
      <c r="G31" s="3"/>
    </row>
    <row r="32" spans="1:7" ht="15" thickBot="1" x14ac:dyDescent="0.25">
      <c r="A32" s="3"/>
      <c r="B32" s="109" t="s">
        <v>293</v>
      </c>
      <c r="C32" s="110"/>
      <c r="D32" s="110"/>
      <c r="E32" s="110"/>
      <c r="F32" s="121"/>
      <c r="G32" s="3"/>
    </row>
    <row r="33" spans="1:7" ht="78" customHeight="1" thickBot="1" x14ac:dyDescent="0.25">
      <c r="A33" s="3"/>
      <c r="B33" s="54" t="s">
        <v>113</v>
      </c>
      <c r="C33" s="70"/>
      <c r="D33" s="14"/>
      <c r="E33" s="38"/>
      <c r="F33" s="118" t="s">
        <v>271</v>
      </c>
      <c r="G33" s="3"/>
    </row>
    <row r="34" spans="1:7" ht="88.5" customHeight="1" thickBot="1" x14ac:dyDescent="0.25">
      <c r="A34" s="3"/>
      <c r="B34" s="55" t="s">
        <v>294</v>
      </c>
      <c r="C34" s="70"/>
      <c r="D34" s="14"/>
      <c r="E34" s="38"/>
      <c r="F34" s="119"/>
      <c r="G34" s="3"/>
    </row>
    <row r="35" spans="1:7" ht="147" customHeight="1" thickBot="1" x14ac:dyDescent="0.25">
      <c r="A35" s="3"/>
      <c r="B35" s="55" t="s">
        <v>295</v>
      </c>
      <c r="C35" s="70"/>
      <c r="D35" s="14"/>
      <c r="E35" s="38"/>
      <c r="F35" s="62" t="s">
        <v>106</v>
      </c>
      <c r="G35" s="3"/>
    </row>
    <row r="36" spans="1:7" ht="57.75" thickBot="1" x14ac:dyDescent="0.25">
      <c r="A36" s="3"/>
      <c r="B36" s="55" t="s">
        <v>122</v>
      </c>
      <c r="C36" s="70"/>
      <c r="D36" s="14"/>
      <c r="E36" s="38"/>
      <c r="F36" s="62" t="s">
        <v>148</v>
      </c>
      <c r="G36" s="3"/>
    </row>
    <row r="37" spans="1:7" ht="94.5" customHeight="1" thickBot="1" x14ac:dyDescent="0.25">
      <c r="A37" s="3"/>
      <c r="B37" s="58" t="s">
        <v>275</v>
      </c>
      <c r="C37" s="70"/>
      <c r="D37" s="140">
        <f>D33-D34-D35-D36</f>
        <v>0</v>
      </c>
      <c r="E37" s="38"/>
      <c r="F37" s="63"/>
      <c r="G37" s="3"/>
    </row>
    <row r="38" spans="1:7" ht="15" thickBot="1" x14ac:dyDescent="0.25">
      <c r="A38" s="3"/>
      <c r="B38" s="122" t="s">
        <v>296</v>
      </c>
      <c r="C38" s="123"/>
      <c r="D38" s="123"/>
      <c r="E38" s="123"/>
      <c r="F38" s="124"/>
      <c r="G38" s="3"/>
    </row>
    <row r="39" spans="1:7" ht="74.25" customHeight="1" thickBot="1" x14ac:dyDescent="0.25">
      <c r="A39" s="3"/>
      <c r="B39" s="54" t="s">
        <v>115</v>
      </c>
      <c r="C39" s="70"/>
      <c r="D39" s="14"/>
      <c r="E39" s="38"/>
      <c r="F39" s="9" t="s">
        <v>179</v>
      </c>
      <c r="G39" s="3"/>
    </row>
    <row r="40" spans="1:7" ht="89.25" customHeight="1" thickBot="1" x14ac:dyDescent="0.25">
      <c r="A40" s="3"/>
      <c r="B40" s="55" t="s">
        <v>383</v>
      </c>
      <c r="C40" s="70"/>
      <c r="D40" s="14"/>
      <c r="E40" s="38"/>
      <c r="F40" s="62" t="s">
        <v>101</v>
      </c>
      <c r="G40" s="3"/>
    </row>
    <row r="41" spans="1:7" ht="146.25" customHeight="1" thickBot="1" x14ac:dyDescent="0.25">
      <c r="A41" s="3"/>
      <c r="B41" s="55" t="s">
        <v>384</v>
      </c>
      <c r="C41" s="70"/>
      <c r="D41" s="14"/>
      <c r="E41" s="38"/>
      <c r="F41" s="62" t="s">
        <v>102</v>
      </c>
      <c r="G41" s="3"/>
    </row>
    <row r="42" spans="1:7" ht="74.25" customHeight="1" thickBot="1" x14ac:dyDescent="0.25">
      <c r="A42" s="3"/>
      <c r="B42" s="55" t="s">
        <v>370</v>
      </c>
      <c r="C42" s="70"/>
      <c r="D42" s="14"/>
      <c r="E42" s="38"/>
      <c r="F42" s="62" t="s">
        <v>272</v>
      </c>
      <c r="G42" s="3"/>
    </row>
    <row r="43" spans="1:7" ht="74.25" customHeight="1" thickBot="1" x14ac:dyDescent="0.25">
      <c r="A43" s="3"/>
      <c r="B43" s="58" t="s">
        <v>276</v>
      </c>
      <c r="C43" s="96"/>
      <c r="D43" s="140">
        <f>D39-D40-D41-D42</f>
        <v>0</v>
      </c>
      <c r="E43" s="38"/>
      <c r="F43" s="63" t="s">
        <v>148</v>
      </c>
      <c r="G43" s="3"/>
    </row>
    <row r="44" spans="1:7" ht="15" thickBot="1" x14ac:dyDescent="0.25">
      <c r="A44" s="3"/>
      <c r="B44" s="4"/>
      <c r="C44" s="68"/>
      <c r="D44" s="8"/>
      <c r="E44" s="8"/>
      <c r="F44" s="12"/>
      <c r="G44" s="3"/>
    </row>
    <row r="45" spans="1:7" x14ac:dyDescent="0.2">
      <c r="A45" s="3"/>
      <c r="B45" s="147" t="s">
        <v>281</v>
      </c>
      <c r="C45" s="70"/>
      <c r="D45" s="59">
        <f>D17+D19</f>
        <v>0</v>
      </c>
      <c r="E45" s="33"/>
      <c r="F45" s="12"/>
      <c r="G45" s="3"/>
    </row>
    <row r="46" spans="1:7" x14ac:dyDescent="0.2">
      <c r="A46" s="3"/>
      <c r="B46" s="148" t="s">
        <v>285</v>
      </c>
      <c r="C46" s="70"/>
      <c r="D46" s="60">
        <f>D25</f>
        <v>0</v>
      </c>
      <c r="E46" s="33"/>
      <c r="F46" s="12"/>
      <c r="G46" s="3"/>
    </row>
    <row r="47" spans="1:7" x14ac:dyDescent="0.2">
      <c r="A47" s="3"/>
      <c r="B47" s="148" t="s">
        <v>289</v>
      </c>
      <c r="C47" s="70"/>
      <c r="D47" s="60">
        <f>D31</f>
        <v>0</v>
      </c>
      <c r="E47" s="33"/>
      <c r="F47" s="12"/>
      <c r="G47" s="3"/>
    </row>
    <row r="48" spans="1:7" x14ac:dyDescent="0.2">
      <c r="A48" s="3"/>
      <c r="B48" s="148" t="s">
        <v>293</v>
      </c>
      <c r="C48" s="70"/>
      <c r="D48" s="60">
        <f>D37</f>
        <v>0</v>
      </c>
      <c r="E48" s="33"/>
      <c r="F48" s="12"/>
      <c r="G48" s="3"/>
    </row>
    <row r="49" spans="1:7" ht="15" thickBot="1" x14ac:dyDescent="0.25">
      <c r="A49" s="3"/>
      <c r="B49" s="149" t="s">
        <v>297</v>
      </c>
      <c r="C49" s="70"/>
      <c r="D49" s="61">
        <f>D43</f>
        <v>0</v>
      </c>
      <c r="E49" s="33"/>
      <c r="F49" s="12"/>
      <c r="G49" s="3"/>
    </row>
    <row r="50" spans="1:7" ht="15" thickBot="1" x14ac:dyDescent="0.25">
      <c r="A50" s="3"/>
      <c r="B50" s="148" t="s">
        <v>22</v>
      </c>
      <c r="C50" s="70"/>
      <c r="D50" s="77">
        <f>D45+D46-D47-D48-D49</f>
        <v>0</v>
      </c>
      <c r="E50" s="33"/>
      <c r="F50" s="12"/>
      <c r="G50" s="3"/>
    </row>
    <row r="51" spans="1:7" ht="15" thickBot="1" x14ac:dyDescent="0.25">
      <c r="A51" s="3"/>
      <c r="B51" s="145" t="s">
        <v>23</v>
      </c>
      <c r="C51" s="76"/>
      <c r="D51" s="78">
        <f>D5/D6</f>
        <v>0</v>
      </c>
      <c r="E51" s="8"/>
      <c r="F51" s="12"/>
      <c r="G51" s="3"/>
    </row>
    <row r="52" spans="1:7" ht="15" thickBot="1" x14ac:dyDescent="0.25">
      <c r="A52" s="3"/>
      <c r="B52" s="150" t="s">
        <v>73</v>
      </c>
      <c r="C52" s="76"/>
      <c r="D52" s="94" t="e">
        <f>IF(D50/D51&lt;0,0,IFERROR(D50/D51,0))</f>
        <v>#DIV/0!</v>
      </c>
      <c r="E52" s="33"/>
      <c r="F52" s="12"/>
      <c r="G52" s="3"/>
    </row>
    <row r="53" spans="1:7" ht="15" thickBot="1" x14ac:dyDescent="0.25">
      <c r="A53" s="3"/>
      <c r="B53" s="4"/>
      <c r="C53" s="68"/>
      <c r="D53" s="8"/>
      <c r="E53" s="8"/>
      <c r="F53" s="12"/>
      <c r="G53" s="3"/>
    </row>
    <row r="54" spans="1:7" ht="15.75" customHeight="1" thickBot="1" x14ac:dyDescent="0.25">
      <c r="A54" s="3"/>
      <c r="B54" s="87"/>
      <c r="C54" s="87"/>
      <c r="D54" s="87"/>
      <c r="E54" s="34"/>
      <c r="F54" s="12"/>
      <c r="G54" s="3"/>
    </row>
    <row r="55" spans="1:7" ht="15" customHeight="1" thickBot="1" x14ac:dyDescent="0.25">
      <c r="A55" s="3"/>
      <c r="B55" s="87"/>
      <c r="C55" s="87"/>
      <c r="D55" s="87"/>
      <c r="E55" s="34"/>
      <c r="F55" s="12"/>
      <c r="G55" s="3"/>
    </row>
    <row r="56" spans="1:7" ht="15" customHeight="1" thickBot="1" x14ac:dyDescent="0.25">
      <c r="A56" s="3"/>
      <c r="B56" s="87"/>
      <c r="C56" s="87"/>
      <c r="D56" s="87"/>
      <c r="E56" s="34"/>
      <c r="F56" s="12"/>
      <c r="G56" s="3"/>
    </row>
    <row r="57" spans="1:7" ht="15" customHeight="1" thickTop="1" thickBot="1" x14ac:dyDescent="0.25">
      <c r="A57" s="3"/>
      <c r="B57" s="149" t="s">
        <v>185</v>
      </c>
      <c r="C57" s="72"/>
      <c r="D57" s="85">
        <v>6.2E-2</v>
      </c>
      <c r="E57" s="34"/>
      <c r="F57" s="12"/>
      <c r="G57" s="3"/>
    </row>
    <row r="58" spans="1:7" ht="15" customHeight="1" thickTop="1" thickBot="1" x14ac:dyDescent="0.25">
      <c r="A58" s="3"/>
      <c r="B58" s="152" t="s">
        <v>181</v>
      </c>
      <c r="C58" s="92"/>
      <c r="D58" s="93">
        <f>(1+D57)</f>
        <v>1.0620000000000001</v>
      </c>
      <c r="E58" s="34"/>
      <c r="F58" s="12"/>
      <c r="G58" s="3"/>
    </row>
    <row r="59" spans="1:7" ht="15" customHeight="1" thickBot="1" x14ac:dyDescent="0.25">
      <c r="A59" s="3"/>
      <c r="B59" s="153"/>
      <c r="C59" s="68"/>
      <c r="D59" s="8"/>
      <c r="E59" s="8"/>
      <c r="F59" s="12"/>
      <c r="G59" s="3"/>
    </row>
    <row r="60" spans="1:7" ht="15" customHeight="1" thickBot="1" x14ac:dyDescent="0.25">
      <c r="A60" s="3"/>
      <c r="B60" s="154" t="s">
        <v>73</v>
      </c>
      <c r="C60" s="76"/>
      <c r="D60" s="79">
        <f>IFERROR(D52,0)</f>
        <v>0</v>
      </c>
      <c r="E60" s="33"/>
      <c r="F60" s="12"/>
      <c r="G60" s="3"/>
    </row>
    <row r="61" spans="1:7" ht="15" thickBot="1" x14ac:dyDescent="0.25">
      <c r="A61" s="12"/>
      <c r="B61" s="154" t="str">
        <f>B58</f>
        <v>Inflatiecorrectiefactor</v>
      </c>
      <c r="C61" s="76"/>
      <c r="D61" s="89">
        <f>D58</f>
        <v>1.0620000000000001</v>
      </c>
      <c r="E61" s="12"/>
      <c r="F61" s="12"/>
      <c r="G61" s="3"/>
    </row>
    <row r="62" spans="1:7" ht="15.75" thickTop="1" thickBot="1" x14ac:dyDescent="0.25">
      <c r="A62" s="3"/>
      <c r="B62" s="155" t="s">
        <v>40</v>
      </c>
      <c r="C62" s="73"/>
      <c r="D62" s="90">
        <f>D60*D61</f>
        <v>0</v>
      </c>
      <c r="E62" s="35"/>
      <c r="F62" s="12"/>
      <c r="G62" s="3"/>
    </row>
    <row r="63" spans="1:7" ht="15" thickTop="1" x14ac:dyDescent="0.2">
      <c r="A63" s="3"/>
      <c r="B63" s="4"/>
      <c r="C63" s="68"/>
      <c r="D63" s="3"/>
      <c r="E63" s="3"/>
      <c r="F63" s="12"/>
      <c r="G63" s="3"/>
    </row>
    <row r="64" spans="1:7" x14ac:dyDescent="0.2">
      <c r="F64" s="1"/>
    </row>
    <row r="65" spans="2:6" x14ac:dyDescent="0.2">
      <c r="B65" s="156"/>
      <c r="C65" s="75"/>
    </row>
    <row r="68" spans="2:6" s="2" customFormat="1" x14ac:dyDescent="0.2">
      <c r="C68" s="74"/>
      <c r="D68" s="1"/>
      <c r="E68" s="1"/>
      <c r="F68" s="13"/>
    </row>
    <row r="73" spans="2:6" s="2" customFormat="1" x14ac:dyDescent="0.2">
      <c r="C73" s="74"/>
      <c r="D73" s="1"/>
      <c r="E73" s="1"/>
      <c r="F73" s="13"/>
    </row>
    <row r="74" spans="2:6" s="2" customFormat="1" x14ac:dyDescent="0.2">
      <c r="C74" s="74"/>
      <c r="D74" s="1"/>
      <c r="E74" s="1"/>
      <c r="F74" s="13"/>
    </row>
  </sheetData>
  <mergeCells count="15">
    <mergeCell ref="B32:F32"/>
    <mergeCell ref="F33:F34"/>
    <mergeCell ref="B38:F38"/>
    <mergeCell ref="B11:F11"/>
    <mergeCell ref="F13:F17"/>
    <mergeCell ref="B20:F20"/>
    <mergeCell ref="F21:F25"/>
    <mergeCell ref="B26:F26"/>
    <mergeCell ref="F27:F31"/>
    <mergeCell ref="D2:F2"/>
    <mergeCell ref="B4:F4"/>
    <mergeCell ref="B9:B10"/>
    <mergeCell ref="C9:C10"/>
    <mergeCell ref="D9:D10"/>
    <mergeCell ref="F9:F1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8736-E0E5-4835-B648-E03D66EDEB56}">
  <sheetPr>
    <tabColor theme="4" tint="0.79998168889431442"/>
    <pageSetUpPr fitToPage="1"/>
  </sheetPr>
  <dimension ref="A1:G74"/>
  <sheetViews>
    <sheetView showGridLines="0" zoomScale="90" zoomScaleNormal="90" workbookViewId="0">
      <selection activeCell="D5" sqref="D5"/>
    </sheetView>
  </sheetViews>
  <sheetFormatPr defaultRowHeight="14.25" x14ac:dyDescent="0.2"/>
  <cols>
    <col min="1" max="1" width="3.5703125" style="1" customWidth="1"/>
    <col min="2" max="2" width="58" style="2"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4"/>
      <c r="C1" s="68"/>
      <c r="D1" s="3"/>
      <c r="E1" s="3"/>
      <c r="F1" s="12"/>
      <c r="G1" s="3"/>
    </row>
    <row r="2" spans="1:7" ht="108.75" customHeight="1" thickBot="1" x14ac:dyDescent="0.25">
      <c r="A2" s="3"/>
      <c r="B2" s="145"/>
      <c r="C2" s="69"/>
      <c r="D2" s="111" t="s">
        <v>42</v>
      </c>
      <c r="E2" s="111"/>
      <c r="F2" s="112"/>
      <c r="G2" s="3"/>
    </row>
    <row r="3" spans="1:7" ht="15" thickBot="1" x14ac:dyDescent="0.25">
      <c r="A3" s="3"/>
      <c r="B3" s="4"/>
      <c r="C3" s="68"/>
      <c r="D3" s="3"/>
      <c r="E3" s="3"/>
      <c r="F3" s="12"/>
      <c r="G3" s="3"/>
    </row>
    <row r="4" spans="1:7" ht="15" thickBot="1" x14ac:dyDescent="0.25">
      <c r="A4" s="3"/>
      <c r="B4" s="109" t="s">
        <v>36</v>
      </c>
      <c r="C4" s="110"/>
      <c r="D4" s="110"/>
      <c r="E4" s="110"/>
      <c r="F4" s="113"/>
      <c r="G4" s="3"/>
    </row>
    <row r="5" spans="1:7" ht="57.75" thickBot="1" x14ac:dyDescent="0.25">
      <c r="A5" s="3"/>
      <c r="B5" s="97" t="s">
        <v>43</v>
      </c>
      <c r="C5" s="70"/>
      <c r="D5" s="29"/>
      <c r="E5" s="36"/>
      <c r="F5" s="65" t="s">
        <v>277</v>
      </c>
      <c r="G5" s="3"/>
    </row>
    <row r="6" spans="1:7" ht="15" thickBot="1" x14ac:dyDescent="0.25">
      <c r="A6" s="3"/>
      <c r="B6" s="47" t="s">
        <v>0</v>
      </c>
      <c r="C6" s="70"/>
      <c r="D6" s="28">
        <v>365</v>
      </c>
      <c r="E6" s="37"/>
      <c r="F6" s="48"/>
      <c r="G6" s="3"/>
    </row>
    <row r="7" spans="1:7" ht="15" thickBot="1" x14ac:dyDescent="0.25">
      <c r="A7" s="3"/>
      <c r="B7" s="47" t="s">
        <v>146</v>
      </c>
      <c r="C7" s="70"/>
      <c r="D7" s="144">
        <f>D5/D6</f>
        <v>0</v>
      </c>
      <c r="E7" s="37"/>
      <c r="F7" s="48"/>
      <c r="G7" s="3"/>
    </row>
    <row r="8" spans="1:7" ht="15" thickBot="1" x14ac:dyDescent="0.25">
      <c r="A8" s="3"/>
      <c r="B8" s="4"/>
      <c r="C8" s="3"/>
      <c r="D8" s="3"/>
      <c r="E8" s="3"/>
      <c r="F8" s="3"/>
      <c r="G8" s="3"/>
    </row>
    <row r="9" spans="1:7" ht="15" thickBot="1" x14ac:dyDescent="0.25">
      <c r="A9" s="3"/>
      <c r="B9" s="114" t="s">
        <v>84</v>
      </c>
      <c r="C9" s="116" t="s">
        <v>259</v>
      </c>
      <c r="D9" s="114" t="s">
        <v>138</v>
      </c>
      <c r="E9" s="49"/>
      <c r="F9" s="114" t="s">
        <v>82</v>
      </c>
      <c r="G9" s="3"/>
    </row>
    <row r="10" spans="1:7" ht="15" thickBot="1" x14ac:dyDescent="0.25">
      <c r="A10" s="3"/>
      <c r="B10" s="115"/>
      <c r="C10" s="117"/>
      <c r="D10" s="115"/>
      <c r="E10" s="36"/>
      <c r="F10" s="115"/>
      <c r="G10" s="3"/>
    </row>
    <row r="11" spans="1:7" ht="15" thickBot="1" x14ac:dyDescent="0.25">
      <c r="A11" s="3"/>
      <c r="B11" s="109" t="s">
        <v>44</v>
      </c>
      <c r="C11" s="110"/>
      <c r="D11" s="110"/>
      <c r="E11" s="110"/>
      <c r="F11" s="113"/>
      <c r="G11" s="3"/>
    </row>
    <row r="12" spans="1:7" ht="15" thickBot="1" x14ac:dyDescent="0.25">
      <c r="A12" s="3"/>
      <c r="B12" s="146" t="s">
        <v>109</v>
      </c>
      <c r="C12" s="71"/>
      <c r="D12" s="30"/>
      <c r="E12" s="30"/>
      <c r="F12" s="66"/>
      <c r="G12" s="3"/>
    </row>
    <row r="13" spans="1:7" ht="15" thickBot="1" x14ac:dyDescent="0.25">
      <c r="A13" s="3"/>
      <c r="B13" s="54" t="s">
        <v>110</v>
      </c>
      <c r="C13" s="141"/>
      <c r="D13" s="14"/>
      <c r="E13" s="38"/>
      <c r="F13" s="118" t="s">
        <v>117</v>
      </c>
      <c r="G13" s="3"/>
    </row>
    <row r="14" spans="1:7" ht="57.75" thickBot="1" x14ac:dyDescent="0.25">
      <c r="A14" s="3"/>
      <c r="B14" s="55" t="s">
        <v>273</v>
      </c>
      <c r="C14" s="142"/>
      <c r="D14" s="14"/>
      <c r="E14" s="38"/>
      <c r="F14" s="119"/>
      <c r="G14" s="3"/>
    </row>
    <row r="15" spans="1:7" ht="134.25" customHeight="1" thickBot="1" x14ac:dyDescent="0.25">
      <c r="A15" s="3"/>
      <c r="B15" s="55" t="s">
        <v>274</v>
      </c>
      <c r="C15" s="142"/>
      <c r="D15" s="14"/>
      <c r="E15" s="38"/>
      <c r="F15" s="119"/>
      <c r="G15" s="3"/>
    </row>
    <row r="16" spans="1:7" ht="47.25" customHeight="1" thickBot="1" x14ac:dyDescent="0.25">
      <c r="A16" s="3"/>
      <c r="B16" s="55" t="s">
        <v>260</v>
      </c>
      <c r="C16" s="142"/>
      <c r="D16" s="14"/>
      <c r="E16" s="38"/>
      <c r="F16" s="119"/>
      <c r="G16" s="3"/>
    </row>
    <row r="17" spans="1:7" ht="51" customHeight="1" thickBot="1" x14ac:dyDescent="0.25">
      <c r="A17" s="3"/>
      <c r="B17" s="58" t="s">
        <v>119</v>
      </c>
      <c r="C17" s="67">
        <f>C13-C14-C15-C16</f>
        <v>0</v>
      </c>
      <c r="D17" s="140">
        <f>D13-D14-D15-D16</f>
        <v>0</v>
      </c>
      <c r="E17" s="38"/>
      <c r="F17" s="120"/>
      <c r="G17" s="3"/>
    </row>
    <row r="18" spans="1:7" ht="15" thickBot="1" x14ac:dyDescent="0.25">
      <c r="A18" s="3"/>
      <c r="B18" s="146" t="s">
        <v>111</v>
      </c>
      <c r="C18" s="70"/>
      <c r="D18" s="30"/>
      <c r="E18" s="30"/>
      <c r="F18" s="66"/>
      <c r="G18" s="3"/>
    </row>
    <row r="19" spans="1:7" ht="57.75" thickBot="1" x14ac:dyDescent="0.25">
      <c r="A19" s="3"/>
      <c r="B19" s="32" t="s">
        <v>37</v>
      </c>
      <c r="C19" s="70"/>
      <c r="D19" s="57"/>
      <c r="E19" s="39"/>
      <c r="F19" s="47" t="s">
        <v>265</v>
      </c>
      <c r="G19" s="3"/>
    </row>
    <row r="20" spans="1:7" ht="15" thickBot="1" x14ac:dyDescent="0.25">
      <c r="A20" s="3"/>
      <c r="B20" s="109" t="s">
        <v>45</v>
      </c>
      <c r="C20" s="110"/>
      <c r="D20" s="110"/>
      <c r="E20" s="110"/>
      <c r="F20" s="124"/>
      <c r="G20" s="3"/>
    </row>
    <row r="21" spans="1:7" ht="29.25" thickBot="1" x14ac:dyDescent="0.25">
      <c r="A21" s="3"/>
      <c r="B21" s="54" t="s">
        <v>261</v>
      </c>
      <c r="C21" s="70"/>
      <c r="D21" s="14"/>
      <c r="E21" s="38"/>
      <c r="F21" s="125" t="s">
        <v>21</v>
      </c>
      <c r="G21" s="3"/>
    </row>
    <row r="22" spans="1:7" ht="57.75" thickBot="1" x14ac:dyDescent="0.25">
      <c r="A22" s="3"/>
      <c r="B22" s="55" t="s">
        <v>266</v>
      </c>
      <c r="C22" s="70"/>
      <c r="D22" s="14"/>
      <c r="E22" s="38"/>
      <c r="F22" s="125"/>
      <c r="G22" s="3"/>
    </row>
    <row r="23" spans="1:7" ht="119.25" customHeight="1" thickBot="1" x14ac:dyDescent="0.25">
      <c r="A23" s="3"/>
      <c r="B23" s="55" t="s">
        <v>267</v>
      </c>
      <c r="C23" s="70"/>
      <c r="D23" s="14"/>
      <c r="E23" s="38"/>
      <c r="F23" s="125"/>
      <c r="G23" s="3"/>
    </row>
    <row r="24" spans="1:7" ht="51" customHeight="1" thickBot="1" x14ac:dyDescent="0.25">
      <c r="A24" s="3"/>
      <c r="B24" s="55" t="s">
        <v>262</v>
      </c>
      <c r="C24" s="70"/>
      <c r="D24" s="14"/>
      <c r="E24" s="38"/>
      <c r="F24" s="125"/>
      <c r="G24" s="3"/>
    </row>
    <row r="25" spans="1:7" ht="68.25" customHeight="1" thickBot="1" x14ac:dyDescent="0.25">
      <c r="A25" s="3"/>
      <c r="B25" s="80" t="s">
        <v>268</v>
      </c>
      <c r="C25" s="70"/>
      <c r="D25" s="140">
        <f>D21-D22-D23-D24</f>
        <v>0</v>
      </c>
      <c r="E25" s="40"/>
      <c r="F25" s="126"/>
      <c r="G25" s="3"/>
    </row>
    <row r="26" spans="1:7" ht="15" thickBot="1" x14ac:dyDescent="0.25">
      <c r="A26" s="3"/>
      <c r="B26" s="109" t="s">
        <v>46</v>
      </c>
      <c r="C26" s="110"/>
      <c r="D26" s="110"/>
      <c r="E26" s="110"/>
      <c r="F26" s="121"/>
      <c r="G26" s="3"/>
    </row>
    <row r="27" spans="1:7" ht="29.25" thickBot="1" x14ac:dyDescent="0.25">
      <c r="A27" s="3"/>
      <c r="B27" s="54" t="s">
        <v>112</v>
      </c>
      <c r="C27" s="141"/>
      <c r="D27" s="14"/>
      <c r="E27" s="38"/>
      <c r="F27" s="118" t="s">
        <v>263</v>
      </c>
      <c r="G27" s="3"/>
    </row>
    <row r="28" spans="1:7" ht="57.75" thickBot="1" x14ac:dyDescent="0.25">
      <c r="A28" s="3"/>
      <c r="B28" s="55" t="s">
        <v>121</v>
      </c>
      <c r="C28" s="141"/>
      <c r="D28" s="14"/>
      <c r="E28" s="38"/>
      <c r="F28" s="119"/>
      <c r="G28" s="3"/>
    </row>
    <row r="29" spans="1:7" ht="118.5" customHeight="1" thickBot="1" x14ac:dyDescent="0.25">
      <c r="A29" s="3"/>
      <c r="B29" s="55" t="s">
        <v>269</v>
      </c>
      <c r="C29" s="141"/>
      <c r="D29" s="14"/>
      <c r="E29" s="38"/>
      <c r="F29" s="119"/>
      <c r="G29" s="3"/>
    </row>
    <row r="30" spans="1:7" ht="42.75" customHeight="1" thickBot="1" x14ac:dyDescent="0.25">
      <c r="A30" s="3"/>
      <c r="B30" s="55" t="s">
        <v>264</v>
      </c>
      <c r="C30" s="141"/>
      <c r="D30" s="14"/>
      <c r="E30" s="38"/>
      <c r="F30" s="119"/>
      <c r="G30" s="3"/>
    </row>
    <row r="31" spans="1:7" ht="57.75" thickBot="1" x14ac:dyDescent="0.25">
      <c r="A31" s="3"/>
      <c r="B31" s="58" t="s">
        <v>270</v>
      </c>
      <c r="C31" s="67">
        <f>C27-C28-C29-C30</f>
        <v>0</v>
      </c>
      <c r="D31" s="140">
        <f>D27-D28-D29-D30</f>
        <v>0</v>
      </c>
      <c r="E31" s="38"/>
      <c r="F31" s="120"/>
      <c r="G31" s="3"/>
    </row>
    <row r="32" spans="1:7" ht="15" thickBot="1" x14ac:dyDescent="0.25">
      <c r="A32" s="3"/>
      <c r="B32" s="109" t="s">
        <v>47</v>
      </c>
      <c r="C32" s="110"/>
      <c r="D32" s="110"/>
      <c r="E32" s="110"/>
      <c r="F32" s="121"/>
      <c r="G32" s="3"/>
    </row>
    <row r="33" spans="1:7" ht="78" customHeight="1" thickBot="1" x14ac:dyDescent="0.25">
      <c r="A33" s="3"/>
      <c r="B33" s="54" t="s">
        <v>113</v>
      </c>
      <c r="C33" s="70"/>
      <c r="D33" s="14"/>
      <c r="E33" s="38"/>
      <c r="F33" s="118" t="s">
        <v>271</v>
      </c>
      <c r="G33" s="3"/>
    </row>
    <row r="34" spans="1:7" ht="88.5" customHeight="1" thickBot="1" x14ac:dyDescent="0.25">
      <c r="A34" s="3"/>
      <c r="B34" s="55" t="s">
        <v>118</v>
      </c>
      <c r="C34" s="70"/>
      <c r="D34" s="14"/>
      <c r="E34" s="38"/>
      <c r="F34" s="119"/>
      <c r="G34" s="3"/>
    </row>
    <row r="35" spans="1:7" ht="147" customHeight="1" thickBot="1" x14ac:dyDescent="0.25">
      <c r="A35" s="3"/>
      <c r="B35" s="55" t="s">
        <v>123</v>
      </c>
      <c r="C35" s="70"/>
      <c r="D35" s="14"/>
      <c r="E35" s="38"/>
      <c r="F35" s="62" t="s">
        <v>106</v>
      </c>
      <c r="G35" s="3"/>
    </row>
    <row r="36" spans="1:7" ht="57.75" thickBot="1" x14ac:dyDescent="0.25">
      <c r="A36" s="3"/>
      <c r="B36" s="55" t="s">
        <v>122</v>
      </c>
      <c r="C36" s="70"/>
      <c r="D36" s="14"/>
      <c r="E36" s="38"/>
      <c r="F36" s="62" t="s">
        <v>148</v>
      </c>
      <c r="G36" s="3"/>
    </row>
    <row r="37" spans="1:7" ht="94.5" customHeight="1" thickBot="1" x14ac:dyDescent="0.25">
      <c r="A37" s="3"/>
      <c r="B37" s="58" t="s">
        <v>275</v>
      </c>
      <c r="C37" s="70"/>
      <c r="D37" s="140">
        <f>D33-D34-D35-D36</f>
        <v>0</v>
      </c>
      <c r="E37" s="38"/>
      <c r="F37" s="63"/>
      <c r="G37" s="3"/>
    </row>
    <row r="38" spans="1:7" ht="15" thickBot="1" x14ac:dyDescent="0.25">
      <c r="A38" s="3"/>
      <c r="B38" s="122" t="s">
        <v>114</v>
      </c>
      <c r="C38" s="123"/>
      <c r="D38" s="123"/>
      <c r="E38" s="123"/>
      <c r="F38" s="124"/>
      <c r="G38" s="3"/>
    </row>
    <row r="39" spans="1:7" ht="74.25" customHeight="1" thickBot="1" x14ac:dyDescent="0.25">
      <c r="A39" s="3"/>
      <c r="B39" s="54" t="s">
        <v>115</v>
      </c>
      <c r="C39" s="70"/>
      <c r="D39" s="14"/>
      <c r="E39" s="38"/>
      <c r="F39" s="9" t="s">
        <v>104</v>
      </c>
      <c r="G39" s="3"/>
    </row>
    <row r="40" spans="1:7" ht="89.25" customHeight="1" thickBot="1" x14ac:dyDescent="0.25">
      <c r="A40" s="3"/>
      <c r="B40" s="55" t="s">
        <v>386</v>
      </c>
      <c r="C40" s="70"/>
      <c r="D40" s="14"/>
      <c r="E40" s="38"/>
      <c r="F40" s="62" t="s">
        <v>101</v>
      </c>
      <c r="G40" s="3"/>
    </row>
    <row r="41" spans="1:7" ht="146.25" customHeight="1" thickBot="1" x14ac:dyDescent="0.25">
      <c r="A41" s="3"/>
      <c r="B41" s="55" t="s">
        <v>385</v>
      </c>
      <c r="C41" s="70"/>
      <c r="D41" s="14"/>
      <c r="E41" s="38"/>
      <c r="F41" s="62" t="s">
        <v>102</v>
      </c>
      <c r="G41" s="3"/>
    </row>
    <row r="42" spans="1:7" ht="74.25" customHeight="1" thickBot="1" x14ac:dyDescent="0.25">
      <c r="A42" s="3"/>
      <c r="B42" s="55" t="s">
        <v>370</v>
      </c>
      <c r="C42" s="70"/>
      <c r="D42" s="14"/>
      <c r="E42" s="38"/>
      <c r="F42" s="62" t="s">
        <v>272</v>
      </c>
      <c r="G42" s="3"/>
    </row>
    <row r="43" spans="1:7" ht="74.25" customHeight="1" thickBot="1" x14ac:dyDescent="0.25">
      <c r="A43" s="3"/>
      <c r="B43" s="58" t="s">
        <v>276</v>
      </c>
      <c r="C43" s="96"/>
      <c r="D43" s="140">
        <f>D39-D40-D41-D42</f>
        <v>0</v>
      </c>
      <c r="E43" s="38"/>
      <c r="F43" s="63" t="s">
        <v>148</v>
      </c>
      <c r="G43" s="3"/>
    </row>
    <row r="44" spans="1:7" ht="15" thickBot="1" x14ac:dyDescent="0.25">
      <c r="A44" s="3"/>
      <c r="B44" s="4"/>
      <c r="C44" s="68"/>
      <c r="D44" s="8"/>
      <c r="E44" s="8"/>
      <c r="F44" s="12"/>
      <c r="G44" s="3"/>
    </row>
    <row r="45" spans="1:7" x14ac:dyDescent="0.2">
      <c r="A45" s="3"/>
      <c r="B45" s="147" t="s">
        <v>44</v>
      </c>
      <c r="C45" s="70"/>
      <c r="D45" s="59">
        <f>D17+D19</f>
        <v>0</v>
      </c>
      <c r="E45" s="33"/>
      <c r="F45" s="12"/>
      <c r="G45" s="3"/>
    </row>
    <row r="46" spans="1:7" x14ac:dyDescent="0.2">
      <c r="A46" s="3"/>
      <c r="B46" s="148" t="s">
        <v>45</v>
      </c>
      <c r="C46" s="70"/>
      <c r="D46" s="60">
        <f>D25</f>
        <v>0</v>
      </c>
      <c r="E46" s="33"/>
      <c r="F46" s="12"/>
      <c r="G46" s="3"/>
    </row>
    <row r="47" spans="1:7" x14ac:dyDescent="0.2">
      <c r="A47" s="3"/>
      <c r="B47" s="148" t="s">
        <v>46</v>
      </c>
      <c r="C47" s="70"/>
      <c r="D47" s="60">
        <f>D31</f>
        <v>0</v>
      </c>
      <c r="E47" s="33"/>
      <c r="F47" s="12"/>
      <c r="G47" s="3"/>
    </row>
    <row r="48" spans="1:7" x14ac:dyDescent="0.2">
      <c r="A48" s="3"/>
      <c r="B48" s="148" t="s">
        <v>47</v>
      </c>
      <c r="C48" s="70"/>
      <c r="D48" s="60">
        <f>D37</f>
        <v>0</v>
      </c>
      <c r="E48" s="33"/>
      <c r="F48" s="12"/>
      <c r="G48" s="3"/>
    </row>
    <row r="49" spans="1:7" ht="15" thickBot="1" x14ac:dyDescent="0.25">
      <c r="A49" s="3"/>
      <c r="B49" s="149" t="s">
        <v>116</v>
      </c>
      <c r="C49" s="70"/>
      <c r="D49" s="61">
        <f>D43</f>
        <v>0</v>
      </c>
      <c r="E49" s="33"/>
      <c r="F49" s="12"/>
      <c r="G49" s="3"/>
    </row>
    <row r="50" spans="1:7" ht="15" thickBot="1" x14ac:dyDescent="0.25">
      <c r="A50" s="3"/>
      <c r="B50" s="148" t="s">
        <v>22</v>
      </c>
      <c r="C50" s="70"/>
      <c r="D50" s="77">
        <f>D45+D46-D47-D48-D49</f>
        <v>0</v>
      </c>
      <c r="E50" s="33"/>
      <c r="F50" s="12"/>
      <c r="G50" s="3"/>
    </row>
    <row r="51" spans="1:7" ht="15" thickBot="1" x14ac:dyDescent="0.25">
      <c r="A51" s="3"/>
      <c r="B51" s="145" t="s">
        <v>23</v>
      </c>
      <c r="C51" s="76"/>
      <c r="D51" s="78">
        <f>D5/D6</f>
        <v>0</v>
      </c>
      <c r="E51" s="8"/>
      <c r="F51" s="12"/>
      <c r="G51" s="3"/>
    </row>
    <row r="52" spans="1:7" ht="15" thickBot="1" x14ac:dyDescent="0.25">
      <c r="A52" s="3"/>
      <c r="B52" s="150" t="s">
        <v>48</v>
      </c>
      <c r="C52" s="76"/>
      <c r="D52" s="94" t="e">
        <f>IF(D50/D51&lt;0,0,IFERROR(D50/D51,0))</f>
        <v>#DIV/0!</v>
      </c>
      <c r="E52" s="33"/>
      <c r="F52" s="12"/>
      <c r="G52" s="3"/>
    </row>
    <row r="53" spans="1:7" ht="15" thickBot="1" x14ac:dyDescent="0.25">
      <c r="A53" s="3"/>
      <c r="B53" s="4"/>
      <c r="C53" s="68"/>
      <c r="D53" s="8"/>
      <c r="E53" s="8"/>
      <c r="F53" s="12"/>
      <c r="G53" s="3"/>
    </row>
    <row r="54" spans="1:7" ht="15.75" customHeight="1" thickTop="1" x14ac:dyDescent="0.2">
      <c r="A54" s="3"/>
      <c r="B54" s="127" t="s">
        <v>258</v>
      </c>
      <c r="C54" s="128"/>
      <c r="D54" s="129"/>
      <c r="E54" s="34"/>
      <c r="F54" s="12"/>
      <c r="G54" s="3"/>
    </row>
    <row r="55" spans="1:7" ht="15" customHeight="1" x14ac:dyDescent="0.2">
      <c r="A55" s="3"/>
      <c r="B55" s="130"/>
      <c r="C55" s="131"/>
      <c r="D55" s="132"/>
      <c r="E55" s="34"/>
      <c r="F55" s="12"/>
      <c r="G55" s="3"/>
    </row>
    <row r="56" spans="1:7" ht="15" customHeight="1" x14ac:dyDescent="0.2">
      <c r="A56" s="3"/>
      <c r="B56" s="130"/>
      <c r="C56" s="131"/>
      <c r="D56" s="132"/>
      <c r="E56" s="34"/>
      <c r="F56" s="12"/>
      <c r="G56" s="3"/>
    </row>
    <row r="57" spans="1:7" ht="15" customHeight="1" x14ac:dyDescent="0.2">
      <c r="A57" s="3"/>
      <c r="B57" s="130"/>
      <c r="C57" s="131"/>
      <c r="D57" s="132"/>
      <c r="E57" s="34"/>
      <c r="F57" s="12"/>
      <c r="G57" s="3"/>
    </row>
    <row r="58" spans="1:7" ht="15" customHeight="1" x14ac:dyDescent="0.2">
      <c r="A58" s="3"/>
      <c r="B58" s="130"/>
      <c r="C58" s="131"/>
      <c r="D58" s="132"/>
      <c r="E58" s="34"/>
      <c r="F58" s="12"/>
      <c r="G58" s="3"/>
    </row>
    <row r="59" spans="1:7" ht="15" customHeight="1" x14ac:dyDescent="0.2">
      <c r="A59" s="3"/>
      <c r="B59" s="130"/>
      <c r="C59" s="131"/>
      <c r="D59" s="132"/>
      <c r="E59" s="8"/>
      <c r="F59" s="12"/>
      <c r="G59" s="3"/>
    </row>
    <row r="60" spans="1:7" ht="15" customHeight="1" x14ac:dyDescent="0.2">
      <c r="A60" s="3"/>
      <c r="B60" s="130"/>
      <c r="C60" s="131"/>
      <c r="D60" s="132"/>
      <c r="E60" s="33"/>
      <c r="F60" s="12"/>
      <c r="G60" s="3"/>
    </row>
    <row r="61" spans="1:7" ht="15" thickBot="1" x14ac:dyDescent="0.25">
      <c r="A61" s="12"/>
      <c r="B61" s="12"/>
      <c r="C61" s="12"/>
      <c r="D61" s="12"/>
      <c r="E61" s="12"/>
      <c r="F61" s="12"/>
      <c r="G61" s="3"/>
    </row>
    <row r="62" spans="1:7" ht="15.75" thickTop="1" thickBot="1" x14ac:dyDescent="0.25">
      <c r="A62" s="3"/>
      <c r="B62" s="155" t="s">
        <v>35</v>
      </c>
      <c r="C62" s="73"/>
      <c r="D62" s="90">
        <f>IFERROR(D52,0)</f>
        <v>0</v>
      </c>
      <c r="E62" s="35"/>
      <c r="F62" s="12"/>
      <c r="G62" s="3"/>
    </row>
    <row r="63" spans="1:7" ht="15" thickTop="1" x14ac:dyDescent="0.2">
      <c r="A63" s="3"/>
      <c r="B63" s="4"/>
      <c r="C63" s="68"/>
      <c r="D63" s="3"/>
      <c r="E63" s="3"/>
      <c r="F63" s="12"/>
      <c r="G63" s="3"/>
    </row>
    <row r="64" spans="1:7" x14ac:dyDescent="0.2">
      <c r="F64" s="1"/>
    </row>
    <row r="65" spans="2:6" x14ac:dyDescent="0.2">
      <c r="B65" s="156"/>
      <c r="C65" s="75"/>
    </row>
    <row r="68" spans="2:6" s="2" customFormat="1" x14ac:dyDescent="0.2">
      <c r="C68" s="74"/>
      <c r="D68" s="1"/>
      <c r="E68" s="1"/>
      <c r="F68" s="13"/>
    </row>
    <row r="73" spans="2:6" s="2" customFormat="1" x14ac:dyDescent="0.2">
      <c r="C73" s="74"/>
      <c r="D73" s="1"/>
      <c r="E73" s="1"/>
      <c r="F73" s="13"/>
    </row>
    <row r="74" spans="2:6" s="2" customFormat="1" x14ac:dyDescent="0.2">
      <c r="C74" s="74"/>
      <c r="D74" s="1"/>
      <c r="E74" s="1"/>
      <c r="F74" s="13"/>
    </row>
  </sheetData>
  <mergeCells count="16">
    <mergeCell ref="F27:F31"/>
    <mergeCell ref="B32:F32"/>
    <mergeCell ref="F33:F34"/>
    <mergeCell ref="B38:F38"/>
    <mergeCell ref="B54:D60"/>
    <mergeCell ref="B11:F11"/>
    <mergeCell ref="F13:F17"/>
    <mergeCell ref="B20:F20"/>
    <mergeCell ref="F21:F25"/>
    <mergeCell ref="B26:F26"/>
    <mergeCell ref="D2:F2"/>
    <mergeCell ref="B4:F4"/>
    <mergeCell ref="B9:B10"/>
    <mergeCell ref="C9:C10"/>
    <mergeCell ref="D9:D10"/>
    <mergeCell ref="F9:F1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E3984-88C7-4CD7-BB56-DEAF773EF668}">
  <sheetPr>
    <tabColor rgb="FF002060"/>
  </sheetPr>
  <dimension ref="A1:F40"/>
  <sheetViews>
    <sheetView showGridLines="0" zoomScale="90" zoomScaleNormal="90" workbookViewId="0">
      <selection activeCell="B25" sqref="B25"/>
    </sheetView>
  </sheetViews>
  <sheetFormatPr defaultRowHeight="14.25" x14ac:dyDescent="0.2"/>
  <cols>
    <col min="1" max="1" width="2.42578125" style="1" customWidth="1"/>
    <col min="2" max="2" width="49.85546875" style="1" customWidth="1"/>
    <col min="3" max="3" width="55.7109375" style="1" customWidth="1"/>
    <col min="4" max="4" width="32.140625" style="1" customWidth="1"/>
    <col min="5" max="5" width="71.5703125" style="13" customWidth="1"/>
    <col min="6" max="6" width="3.140625" style="1" customWidth="1"/>
    <col min="7" max="7" width="61.140625" style="1" customWidth="1"/>
    <col min="8" max="16384" width="9.140625" style="1"/>
  </cols>
  <sheetData>
    <row r="1" spans="1:6" ht="15" thickBot="1" x14ac:dyDescent="0.25">
      <c r="A1" s="3"/>
      <c r="B1" s="3"/>
      <c r="C1" s="3"/>
      <c r="D1" s="3"/>
      <c r="E1" s="12"/>
      <c r="F1" s="3"/>
    </row>
    <row r="2" spans="1:6" ht="108.75" customHeight="1" thickBot="1" x14ac:dyDescent="0.25">
      <c r="A2" s="3"/>
      <c r="B2" s="6"/>
      <c r="C2" s="111" t="s">
        <v>50</v>
      </c>
      <c r="D2" s="111"/>
      <c r="E2" s="112"/>
      <c r="F2" s="3"/>
    </row>
    <row r="3" spans="1:6" ht="15" thickBot="1" x14ac:dyDescent="0.25">
      <c r="A3" s="3"/>
      <c r="B3" s="3"/>
      <c r="C3" s="3"/>
      <c r="D3" s="3"/>
      <c r="E3" s="12"/>
      <c r="F3" s="3"/>
    </row>
    <row r="4" spans="1:6" ht="15" thickBot="1" x14ac:dyDescent="0.25">
      <c r="A4" s="3"/>
      <c r="B4" s="133" t="s">
        <v>51</v>
      </c>
      <c r="C4" s="134"/>
      <c r="D4" s="134"/>
      <c r="E4" s="135"/>
      <c r="F4" s="3"/>
    </row>
    <row r="5" spans="1:6" ht="48" customHeight="1" thickBot="1" x14ac:dyDescent="0.25">
      <c r="A5" s="3"/>
      <c r="B5" s="11" t="s">
        <v>52</v>
      </c>
      <c r="C5" s="157">
        <f>IF('BM Start'!$F$6&gt;-4,"geen gegevens beschikbaar",'BM ELK 19'!D74)</f>
        <v>0</v>
      </c>
      <c r="D5" s="22" t="s">
        <v>24</v>
      </c>
      <c r="E5" s="10" t="s">
        <v>53</v>
      </c>
      <c r="F5" s="3"/>
    </row>
    <row r="6" spans="1:6" ht="48" customHeight="1" thickBot="1" x14ac:dyDescent="0.25">
      <c r="A6" s="3"/>
      <c r="B6" s="11" t="s">
        <v>54</v>
      </c>
      <c r="C6" s="157">
        <f>IF('BM Start'!$F$6&gt;-3,"geen gegevens beschikbaar",'BM ELK 20'!D74)</f>
        <v>0</v>
      </c>
      <c r="D6" s="23" t="s">
        <v>25</v>
      </c>
      <c r="E6" s="10" t="s">
        <v>55</v>
      </c>
      <c r="F6" s="3"/>
    </row>
    <row r="7" spans="1:6" ht="48" customHeight="1" thickBot="1" x14ac:dyDescent="0.25">
      <c r="A7" s="3"/>
      <c r="B7" s="11" t="s">
        <v>56</v>
      </c>
      <c r="C7" s="157">
        <f>IF('BM Start'!$F$6&gt;-2,"geen gegevens beschikbaar",'BM ELK 21'!D74)</f>
        <v>0</v>
      </c>
      <c r="D7" s="22" t="s">
        <v>26</v>
      </c>
      <c r="E7" s="10" t="s">
        <v>57</v>
      </c>
      <c r="F7" s="3"/>
    </row>
    <row r="8" spans="1:6" ht="48" customHeight="1" thickBot="1" x14ac:dyDescent="0.25">
      <c r="A8" s="3"/>
      <c r="B8" s="11" t="s">
        <v>58</v>
      </c>
      <c r="C8" s="157">
        <f>IF('BM Start'!$F$6&gt;-1,"geen gegevens beschikbaar",'BM ELK 22'!D74)</f>
        <v>0</v>
      </c>
      <c r="D8" s="23" t="s">
        <v>27</v>
      </c>
      <c r="E8" s="10" t="s">
        <v>59</v>
      </c>
      <c r="F8" s="3"/>
    </row>
    <row r="9" spans="1:6" ht="48" customHeight="1" thickBot="1" x14ac:dyDescent="0.25">
      <c r="A9" s="3"/>
      <c r="B9" s="20" t="s">
        <v>60</v>
      </c>
      <c r="C9" s="158">
        <f>IFERROR(IF('BM Start'!F6&lt;-3,(SUM(C5:C8)-MIN(C5:C8))/3,AVERAGE(OBEG!C5:C8)),0)</f>
        <v>0</v>
      </c>
      <c r="D9" s="24" t="s">
        <v>61</v>
      </c>
      <c r="E9" s="81" t="s">
        <v>154</v>
      </c>
      <c r="F9" s="3"/>
    </row>
    <row r="10" spans="1:6" ht="48" customHeight="1" thickBot="1" x14ac:dyDescent="0.25">
      <c r="A10" s="3"/>
      <c r="B10" s="11" t="s">
        <v>34</v>
      </c>
      <c r="C10" s="159">
        <f>'BM ELK 23'!D74</f>
        <v>0</v>
      </c>
      <c r="D10" s="23" t="s">
        <v>35</v>
      </c>
      <c r="E10" s="81" t="s">
        <v>154</v>
      </c>
      <c r="F10" s="3"/>
    </row>
    <row r="11" spans="1:6" ht="80.25" customHeight="1" thickBot="1" x14ac:dyDescent="0.25">
      <c r="A11" s="3"/>
      <c r="B11" s="11" t="s">
        <v>155</v>
      </c>
      <c r="C11" s="160">
        <f>+'BM ELK 23'!D63</f>
        <v>0</v>
      </c>
      <c r="D11" s="23" t="s">
        <v>62</v>
      </c>
      <c r="E11" s="81" t="s">
        <v>154</v>
      </c>
      <c r="F11" s="3"/>
    </row>
    <row r="12" spans="1:6" ht="120.75" customHeight="1" thickBot="1" x14ac:dyDescent="0.25">
      <c r="A12" s="3"/>
      <c r="B12" s="11" t="s">
        <v>152</v>
      </c>
      <c r="C12" s="143"/>
      <c r="D12" s="23" t="s">
        <v>1</v>
      </c>
      <c r="E12" s="47"/>
      <c r="F12" s="3"/>
    </row>
    <row r="13" spans="1:6" ht="96.75" customHeight="1" thickBot="1" x14ac:dyDescent="0.25">
      <c r="A13" s="3"/>
      <c r="B13" s="11" t="s">
        <v>153</v>
      </c>
      <c r="C13" s="143"/>
      <c r="D13" s="23" t="s">
        <v>63</v>
      </c>
      <c r="E13" s="47"/>
      <c r="F13" s="3"/>
    </row>
    <row r="14" spans="1:6" ht="61.5" customHeight="1" thickBot="1" x14ac:dyDescent="0.25">
      <c r="A14" s="3"/>
      <c r="B14" s="11" t="s">
        <v>64</v>
      </c>
      <c r="C14" s="25" t="e">
        <f>C12/C13</f>
        <v>#DIV/0!</v>
      </c>
      <c r="D14" s="23" t="s">
        <v>65</v>
      </c>
      <c r="E14" s="81" t="s">
        <v>154</v>
      </c>
      <c r="F14" s="3"/>
    </row>
    <row r="15" spans="1:6" ht="36.75" customHeight="1" thickBot="1" x14ac:dyDescent="0.25">
      <c r="A15" s="3"/>
      <c r="B15" s="3"/>
      <c r="C15" s="41"/>
      <c r="D15" s="50"/>
      <c r="E15" s="3"/>
      <c r="F15" s="3"/>
    </row>
    <row r="16" spans="1:6" ht="15" thickBot="1" x14ac:dyDescent="0.25">
      <c r="A16" s="3"/>
      <c r="B16" s="133" t="s">
        <v>66</v>
      </c>
      <c r="C16" s="134"/>
      <c r="D16" s="134"/>
      <c r="E16" s="135"/>
      <c r="F16" s="3"/>
    </row>
    <row r="17" spans="1:6" ht="61.5" customHeight="1" thickBot="1" x14ac:dyDescent="0.25">
      <c r="A17" s="3"/>
      <c r="B17" s="11" t="s">
        <v>67</v>
      </c>
      <c r="C17" s="157">
        <f>IF('BM Start'!$F$3&gt;-4,"geen gegevens",'BM GAS 19'!D62)</f>
        <v>0</v>
      </c>
      <c r="D17" s="22" t="s">
        <v>38</v>
      </c>
      <c r="E17" s="10" t="s">
        <v>68</v>
      </c>
      <c r="F17" s="3"/>
    </row>
    <row r="18" spans="1:6" ht="61.5" customHeight="1" thickBot="1" x14ac:dyDescent="0.25">
      <c r="A18" s="3"/>
      <c r="B18" s="11" t="s">
        <v>69</v>
      </c>
      <c r="C18" s="157">
        <f>IF('BM Start'!$F$3&gt;-3,"geen gegevens",'BM GAS 20'!D62)</f>
        <v>0</v>
      </c>
      <c r="D18" s="23" t="s">
        <v>39</v>
      </c>
      <c r="E18" s="10" t="s">
        <v>70</v>
      </c>
      <c r="F18" s="3"/>
    </row>
    <row r="19" spans="1:6" ht="61.5" customHeight="1" thickBot="1" x14ac:dyDescent="0.25">
      <c r="A19" s="3"/>
      <c r="B19" s="11" t="s">
        <v>71</v>
      </c>
      <c r="C19" s="157">
        <f>IF('BM Start'!$F$3&gt;-2,"geen gegevens",'BM GAS 21'!D62)</f>
        <v>0</v>
      </c>
      <c r="D19" s="22" t="s">
        <v>40</v>
      </c>
      <c r="E19" s="10" t="s">
        <v>72</v>
      </c>
      <c r="F19" s="3"/>
    </row>
    <row r="20" spans="1:6" ht="61.5" customHeight="1" thickBot="1" x14ac:dyDescent="0.25">
      <c r="A20" s="3"/>
      <c r="B20" s="11" t="s">
        <v>73</v>
      </c>
      <c r="C20" s="157">
        <f>IF('BM Start'!$F$3&gt;-1,"geen gegevens",'BM GAS 22'!D62)</f>
        <v>0</v>
      </c>
      <c r="D20" s="23" t="s">
        <v>41</v>
      </c>
      <c r="E20" s="10" t="s">
        <v>74</v>
      </c>
      <c r="F20" s="3"/>
    </row>
    <row r="21" spans="1:6" ht="61.5" customHeight="1" thickBot="1" x14ac:dyDescent="0.25">
      <c r="A21" s="3"/>
      <c r="B21" s="20" t="s">
        <v>75</v>
      </c>
      <c r="C21" s="158">
        <f>IFERROR(IF('BM Start'!F3&lt;-3,(SUM(C17:C20)-MIN(C17:C20))/3,AVERAGE(OBEG!C17:C20)),0)</f>
        <v>0</v>
      </c>
      <c r="D21" s="24" t="s">
        <v>76</v>
      </c>
      <c r="E21" s="81" t="s">
        <v>360</v>
      </c>
      <c r="F21" s="3"/>
    </row>
    <row r="22" spans="1:6" ht="61.5" customHeight="1" thickBot="1" x14ac:dyDescent="0.25">
      <c r="A22" s="3"/>
      <c r="B22" s="11" t="s">
        <v>48</v>
      </c>
      <c r="C22" s="159">
        <f>'BM GAS 23'!D62</f>
        <v>0</v>
      </c>
      <c r="D22" s="23" t="s">
        <v>49</v>
      </c>
      <c r="E22" s="81" t="s">
        <v>360</v>
      </c>
      <c r="F22" s="3"/>
    </row>
    <row r="23" spans="1:6" ht="78" customHeight="1" thickBot="1" x14ac:dyDescent="0.25">
      <c r="A23" s="3"/>
      <c r="B23" s="11" t="s">
        <v>2</v>
      </c>
      <c r="C23" s="160">
        <f>'BM GAS 23'!D7</f>
        <v>0</v>
      </c>
      <c r="D23" s="23" t="s">
        <v>77</v>
      </c>
      <c r="E23" s="81" t="s">
        <v>359</v>
      </c>
      <c r="F23" s="3"/>
    </row>
    <row r="24" spans="1:6" ht="124.5" customHeight="1" thickBot="1" x14ac:dyDescent="0.25">
      <c r="A24" s="3"/>
      <c r="B24" s="11" t="s">
        <v>150</v>
      </c>
      <c r="C24" s="143"/>
      <c r="D24" s="23" t="s">
        <v>3</v>
      </c>
      <c r="E24" s="47"/>
      <c r="F24" s="3"/>
    </row>
    <row r="25" spans="1:6" ht="83.25" customHeight="1" thickBot="1" x14ac:dyDescent="0.25">
      <c r="A25" s="3"/>
      <c r="B25" s="11" t="s">
        <v>151</v>
      </c>
      <c r="C25" s="143"/>
      <c r="D25" s="23" t="s">
        <v>78</v>
      </c>
      <c r="E25" s="47"/>
      <c r="F25" s="3"/>
    </row>
    <row r="26" spans="1:6" ht="61.5" customHeight="1" thickBot="1" x14ac:dyDescent="0.25">
      <c r="A26" s="3"/>
      <c r="B26" s="11" t="s">
        <v>79</v>
      </c>
      <c r="C26" s="25" t="e">
        <f>C24/C25</f>
        <v>#DIV/0!</v>
      </c>
      <c r="D26" s="23" t="s">
        <v>80</v>
      </c>
      <c r="E26" s="81" t="s">
        <v>358</v>
      </c>
      <c r="F26" s="3"/>
    </row>
    <row r="27" spans="1:6" ht="31.5" customHeight="1" x14ac:dyDescent="0.2">
      <c r="A27" s="3"/>
      <c r="B27" s="3"/>
      <c r="C27" s="41"/>
      <c r="D27" s="3"/>
      <c r="E27" s="3"/>
      <c r="F27" s="3"/>
    </row>
    <row r="28" spans="1:6" ht="69.75" customHeight="1" thickBot="1" x14ac:dyDescent="0.25">
      <c r="A28" s="3"/>
      <c r="B28" s="20" t="s">
        <v>81</v>
      </c>
      <c r="C28" s="21" t="e">
        <f>IF(((C10-C9)*C11*C14)+((C22-C21)*C23*C26)&lt;0,0,((C10-C9)*C11*C14)+((C22-C21)*C23*C26))</f>
        <v>#DIV/0!</v>
      </c>
      <c r="D28" s="136" t="s">
        <v>363</v>
      </c>
      <c r="E28" s="137"/>
      <c r="F28" s="3"/>
    </row>
    <row r="29" spans="1:6" x14ac:dyDescent="0.2">
      <c r="A29" s="3"/>
      <c r="B29" s="3"/>
      <c r="C29" s="3"/>
      <c r="D29" s="3"/>
      <c r="E29" s="12"/>
      <c r="F29" s="3"/>
    </row>
    <row r="34" spans="2:5" s="2" customFormat="1" x14ac:dyDescent="0.2">
      <c r="B34" s="1"/>
      <c r="C34" s="1"/>
      <c r="D34" s="1"/>
      <c r="E34" s="13"/>
    </row>
    <row r="39" spans="2:5" s="2" customFormat="1" x14ac:dyDescent="0.2">
      <c r="B39" s="1"/>
      <c r="C39" s="64"/>
      <c r="D39" s="1"/>
      <c r="E39" s="13"/>
    </row>
    <row r="40" spans="2:5" s="2" customFormat="1" x14ac:dyDescent="0.2">
      <c r="B40" s="1"/>
      <c r="C40" s="1"/>
      <c r="D40" s="1"/>
      <c r="E40" s="13"/>
    </row>
  </sheetData>
  <mergeCells count="4">
    <mergeCell ref="C2:E2"/>
    <mergeCell ref="B4:E4"/>
    <mergeCell ref="B16:E16"/>
    <mergeCell ref="D28:E28"/>
  </mergeCells>
  <phoneticPr fontId="1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C6CA-DBB2-40A4-ABAE-B19E06177498}">
  <sheetPr>
    <tabColor theme="4" tint="0.39997558519241921"/>
  </sheetPr>
  <dimension ref="A1:G42"/>
  <sheetViews>
    <sheetView showGridLines="0" zoomScale="80" zoomScaleNormal="80" workbookViewId="0">
      <selection activeCell="C5" sqref="C5"/>
    </sheetView>
  </sheetViews>
  <sheetFormatPr defaultRowHeight="14.25" x14ac:dyDescent="0.2"/>
  <cols>
    <col min="1" max="1" width="2.42578125" style="1" customWidth="1"/>
    <col min="2" max="2" width="49.85546875" style="1" customWidth="1"/>
    <col min="3" max="3" width="66.5703125" style="1" customWidth="1"/>
    <col min="4" max="4" width="2.42578125" style="1" customWidth="1"/>
    <col min="5" max="5" width="2.42578125" style="99" customWidth="1"/>
    <col min="6" max="6" width="219.28515625" style="18" bestFit="1" customWidth="1"/>
    <col min="7" max="7" width="17.28515625" style="99" customWidth="1"/>
    <col min="8" max="16384" width="9.140625" style="1"/>
  </cols>
  <sheetData>
    <row r="1" spans="1:7" ht="15" thickBot="1" x14ac:dyDescent="0.25">
      <c r="A1" s="3"/>
      <c r="B1" s="3"/>
      <c r="C1" s="3"/>
      <c r="D1" s="7"/>
      <c r="E1" s="98"/>
    </row>
    <row r="2" spans="1:7" ht="108.75" customHeight="1" thickTop="1" thickBot="1" x14ac:dyDescent="0.25">
      <c r="A2" s="3"/>
      <c r="B2" s="15"/>
      <c r="C2" s="16" t="s">
        <v>4</v>
      </c>
      <c r="D2" s="7"/>
      <c r="E2" s="98"/>
    </row>
    <row r="3" spans="1:7" s="2" customFormat="1" ht="15.75" customHeight="1" thickTop="1" thickBot="1" x14ac:dyDescent="0.25">
      <c r="A3" s="3"/>
      <c r="B3" s="3"/>
      <c r="C3" s="17"/>
      <c r="D3" s="7"/>
      <c r="E3" s="98"/>
      <c r="F3" s="44">
        <f>YEAR(C8)-YEAR(F4)</f>
        <v>-5</v>
      </c>
      <c r="G3" s="100"/>
    </row>
    <row r="4" spans="1:7" s="2" customFormat="1" ht="15.75" customHeight="1" thickBot="1" x14ac:dyDescent="0.25">
      <c r="A4" s="3"/>
      <c r="B4" s="109" t="s">
        <v>83</v>
      </c>
      <c r="C4" s="110"/>
      <c r="D4" s="7"/>
      <c r="E4" s="98"/>
      <c r="F4" s="45">
        <v>44927</v>
      </c>
      <c r="G4" s="100"/>
    </row>
    <row r="5" spans="1:7" s="2" customFormat="1" ht="60" customHeight="1" thickBot="1" x14ac:dyDescent="0.25">
      <c r="A5" s="3"/>
      <c r="B5" s="9" t="s">
        <v>5</v>
      </c>
      <c r="C5" s="138">
        <v>43101</v>
      </c>
      <c r="D5" s="7"/>
      <c r="E5" s="98"/>
      <c r="F5" s="45"/>
      <c r="G5" s="100"/>
    </row>
    <row r="6" spans="1:7" s="2" customFormat="1" ht="60" customHeight="1" thickBot="1" x14ac:dyDescent="0.25">
      <c r="A6" s="3"/>
      <c r="B6" s="42" t="s">
        <v>6</v>
      </c>
      <c r="C6" s="43">
        <f>-F6</f>
        <v>5</v>
      </c>
      <c r="D6" s="7"/>
      <c r="E6" s="98"/>
      <c r="F6" s="44">
        <f>YEAR(C5)-YEAR(F4)</f>
        <v>-5</v>
      </c>
      <c r="G6" s="100"/>
    </row>
    <row r="7" spans="1:7" s="2" customFormat="1" ht="60" customHeight="1" thickBot="1" x14ac:dyDescent="0.25">
      <c r="A7" s="3"/>
      <c r="B7" s="105" t="str">
        <f>IF(F6=0,F12,IF(F6=-1,F11,IF(F6=-2,F10,IF(F6=-3,F8,F7))))</f>
        <v>U heeft voor alle relevante jaren gegevens beschikbaar. U vult alle tabbladen BMT ELK in. U mag het tabblad van het historische jaar dat u buiten beschouwing wenst te laten leeg laten.</v>
      </c>
      <c r="C7" s="106"/>
      <c r="D7" s="7"/>
      <c r="E7" s="98"/>
      <c r="F7" s="19" t="s">
        <v>7</v>
      </c>
      <c r="G7" s="100"/>
    </row>
    <row r="8" spans="1:7" s="2" customFormat="1" ht="60" customHeight="1" thickBot="1" x14ac:dyDescent="0.25">
      <c r="A8" s="3"/>
      <c r="B8" s="42" t="s">
        <v>8</v>
      </c>
      <c r="C8" s="139">
        <v>43101</v>
      </c>
      <c r="D8" s="7"/>
      <c r="E8" s="98"/>
      <c r="F8" s="19" t="s">
        <v>9</v>
      </c>
      <c r="G8" s="100"/>
    </row>
    <row r="9" spans="1:7" s="2" customFormat="1" ht="60" customHeight="1" thickBot="1" x14ac:dyDescent="0.25">
      <c r="A9" s="3"/>
      <c r="B9" s="42" t="s">
        <v>10</v>
      </c>
      <c r="C9" s="43">
        <f>-F3</f>
        <v>5</v>
      </c>
      <c r="D9" s="7"/>
      <c r="E9" s="98"/>
      <c r="F9" s="19"/>
      <c r="G9" s="100"/>
    </row>
    <row r="10" spans="1:7" s="2" customFormat="1" ht="36.75" customHeight="1" thickTop="1" thickBot="1" x14ac:dyDescent="0.25">
      <c r="A10" s="3"/>
      <c r="B10" s="107" t="str">
        <f>IF(F3=0,F17,IF(F3=-1,F16,IF(F3=-2,F15,IF(F3=-3,F14,F13))))</f>
        <v>U heeft voor alle relevante jaren gegevens beschikbaar. U vult alle tabbladen BMT GAS in. U mag het tabblad van het historische jaar dat u buiten beschouwing wenst te laten leeg laten.</v>
      </c>
      <c r="C10" s="108"/>
      <c r="D10" s="7"/>
      <c r="E10" s="98"/>
      <c r="F10" s="19" t="s">
        <v>11</v>
      </c>
      <c r="G10" s="100"/>
    </row>
    <row r="11" spans="1:7" s="2" customFormat="1" ht="14.25" customHeight="1" thickTop="1" x14ac:dyDescent="0.2">
      <c r="A11" s="3"/>
      <c r="B11" s="3"/>
      <c r="C11" s="3"/>
      <c r="D11" s="7"/>
      <c r="E11" s="98"/>
      <c r="F11" s="19" t="s">
        <v>12</v>
      </c>
      <c r="G11" s="100"/>
    </row>
    <row r="12" spans="1:7" s="2" customFormat="1" ht="27" customHeight="1" x14ac:dyDescent="0.2">
      <c r="A12" s="1"/>
      <c r="B12" s="1"/>
      <c r="C12" s="1"/>
      <c r="D12" s="1"/>
      <c r="E12" s="99"/>
      <c r="F12" s="19" t="s">
        <v>13</v>
      </c>
      <c r="G12" s="100"/>
    </row>
    <row r="13" spans="1:7" s="2" customFormat="1" ht="27" customHeight="1" x14ac:dyDescent="0.2">
      <c r="A13" s="1"/>
      <c r="B13" s="1"/>
      <c r="C13" s="1"/>
      <c r="D13" s="1"/>
      <c r="E13" s="99"/>
      <c r="F13" s="19" t="s">
        <v>14</v>
      </c>
      <c r="G13" s="100"/>
    </row>
    <row r="14" spans="1:7" x14ac:dyDescent="0.2">
      <c r="F14" s="19" t="s">
        <v>15</v>
      </c>
    </row>
    <row r="15" spans="1:7" x14ac:dyDescent="0.2">
      <c r="F15" s="19" t="s">
        <v>16</v>
      </c>
    </row>
    <row r="16" spans="1:7" x14ac:dyDescent="0.2">
      <c r="F16" s="19" t="s">
        <v>17</v>
      </c>
    </row>
    <row r="17" spans="5:7" x14ac:dyDescent="0.2">
      <c r="F17" s="19" t="s">
        <v>18</v>
      </c>
    </row>
    <row r="28" spans="5:7" s="2" customFormat="1" x14ac:dyDescent="0.2">
      <c r="E28" s="99"/>
      <c r="F28" s="19"/>
      <c r="G28" s="100"/>
    </row>
    <row r="36" spans="2:7" s="2" customFormat="1" x14ac:dyDescent="0.2">
      <c r="B36" s="1"/>
      <c r="C36" s="1"/>
      <c r="D36" s="1"/>
      <c r="E36" s="99"/>
      <c r="F36" s="19"/>
      <c r="G36" s="100"/>
    </row>
    <row r="41" spans="2:7" s="2" customFormat="1" x14ac:dyDescent="0.2">
      <c r="B41" s="1"/>
      <c r="C41" s="1"/>
      <c r="D41" s="1"/>
      <c r="E41" s="99"/>
      <c r="F41" s="19"/>
      <c r="G41" s="100"/>
    </row>
    <row r="42" spans="2:7" s="2" customFormat="1" x14ac:dyDescent="0.2">
      <c r="B42" s="1"/>
      <c r="C42" s="1"/>
      <c r="D42" s="1"/>
      <c r="E42" s="99"/>
      <c r="F42" s="19"/>
      <c r="G42" s="100"/>
    </row>
  </sheetData>
  <sheetProtection algorithmName="SHA-512" hashValue="oAJLmtu0UN9rnCsVNFUeHOuvkzh9Ot3sAq9n56b4FEzGD1MRlZZSETzX0xG76B6w30Nr30jsYW5XN97b/MR+qA==" saltValue="J5SXOfc8/nkTLm76o+acXQ==" spinCount="100000" sheet="1" objects="1" scenarios="1" selectLockedCells="1"/>
  <mergeCells count="3">
    <mergeCell ref="B7:C7"/>
    <mergeCell ref="B10:C10"/>
    <mergeCell ref="B4:C4"/>
  </mergeCells>
  <conditionalFormatting sqref="B7:C7">
    <cfRule type="expression" dxfId="1" priority="2">
      <formula>$C$5=""</formula>
    </cfRule>
  </conditionalFormatting>
  <conditionalFormatting sqref="B10:C10">
    <cfRule type="expression" dxfId="0" priority="1">
      <formula>+$C$8=""</formula>
    </cfRule>
  </conditionalFormatting>
  <dataValidations count="1">
    <dataValidation type="date" operator="lessThan" allowBlank="1" showInputMessage="1" showErrorMessage="1" sqref="C5:C6 C8:C9" xr:uid="{B990CAAC-36A6-48C4-A804-2E81D94D6C87}">
      <formula1>45292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4E74-269C-4FE7-89D8-1284CC9B4866}">
  <sheetPr>
    <tabColor theme="4" tint="0.59999389629810485"/>
    <pageSetUpPr fitToPage="1"/>
  </sheetPr>
  <dimension ref="A1:G86"/>
  <sheetViews>
    <sheetView showGridLines="0" zoomScale="90" zoomScaleNormal="90" workbookViewId="0">
      <selection activeCell="D5" sqref="D5"/>
    </sheetView>
  </sheetViews>
  <sheetFormatPr defaultRowHeight="14.25" x14ac:dyDescent="0.2"/>
  <cols>
    <col min="1" max="1" width="3.5703125" style="1" customWidth="1"/>
    <col min="2" max="2" width="58" style="1"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3"/>
      <c r="C1" s="68"/>
      <c r="D1" s="3"/>
      <c r="E1" s="3"/>
      <c r="F1" s="12"/>
      <c r="G1" s="3"/>
    </row>
    <row r="2" spans="1:7" ht="108.75" customHeight="1" thickBot="1" x14ac:dyDescent="0.25">
      <c r="A2" s="3"/>
      <c r="B2" s="6"/>
      <c r="C2" s="69"/>
      <c r="D2" s="111" t="s">
        <v>234</v>
      </c>
      <c r="E2" s="111"/>
      <c r="F2" s="112"/>
      <c r="G2" s="3"/>
    </row>
    <row r="3" spans="1:7" ht="15" thickBot="1" x14ac:dyDescent="0.25">
      <c r="A3" s="3"/>
      <c r="B3" s="3"/>
      <c r="C3" s="68"/>
      <c r="D3" s="3"/>
      <c r="E3" s="3"/>
      <c r="F3" s="12"/>
      <c r="G3" s="3"/>
    </row>
    <row r="4" spans="1:7" ht="15" thickBot="1" x14ac:dyDescent="0.25">
      <c r="A4" s="3"/>
      <c r="B4" s="109" t="s">
        <v>19</v>
      </c>
      <c r="C4" s="110"/>
      <c r="D4" s="110"/>
      <c r="E4" s="110"/>
      <c r="F4" s="113"/>
      <c r="G4" s="3"/>
    </row>
    <row r="5" spans="1:7" ht="72" thickBot="1" x14ac:dyDescent="0.25">
      <c r="A5" s="3"/>
      <c r="B5" s="65" t="s">
        <v>235</v>
      </c>
      <c r="C5" s="70"/>
      <c r="D5" s="29"/>
      <c r="E5" s="36"/>
      <c r="F5" s="65" t="s">
        <v>236</v>
      </c>
      <c r="G5" s="3"/>
    </row>
    <row r="6" spans="1:7" ht="15" thickBot="1" x14ac:dyDescent="0.25">
      <c r="A6" s="3"/>
      <c r="B6" s="47" t="s">
        <v>237</v>
      </c>
      <c r="C6" s="70"/>
      <c r="D6" s="28">
        <v>365</v>
      </c>
      <c r="E6" s="37"/>
      <c r="F6" s="48"/>
      <c r="G6" s="3"/>
    </row>
    <row r="7" spans="1:7" ht="15" thickBot="1" x14ac:dyDescent="0.25">
      <c r="A7" s="3"/>
      <c r="B7" s="47" t="s">
        <v>146</v>
      </c>
      <c r="C7" s="70"/>
      <c r="D7" s="144">
        <f>D5/D6</f>
        <v>0</v>
      </c>
      <c r="E7" s="37"/>
      <c r="F7" s="48"/>
      <c r="G7" s="3"/>
    </row>
    <row r="8" spans="1:7" ht="15" thickBot="1" x14ac:dyDescent="0.25">
      <c r="A8" s="3"/>
      <c r="B8" s="3"/>
      <c r="C8" s="3"/>
      <c r="D8" s="3"/>
      <c r="E8" s="3"/>
      <c r="F8" s="3"/>
      <c r="G8" s="3"/>
    </row>
    <row r="9" spans="1:7" ht="15" thickBot="1" x14ac:dyDescent="0.25">
      <c r="A9" s="3"/>
      <c r="B9" s="114" t="s">
        <v>84</v>
      </c>
      <c r="C9" s="116" t="s">
        <v>149</v>
      </c>
      <c r="D9" s="114" t="s">
        <v>138</v>
      </c>
      <c r="E9" s="49"/>
      <c r="F9" s="114" t="s">
        <v>82</v>
      </c>
      <c r="G9" s="3"/>
    </row>
    <row r="10" spans="1:7" ht="15" thickBot="1" x14ac:dyDescent="0.25">
      <c r="A10" s="3"/>
      <c r="B10" s="115"/>
      <c r="C10" s="117"/>
      <c r="D10" s="115"/>
      <c r="E10" s="36"/>
      <c r="F10" s="115"/>
      <c r="G10" s="3"/>
    </row>
    <row r="11" spans="1:7" ht="15" thickBot="1" x14ac:dyDescent="0.25">
      <c r="A11" s="3"/>
      <c r="B11" s="109" t="s">
        <v>238</v>
      </c>
      <c r="C11" s="110"/>
      <c r="D11" s="110"/>
      <c r="E11" s="110"/>
      <c r="F11" s="113"/>
      <c r="G11" s="3"/>
    </row>
    <row r="12" spans="1:7" ht="15" thickBot="1" x14ac:dyDescent="0.25">
      <c r="A12" s="3"/>
      <c r="B12" s="31" t="s">
        <v>93</v>
      </c>
      <c r="C12" s="71"/>
      <c r="D12" s="30"/>
      <c r="E12" s="30"/>
      <c r="F12" s="66"/>
      <c r="G12" s="3"/>
    </row>
    <row r="13" spans="1:7" ht="15" thickBot="1" x14ac:dyDescent="0.25">
      <c r="A13" s="3"/>
      <c r="B13" s="54" t="s">
        <v>96</v>
      </c>
      <c r="C13" s="141"/>
      <c r="D13" s="14"/>
      <c r="E13" s="38"/>
      <c r="F13" s="118" t="s">
        <v>85</v>
      </c>
      <c r="G13" s="3"/>
    </row>
    <row r="14" spans="1:7" ht="72" thickBot="1" x14ac:dyDescent="0.25">
      <c r="A14" s="3"/>
      <c r="B14" s="56" t="s">
        <v>239</v>
      </c>
      <c r="C14" s="142"/>
      <c r="D14" s="14"/>
      <c r="E14" s="38"/>
      <c r="F14" s="119"/>
      <c r="G14" s="3"/>
    </row>
    <row r="15" spans="1:7" ht="134.25" customHeight="1" thickBot="1" x14ac:dyDescent="0.25">
      <c r="A15" s="3"/>
      <c r="B15" s="56" t="s">
        <v>240</v>
      </c>
      <c r="C15" s="142"/>
      <c r="D15" s="14"/>
      <c r="E15" s="38"/>
      <c r="F15" s="119"/>
      <c r="G15" s="3"/>
    </row>
    <row r="16" spans="1:7" ht="47.25" customHeight="1" thickBot="1" x14ac:dyDescent="0.25">
      <c r="A16" s="3"/>
      <c r="B16" s="55" t="s">
        <v>86</v>
      </c>
      <c r="C16" s="142"/>
      <c r="D16" s="14"/>
      <c r="E16" s="38"/>
      <c r="F16" s="119"/>
      <c r="G16" s="3"/>
    </row>
    <row r="17" spans="1:7" ht="48" customHeight="1" thickBot="1" x14ac:dyDescent="0.25">
      <c r="A17" s="3"/>
      <c r="B17" s="55" t="s">
        <v>125</v>
      </c>
      <c r="C17" s="142"/>
      <c r="D17" s="14"/>
      <c r="E17" s="38"/>
      <c r="F17" s="119"/>
      <c r="G17" s="3"/>
    </row>
    <row r="18" spans="1:7" ht="51" customHeight="1" thickBot="1" x14ac:dyDescent="0.25">
      <c r="A18" s="3"/>
      <c r="B18" s="58" t="s">
        <v>126</v>
      </c>
      <c r="C18" s="67">
        <f>C13-C14-C15-C16-C17</f>
        <v>0</v>
      </c>
      <c r="D18" s="140">
        <f>D13-D14-D15-D16-D17</f>
        <v>0</v>
      </c>
      <c r="E18" s="38"/>
      <c r="F18" s="120"/>
      <c r="G18" s="3"/>
    </row>
    <row r="19" spans="1:7" ht="15" thickBot="1" x14ac:dyDescent="0.25">
      <c r="A19" s="3"/>
      <c r="B19" s="31" t="s">
        <v>88</v>
      </c>
      <c r="C19" s="71"/>
      <c r="D19" s="30"/>
      <c r="E19" s="30"/>
      <c r="F19" s="66"/>
      <c r="G19" s="3"/>
    </row>
    <row r="20" spans="1:7" ht="15" thickBot="1" x14ac:dyDescent="0.25">
      <c r="A20" s="3"/>
      <c r="B20" s="54" t="s">
        <v>97</v>
      </c>
      <c r="C20" s="141"/>
      <c r="D20" s="14"/>
      <c r="E20" s="38"/>
      <c r="F20" s="118" t="s">
        <v>91</v>
      </c>
      <c r="G20" s="3"/>
    </row>
    <row r="21" spans="1:7" ht="72" thickBot="1" x14ac:dyDescent="0.25">
      <c r="A21" s="3"/>
      <c r="B21" s="56" t="s">
        <v>241</v>
      </c>
      <c r="C21" s="142"/>
      <c r="D21" s="14"/>
      <c r="E21" s="38"/>
      <c r="F21" s="119"/>
      <c r="G21" s="3"/>
    </row>
    <row r="22" spans="1:7" ht="134.25" customHeight="1" thickBot="1" x14ac:dyDescent="0.25">
      <c r="A22" s="3"/>
      <c r="B22" s="56" t="s">
        <v>242</v>
      </c>
      <c r="C22" s="142"/>
      <c r="D22" s="14"/>
      <c r="E22" s="38"/>
      <c r="F22" s="119"/>
      <c r="G22" s="3"/>
    </row>
    <row r="23" spans="1:7" ht="29.25" thickBot="1" x14ac:dyDescent="0.25">
      <c r="A23" s="3"/>
      <c r="B23" s="55" t="s">
        <v>90</v>
      </c>
      <c r="C23" s="142"/>
      <c r="D23" s="14"/>
      <c r="E23" s="38"/>
      <c r="F23" s="119"/>
      <c r="G23" s="3"/>
    </row>
    <row r="24" spans="1:7" ht="51.75" customHeight="1" thickBot="1" x14ac:dyDescent="0.25">
      <c r="A24" s="3"/>
      <c r="B24" s="55" t="s">
        <v>128</v>
      </c>
      <c r="C24" s="142"/>
      <c r="D24" s="14"/>
      <c r="E24" s="38"/>
      <c r="F24" s="119"/>
      <c r="G24" s="3"/>
    </row>
    <row r="25" spans="1:7" ht="49.5" customHeight="1" thickBot="1" x14ac:dyDescent="0.25">
      <c r="A25" s="3"/>
      <c r="B25" s="58" t="s">
        <v>129</v>
      </c>
      <c r="C25" s="67">
        <f>C20-C21-C22-C23-C24</f>
        <v>0</v>
      </c>
      <c r="D25" s="140">
        <f>D20-D21-D22-D23-D24</f>
        <v>0</v>
      </c>
      <c r="E25" s="38"/>
      <c r="F25" s="120"/>
      <c r="G25" s="3"/>
    </row>
    <row r="26" spans="1:7" ht="15" thickBot="1" x14ac:dyDescent="0.25">
      <c r="A26" s="3"/>
      <c r="B26" s="31" t="s">
        <v>92</v>
      </c>
      <c r="C26" s="70"/>
      <c r="D26" s="30"/>
      <c r="E26" s="30"/>
      <c r="F26" s="66"/>
      <c r="G26" s="3"/>
    </row>
    <row r="27" spans="1:7" ht="72" thickBot="1" x14ac:dyDescent="0.25">
      <c r="A27" s="3"/>
      <c r="B27" s="32" t="s">
        <v>20</v>
      </c>
      <c r="C27" s="70"/>
      <c r="D27" s="57"/>
      <c r="E27" s="39"/>
      <c r="F27" s="47" t="s">
        <v>243</v>
      </c>
      <c r="G27" s="3"/>
    </row>
    <row r="28" spans="1:7" ht="15" thickBot="1" x14ac:dyDescent="0.25">
      <c r="A28" s="3"/>
      <c r="B28" s="109" t="s">
        <v>244</v>
      </c>
      <c r="C28" s="110"/>
      <c r="D28" s="110"/>
      <c r="E28" s="110"/>
      <c r="F28" s="124"/>
      <c r="G28" s="3"/>
    </row>
    <row r="29" spans="1:7" ht="29.25" thickBot="1" x14ac:dyDescent="0.25">
      <c r="A29" s="3"/>
      <c r="B29" s="54" t="s">
        <v>142</v>
      </c>
      <c r="C29" s="70"/>
      <c r="D29" s="14"/>
      <c r="E29" s="38"/>
      <c r="F29" s="125" t="s">
        <v>21</v>
      </c>
      <c r="G29" s="3"/>
    </row>
    <row r="30" spans="1:7" ht="72" thickBot="1" x14ac:dyDescent="0.25">
      <c r="A30" s="3"/>
      <c r="B30" s="56" t="s">
        <v>245</v>
      </c>
      <c r="C30" s="70"/>
      <c r="D30" s="14"/>
      <c r="E30" s="38"/>
      <c r="F30" s="125"/>
      <c r="G30" s="3"/>
    </row>
    <row r="31" spans="1:7" ht="102.75" customHeight="1" thickBot="1" x14ac:dyDescent="0.25">
      <c r="A31" s="3"/>
      <c r="B31" s="56" t="s">
        <v>246</v>
      </c>
      <c r="C31" s="70"/>
      <c r="D31" s="14"/>
      <c r="E31" s="38"/>
      <c r="F31" s="125"/>
      <c r="G31" s="3"/>
    </row>
    <row r="32" spans="1:7" ht="43.5" thickBot="1" x14ac:dyDescent="0.25">
      <c r="A32" s="3"/>
      <c r="B32" s="55" t="s">
        <v>141</v>
      </c>
      <c r="C32" s="70"/>
      <c r="D32" s="14"/>
      <c r="E32" s="38"/>
      <c r="F32" s="125"/>
      <c r="G32" s="3"/>
    </row>
    <row r="33" spans="1:7" ht="51.75" customHeight="1" thickBot="1" x14ac:dyDescent="0.25">
      <c r="A33" s="3"/>
      <c r="B33" s="55" t="s">
        <v>144</v>
      </c>
      <c r="C33" s="70"/>
      <c r="D33" s="14"/>
      <c r="E33" s="38"/>
      <c r="F33" s="125"/>
      <c r="G33" s="3"/>
    </row>
    <row r="34" spans="1:7" ht="68.25" customHeight="1" thickBot="1" x14ac:dyDescent="0.25">
      <c r="A34" s="3"/>
      <c r="B34" s="80" t="s">
        <v>247</v>
      </c>
      <c r="C34" s="70"/>
      <c r="D34" s="140">
        <f>D29-D30-D31-D32-D33</f>
        <v>0</v>
      </c>
      <c r="E34" s="40"/>
      <c r="F34" s="126"/>
      <c r="G34" s="3"/>
    </row>
    <row r="35" spans="1:7" ht="15" thickBot="1" x14ac:dyDescent="0.25">
      <c r="A35" s="3"/>
      <c r="B35" s="109" t="s">
        <v>248</v>
      </c>
      <c r="C35" s="110"/>
      <c r="D35" s="110"/>
      <c r="E35" s="110"/>
      <c r="F35" s="121"/>
      <c r="G35" s="3"/>
    </row>
    <row r="36" spans="1:7" ht="29.25" thickBot="1" x14ac:dyDescent="0.25">
      <c r="A36" s="3"/>
      <c r="B36" s="54" t="s">
        <v>98</v>
      </c>
      <c r="C36" s="141">
        <f>C13-C20</f>
        <v>0</v>
      </c>
      <c r="D36" s="14"/>
      <c r="E36" s="38"/>
      <c r="F36" s="118" t="s">
        <v>249</v>
      </c>
      <c r="G36" s="3"/>
    </row>
    <row r="37" spans="1:7" ht="72" thickBot="1" x14ac:dyDescent="0.25">
      <c r="A37" s="3"/>
      <c r="B37" s="56" t="s">
        <v>250</v>
      </c>
      <c r="C37" s="141">
        <f>C14-C21</f>
        <v>0</v>
      </c>
      <c r="D37" s="14"/>
      <c r="E37" s="38"/>
      <c r="F37" s="119"/>
      <c r="G37" s="3"/>
    </row>
    <row r="38" spans="1:7" ht="118.5" customHeight="1" thickBot="1" x14ac:dyDescent="0.25">
      <c r="A38" s="3"/>
      <c r="B38" s="56" t="s">
        <v>251</v>
      </c>
      <c r="C38" s="141">
        <f>C15-C22</f>
        <v>0</v>
      </c>
      <c r="D38" s="14"/>
      <c r="E38" s="38"/>
      <c r="F38" s="119"/>
      <c r="G38" s="3"/>
    </row>
    <row r="39" spans="1:7" ht="42.75" customHeight="1" thickBot="1" x14ac:dyDescent="0.25">
      <c r="A39" s="3"/>
      <c r="B39" s="55" t="s">
        <v>136</v>
      </c>
      <c r="C39" s="141">
        <f>C16-C23</f>
        <v>0</v>
      </c>
      <c r="D39" s="14"/>
      <c r="E39" s="38"/>
      <c r="F39" s="119"/>
      <c r="G39" s="3"/>
    </row>
    <row r="40" spans="1:7" ht="45" customHeight="1" thickBot="1" x14ac:dyDescent="0.25">
      <c r="A40" s="3"/>
      <c r="B40" s="55" t="s">
        <v>131</v>
      </c>
      <c r="C40" s="141">
        <f>C17-C24</f>
        <v>0</v>
      </c>
      <c r="D40" s="14"/>
      <c r="E40" s="38"/>
      <c r="F40" s="119"/>
      <c r="G40" s="3"/>
    </row>
    <row r="41" spans="1:7" ht="72" thickBot="1" x14ac:dyDescent="0.25">
      <c r="A41" s="3"/>
      <c r="B41" s="58" t="s">
        <v>120</v>
      </c>
      <c r="C41" s="67">
        <f>C36-C37-C38-C39-C40</f>
        <v>0</v>
      </c>
      <c r="D41" s="140">
        <f>D36-D37-D38-D39-D40</f>
        <v>0</v>
      </c>
      <c r="E41" s="38"/>
      <c r="F41" s="120"/>
      <c r="G41" s="3"/>
    </row>
    <row r="42" spans="1:7" ht="15" thickBot="1" x14ac:dyDescent="0.25">
      <c r="A42" s="3"/>
      <c r="B42" s="109" t="s">
        <v>252</v>
      </c>
      <c r="C42" s="110"/>
      <c r="D42" s="110"/>
      <c r="E42" s="110"/>
      <c r="F42" s="121"/>
      <c r="G42" s="3"/>
    </row>
    <row r="43" spans="1:7" ht="78" customHeight="1" thickBot="1" x14ac:dyDescent="0.25">
      <c r="A43" s="3"/>
      <c r="B43" s="54" t="s">
        <v>100</v>
      </c>
      <c r="C43" s="70"/>
      <c r="D43" s="14"/>
      <c r="E43" s="38"/>
      <c r="F43" s="118" t="s">
        <v>105</v>
      </c>
      <c r="G43" s="3"/>
    </row>
    <row r="44" spans="1:7" ht="88.5" customHeight="1" thickBot="1" x14ac:dyDescent="0.25">
      <c r="A44" s="3"/>
      <c r="B44" s="56" t="s">
        <v>253</v>
      </c>
      <c r="C44" s="70"/>
      <c r="D44" s="14"/>
      <c r="E44" s="38"/>
      <c r="F44" s="119"/>
      <c r="G44" s="3"/>
    </row>
    <row r="45" spans="1:7" ht="147" customHeight="1" thickBot="1" x14ac:dyDescent="0.25">
      <c r="A45" s="3"/>
      <c r="B45" s="56" t="s">
        <v>254</v>
      </c>
      <c r="C45" s="70"/>
      <c r="D45" s="14"/>
      <c r="E45" s="38"/>
      <c r="F45" s="62" t="s">
        <v>106</v>
      </c>
      <c r="G45" s="3"/>
    </row>
    <row r="46" spans="1:7" ht="57.75" thickBot="1" x14ac:dyDescent="0.25">
      <c r="A46" s="3"/>
      <c r="B46" s="55" t="s">
        <v>137</v>
      </c>
      <c r="C46" s="70"/>
      <c r="D46" s="14"/>
      <c r="E46" s="38"/>
      <c r="F46" s="62" t="s">
        <v>148</v>
      </c>
      <c r="G46" s="3"/>
    </row>
    <row r="47" spans="1:7" ht="45" customHeight="1" thickBot="1" x14ac:dyDescent="0.25">
      <c r="A47" s="3"/>
      <c r="B47" s="55" t="s">
        <v>133</v>
      </c>
      <c r="C47" s="70"/>
      <c r="D47" s="14"/>
      <c r="E47" s="38"/>
      <c r="F47" s="62"/>
      <c r="G47" s="3"/>
    </row>
    <row r="48" spans="1:7" ht="94.5" customHeight="1" thickBot="1" x14ac:dyDescent="0.25">
      <c r="A48" s="3"/>
      <c r="B48" s="58" t="s">
        <v>134</v>
      </c>
      <c r="C48" s="70"/>
      <c r="D48" s="140">
        <f>D43-D44-D45-D46-D47</f>
        <v>0</v>
      </c>
      <c r="E48" s="38"/>
      <c r="F48" s="63"/>
      <c r="G48" s="3"/>
    </row>
    <row r="49" spans="1:7" ht="15" thickBot="1" x14ac:dyDescent="0.25">
      <c r="A49" s="3"/>
      <c r="B49" s="122" t="s">
        <v>255</v>
      </c>
      <c r="C49" s="123"/>
      <c r="D49" s="123"/>
      <c r="E49" s="123"/>
      <c r="F49" s="124"/>
      <c r="G49" s="3"/>
    </row>
    <row r="50" spans="1:7" ht="74.25" customHeight="1" thickBot="1" x14ac:dyDescent="0.25">
      <c r="A50" s="3"/>
      <c r="B50" s="54" t="s">
        <v>108</v>
      </c>
      <c r="C50" s="70"/>
      <c r="D50" s="14"/>
      <c r="E50" s="38"/>
      <c r="F50" s="9" t="s">
        <v>256</v>
      </c>
      <c r="G50" s="3"/>
    </row>
    <row r="51" spans="1:7" ht="89.25" customHeight="1" thickBot="1" x14ac:dyDescent="0.25">
      <c r="A51" s="3"/>
      <c r="B51" s="56" t="s">
        <v>364</v>
      </c>
      <c r="C51" s="70"/>
      <c r="D51" s="14"/>
      <c r="E51" s="38"/>
      <c r="F51" s="62" t="s">
        <v>101</v>
      </c>
      <c r="G51" s="3"/>
    </row>
    <row r="52" spans="1:7" ht="146.25" customHeight="1" thickBot="1" x14ac:dyDescent="0.25">
      <c r="A52" s="3"/>
      <c r="B52" s="56" t="s">
        <v>365</v>
      </c>
      <c r="C52" s="70"/>
      <c r="D52" s="14"/>
      <c r="E52" s="38"/>
      <c r="F52" s="62" t="s">
        <v>102</v>
      </c>
      <c r="G52" s="3"/>
    </row>
    <row r="53" spans="1:7" ht="74.25" customHeight="1" thickBot="1" x14ac:dyDescent="0.25">
      <c r="A53" s="3"/>
      <c r="B53" s="55" t="s">
        <v>366</v>
      </c>
      <c r="C53" s="70"/>
      <c r="D53" s="14"/>
      <c r="E53" s="38"/>
      <c r="F53" s="62" t="s">
        <v>103</v>
      </c>
      <c r="G53" s="3"/>
    </row>
    <row r="54" spans="1:7" ht="74.25" customHeight="1" thickBot="1" x14ac:dyDescent="0.25">
      <c r="A54" s="3"/>
      <c r="B54" s="55" t="s">
        <v>367</v>
      </c>
      <c r="C54" s="70"/>
      <c r="D54" s="14"/>
      <c r="E54" s="38"/>
      <c r="F54" s="62" t="s">
        <v>148</v>
      </c>
      <c r="G54" s="3"/>
    </row>
    <row r="55" spans="1:7" ht="74.25" customHeight="1" thickBot="1" x14ac:dyDescent="0.25">
      <c r="A55" s="3"/>
      <c r="B55" s="58" t="s">
        <v>135</v>
      </c>
      <c r="C55" s="70"/>
      <c r="D55" s="140">
        <f>D50-D51-D52-D53-D54</f>
        <v>0</v>
      </c>
      <c r="E55" s="38"/>
      <c r="F55" s="63"/>
      <c r="G55" s="3"/>
    </row>
    <row r="56" spans="1:7" ht="15" thickBot="1" x14ac:dyDescent="0.25">
      <c r="A56" s="3"/>
      <c r="B56" s="3"/>
      <c r="C56" s="68"/>
      <c r="D56" s="8"/>
      <c r="E56" s="8"/>
      <c r="F56" s="12"/>
      <c r="G56" s="3"/>
    </row>
    <row r="57" spans="1:7" x14ac:dyDescent="0.2">
      <c r="A57" s="3"/>
      <c r="B57" s="53" t="s">
        <v>238</v>
      </c>
      <c r="C57" s="70"/>
      <c r="D57" s="59">
        <f>D18+D27-D25</f>
        <v>0</v>
      </c>
      <c r="E57" s="33"/>
      <c r="F57" s="12"/>
      <c r="G57" s="3"/>
    </row>
    <row r="58" spans="1:7" x14ac:dyDescent="0.2">
      <c r="A58" s="3"/>
      <c r="B58" s="26" t="s">
        <v>244</v>
      </c>
      <c r="C58" s="70"/>
      <c r="D58" s="60">
        <f>D34</f>
        <v>0</v>
      </c>
      <c r="E58" s="33"/>
      <c r="F58" s="12"/>
      <c r="G58" s="3"/>
    </row>
    <row r="59" spans="1:7" x14ac:dyDescent="0.2">
      <c r="A59" s="3"/>
      <c r="B59" s="26" t="s">
        <v>248</v>
      </c>
      <c r="C59" s="70"/>
      <c r="D59" s="60">
        <f>D41</f>
        <v>0</v>
      </c>
      <c r="E59" s="33"/>
      <c r="F59" s="12"/>
      <c r="G59" s="3"/>
    </row>
    <row r="60" spans="1:7" x14ac:dyDescent="0.2">
      <c r="A60" s="3"/>
      <c r="B60" s="26" t="s">
        <v>252</v>
      </c>
      <c r="C60" s="70"/>
      <c r="D60" s="60">
        <f>D48</f>
        <v>0</v>
      </c>
      <c r="E60" s="33"/>
      <c r="F60" s="12"/>
      <c r="G60" s="3"/>
    </row>
    <row r="61" spans="1:7" ht="15" thickBot="1" x14ac:dyDescent="0.25">
      <c r="A61" s="3"/>
      <c r="B61" s="27" t="s">
        <v>257</v>
      </c>
      <c r="C61" s="70"/>
      <c r="D61" s="61">
        <f>D55</f>
        <v>0</v>
      </c>
      <c r="E61" s="33"/>
      <c r="F61" s="12"/>
      <c r="G61" s="3"/>
    </row>
    <row r="62" spans="1:7" ht="15" thickBot="1" x14ac:dyDescent="0.25">
      <c r="A62" s="3"/>
      <c r="B62" s="26" t="s">
        <v>22</v>
      </c>
      <c r="C62" s="70"/>
      <c r="D62" s="77">
        <f>D57+D58-D59-D60-D61</f>
        <v>0</v>
      </c>
      <c r="E62" s="33"/>
      <c r="F62" s="12"/>
      <c r="G62" s="3"/>
    </row>
    <row r="63" spans="1:7" ht="15" thickBot="1" x14ac:dyDescent="0.25">
      <c r="A63" s="3"/>
      <c r="B63" s="6" t="s">
        <v>23</v>
      </c>
      <c r="C63" s="76"/>
      <c r="D63" s="78">
        <f>D5/D6</f>
        <v>0</v>
      </c>
      <c r="E63" s="8"/>
      <c r="F63" s="12"/>
      <c r="G63" s="3"/>
    </row>
    <row r="64" spans="1:7" ht="15" thickBot="1" x14ac:dyDescent="0.25">
      <c r="A64" s="3"/>
      <c r="B64" s="95" t="s">
        <v>52</v>
      </c>
      <c r="C64" s="76"/>
      <c r="D64" s="94" t="e">
        <f>IF(D62/D63&lt;0,0,IFERROR(D62/D63,0))</f>
        <v>#DIV/0!</v>
      </c>
      <c r="E64" s="33"/>
      <c r="F64" s="12"/>
      <c r="G64" s="3"/>
    </row>
    <row r="65" spans="1:7" ht="15" thickBot="1" x14ac:dyDescent="0.25">
      <c r="A65" s="3"/>
      <c r="B65" s="3"/>
      <c r="C65" s="68"/>
      <c r="D65" s="8"/>
      <c r="E65" s="8"/>
      <c r="F65" s="12"/>
      <c r="G65" s="3"/>
    </row>
    <row r="66" spans="1:7" ht="15" thickBot="1" x14ac:dyDescent="0.25">
      <c r="A66" s="3"/>
      <c r="B66" s="86" t="s">
        <v>182</v>
      </c>
      <c r="C66" s="87"/>
      <c r="D66" s="88">
        <v>2.4500000000000001E-2</v>
      </c>
      <c r="E66" s="34"/>
      <c r="F66" s="12"/>
      <c r="G66" s="3"/>
    </row>
    <row r="67" spans="1:7" ht="15.75" thickTop="1" thickBot="1" x14ac:dyDescent="0.25">
      <c r="A67" s="3"/>
      <c r="B67" s="27" t="s">
        <v>183</v>
      </c>
      <c r="C67" s="72"/>
      <c r="D67" s="84">
        <v>1.95E-2</v>
      </c>
      <c r="E67" s="34"/>
      <c r="F67" s="12"/>
      <c r="G67" s="3"/>
    </row>
    <row r="68" spans="1:7" ht="15.75" thickTop="1" thickBot="1" x14ac:dyDescent="0.25">
      <c r="A68" s="3"/>
      <c r="B68" s="27" t="s">
        <v>184</v>
      </c>
      <c r="C68" s="72"/>
      <c r="D68" s="84">
        <v>0.04</v>
      </c>
      <c r="E68" s="34"/>
      <c r="F68" s="12"/>
      <c r="G68" s="3"/>
    </row>
    <row r="69" spans="1:7" ht="15.75" thickTop="1" thickBot="1" x14ac:dyDescent="0.25">
      <c r="A69" s="3"/>
      <c r="B69" s="27" t="s">
        <v>185</v>
      </c>
      <c r="C69" s="72"/>
      <c r="D69" s="85">
        <v>6.2E-2</v>
      </c>
      <c r="E69" s="34"/>
      <c r="F69" s="12"/>
      <c r="G69" s="3"/>
    </row>
    <row r="70" spans="1:7" ht="15.75" thickTop="1" thickBot="1" x14ac:dyDescent="0.25">
      <c r="A70" s="3"/>
      <c r="B70" s="91" t="s">
        <v>181</v>
      </c>
      <c r="C70" s="92"/>
      <c r="D70" s="93">
        <f>1*(1+D66)*(1+D67)*(1+D68)*(1+D69)</f>
        <v>1.15360478532</v>
      </c>
      <c r="E70" s="34"/>
      <c r="F70" s="12"/>
      <c r="G70" s="3"/>
    </row>
    <row r="71" spans="1:7" ht="15" thickBot="1" x14ac:dyDescent="0.25">
      <c r="A71" s="3"/>
      <c r="B71" s="8"/>
      <c r="C71" s="68"/>
      <c r="D71" s="8"/>
      <c r="E71" s="8"/>
      <c r="F71" s="12"/>
      <c r="G71" s="3"/>
    </row>
    <row r="72" spans="1:7" ht="15" thickBot="1" x14ac:dyDescent="0.25">
      <c r="A72" s="3"/>
      <c r="B72" s="82" t="s">
        <v>52</v>
      </c>
      <c r="C72" s="76"/>
      <c r="D72" s="79">
        <f>IFERROR(D64,0)</f>
        <v>0</v>
      </c>
      <c r="E72" s="33"/>
      <c r="F72" s="12"/>
      <c r="G72" s="3"/>
    </row>
    <row r="73" spans="1:7" ht="15" thickBot="1" x14ac:dyDescent="0.25">
      <c r="A73" s="12"/>
      <c r="B73" s="82" t="str">
        <f>B70</f>
        <v>Inflatiecorrectiefactor</v>
      </c>
      <c r="C73" s="76"/>
      <c r="D73" s="89">
        <f>D70</f>
        <v>1.15360478532</v>
      </c>
      <c r="E73" s="12"/>
      <c r="F73" s="12"/>
      <c r="G73" s="3"/>
    </row>
    <row r="74" spans="1:7" ht="15.75" thickTop="1" thickBot="1" x14ac:dyDescent="0.25">
      <c r="A74" s="3"/>
      <c r="B74" s="83" t="s">
        <v>24</v>
      </c>
      <c r="C74" s="73"/>
      <c r="D74" s="90">
        <f>D72*D73</f>
        <v>0</v>
      </c>
      <c r="E74" s="35"/>
      <c r="F74" s="12"/>
      <c r="G74" s="3"/>
    </row>
    <row r="75" spans="1:7" ht="15" thickTop="1" x14ac:dyDescent="0.2">
      <c r="A75" s="3"/>
      <c r="B75" s="3"/>
      <c r="C75" s="68"/>
      <c r="D75" s="3"/>
      <c r="E75" s="3"/>
      <c r="F75" s="12"/>
      <c r="G75" s="3"/>
    </row>
    <row r="76" spans="1:7" x14ac:dyDescent="0.2">
      <c r="F76" s="1"/>
    </row>
    <row r="77" spans="1:7" x14ac:dyDescent="0.2">
      <c r="B77" s="51"/>
      <c r="C77" s="75"/>
    </row>
    <row r="80" spans="1:7" s="2" customFormat="1" x14ac:dyDescent="0.2">
      <c r="B80" s="1"/>
      <c r="C80" s="74"/>
      <c r="D80" s="1"/>
      <c r="E80" s="1"/>
      <c r="F80" s="13"/>
    </row>
    <row r="85" spans="2:6" s="2" customFormat="1" x14ac:dyDescent="0.2">
      <c r="B85" s="1"/>
      <c r="C85" s="74"/>
      <c r="D85" s="1"/>
      <c r="E85" s="1"/>
      <c r="F85" s="13"/>
    </row>
    <row r="86" spans="2:6" s="2" customFormat="1" x14ac:dyDescent="0.2">
      <c r="B86" s="1"/>
      <c r="C86" s="74"/>
      <c r="D86" s="1"/>
      <c r="E86" s="1"/>
      <c r="F86" s="13"/>
    </row>
  </sheetData>
  <sheetProtection selectLockedCells="1"/>
  <mergeCells count="16">
    <mergeCell ref="F36:F41"/>
    <mergeCell ref="B42:F42"/>
    <mergeCell ref="F43:F44"/>
    <mergeCell ref="B49:F49"/>
    <mergeCell ref="B11:F11"/>
    <mergeCell ref="F13:F18"/>
    <mergeCell ref="F20:F25"/>
    <mergeCell ref="B28:F28"/>
    <mergeCell ref="F29:F34"/>
    <mergeCell ref="B35:F35"/>
    <mergeCell ref="D2:F2"/>
    <mergeCell ref="B4:F4"/>
    <mergeCell ref="B9:B10"/>
    <mergeCell ref="C9:C10"/>
    <mergeCell ref="D9:D10"/>
    <mergeCell ref="F9:F1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5AA86-5942-4250-84B9-9B02A48982F6}">
  <sheetPr>
    <tabColor theme="4" tint="0.59999389629810485"/>
    <pageSetUpPr fitToPage="1"/>
  </sheetPr>
  <dimension ref="A1:G86"/>
  <sheetViews>
    <sheetView showGridLines="0" zoomScale="90" zoomScaleNormal="90" workbookViewId="0">
      <selection activeCell="D5" sqref="D5"/>
    </sheetView>
  </sheetViews>
  <sheetFormatPr defaultRowHeight="14.25" x14ac:dyDescent="0.2"/>
  <cols>
    <col min="1" max="1" width="3.5703125" style="1" customWidth="1"/>
    <col min="2" max="2" width="58" style="1"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3"/>
      <c r="C1" s="68"/>
      <c r="D1" s="3"/>
      <c r="E1" s="3"/>
      <c r="F1" s="12"/>
      <c r="G1" s="3"/>
    </row>
    <row r="2" spans="1:7" ht="108.75" customHeight="1" thickBot="1" x14ac:dyDescent="0.25">
      <c r="A2" s="3"/>
      <c r="B2" s="6"/>
      <c r="C2" s="69"/>
      <c r="D2" s="111" t="s">
        <v>210</v>
      </c>
      <c r="E2" s="111"/>
      <c r="F2" s="112"/>
      <c r="G2" s="3"/>
    </row>
    <row r="3" spans="1:7" ht="15" thickBot="1" x14ac:dyDescent="0.25">
      <c r="A3" s="3"/>
      <c r="B3" s="3"/>
      <c r="C3" s="68"/>
      <c r="D3" s="3"/>
      <c r="E3" s="3"/>
      <c r="F3" s="12"/>
      <c r="G3" s="3"/>
    </row>
    <row r="4" spans="1:7" ht="15" thickBot="1" x14ac:dyDescent="0.25">
      <c r="A4" s="3"/>
      <c r="B4" s="109" t="s">
        <v>19</v>
      </c>
      <c r="C4" s="110"/>
      <c r="D4" s="110"/>
      <c r="E4" s="110"/>
      <c r="F4" s="113"/>
      <c r="G4" s="3"/>
    </row>
    <row r="5" spans="1:7" ht="72" thickBot="1" x14ac:dyDescent="0.25">
      <c r="A5" s="3"/>
      <c r="B5" s="65" t="s">
        <v>211</v>
      </c>
      <c r="C5" s="70"/>
      <c r="D5" s="29"/>
      <c r="E5" s="36"/>
      <c r="F5" s="65" t="s">
        <v>212</v>
      </c>
      <c r="G5" s="3"/>
    </row>
    <row r="6" spans="1:7" ht="15" thickBot="1" x14ac:dyDescent="0.25">
      <c r="A6" s="3"/>
      <c r="B6" s="47" t="s">
        <v>213</v>
      </c>
      <c r="C6" s="70"/>
      <c r="D6" s="28">
        <v>366</v>
      </c>
      <c r="E6" s="37"/>
      <c r="F6" s="48"/>
      <c r="G6" s="3"/>
    </row>
    <row r="7" spans="1:7" ht="15" thickBot="1" x14ac:dyDescent="0.25">
      <c r="A7" s="3"/>
      <c r="B7" s="47" t="s">
        <v>146</v>
      </c>
      <c r="C7" s="70"/>
      <c r="D7" s="144">
        <f>D5/D6</f>
        <v>0</v>
      </c>
      <c r="E7" s="37"/>
      <c r="F7" s="48"/>
      <c r="G7" s="3"/>
    </row>
    <row r="8" spans="1:7" ht="15" thickBot="1" x14ac:dyDescent="0.25">
      <c r="A8" s="3"/>
      <c r="B8" s="3"/>
      <c r="C8" s="3"/>
      <c r="D8" s="3"/>
      <c r="E8" s="3"/>
      <c r="F8" s="3"/>
      <c r="G8" s="3"/>
    </row>
    <row r="9" spans="1:7" ht="15" thickBot="1" x14ac:dyDescent="0.25">
      <c r="A9" s="3"/>
      <c r="B9" s="114" t="s">
        <v>84</v>
      </c>
      <c r="C9" s="116" t="s">
        <v>149</v>
      </c>
      <c r="D9" s="114" t="s">
        <v>138</v>
      </c>
      <c r="E9" s="49"/>
      <c r="F9" s="114" t="s">
        <v>82</v>
      </c>
      <c r="G9" s="3"/>
    </row>
    <row r="10" spans="1:7" ht="15" thickBot="1" x14ac:dyDescent="0.25">
      <c r="A10" s="3"/>
      <c r="B10" s="115"/>
      <c r="C10" s="117"/>
      <c r="D10" s="115"/>
      <c r="E10" s="36"/>
      <c r="F10" s="115"/>
      <c r="G10" s="3"/>
    </row>
    <row r="11" spans="1:7" ht="15" thickBot="1" x14ac:dyDescent="0.25">
      <c r="A11" s="3"/>
      <c r="B11" s="109" t="s">
        <v>214</v>
      </c>
      <c r="C11" s="110"/>
      <c r="D11" s="110"/>
      <c r="E11" s="110"/>
      <c r="F11" s="113"/>
      <c r="G11" s="3"/>
    </row>
    <row r="12" spans="1:7" ht="15" thickBot="1" x14ac:dyDescent="0.25">
      <c r="A12" s="3"/>
      <c r="B12" s="31" t="s">
        <v>93</v>
      </c>
      <c r="C12" s="71"/>
      <c r="D12" s="30"/>
      <c r="E12" s="30"/>
      <c r="F12" s="66"/>
      <c r="G12" s="3"/>
    </row>
    <row r="13" spans="1:7" ht="15" thickBot="1" x14ac:dyDescent="0.25">
      <c r="A13" s="3"/>
      <c r="B13" s="54" t="s">
        <v>96</v>
      </c>
      <c r="C13" s="141"/>
      <c r="D13" s="14"/>
      <c r="E13" s="38"/>
      <c r="F13" s="118" t="s">
        <v>85</v>
      </c>
      <c r="G13" s="3"/>
    </row>
    <row r="14" spans="1:7" ht="72" thickBot="1" x14ac:dyDescent="0.25">
      <c r="A14" s="3"/>
      <c r="B14" s="56" t="s">
        <v>215</v>
      </c>
      <c r="C14" s="142"/>
      <c r="D14" s="14"/>
      <c r="E14" s="38"/>
      <c r="F14" s="119"/>
      <c r="G14" s="3"/>
    </row>
    <row r="15" spans="1:7" ht="134.25" customHeight="1" thickBot="1" x14ac:dyDescent="0.25">
      <c r="A15" s="3"/>
      <c r="B15" s="56" t="s">
        <v>216</v>
      </c>
      <c r="C15" s="142"/>
      <c r="D15" s="14"/>
      <c r="E15" s="38"/>
      <c r="F15" s="119"/>
      <c r="G15" s="3"/>
    </row>
    <row r="16" spans="1:7" ht="47.25" customHeight="1" thickBot="1" x14ac:dyDescent="0.25">
      <c r="A16" s="3"/>
      <c r="B16" s="55" t="s">
        <v>86</v>
      </c>
      <c r="C16" s="142"/>
      <c r="D16" s="14"/>
      <c r="E16" s="38"/>
      <c r="F16" s="119"/>
      <c r="G16" s="3"/>
    </row>
    <row r="17" spans="1:7" ht="48" customHeight="1" thickBot="1" x14ac:dyDescent="0.25">
      <c r="A17" s="3"/>
      <c r="B17" s="55" t="s">
        <v>125</v>
      </c>
      <c r="C17" s="142"/>
      <c r="D17" s="14"/>
      <c r="E17" s="38"/>
      <c r="F17" s="119"/>
      <c r="G17" s="3"/>
    </row>
    <row r="18" spans="1:7" ht="51" customHeight="1" thickBot="1" x14ac:dyDescent="0.25">
      <c r="A18" s="3"/>
      <c r="B18" s="58" t="s">
        <v>126</v>
      </c>
      <c r="C18" s="67">
        <f>C13-C14-C15-C16-C17</f>
        <v>0</v>
      </c>
      <c r="D18" s="140">
        <f>D13-D14-D15-D16-D17</f>
        <v>0</v>
      </c>
      <c r="E18" s="38"/>
      <c r="F18" s="120"/>
      <c r="G18" s="3"/>
    </row>
    <row r="19" spans="1:7" ht="15" thickBot="1" x14ac:dyDescent="0.25">
      <c r="A19" s="3"/>
      <c r="B19" s="31" t="s">
        <v>88</v>
      </c>
      <c r="C19" s="71"/>
      <c r="D19" s="30"/>
      <c r="E19" s="30"/>
      <c r="F19" s="66"/>
      <c r="G19" s="3"/>
    </row>
    <row r="20" spans="1:7" ht="15" thickBot="1" x14ac:dyDescent="0.25">
      <c r="A20" s="3"/>
      <c r="B20" s="54" t="s">
        <v>97</v>
      </c>
      <c r="C20" s="141"/>
      <c r="D20" s="14"/>
      <c r="E20" s="38"/>
      <c r="F20" s="118" t="s">
        <v>91</v>
      </c>
      <c r="G20" s="3"/>
    </row>
    <row r="21" spans="1:7" ht="72" thickBot="1" x14ac:dyDescent="0.25">
      <c r="A21" s="3"/>
      <c r="B21" s="56" t="s">
        <v>217</v>
      </c>
      <c r="C21" s="142"/>
      <c r="D21" s="14"/>
      <c r="E21" s="38"/>
      <c r="F21" s="119"/>
      <c r="G21" s="3"/>
    </row>
    <row r="22" spans="1:7" ht="134.25" customHeight="1" thickBot="1" x14ac:dyDescent="0.25">
      <c r="A22" s="3"/>
      <c r="B22" s="56" t="s">
        <v>218</v>
      </c>
      <c r="C22" s="142"/>
      <c r="D22" s="14"/>
      <c r="E22" s="38"/>
      <c r="F22" s="119"/>
      <c r="G22" s="3"/>
    </row>
    <row r="23" spans="1:7" ht="29.25" thickBot="1" x14ac:dyDescent="0.25">
      <c r="A23" s="3"/>
      <c r="B23" s="55" t="s">
        <v>90</v>
      </c>
      <c r="C23" s="142"/>
      <c r="D23" s="14"/>
      <c r="E23" s="38"/>
      <c r="F23" s="119"/>
      <c r="G23" s="3"/>
    </row>
    <row r="24" spans="1:7" ht="51.75" customHeight="1" thickBot="1" x14ac:dyDescent="0.25">
      <c r="A24" s="3"/>
      <c r="B24" s="55" t="s">
        <v>128</v>
      </c>
      <c r="C24" s="142"/>
      <c r="D24" s="14"/>
      <c r="E24" s="38"/>
      <c r="F24" s="119"/>
      <c r="G24" s="3"/>
    </row>
    <row r="25" spans="1:7" ht="49.5" customHeight="1" thickBot="1" x14ac:dyDescent="0.25">
      <c r="A25" s="3"/>
      <c r="B25" s="58" t="s">
        <v>129</v>
      </c>
      <c r="C25" s="67">
        <f>C20-C21-C22-C23-C24</f>
        <v>0</v>
      </c>
      <c r="D25" s="140">
        <f>D20-D21-D22-D23-D24</f>
        <v>0</v>
      </c>
      <c r="E25" s="38"/>
      <c r="F25" s="120"/>
      <c r="G25" s="3"/>
    </row>
    <row r="26" spans="1:7" ht="15" thickBot="1" x14ac:dyDescent="0.25">
      <c r="A26" s="3"/>
      <c r="B26" s="31" t="s">
        <v>92</v>
      </c>
      <c r="C26" s="70"/>
      <c r="D26" s="30"/>
      <c r="E26" s="30"/>
      <c r="F26" s="66"/>
      <c r="G26" s="3"/>
    </row>
    <row r="27" spans="1:7" ht="72" thickBot="1" x14ac:dyDescent="0.25">
      <c r="A27" s="3"/>
      <c r="B27" s="32" t="s">
        <v>20</v>
      </c>
      <c r="C27" s="70"/>
      <c r="D27" s="57"/>
      <c r="E27" s="39"/>
      <c r="F27" s="47" t="s">
        <v>219</v>
      </c>
      <c r="G27" s="3"/>
    </row>
    <row r="28" spans="1:7" ht="15" thickBot="1" x14ac:dyDescent="0.25">
      <c r="A28" s="3"/>
      <c r="B28" s="109" t="s">
        <v>220</v>
      </c>
      <c r="C28" s="110"/>
      <c r="D28" s="110"/>
      <c r="E28" s="110"/>
      <c r="F28" s="124"/>
      <c r="G28" s="3"/>
    </row>
    <row r="29" spans="1:7" ht="29.25" thickBot="1" x14ac:dyDescent="0.25">
      <c r="A29" s="3"/>
      <c r="B29" s="54" t="s">
        <v>142</v>
      </c>
      <c r="C29" s="70"/>
      <c r="D29" s="14"/>
      <c r="E29" s="38"/>
      <c r="F29" s="125" t="s">
        <v>21</v>
      </c>
      <c r="G29" s="3"/>
    </row>
    <row r="30" spans="1:7" ht="72" thickBot="1" x14ac:dyDescent="0.25">
      <c r="A30" s="3"/>
      <c r="B30" s="56" t="s">
        <v>221</v>
      </c>
      <c r="C30" s="70"/>
      <c r="D30" s="14"/>
      <c r="E30" s="38"/>
      <c r="F30" s="125"/>
      <c r="G30" s="3"/>
    </row>
    <row r="31" spans="1:7" ht="102.75" customHeight="1" thickBot="1" x14ac:dyDescent="0.25">
      <c r="A31" s="3"/>
      <c r="B31" s="56" t="s">
        <v>222</v>
      </c>
      <c r="C31" s="70"/>
      <c r="D31" s="14"/>
      <c r="E31" s="38"/>
      <c r="F31" s="125"/>
      <c r="G31" s="3"/>
    </row>
    <row r="32" spans="1:7" ht="43.5" thickBot="1" x14ac:dyDescent="0.25">
      <c r="A32" s="3"/>
      <c r="B32" s="55" t="s">
        <v>141</v>
      </c>
      <c r="C32" s="70"/>
      <c r="D32" s="14"/>
      <c r="E32" s="38"/>
      <c r="F32" s="125"/>
      <c r="G32" s="3"/>
    </row>
    <row r="33" spans="1:7" ht="51.75" customHeight="1" thickBot="1" x14ac:dyDescent="0.25">
      <c r="A33" s="3"/>
      <c r="B33" s="55" t="s">
        <v>144</v>
      </c>
      <c r="C33" s="70"/>
      <c r="D33" s="14"/>
      <c r="E33" s="38"/>
      <c r="F33" s="125"/>
      <c r="G33" s="3"/>
    </row>
    <row r="34" spans="1:7" ht="68.25" customHeight="1" thickBot="1" x14ac:dyDescent="0.25">
      <c r="A34" s="3"/>
      <c r="B34" s="80" t="s">
        <v>223</v>
      </c>
      <c r="C34" s="70"/>
      <c r="D34" s="140">
        <f>D29-D30-D31-D32-D33</f>
        <v>0</v>
      </c>
      <c r="E34" s="40"/>
      <c r="F34" s="126"/>
      <c r="G34" s="3"/>
    </row>
    <row r="35" spans="1:7" ht="15" thickBot="1" x14ac:dyDescent="0.25">
      <c r="A35" s="3"/>
      <c r="B35" s="109" t="s">
        <v>224</v>
      </c>
      <c r="C35" s="110"/>
      <c r="D35" s="110"/>
      <c r="E35" s="110"/>
      <c r="F35" s="121"/>
      <c r="G35" s="3"/>
    </row>
    <row r="36" spans="1:7" ht="29.25" thickBot="1" x14ac:dyDescent="0.25">
      <c r="A36" s="3"/>
      <c r="B36" s="54" t="s">
        <v>98</v>
      </c>
      <c r="C36" s="141"/>
      <c r="D36" s="14"/>
      <c r="E36" s="38"/>
      <c r="F36" s="118" t="s">
        <v>225</v>
      </c>
      <c r="G36" s="3"/>
    </row>
    <row r="37" spans="1:7" ht="72" thickBot="1" x14ac:dyDescent="0.25">
      <c r="A37" s="3"/>
      <c r="B37" s="56" t="s">
        <v>226</v>
      </c>
      <c r="C37" s="141"/>
      <c r="D37" s="14"/>
      <c r="E37" s="38"/>
      <c r="F37" s="119"/>
      <c r="G37" s="3"/>
    </row>
    <row r="38" spans="1:7" ht="118.5" customHeight="1" thickBot="1" x14ac:dyDescent="0.25">
      <c r="A38" s="3"/>
      <c r="B38" s="56" t="s">
        <v>227</v>
      </c>
      <c r="C38" s="141"/>
      <c r="D38" s="14"/>
      <c r="E38" s="38"/>
      <c r="F38" s="119"/>
      <c r="G38" s="3"/>
    </row>
    <row r="39" spans="1:7" ht="42.75" customHeight="1" thickBot="1" x14ac:dyDescent="0.25">
      <c r="A39" s="3"/>
      <c r="B39" s="55" t="s">
        <v>136</v>
      </c>
      <c r="C39" s="141"/>
      <c r="D39" s="14"/>
      <c r="E39" s="38"/>
      <c r="F39" s="119"/>
      <c r="G39" s="3"/>
    </row>
    <row r="40" spans="1:7" ht="45" customHeight="1" thickBot="1" x14ac:dyDescent="0.25">
      <c r="A40" s="3"/>
      <c r="B40" s="55" t="s">
        <v>131</v>
      </c>
      <c r="C40" s="141"/>
      <c r="D40" s="14"/>
      <c r="E40" s="38"/>
      <c r="F40" s="119"/>
      <c r="G40" s="3"/>
    </row>
    <row r="41" spans="1:7" ht="72" thickBot="1" x14ac:dyDescent="0.25">
      <c r="A41" s="3"/>
      <c r="B41" s="58" t="s">
        <v>120</v>
      </c>
      <c r="C41" s="67">
        <f>C36-C37-C38-C39-C40</f>
        <v>0</v>
      </c>
      <c r="D41" s="140">
        <f>D36-D37-D38-D39-D40</f>
        <v>0</v>
      </c>
      <c r="E41" s="38"/>
      <c r="F41" s="120"/>
      <c r="G41" s="3"/>
    </row>
    <row r="42" spans="1:7" ht="15" thickBot="1" x14ac:dyDescent="0.25">
      <c r="A42" s="3"/>
      <c r="B42" s="109" t="s">
        <v>228</v>
      </c>
      <c r="C42" s="110"/>
      <c r="D42" s="110"/>
      <c r="E42" s="110"/>
      <c r="F42" s="121"/>
      <c r="G42" s="3"/>
    </row>
    <row r="43" spans="1:7" ht="78" customHeight="1" thickBot="1" x14ac:dyDescent="0.25">
      <c r="A43" s="3"/>
      <c r="B43" s="54" t="s">
        <v>100</v>
      </c>
      <c r="C43" s="70"/>
      <c r="D43" s="14"/>
      <c r="E43" s="38"/>
      <c r="F43" s="118" t="s">
        <v>105</v>
      </c>
      <c r="G43" s="3"/>
    </row>
    <row r="44" spans="1:7" ht="88.5" customHeight="1" thickBot="1" x14ac:dyDescent="0.25">
      <c r="A44" s="3"/>
      <c r="B44" s="56" t="s">
        <v>229</v>
      </c>
      <c r="C44" s="70"/>
      <c r="D44" s="14"/>
      <c r="E44" s="38"/>
      <c r="F44" s="119"/>
      <c r="G44" s="3"/>
    </row>
    <row r="45" spans="1:7" ht="147" customHeight="1" thickBot="1" x14ac:dyDescent="0.25">
      <c r="A45" s="3"/>
      <c r="B45" s="56" t="s">
        <v>230</v>
      </c>
      <c r="C45" s="70"/>
      <c r="D45" s="14"/>
      <c r="E45" s="38"/>
      <c r="F45" s="62" t="s">
        <v>106</v>
      </c>
      <c r="G45" s="3"/>
    </row>
    <row r="46" spans="1:7" ht="57.75" thickBot="1" x14ac:dyDescent="0.25">
      <c r="A46" s="3"/>
      <c r="B46" s="55" t="s">
        <v>137</v>
      </c>
      <c r="C46" s="70"/>
      <c r="D46" s="14"/>
      <c r="E46" s="38"/>
      <c r="F46" s="62" t="s">
        <v>148</v>
      </c>
      <c r="G46" s="3"/>
    </row>
    <row r="47" spans="1:7" ht="45" customHeight="1" thickBot="1" x14ac:dyDescent="0.25">
      <c r="A47" s="3"/>
      <c r="B47" s="55" t="s">
        <v>133</v>
      </c>
      <c r="C47" s="70"/>
      <c r="D47" s="14"/>
      <c r="E47" s="38"/>
      <c r="F47" s="62"/>
      <c r="G47" s="3"/>
    </row>
    <row r="48" spans="1:7" ht="94.5" customHeight="1" thickBot="1" x14ac:dyDescent="0.25">
      <c r="A48" s="3"/>
      <c r="B48" s="58" t="s">
        <v>134</v>
      </c>
      <c r="C48" s="70"/>
      <c r="D48" s="140">
        <f>D43-D44-D45-D46-D47</f>
        <v>0</v>
      </c>
      <c r="E48" s="38"/>
      <c r="F48" s="63"/>
      <c r="G48" s="3"/>
    </row>
    <row r="49" spans="1:7" ht="15" thickBot="1" x14ac:dyDescent="0.25">
      <c r="A49" s="3"/>
      <c r="B49" s="122" t="s">
        <v>231</v>
      </c>
      <c r="C49" s="123"/>
      <c r="D49" s="123"/>
      <c r="E49" s="123"/>
      <c r="F49" s="124"/>
      <c r="G49" s="3"/>
    </row>
    <row r="50" spans="1:7" ht="74.25" customHeight="1" thickBot="1" x14ac:dyDescent="0.25">
      <c r="A50" s="3"/>
      <c r="B50" s="54" t="s">
        <v>108</v>
      </c>
      <c r="C50" s="70"/>
      <c r="D50" s="14"/>
      <c r="E50" s="38"/>
      <c r="F50" s="9" t="s">
        <v>232</v>
      </c>
      <c r="G50" s="3"/>
    </row>
    <row r="51" spans="1:7" ht="89.25" customHeight="1" thickBot="1" x14ac:dyDescent="0.25">
      <c r="A51" s="3"/>
      <c r="B51" s="56" t="s">
        <v>371</v>
      </c>
      <c r="C51" s="70"/>
      <c r="D51" s="14"/>
      <c r="E51" s="38"/>
      <c r="F51" s="62" t="s">
        <v>101</v>
      </c>
      <c r="G51" s="3"/>
    </row>
    <row r="52" spans="1:7" ht="146.25" customHeight="1" thickBot="1" x14ac:dyDescent="0.25">
      <c r="A52" s="3"/>
      <c r="B52" s="56" t="s">
        <v>372</v>
      </c>
      <c r="C52" s="70"/>
      <c r="D52" s="14"/>
      <c r="E52" s="38"/>
      <c r="F52" s="62" t="s">
        <v>102</v>
      </c>
      <c r="G52" s="3"/>
    </row>
    <row r="53" spans="1:7" ht="74.25" customHeight="1" thickBot="1" x14ac:dyDescent="0.25">
      <c r="A53" s="3"/>
      <c r="B53" s="55" t="s">
        <v>366</v>
      </c>
      <c r="C53" s="70"/>
      <c r="D53" s="14"/>
      <c r="E53" s="38"/>
      <c r="F53" s="62" t="s">
        <v>103</v>
      </c>
      <c r="G53" s="3"/>
    </row>
    <row r="54" spans="1:7" ht="74.25" customHeight="1" thickBot="1" x14ac:dyDescent="0.25">
      <c r="A54" s="3"/>
      <c r="B54" s="55" t="s">
        <v>367</v>
      </c>
      <c r="C54" s="70"/>
      <c r="D54" s="14"/>
      <c r="E54" s="38"/>
      <c r="F54" s="62" t="s">
        <v>148</v>
      </c>
      <c r="G54" s="3"/>
    </row>
    <row r="55" spans="1:7" ht="74.25" customHeight="1" thickBot="1" x14ac:dyDescent="0.25">
      <c r="A55" s="3"/>
      <c r="B55" s="58" t="s">
        <v>135</v>
      </c>
      <c r="C55" s="70"/>
      <c r="D55" s="140">
        <f>D50-D51-D52-D53-D54</f>
        <v>0</v>
      </c>
      <c r="E55" s="38"/>
      <c r="F55" s="63"/>
      <c r="G55" s="3"/>
    </row>
    <row r="56" spans="1:7" ht="15" thickBot="1" x14ac:dyDescent="0.25">
      <c r="A56" s="3"/>
      <c r="B56" s="3"/>
      <c r="C56" s="68"/>
      <c r="D56" s="8"/>
      <c r="E56" s="8"/>
      <c r="F56" s="12"/>
      <c r="G56" s="3"/>
    </row>
    <row r="57" spans="1:7" x14ac:dyDescent="0.2">
      <c r="A57" s="3"/>
      <c r="B57" s="53" t="s">
        <v>214</v>
      </c>
      <c r="C57" s="70"/>
      <c r="D57" s="59">
        <f>D18+D27-D25</f>
        <v>0</v>
      </c>
      <c r="E57" s="33"/>
      <c r="F57" s="12"/>
      <c r="G57" s="3"/>
    </row>
    <row r="58" spans="1:7" x14ac:dyDescent="0.2">
      <c r="A58" s="3"/>
      <c r="B58" s="26" t="s">
        <v>220</v>
      </c>
      <c r="C58" s="70"/>
      <c r="D58" s="60">
        <f>D34</f>
        <v>0</v>
      </c>
      <c r="E58" s="33"/>
      <c r="F58" s="12"/>
      <c r="G58" s="3"/>
    </row>
    <row r="59" spans="1:7" x14ac:dyDescent="0.2">
      <c r="A59" s="3"/>
      <c r="B59" s="26" t="s">
        <v>224</v>
      </c>
      <c r="C59" s="70"/>
      <c r="D59" s="60">
        <f>D41</f>
        <v>0</v>
      </c>
      <c r="E59" s="33"/>
      <c r="F59" s="12"/>
      <c r="G59" s="3"/>
    </row>
    <row r="60" spans="1:7" x14ac:dyDescent="0.2">
      <c r="A60" s="3"/>
      <c r="B60" s="26" t="s">
        <v>228</v>
      </c>
      <c r="C60" s="70"/>
      <c r="D60" s="60">
        <f>D48</f>
        <v>0</v>
      </c>
      <c r="E60" s="33"/>
      <c r="F60" s="12"/>
      <c r="G60" s="3"/>
    </row>
    <row r="61" spans="1:7" ht="15" thickBot="1" x14ac:dyDescent="0.25">
      <c r="A61" s="3"/>
      <c r="B61" s="27" t="s">
        <v>233</v>
      </c>
      <c r="C61" s="70"/>
      <c r="D61" s="61">
        <f>D55</f>
        <v>0</v>
      </c>
      <c r="E61" s="33"/>
      <c r="F61" s="12"/>
      <c r="G61" s="3"/>
    </row>
    <row r="62" spans="1:7" ht="15" thickBot="1" x14ac:dyDescent="0.25">
      <c r="A62" s="3"/>
      <c r="B62" s="26" t="s">
        <v>22</v>
      </c>
      <c r="C62" s="70"/>
      <c r="D62" s="77">
        <f>D57+D58-D59-D60-D61</f>
        <v>0</v>
      </c>
      <c r="E62" s="33"/>
      <c r="F62" s="12"/>
      <c r="G62" s="3"/>
    </row>
    <row r="63" spans="1:7" ht="15" thickBot="1" x14ac:dyDescent="0.25">
      <c r="A63" s="3"/>
      <c r="B63" s="6" t="s">
        <v>23</v>
      </c>
      <c r="C63" s="76"/>
      <c r="D63" s="78">
        <f>D5/D6</f>
        <v>0</v>
      </c>
      <c r="E63" s="8"/>
      <c r="F63" s="12"/>
      <c r="G63" s="3"/>
    </row>
    <row r="64" spans="1:7" ht="15" thickBot="1" x14ac:dyDescent="0.25">
      <c r="A64" s="3"/>
      <c r="B64" s="95" t="s">
        <v>54</v>
      </c>
      <c r="C64" s="76"/>
      <c r="D64" s="94" t="e">
        <f>IF(D62/D63&lt;0,0,IFERROR(D62/D63,0))</f>
        <v>#DIV/0!</v>
      </c>
      <c r="E64" s="33"/>
      <c r="F64" s="12"/>
      <c r="G64" s="3"/>
    </row>
    <row r="65" spans="1:7" ht="15" thickBot="1" x14ac:dyDescent="0.25">
      <c r="A65" s="3"/>
      <c r="B65" s="3"/>
      <c r="C65" s="68"/>
      <c r="D65" s="8"/>
      <c r="E65" s="8"/>
      <c r="F65" s="12"/>
      <c r="G65" s="3"/>
    </row>
    <row r="66" spans="1:7" ht="15" thickBot="1" x14ac:dyDescent="0.25">
      <c r="A66" s="3"/>
      <c r="B66" s="87"/>
      <c r="C66" s="87"/>
      <c r="D66" s="87"/>
      <c r="E66" s="34"/>
      <c r="F66" s="12"/>
      <c r="G66" s="3"/>
    </row>
    <row r="67" spans="1:7" ht="15.75" thickTop="1" thickBot="1" x14ac:dyDescent="0.25">
      <c r="A67" s="3"/>
      <c r="B67" s="27" t="s">
        <v>183</v>
      </c>
      <c r="C67" s="72"/>
      <c r="D67" s="84">
        <v>1.95E-2</v>
      </c>
      <c r="E67" s="34"/>
      <c r="F67" s="12"/>
      <c r="G67" s="3"/>
    </row>
    <row r="68" spans="1:7" ht="15.75" thickTop="1" thickBot="1" x14ac:dyDescent="0.25">
      <c r="A68" s="3"/>
      <c r="B68" s="27" t="s">
        <v>184</v>
      </c>
      <c r="C68" s="72"/>
      <c r="D68" s="84">
        <v>0.04</v>
      </c>
      <c r="E68" s="34"/>
      <c r="F68" s="12"/>
      <c r="G68" s="3"/>
    </row>
    <row r="69" spans="1:7" ht="15.75" thickTop="1" thickBot="1" x14ac:dyDescent="0.25">
      <c r="A69" s="3"/>
      <c r="B69" s="27" t="s">
        <v>185</v>
      </c>
      <c r="C69" s="72"/>
      <c r="D69" s="85">
        <v>6.2E-2</v>
      </c>
      <c r="E69" s="34"/>
      <c r="F69" s="12"/>
      <c r="G69" s="3"/>
    </row>
    <row r="70" spans="1:7" ht="15.75" thickTop="1" thickBot="1" x14ac:dyDescent="0.25">
      <c r="A70" s="3"/>
      <c r="B70" s="91" t="s">
        <v>181</v>
      </c>
      <c r="C70" s="92"/>
      <c r="D70" s="93">
        <f>1*(1+D67)*(1+D68)*(1+D69)</f>
        <v>1.1260173600000001</v>
      </c>
      <c r="E70" s="34"/>
      <c r="F70" s="12"/>
      <c r="G70" s="3"/>
    </row>
    <row r="71" spans="1:7" ht="15" thickBot="1" x14ac:dyDescent="0.25">
      <c r="A71" s="3"/>
      <c r="B71" s="8"/>
      <c r="C71" s="68"/>
      <c r="D71" s="8"/>
      <c r="E71" s="8"/>
      <c r="F71" s="12"/>
      <c r="G71" s="3"/>
    </row>
    <row r="72" spans="1:7" ht="15" thickBot="1" x14ac:dyDescent="0.25">
      <c r="A72" s="3"/>
      <c r="B72" s="82" t="s">
        <v>54</v>
      </c>
      <c r="C72" s="76"/>
      <c r="D72" s="79">
        <f>IFERROR(D64,0)</f>
        <v>0</v>
      </c>
      <c r="E72" s="33"/>
      <c r="F72" s="12"/>
      <c r="G72" s="3"/>
    </row>
    <row r="73" spans="1:7" ht="15" thickBot="1" x14ac:dyDescent="0.25">
      <c r="A73" s="12"/>
      <c r="B73" s="82" t="str">
        <f>B70</f>
        <v>Inflatiecorrectiefactor</v>
      </c>
      <c r="C73" s="76"/>
      <c r="D73" s="89">
        <f>D70</f>
        <v>1.1260173600000001</v>
      </c>
      <c r="E73" s="12"/>
      <c r="F73" s="12"/>
      <c r="G73" s="3"/>
    </row>
    <row r="74" spans="1:7" ht="15.75" thickTop="1" thickBot="1" x14ac:dyDescent="0.25">
      <c r="A74" s="3"/>
      <c r="B74" s="83" t="s">
        <v>25</v>
      </c>
      <c r="C74" s="73"/>
      <c r="D74" s="90">
        <f>D72*D73</f>
        <v>0</v>
      </c>
      <c r="E74" s="35"/>
      <c r="F74" s="12"/>
      <c r="G74" s="3"/>
    </row>
    <row r="75" spans="1:7" ht="15" thickTop="1" x14ac:dyDescent="0.2">
      <c r="A75" s="3"/>
      <c r="B75" s="3"/>
      <c r="C75" s="68"/>
      <c r="D75" s="3"/>
      <c r="E75" s="3"/>
      <c r="F75" s="12"/>
      <c r="G75" s="3"/>
    </row>
    <row r="76" spans="1:7" x14ac:dyDescent="0.2">
      <c r="F76" s="1"/>
    </row>
    <row r="77" spans="1:7" x14ac:dyDescent="0.2">
      <c r="B77" s="51"/>
      <c r="C77" s="75"/>
    </row>
    <row r="80" spans="1:7" s="2" customFormat="1" x14ac:dyDescent="0.2">
      <c r="B80" s="1"/>
      <c r="C80" s="74"/>
      <c r="D80" s="1"/>
      <c r="E80" s="1"/>
      <c r="F80" s="13"/>
    </row>
    <row r="85" spans="2:6" s="2" customFormat="1" x14ac:dyDescent="0.2">
      <c r="B85" s="1"/>
      <c r="C85" s="74"/>
      <c r="D85" s="1"/>
      <c r="E85" s="1"/>
      <c r="F85" s="13"/>
    </row>
    <row r="86" spans="2:6" s="2" customFormat="1" x14ac:dyDescent="0.2">
      <c r="B86" s="1"/>
      <c r="C86" s="74"/>
      <c r="D86" s="1"/>
      <c r="E86" s="1"/>
      <c r="F86" s="13"/>
    </row>
  </sheetData>
  <mergeCells count="16">
    <mergeCell ref="F36:F41"/>
    <mergeCell ref="B42:F42"/>
    <mergeCell ref="F43:F44"/>
    <mergeCell ref="B49:F49"/>
    <mergeCell ref="B11:F11"/>
    <mergeCell ref="F13:F18"/>
    <mergeCell ref="F20:F25"/>
    <mergeCell ref="B28:F28"/>
    <mergeCell ref="F29:F34"/>
    <mergeCell ref="B35:F35"/>
    <mergeCell ref="D2:F2"/>
    <mergeCell ref="B4:F4"/>
    <mergeCell ref="B9:B10"/>
    <mergeCell ref="C9:C10"/>
    <mergeCell ref="D9:D10"/>
    <mergeCell ref="F9:F1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423C0-9788-44AF-8F4A-C6E989D22AA0}">
  <sheetPr>
    <tabColor theme="4" tint="0.59999389629810485"/>
    <pageSetUpPr fitToPage="1"/>
  </sheetPr>
  <dimension ref="A1:G86"/>
  <sheetViews>
    <sheetView showGridLines="0" zoomScale="90" zoomScaleNormal="90" workbookViewId="0">
      <selection activeCell="D5" sqref="D5"/>
    </sheetView>
  </sheetViews>
  <sheetFormatPr defaultRowHeight="14.25" x14ac:dyDescent="0.2"/>
  <cols>
    <col min="1" max="1" width="3.5703125" style="1" customWidth="1"/>
    <col min="2" max="2" width="58" style="1"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3"/>
      <c r="C1" s="68"/>
      <c r="D1" s="3"/>
      <c r="E1" s="3"/>
      <c r="F1" s="12"/>
      <c r="G1" s="3"/>
    </row>
    <row r="2" spans="1:7" ht="108.75" customHeight="1" thickBot="1" x14ac:dyDescent="0.25">
      <c r="A2" s="3"/>
      <c r="B2" s="6"/>
      <c r="C2" s="69"/>
      <c r="D2" s="111" t="s">
        <v>186</v>
      </c>
      <c r="E2" s="111"/>
      <c r="F2" s="112"/>
      <c r="G2" s="3"/>
    </row>
    <row r="3" spans="1:7" ht="15" thickBot="1" x14ac:dyDescent="0.25">
      <c r="A3" s="3"/>
      <c r="B3" s="3"/>
      <c r="C3" s="68"/>
      <c r="D3" s="3"/>
      <c r="E3" s="3"/>
      <c r="F3" s="12"/>
      <c r="G3" s="3"/>
    </row>
    <row r="4" spans="1:7" ht="15" thickBot="1" x14ac:dyDescent="0.25">
      <c r="A4" s="3"/>
      <c r="B4" s="109" t="s">
        <v>19</v>
      </c>
      <c r="C4" s="110"/>
      <c r="D4" s="110"/>
      <c r="E4" s="110"/>
      <c r="F4" s="113"/>
      <c r="G4" s="3"/>
    </row>
    <row r="5" spans="1:7" ht="72" thickBot="1" x14ac:dyDescent="0.25">
      <c r="A5" s="3"/>
      <c r="B5" s="65" t="s">
        <v>187</v>
      </c>
      <c r="C5" s="70"/>
      <c r="D5" s="29"/>
      <c r="E5" s="36"/>
      <c r="F5" s="65" t="s">
        <v>188</v>
      </c>
      <c r="G5" s="3"/>
    </row>
    <row r="6" spans="1:7" ht="15" thickBot="1" x14ac:dyDescent="0.25">
      <c r="A6" s="3"/>
      <c r="B6" s="47" t="s">
        <v>189</v>
      </c>
      <c r="C6" s="70"/>
      <c r="D6" s="28">
        <v>365</v>
      </c>
      <c r="E6" s="37"/>
      <c r="F6" s="48"/>
      <c r="G6" s="3"/>
    </row>
    <row r="7" spans="1:7" ht="15" thickBot="1" x14ac:dyDescent="0.25">
      <c r="A7" s="3"/>
      <c r="B7" s="47" t="s">
        <v>146</v>
      </c>
      <c r="C7" s="70"/>
      <c r="D7" s="144">
        <f>D5/D6</f>
        <v>0</v>
      </c>
      <c r="E7" s="37"/>
      <c r="F7" s="48"/>
      <c r="G7" s="3"/>
    </row>
    <row r="8" spans="1:7" ht="15" thickBot="1" x14ac:dyDescent="0.25">
      <c r="A8" s="3"/>
      <c r="B8" s="3"/>
      <c r="C8" s="3"/>
      <c r="D8" s="3"/>
      <c r="E8" s="3"/>
      <c r="F8" s="3"/>
      <c r="G8" s="3"/>
    </row>
    <row r="9" spans="1:7" ht="15" thickBot="1" x14ac:dyDescent="0.25">
      <c r="A9" s="3"/>
      <c r="B9" s="114" t="s">
        <v>84</v>
      </c>
      <c r="C9" s="116" t="s">
        <v>149</v>
      </c>
      <c r="D9" s="114" t="s">
        <v>138</v>
      </c>
      <c r="E9" s="49"/>
      <c r="F9" s="114" t="s">
        <v>82</v>
      </c>
      <c r="G9" s="3"/>
    </row>
    <row r="10" spans="1:7" ht="15" thickBot="1" x14ac:dyDescent="0.25">
      <c r="A10" s="3"/>
      <c r="B10" s="115"/>
      <c r="C10" s="117"/>
      <c r="D10" s="115"/>
      <c r="E10" s="36"/>
      <c r="F10" s="115"/>
      <c r="G10" s="3"/>
    </row>
    <row r="11" spans="1:7" ht="15" thickBot="1" x14ac:dyDescent="0.25">
      <c r="A11" s="3"/>
      <c r="B11" s="109" t="s">
        <v>190</v>
      </c>
      <c r="C11" s="110"/>
      <c r="D11" s="110"/>
      <c r="E11" s="110"/>
      <c r="F11" s="113"/>
      <c r="G11" s="3"/>
    </row>
    <row r="12" spans="1:7" ht="15" thickBot="1" x14ac:dyDescent="0.25">
      <c r="A12" s="3"/>
      <c r="B12" s="31" t="s">
        <v>93</v>
      </c>
      <c r="C12" s="71"/>
      <c r="D12" s="30"/>
      <c r="E12" s="30"/>
      <c r="F12" s="66"/>
      <c r="G12" s="3"/>
    </row>
    <row r="13" spans="1:7" ht="15" thickBot="1" x14ac:dyDescent="0.25">
      <c r="A13" s="3"/>
      <c r="B13" s="54" t="s">
        <v>96</v>
      </c>
      <c r="C13" s="141"/>
      <c r="D13" s="14"/>
      <c r="E13" s="38"/>
      <c r="F13" s="118" t="s">
        <v>85</v>
      </c>
      <c r="G13" s="3"/>
    </row>
    <row r="14" spans="1:7" ht="72" thickBot="1" x14ac:dyDescent="0.25">
      <c r="A14" s="3"/>
      <c r="B14" s="56" t="s">
        <v>191</v>
      </c>
      <c r="C14" s="142"/>
      <c r="D14" s="14"/>
      <c r="E14" s="38"/>
      <c r="F14" s="119"/>
      <c r="G14" s="3"/>
    </row>
    <row r="15" spans="1:7" ht="134.25" customHeight="1" thickBot="1" x14ac:dyDescent="0.25">
      <c r="A15" s="3"/>
      <c r="B15" s="56" t="s">
        <v>192</v>
      </c>
      <c r="C15" s="142"/>
      <c r="D15" s="14"/>
      <c r="E15" s="38"/>
      <c r="F15" s="119"/>
      <c r="G15" s="3"/>
    </row>
    <row r="16" spans="1:7" ht="47.25" customHeight="1" thickBot="1" x14ac:dyDescent="0.25">
      <c r="A16" s="3"/>
      <c r="B16" s="55" t="s">
        <v>86</v>
      </c>
      <c r="C16" s="142"/>
      <c r="D16" s="14"/>
      <c r="E16" s="38"/>
      <c r="F16" s="119"/>
      <c r="G16" s="3"/>
    </row>
    <row r="17" spans="1:7" ht="48" customHeight="1" thickBot="1" x14ac:dyDescent="0.25">
      <c r="A17" s="3"/>
      <c r="B17" s="55" t="s">
        <v>125</v>
      </c>
      <c r="C17" s="142"/>
      <c r="D17" s="14"/>
      <c r="E17" s="38"/>
      <c r="F17" s="119"/>
      <c r="G17" s="3"/>
    </row>
    <row r="18" spans="1:7" ht="51" customHeight="1" thickBot="1" x14ac:dyDescent="0.25">
      <c r="A18" s="3"/>
      <c r="B18" s="58" t="s">
        <v>126</v>
      </c>
      <c r="C18" s="67">
        <f>C13-C14-C15-C16-C17</f>
        <v>0</v>
      </c>
      <c r="D18" s="140">
        <f>D13-D14-D15-D16-D17</f>
        <v>0</v>
      </c>
      <c r="E18" s="38"/>
      <c r="F18" s="120"/>
      <c r="G18" s="3"/>
    </row>
    <row r="19" spans="1:7" ht="15" thickBot="1" x14ac:dyDescent="0.25">
      <c r="A19" s="3"/>
      <c r="B19" s="31" t="s">
        <v>88</v>
      </c>
      <c r="C19" s="71"/>
      <c r="D19" s="30"/>
      <c r="E19" s="30"/>
      <c r="F19" s="66"/>
      <c r="G19" s="3"/>
    </row>
    <row r="20" spans="1:7" ht="15" thickBot="1" x14ac:dyDescent="0.25">
      <c r="A20" s="3"/>
      <c r="B20" s="54" t="s">
        <v>97</v>
      </c>
      <c r="C20" s="141"/>
      <c r="D20" s="14"/>
      <c r="E20" s="38"/>
      <c r="F20" s="118" t="s">
        <v>91</v>
      </c>
      <c r="G20" s="3"/>
    </row>
    <row r="21" spans="1:7" ht="72" thickBot="1" x14ac:dyDescent="0.25">
      <c r="A21" s="3"/>
      <c r="B21" s="56" t="s">
        <v>193</v>
      </c>
      <c r="C21" s="142"/>
      <c r="D21" s="14"/>
      <c r="E21" s="38"/>
      <c r="F21" s="119"/>
      <c r="G21" s="3"/>
    </row>
    <row r="22" spans="1:7" ht="134.25" customHeight="1" thickBot="1" x14ac:dyDescent="0.25">
      <c r="A22" s="3"/>
      <c r="B22" s="56" t="s">
        <v>194</v>
      </c>
      <c r="C22" s="142"/>
      <c r="D22" s="14"/>
      <c r="E22" s="38"/>
      <c r="F22" s="119"/>
      <c r="G22" s="3"/>
    </row>
    <row r="23" spans="1:7" ht="29.25" thickBot="1" x14ac:dyDescent="0.25">
      <c r="A23" s="3"/>
      <c r="B23" s="55" t="s">
        <v>90</v>
      </c>
      <c r="C23" s="142"/>
      <c r="D23" s="14"/>
      <c r="E23" s="38"/>
      <c r="F23" s="119"/>
      <c r="G23" s="3"/>
    </row>
    <row r="24" spans="1:7" ht="51.75" customHeight="1" thickBot="1" x14ac:dyDescent="0.25">
      <c r="A24" s="3"/>
      <c r="B24" s="55" t="s">
        <v>128</v>
      </c>
      <c r="C24" s="142"/>
      <c r="D24" s="14"/>
      <c r="E24" s="38"/>
      <c r="F24" s="119"/>
      <c r="G24" s="3"/>
    </row>
    <row r="25" spans="1:7" ht="49.5" customHeight="1" thickBot="1" x14ac:dyDescent="0.25">
      <c r="A25" s="3"/>
      <c r="B25" s="58" t="s">
        <v>129</v>
      </c>
      <c r="C25" s="67">
        <f>C20-C21-C22-C23-C24</f>
        <v>0</v>
      </c>
      <c r="D25" s="140">
        <f>D20-D21-D22-D23-D24</f>
        <v>0</v>
      </c>
      <c r="E25" s="38"/>
      <c r="F25" s="120"/>
      <c r="G25" s="3"/>
    </row>
    <row r="26" spans="1:7" ht="15" thickBot="1" x14ac:dyDescent="0.25">
      <c r="A26" s="3"/>
      <c r="B26" s="31" t="s">
        <v>92</v>
      </c>
      <c r="C26" s="70"/>
      <c r="D26" s="30"/>
      <c r="E26" s="30"/>
      <c r="F26" s="66"/>
      <c r="G26" s="3"/>
    </row>
    <row r="27" spans="1:7" ht="72" thickBot="1" x14ac:dyDescent="0.25">
      <c r="A27" s="3"/>
      <c r="B27" s="32" t="s">
        <v>20</v>
      </c>
      <c r="C27" s="70"/>
      <c r="D27" s="57"/>
      <c r="E27" s="39"/>
      <c r="F27" s="47" t="s">
        <v>195</v>
      </c>
      <c r="G27" s="3"/>
    </row>
    <row r="28" spans="1:7" ht="15" thickBot="1" x14ac:dyDescent="0.25">
      <c r="A28" s="3"/>
      <c r="B28" s="109" t="s">
        <v>196</v>
      </c>
      <c r="C28" s="110"/>
      <c r="D28" s="110"/>
      <c r="E28" s="110"/>
      <c r="F28" s="124"/>
      <c r="G28" s="3"/>
    </row>
    <row r="29" spans="1:7" ht="29.25" thickBot="1" x14ac:dyDescent="0.25">
      <c r="A29" s="3"/>
      <c r="B29" s="54" t="s">
        <v>142</v>
      </c>
      <c r="C29" s="70"/>
      <c r="D29" s="14"/>
      <c r="E29" s="38"/>
      <c r="F29" s="125" t="s">
        <v>21</v>
      </c>
      <c r="G29" s="3"/>
    </row>
    <row r="30" spans="1:7" ht="72" thickBot="1" x14ac:dyDescent="0.25">
      <c r="A30" s="3"/>
      <c r="B30" s="56" t="s">
        <v>197</v>
      </c>
      <c r="C30" s="70"/>
      <c r="D30" s="14"/>
      <c r="E30" s="38"/>
      <c r="F30" s="125"/>
      <c r="G30" s="3"/>
    </row>
    <row r="31" spans="1:7" ht="102.75" customHeight="1" thickBot="1" x14ac:dyDescent="0.25">
      <c r="A31" s="3"/>
      <c r="B31" s="56" t="s">
        <v>198</v>
      </c>
      <c r="C31" s="70"/>
      <c r="D31" s="14"/>
      <c r="E31" s="38"/>
      <c r="F31" s="125"/>
      <c r="G31" s="3"/>
    </row>
    <row r="32" spans="1:7" ht="43.5" thickBot="1" x14ac:dyDescent="0.25">
      <c r="A32" s="3"/>
      <c r="B32" s="55" t="s">
        <v>141</v>
      </c>
      <c r="C32" s="70"/>
      <c r="D32" s="14"/>
      <c r="E32" s="38"/>
      <c r="F32" s="125"/>
      <c r="G32" s="3"/>
    </row>
    <row r="33" spans="1:7" ht="51.75" customHeight="1" thickBot="1" x14ac:dyDescent="0.25">
      <c r="A33" s="3"/>
      <c r="B33" s="55" t="s">
        <v>144</v>
      </c>
      <c r="C33" s="70"/>
      <c r="D33" s="14"/>
      <c r="E33" s="38"/>
      <c r="F33" s="125"/>
      <c r="G33" s="3"/>
    </row>
    <row r="34" spans="1:7" ht="68.25" customHeight="1" thickBot="1" x14ac:dyDescent="0.25">
      <c r="A34" s="3"/>
      <c r="B34" s="80" t="s">
        <v>199</v>
      </c>
      <c r="C34" s="70"/>
      <c r="D34" s="140">
        <f>D29-D30-D31-D32-D33</f>
        <v>0</v>
      </c>
      <c r="E34" s="40"/>
      <c r="F34" s="126"/>
      <c r="G34" s="3"/>
    </row>
    <row r="35" spans="1:7" ht="15" thickBot="1" x14ac:dyDescent="0.25">
      <c r="A35" s="3"/>
      <c r="B35" s="109" t="s">
        <v>200</v>
      </c>
      <c r="C35" s="110"/>
      <c r="D35" s="110"/>
      <c r="E35" s="110"/>
      <c r="F35" s="121"/>
      <c r="G35" s="3"/>
    </row>
    <row r="36" spans="1:7" ht="29.25" thickBot="1" x14ac:dyDescent="0.25">
      <c r="A36" s="3"/>
      <c r="B36" s="54" t="s">
        <v>98</v>
      </c>
      <c r="C36" s="141"/>
      <c r="D36" s="14"/>
      <c r="E36" s="38"/>
      <c r="F36" s="118" t="s">
        <v>201</v>
      </c>
      <c r="G36" s="3"/>
    </row>
    <row r="37" spans="1:7" ht="72" thickBot="1" x14ac:dyDescent="0.25">
      <c r="A37" s="3"/>
      <c r="B37" s="56" t="s">
        <v>202</v>
      </c>
      <c r="C37" s="141"/>
      <c r="D37" s="14"/>
      <c r="E37" s="38"/>
      <c r="F37" s="119"/>
      <c r="G37" s="3"/>
    </row>
    <row r="38" spans="1:7" ht="118.5" customHeight="1" thickBot="1" x14ac:dyDescent="0.25">
      <c r="A38" s="3"/>
      <c r="B38" s="56" t="s">
        <v>203</v>
      </c>
      <c r="C38" s="141"/>
      <c r="D38" s="14"/>
      <c r="E38" s="38"/>
      <c r="F38" s="119"/>
      <c r="G38" s="3"/>
    </row>
    <row r="39" spans="1:7" ht="42.75" customHeight="1" thickBot="1" x14ac:dyDescent="0.25">
      <c r="A39" s="3"/>
      <c r="B39" s="55" t="s">
        <v>136</v>
      </c>
      <c r="C39" s="141"/>
      <c r="D39" s="14"/>
      <c r="E39" s="38"/>
      <c r="F39" s="119"/>
      <c r="G39" s="3"/>
    </row>
    <row r="40" spans="1:7" ht="45" customHeight="1" thickBot="1" x14ac:dyDescent="0.25">
      <c r="A40" s="3"/>
      <c r="B40" s="55" t="s">
        <v>131</v>
      </c>
      <c r="C40" s="141"/>
      <c r="D40" s="14"/>
      <c r="E40" s="38"/>
      <c r="F40" s="119"/>
      <c r="G40" s="3"/>
    </row>
    <row r="41" spans="1:7" ht="72" thickBot="1" x14ac:dyDescent="0.25">
      <c r="A41" s="3"/>
      <c r="B41" s="58" t="s">
        <v>120</v>
      </c>
      <c r="C41" s="67">
        <f>C36-C37-C38-C39-C40</f>
        <v>0</v>
      </c>
      <c r="D41" s="140">
        <f>D36-D37-D38-D39-D40</f>
        <v>0</v>
      </c>
      <c r="E41" s="38"/>
      <c r="F41" s="120"/>
      <c r="G41" s="3"/>
    </row>
    <row r="42" spans="1:7" ht="15" thickBot="1" x14ac:dyDescent="0.25">
      <c r="A42" s="3"/>
      <c r="B42" s="109" t="s">
        <v>204</v>
      </c>
      <c r="C42" s="110"/>
      <c r="D42" s="110"/>
      <c r="E42" s="110"/>
      <c r="F42" s="121"/>
      <c r="G42" s="3"/>
    </row>
    <row r="43" spans="1:7" ht="78" customHeight="1" thickBot="1" x14ac:dyDescent="0.25">
      <c r="A43" s="3"/>
      <c r="B43" s="54" t="s">
        <v>100</v>
      </c>
      <c r="C43" s="70"/>
      <c r="D43" s="14"/>
      <c r="E43" s="38"/>
      <c r="F43" s="118" t="s">
        <v>105</v>
      </c>
      <c r="G43" s="3"/>
    </row>
    <row r="44" spans="1:7" ht="88.5" customHeight="1" thickBot="1" x14ac:dyDescent="0.25">
      <c r="A44" s="3"/>
      <c r="B44" s="56" t="s">
        <v>205</v>
      </c>
      <c r="C44" s="70"/>
      <c r="D44" s="14"/>
      <c r="E44" s="38"/>
      <c r="F44" s="119"/>
      <c r="G44" s="3"/>
    </row>
    <row r="45" spans="1:7" ht="147" customHeight="1" thickBot="1" x14ac:dyDescent="0.25">
      <c r="A45" s="3"/>
      <c r="B45" s="56" t="s">
        <v>206</v>
      </c>
      <c r="C45" s="70"/>
      <c r="D45" s="14"/>
      <c r="E45" s="38"/>
      <c r="F45" s="62" t="s">
        <v>106</v>
      </c>
      <c r="G45" s="3"/>
    </row>
    <row r="46" spans="1:7" ht="57.75" thickBot="1" x14ac:dyDescent="0.25">
      <c r="A46" s="3"/>
      <c r="B46" s="55" t="s">
        <v>137</v>
      </c>
      <c r="C46" s="70"/>
      <c r="D46" s="14"/>
      <c r="E46" s="38"/>
      <c r="F46" s="62" t="s">
        <v>148</v>
      </c>
      <c r="G46" s="3"/>
    </row>
    <row r="47" spans="1:7" ht="45" customHeight="1" thickBot="1" x14ac:dyDescent="0.25">
      <c r="A47" s="3"/>
      <c r="B47" s="55" t="s">
        <v>133</v>
      </c>
      <c r="C47" s="70"/>
      <c r="D47" s="14"/>
      <c r="E47" s="38"/>
      <c r="F47" s="62"/>
      <c r="G47" s="3"/>
    </row>
    <row r="48" spans="1:7" ht="94.5" customHeight="1" thickBot="1" x14ac:dyDescent="0.25">
      <c r="A48" s="3"/>
      <c r="B48" s="58" t="s">
        <v>134</v>
      </c>
      <c r="C48" s="70"/>
      <c r="D48" s="140">
        <f>D43-D44-D45-D46-D47</f>
        <v>0</v>
      </c>
      <c r="E48" s="38"/>
      <c r="F48" s="63"/>
      <c r="G48" s="3"/>
    </row>
    <row r="49" spans="1:7" ht="15" thickBot="1" x14ac:dyDescent="0.25">
      <c r="A49" s="3"/>
      <c r="B49" s="122" t="s">
        <v>207</v>
      </c>
      <c r="C49" s="123"/>
      <c r="D49" s="123"/>
      <c r="E49" s="123"/>
      <c r="F49" s="124"/>
      <c r="G49" s="3"/>
    </row>
    <row r="50" spans="1:7" ht="74.25" customHeight="1" thickBot="1" x14ac:dyDescent="0.25">
      <c r="A50" s="3"/>
      <c r="B50" s="54" t="s">
        <v>108</v>
      </c>
      <c r="C50" s="70"/>
      <c r="D50" s="14"/>
      <c r="E50" s="38"/>
      <c r="F50" s="9" t="s">
        <v>208</v>
      </c>
      <c r="G50" s="3"/>
    </row>
    <row r="51" spans="1:7" ht="89.25" customHeight="1" thickBot="1" x14ac:dyDescent="0.25">
      <c r="A51" s="3"/>
      <c r="B51" s="56" t="s">
        <v>374</v>
      </c>
      <c r="C51" s="70"/>
      <c r="D51" s="14"/>
      <c r="E51" s="38"/>
      <c r="F51" s="62" t="s">
        <v>101</v>
      </c>
      <c r="G51" s="3"/>
    </row>
    <row r="52" spans="1:7" ht="146.25" customHeight="1" thickBot="1" x14ac:dyDescent="0.25">
      <c r="A52" s="3"/>
      <c r="B52" s="56" t="s">
        <v>373</v>
      </c>
      <c r="C52" s="70"/>
      <c r="D52" s="14"/>
      <c r="E52" s="38"/>
      <c r="F52" s="62" t="s">
        <v>102</v>
      </c>
      <c r="G52" s="3"/>
    </row>
    <row r="53" spans="1:7" ht="74.25" customHeight="1" thickBot="1" x14ac:dyDescent="0.25">
      <c r="A53" s="3"/>
      <c r="B53" s="55" t="s">
        <v>366</v>
      </c>
      <c r="C53" s="70"/>
      <c r="D53" s="14"/>
      <c r="E53" s="38"/>
      <c r="F53" s="62" t="s">
        <v>103</v>
      </c>
      <c r="G53" s="3"/>
    </row>
    <row r="54" spans="1:7" ht="74.25" customHeight="1" thickBot="1" x14ac:dyDescent="0.25">
      <c r="A54" s="3"/>
      <c r="B54" s="55" t="s">
        <v>367</v>
      </c>
      <c r="C54" s="70"/>
      <c r="D54" s="14"/>
      <c r="E54" s="38"/>
      <c r="F54" s="62" t="s">
        <v>148</v>
      </c>
      <c r="G54" s="3"/>
    </row>
    <row r="55" spans="1:7" ht="74.25" customHeight="1" thickBot="1" x14ac:dyDescent="0.25">
      <c r="A55" s="3"/>
      <c r="B55" s="58" t="s">
        <v>135</v>
      </c>
      <c r="C55" s="70"/>
      <c r="D55" s="140">
        <f>D50-D51-D52-D53-D54</f>
        <v>0</v>
      </c>
      <c r="E55" s="38"/>
      <c r="F55" s="63"/>
      <c r="G55" s="3"/>
    </row>
    <row r="56" spans="1:7" ht="15" thickBot="1" x14ac:dyDescent="0.25">
      <c r="A56" s="3"/>
      <c r="B56" s="3"/>
      <c r="C56" s="68"/>
      <c r="D56" s="8"/>
      <c r="E56" s="8"/>
      <c r="F56" s="12"/>
      <c r="G56" s="3"/>
    </row>
    <row r="57" spans="1:7" x14ac:dyDescent="0.2">
      <c r="A57" s="3"/>
      <c r="B57" s="53" t="s">
        <v>190</v>
      </c>
      <c r="C57" s="70"/>
      <c r="D57" s="59">
        <f>D18+D27-D25</f>
        <v>0</v>
      </c>
      <c r="E57" s="33"/>
      <c r="F57" s="12"/>
      <c r="G57" s="3"/>
    </row>
    <row r="58" spans="1:7" x14ac:dyDescent="0.2">
      <c r="A58" s="3"/>
      <c r="B58" s="26" t="s">
        <v>196</v>
      </c>
      <c r="C58" s="70"/>
      <c r="D58" s="60">
        <f>D34</f>
        <v>0</v>
      </c>
      <c r="E58" s="33"/>
      <c r="F58" s="12"/>
      <c r="G58" s="3"/>
    </row>
    <row r="59" spans="1:7" x14ac:dyDescent="0.2">
      <c r="A59" s="3"/>
      <c r="B59" s="26" t="s">
        <v>200</v>
      </c>
      <c r="C59" s="70"/>
      <c r="D59" s="60">
        <f>D41</f>
        <v>0</v>
      </c>
      <c r="E59" s="33"/>
      <c r="F59" s="12"/>
      <c r="G59" s="3"/>
    </row>
    <row r="60" spans="1:7" x14ac:dyDescent="0.2">
      <c r="A60" s="3"/>
      <c r="B60" s="26" t="s">
        <v>204</v>
      </c>
      <c r="C60" s="70"/>
      <c r="D60" s="60">
        <f>D48</f>
        <v>0</v>
      </c>
      <c r="E60" s="33"/>
      <c r="F60" s="12"/>
      <c r="G60" s="3"/>
    </row>
    <row r="61" spans="1:7" ht="15" thickBot="1" x14ac:dyDescent="0.25">
      <c r="A61" s="3"/>
      <c r="B61" s="27" t="s">
        <v>209</v>
      </c>
      <c r="C61" s="70"/>
      <c r="D61" s="61">
        <f>D55</f>
        <v>0</v>
      </c>
      <c r="E61" s="33"/>
      <c r="F61" s="12"/>
      <c r="G61" s="3"/>
    </row>
    <row r="62" spans="1:7" ht="15" thickBot="1" x14ac:dyDescent="0.25">
      <c r="A62" s="3"/>
      <c r="B62" s="26" t="s">
        <v>22</v>
      </c>
      <c r="C62" s="70"/>
      <c r="D62" s="77">
        <f>D57+D58-D59-D60-D61</f>
        <v>0</v>
      </c>
      <c r="E62" s="33"/>
      <c r="F62" s="12"/>
      <c r="G62" s="3"/>
    </row>
    <row r="63" spans="1:7" ht="15" thickBot="1" x14ac:dyDescent="0.25">
      <c r="A63" s="3"/>
      <c r="B63" s="6" t="s">
        <v>23</v>
      </c>
      <c r="C63" s="76"/>
      <c r="D63" s="78">
        <f>D5/D6</f>
        <v>0</v>
      </c>
      <c r="E63" s="8"/>
      <c r="F63" s="12"/>
      <c r="G63" s="3"/>
    </row>
    <row r="64" spans="1:7" ht="15" thickBot="1" x14ac:dyDescent="0.25">
      <c r="A64" s="3"/>
      <c r="B64" s="95" t="s">
        <v>56</v>
      </c>
      <c r="C64" s="76"/>
      <c r="D64" s="94" t="e">
        <f>IF(D62/D63&lt;0,0,IFERROR(D62/D63,0))</f>
        <v>#DIV/0!</v>
      </c>
      <c r="E64" s="33"/>
      <c r="F64" s="12"/>
      <c r="G64" s="3"/>
    </row>
    <row r="65" spans="1:7" ht="15" thickBot="1" x14ac:dyDescent="0.25">
      <c r="A65" s="3"/>
      <c r="B65" s="3"/>
      <c r="C65" s="68"/>
      <c r="D65" s="8"/>
      <c r="E65" s="8"/>
      <c r="F65" s="12"/>
      <c r="G65" s="3"/>
    </row>
    <row r="66" spans="1:7" ht="15" thickBot="1" x14ac:dyDescent="0.25">
      <c r="A66" s="3"/>
      <c r="B66" s="87"/>
      <c r="C66" s="87"/>
      <c r="D66" s="87"/>
      <c r="E66" s="34"/>
      <c r="F66" s="12"/>
      <c r="G66" s="3"/>
    </row>
    <row r="67" spans="1:7" ht="15.75" thickTop="1" thickBot="1" x14ac:dyDescent="0.25">
      <c r="A67" s="3"/>
      <c r="B67" s="87"/>
      <c r="C67" s="72"/>
      <c r="D67" s="87"/>
      <c r="E67" s="34"/>
      <c r="F67" s="12"/>
      <c r="G67" s="3"/>
    </row>
    <row r="68" spans="1:7" ht="15.75" thickTop="1" thickBot="1" x14ac:dyDescent="0.25">
      <c r="A68" s="3"/>
      <c r="B68" s="27" t="s">
        <v>184</v>
      </c>
      <c r="C68" s="72"/>
      <c r="D68" s="84">
        <v>0.04</v>
      </c>
      <c r="E68" s="34"/>
      <c r="F68" s="12"/>
      <c r="G68" s="3"/>
    </row>
    <row r="69" spans="1:7" ht="15.75" thickTop="1" thickBot="1" x14ac:dyDescent="0.25">
      <c r="A69" s="3"/>
      <c r="B69" s="27" t="s">
        <v>185</v>
      </c>
      <c r="C69" s="72"/>
      <c r="D69" s="85">
        <v>6.2E-2</v>
      </c>
      <c r="E69" s="34"/>
      <c r="F69" s="12"/>
      <c r="G69" s="3"/>
    </row>
    <row r="70" spans="1:7" ht="15.75" thickTop="1" thickBot="1" x14ac:dyDescent="0.25">
      <c r="A70" s="3"/>
      <c r="B70" s="91" t="s">
        <v>181</v>
      </c>
      <c r="C70" s="92"/>
      <c r="D70" s="93">
        <f>1*(1+D68)*(1+D69)</f>
        <v>1.1044800000000001</v>
      </c>
      <c r="E70" s="34"/>
      <c r="F70" s="12"/>
      <c r="G70" s="3"/>
    </row>
    <row r="71" spans="1:7" ht="15" thickBot="1" x14ac:dyDescent="0.25">
      <c r="A71" s="3"/>
      <c r="B71" s="8"/>
      <c r="C71" s="68"/>
      <c r="D71" s="8"/>
      <c r="E71" s="8"/>
      <c r="F71" s="12"/>
      <c r="G71" s="3"/>
    </row>
    <row r="72" spans="1:7" ht="15" thickBot="1" x14ac:dyDescent="0.25">
      <c r="A72" s="3"/>
      <c r="B72" s="82" t="s">
        <v>56</v>
      </c>
      <c r="C72" s="76"/>
      <c r="D72" s="79">
        <f>IFERROR(D64,0)</f>
        <v>0</v>
      </c>
      <c r="E72" s="33"/>
      <c r="F72" s="12"/>
      <c r="G72" s="3"/>
    </row>
    <row r="73" spans="1:7" ht="15" thickBot="1" x14ac:dyDescent="0.25">
      <c r="A73" s="12"/>
      <c r="B73" s="82" t="str">
        <f>B70</f>
        <v>Inflatiecorrectiefactor</v>
      </c>
      <c r="C73" s="76"/>
      <c r="D73" s="89">
        <f>D70</f>
        <v>1.1044800000000001</v>
      </c>
      <c r="E73" s="12"/>
      <c r="F73" s="12"/>
      <c r="G73" s="3"/>
    </row>
    <row r="74" spans="1:7" ht="15.75" thickTop="1" thickBot="1" x14ac:dyDescent="0.25">
      <c r="A74" s="3"/>
      <c r="B74" s="83" t="s">
        <v>26</v>
      </c>
      <c r="C74" s="73"/>
      <c r="D74" s="90">
        <f>D72*D73</f>
        <v>0</v>
      </c>
      <c r="E74" s="35"/>
      <c r="F74" s="12"/>
      <c r="G74" s="3"/>
    </row>
    <row r="75" spans="1:7" ht="15" thickTop="1" x14ac:dyDescent="0.2">
      <c r="A75" s="3"/>
      <c r="B75" s="3"/>
      <c r="C75" s="68"/>
      <c r="D75" s="3"/>
      <c r="E75" s="3"/>
      <c r="F75" s="12"/>
      <c r="G75" s="3"/>
    </row>
    <row r="76" spans="1:7" x14ac:dyDescent="0.2">
      <c r="F76" s="1"/>
    </row>
    <row r="77" spans="1:7" x14ac:dyDescent="0.2">
      <c r="B77" s="51"/>
      <c r="C77" s="75"/>
    </row>
    <row r="80" spans="1:7" s="2" customFormat="1" x14ac:dyDescent="0.2">
      <c r="B80" s="1"/>
      <c r="C80" s="74"/>
      <c r="D80" s="1"/>
      <c r="E80" s="1"/>
      <c r="F80" s="13"/>
    </row>
    <row r="85" spans="2:6" s="2" customFormat="1" x14ac:dyDescent="0.2">
      <c r="B85" s="1"/>
      <c r="C85" s="74"/>
      <c r="D85" s="1"/>
      <c r="E85" s="1"/>
      <c r="F85" s="13"/>
    </row>
    <row r="86" spans="2:6" s="2" customFormat="1" x14ac:dyDescent="0.2">
      <c r="B86" s="1"/>
      <c r="C86" s="74"/>
      <c r="D86" s="1"/>
      <c r="E86" s="1"/>
      <c r="F86" s="13"/>
    </row>
  </sheetData>
  <mergeCells count="16">
    <mergeCell ref="F36:F41"/>
    <mergeCell ref="B42:F42"/>
    <mergeCell ref="F43:F44"/>
    <mergeCell ref="B49:F49"/>
    <mergeCell ref="B11:F11"/>
    <mergeCell ref="F13:F18"/>
    <mergeCell ref="F20:F25"/>
    <mergeCell ref="B28:F28"/>
    <mergeCell ref="F29:F34"/>
    <mergeCell ref="B35:F35"/>
    <mergeCell ref="D2:F2"/>
    <mergeCell ref="B4:F4"/>
    <mergeCell ref="B9:B10"/>
    <mergeCell ref="C9:C10"/>
    <mergeCell ref="D9:D10"/>
    <mergeCell ref="F9:F1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38BA-52FF-45C2-8E47-27539734E850}">
  <sheetPr>
    <tabColor theme="4" tint="0.59999389629810485"/>
    <pageSetUpPr fitToPage="1"/>
  </sheetPr>
  <dimension ref="A1:G86"/>
  <sheetViews>
    <sheetView showGridLines="0" zoomScale="90" zoomScaleNormal="90" workbookViewId="0">
      <selection activeCell="D5" sqref="D5"/>
    </sheetView>
  </sheetViews>
  <sheetFormatPr defaultRowHeight="14.25" x14ac:dyDescent="0.2"/>
  <cols>
    <col min="1" max="1" width="3.5703125" style="1" customWidth="1"/>
    <col min="2" max="2" width="58" style="1"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3"/>
      <c r="C1" s="68"/>
      <c r="D1" s="3"/>
      <c r="E1" s="3"/>
      <c r="F1" s="12"/>
      <c r="G1" s="3"/>
    </row>
    <row r="2" spans="1:7" ht="108.75" customHeight="1" thickBot="1" x14ac:dyDescent="0.25">
      <c r="A2" s="3"/>
      <c r="B2" s="6"/>
      <c r="C2" s="69"/>
      <c r="D2" s="111" t="s">
        <v>157</v>
      </c>
      <c r="E2" s="111"/>
      <c r="F2" s="112"/>
      <c r="G2" s="3"/>
    </row>
    <row r="3" spans="1:7" ht="15" thickBot="1" x14ac:dyDescent="0.25">
      <c r="A3" s="3"/>
      <c r="B3" s="3"/>
      <c r="C3" s="68"/>
      <c r="D3" s="3"/>
      <c r="E3" s="3"/>
      <c r="F3" s="12"/>
      <c r="G3" s="3"/>
    </row>
    <row r="4" spans="1:7" ht="15" thickBot="1" x14ac:dyDescent="0.25">
      <c r="A4" s="3"/>
      <c r="B4" s="109" t="s">
        <v>19</v>
      </c>
      <c r="C4" s="110"/>
      <c r="D4" s="110"/>
      <c r="E4" s="110"/>
      <c r="F4" s="113"/>
      <c r="G4" s="3"/>
    </row>
    <row r="5" spans="1:7" ht="72" thickBot="1" x14ac:dyDescent="0.25">
      <c r="A5" s="3"/>
      <c r="B5" s="65" t="s">
        <v>158</v>
      </c>
      <c r="C5" s="70"/>
      <c r="D5" s="29"/>
      <c r="E5" s="36"/>
      <c r="F5" s="65" t="s">
        <v>159</v>
      </c>
      <c r="G5" s="3"/>
    </row>
    <row r="6" spans="1:7" ht="15" thickBot="1" x14ac:dyDescent="0.25">
      <c r="A6" s="3"/>
      <c r="B6" s="47" t="s">
        <v>160</v>
      </c>
      <c r="C6" s="70"/>
      <c r="D6" s="28">
        <v>365</v>
      </c>
      <c r="E6" s="37"/>
      <c r="F6" s="48"/>
      <c r="G6" s="3"/>
    </row>
    <row r="7" spans="1:7" ht="15" thickBot="1" x14ac:dyDescent="0.25">
      <c r="A7" s="3"/>
      <c r="B7" s="47" t="s">
        <v>146</v>
      </c>
      <c r="C7" s="70"/>
      <c r="D7" s="144">
        <f>D5/D6</f>
        <v>0</v>
      </c>
      <c r="E7" s="37"/>
      <c r="F7" s="48"/>
      <c r="G7" s="3"/>
    </row>
    <row r="8" spans="1:7" ht="15" thickBot="1" x14ac:dyDescent="0.25">
      <c r="A8" s="3"/>
      <c r="B8" s="3"/>
      <c r="C8" s="3"/>
      <c r="D8" s="3"/>
      <c r="E8" s="3"/>
      <c r="F8" s="3"/>
      <c r="G8" s="3"/>
    </row>
    <row r="9" spans="1:7" ht="15" thickBot="1" x14ac:dyDescent="0.25">
      <c r="A9" s="3"/>
      <c r="B9" s="114" t="s">
        <v>84</v>
      </c>
      <c r="C9" s="116" t="s">
        <v>149</v>
      </c>
      <c r="D9" s="114" t="s">
        <v>138</v>
      </c>
      <c r="E9" s="49"/>
      <c r="F9" s="114" t="s">
        <v>82</v>
      </c>
      <c r="G9" s="3"/>
    </row>
    <row r="10" spans="1:7" ht="15" thickBot="1" x14ac:dyDescent="0.25">
      <c r="A10" s="3"/>
      <c r="B10" s="115"/>
      <c r="C10" s="117"/>
      <c r="D10" s="115"/>
      <c r="E10" s="36"/>
      <c r="F10" s="115"/>
      <c r="G10" s="3"/>
    </row>
    <row r="11" spans="1:7" ht="15" thickBot="1" x14ac:dyDescent="0.25">
      <c r="A11" s="3"/>
      <c r="B11" s="109" t="s">
        <v>161</v>
      </c>
      <c r="C11" s="110"/>
      <c r="D11" s="110"/>
      <c r="E11" s="110"/>
      <c r="F11" s="113"/>
      <c r="G11" s="3"/>
    </row>
    <row r="12" spans="1:7" ht="15" thickBot="1" x14ac:dyDescent="0.25">
      <c r="A12" s="3"/>
      <c r="B12" s="31" t="s">
        <v>93</v>
      </c>
      <c r="C12" s="71"/>
      <c r="D12" s="30"/>
      <c r="E12" s="30"/>
      <c r="F12" s="66"/>
      <c r="G12" s="3"/>
    </row>
    <row r="13" spans="1:7" ht="15" thickBot="1" x14ac:dyDescent="0.25">
      <c r="A13" s="3"/>
      <c r="B13" s="54" t="s">
        <v>96</v>
      </c>
      <c r="C13" s="141"/>
      <c r="D13" s="14"/>
      <c r="E13" s="38"/>
      <c r="F13" s="118" t="s">
        <v>85</v>
      </c>
      <c r="G13" s="3"/>
    </row>
    <row r="14" spans="1:7" ht="72" thickBot="1" x14ac:dyDescent="0.25">
      <c r="A14" s="3"/>
      <c r="B14" s="56" t="s">
        <v>162</v>
      </c>
      <c r="C14" s="142"/>
      <c r="D14" s="14"/>
      <c r="E14" s="38"/>
      <c r="F14" s="119"/>
      <c r="G14" s="3"/>
    </row>
    <row r="15" spans="1:7" ht="134.25" customHeight="1" thickBot="1" x14ac:dyDescent="0.25">
      <c r="A15" s="3"/>
      <c r="B15" s="56" t="s">
        <v>163</v>
      </c>
      <c r="C15" s="142"/>
      <c r="D15" s="14"/>
      <c r="E15" s="38"/>
      <c r="F15" s="119"/>
      <c r="G15" s="3"/>
    </row>
    <row r="16" spans="1:7" ht="47.25" customHeight="1" thickBot="1" x14ac:dyDescent="0.25">
      <c r="A16" s="3"/>
      <c r="B16" s="55" t="s">
        <v>86</v>
      </c>
      <c r="C16" s="142"/>
      <c r="D16" s="14"/>
      <c r="E16" s="38"/>
      <c r="F16" s="119"/>
      <c r="G16" s="3"/>
    </row>
    <row r="17" spans="1:7" ht="48" customHeight="1" thickBot="1" x14ac:dyDescent="0.25">
      <c r="A17" s="3"/>
      <c r="B17" s="55" t="s">
        <v>125</v>
      </c>
      <c r="C17" s="142"/>
      <c r="D17" s="14"/>
      <c r="E17" s="38"/>
      <c r="F17" s="119"/>
      <c r="G17" s="3"/>
    </row>
    <row r="18" spans="1:7" ht="51" customHeight="1" thickBot="1" x14ac:dyDescent="0.25">
      <c r="A18" s="3"/>
      <c r="B18" s="58" t="s">
        <v>126</v>
      </c>
      <c r="C18" s="67">
        <f>C13-C14-C15-C16-C17</f>
        <v>0</v>
      </c>
      <c r="D18" s="140">
        <f>D13-D14-D15-D16-D17</f>
        <v>0</v>
      </c>
      <c r="E18" s="38"/>
      <c r="F18" s="120"/>
      <c r="G18" s="3"/>
    </row>
    <row r="19" spans="1:7" ht="15" thickBot="1" x14ac:dyDescent="0.25">
      <c r="A19" s="3"/>
      <c r="B19" s="31" t="s">
        <v>88</v>
      </c>
      <c r="C19" s="71"/>
      <c r="D19" s="30"/>
      <c r="E19" s="30"/>
      <c r="F19" s="66"/>
      <c r="G19" s="3"/>
    </row>
    <row r="20" spans="1:7" ht="15" thickBot="1" x14ac:dyDescent="0.25">
      <c r="A20" s="3"/>
      <c r="B20" s="54" t="s">
        <v>97</v>
      </c>
      <c r="C20" s="141"/>
      <c r="D20" s="14"/>
      <c r="E20" s="38"/>
      <c r="F20" s="118" t="s">
        <v>91</v>
      </c>
      <c r="G20" s="3"/>
    </row>
    <row r="21" spans="1:7" ht="72" thickBot="1" x14ac:dyDescent="0.25">
      <c r="A21" s="3"/>
      <c r="B21" s="56" t="s">
        <v>164</v>
      </c>
      <c r="C21" s="142"/>
      <c r="D21" s="14"/>
      <c r="E21" s="38"/>
      <c r="F21" s="119"/>
      <c r="G21" s="3"/>
    </row>
    <row r="22" spans="1:7" ht="134.25" customHeight="1" thickBot="1" x14ac:dyDescent="0.25">
      <c r="A22" s="3"/>
      <c r="B22" s="56" t="s">
        <v>165</v>
      </c>
      <c r="C22" s="142"/>
      <c r="D22" s="14"/>
      <c r="E22" s="38"/>
      <c r="F22" s="119"/>
      <c r="G22" s="3"/>
    </row>
    <row r="23" spans="1:7" ht="29.25" thickBot="1" x14ac:dyDescent="0.25">
      <c r="A23" s="3"/>
      <c r="B23" s="55" t="s">
        <v>90</v>
      </c>
      <c r="C23" s="142"/>
      <c r="D23" s="14"/>
      <c r="E23" s="38"/>
      <c r="F23" s="119"/>
      <c r="G23" s="3"/>
    </row>
    <row r="24" spans="1:7" ht="51.75" customHeight="1" thickBot="1" x14ac:dyDescent="0.25">
      <c r="A24" s="3"/>
      <c r="B24" s="55" t="s">
        <v>128</v>
      </c>
      <c r="C24" s="142"/>
      <c r="D24" s="14"/>
      <c r="E24" s="38"/>
      <c r="F24" s="119"/>
      <c r="G24" s="3"/>
    </row>
    <row r="25" spans="1:7" ht="49.5" customHeight="1" thickBot="1" x14ac:dyDescent="0.25">
      <c r="A25" s="3"/>
      <c r="B25" s="58" t="s">
        <v>129</v>
      </c>
      <c r="C25" s="67">
        <f>C20-C21-C22-C23-C24</f>
        <v>0</v>
      </c>
      <c r="D25" s="140">
        <f>D20-D21-D22-D23-D24</f>
        <v>0</v>
      </c>
      <c r="E25" s="38"/>
      <c r="F25" s="120"/>
      <c r="G25" s="3"/>
    </row>
    <row r="26" spans="1:7" ht="15" thickBot="1" x14ac:dyDescent="0.25">
      <c r="A26" s="3"/>
      <c r="B26" s="31" t="s">
        <v>92</v>
      </c>
      <c r="C26" s="70"/>
      <c r="D26" s="30"/>
      <c r="E26" s="30"/>
      <c r="F26" s="66"/>
      <c r="G26" s="3"/>
    </row>
    <row r="27" spans="1:7" ht="72" thickBot="1" x14ac:dyDescent="0.25">
      <c r="A27" s="3"/>
      <c r="B27" s="32" t="s">
        <v>20</v>
      </c>
      <c r="C27" s="70"/>
      <c r="D27" s="57"/>
      <c r="E27" s="39"/>
      <c r="F27" s="47" t="s">
        <v>166</v>
      </c>
      <c r="G27" s="3"/>
    </row>
    <row r="28" spans="1:7" ht="15" thickBot="1" x14ac:dyDescent="0.25">
      <c r="A28" s="3"/>
      <c r="B28" s="109" t="s">
        <v>167</v>
      </c>
      <c r="C28" s="110"/>
      <c r="D28" s="110"/>
      <c r="E28" s="110"/>
      <c r="F28" s="124"/>
      <c r="G28" s="3"/>
    </row>
    <row r="29" spans="1:7" ht="29.25" thickBot="1" x14ac:dyDescent="0.25">
      <c r="A29" s="3"/>
      <c r="B29" s="54" t="s">
        <v>142</v>
      </c>
      <c r="C29" s="70"/>
      <c r="D29" s="14"/>
      <c r="E29" s="38"/>
      <c r="F29" s="125" t="s">
        <v>21</v>
      </c>
      <c r="G29" s="3"/>
    </row>
    <row r="30" spans="1:7" ht="72" thickBot="1" x14ac:dyDescent="0.25">
      <c r="A30" s="3"/>
      <c r="B30" s="56" t="s">
        <v>168</v>
      </c>
      <c r="C30" s="70"/>
      <c r="D30" s="14"/>
      <c r="E30" s="38"/>
      <c r="F30" s="125"/>
      <c r="G30" s="3"/>
    </row>
    <row r="31" spans="1:7" ht="102.75" customHeight="1" thickBot="1" x14ac:dyDescent="0.25">
      <c r="A31" s="3"/>
      <c r="B31" s="56" t="s">
        <v>169</v>
      </c>
      <c r="C31" s="70"/>
      <c r="D31" s="14"/>
      <c r="E31" s="38"/>
      <c r="F31" s="125"/>
      <c r="G31" s="3"/>
    </row>
    <row r="32" spans="1:7" ht="43.5" thickBot="1" x14ac:dyDescent="0.25">
      <c r="A32" s="3"/>
      <c r="B32" s="55" t="s">
        <v>141</v>
      </c>
      <c r="C32" s="70"/>
      <c r="D32" s="14"/>
      <c r="E32" s="38"/>
      <c r="F32" s="125"/>
      <c r="G32" s="3"/>
    </row>
    <row r="33" spans="1:7" ht="51.75" customHeight="1" thickBot="1" x14ac:dyDescent="0.25">
      <c r="A33" s="3"/>
      <c r="B33" s="55" t="s">
        <v>144</v>
      </c>
      <c r="C33" s="70"/>
      <c r="D33" s="14"/>
      <c r="E33" s="38"/>
      <c r="F33" s="125"/>
      <c r="G33" s="3"/>
    </row>
    <row r="34" spans="1:7" ht="68.25" customHeight="1" thickBot="1" x14ac:dyDescent="0.25">
      <c r="A34" s="3"/>
      <c r="B34" s="80" t="s">
        <v>170</v>
      </c>
      <c r="C34" s="70"/>
      <c r="D34" s="140">
        <f>D29-D30-D31-D32-D33</f>
        <v>0</v>
      </c>
      <c r="E34" s="40"/>
      <c r="F34" s="126"/>
      <c r="G34" s="3"/>
    </row>
    <row r="35" spans="1:7" ht="15" thickBot="1" x14ac:dyDescent="0.25">
      <c r="A35" s="3"/>
      <c r="B35" s="109" t="s">
        <v>171</v>
      </c>
      <c r="C35" s="110"/>
      <c r="D35" s="110"/>
      <c r="E35" s="110"/>
      <c r="F35" s="121"/>
      <c r="G35" s="3"/>
    </row>
    <row r="36" spans="1:7" ht="29.25" thickBot="1" x14ac:dyDescent="0.25">
      <c r="A36" s="3"/>
      <c r="B36" s="54" t="s">
        <v>98</v>
      </c>
      <c r="C36" s="141"/>
      <c r="D36" s="14"/>
      <c r="E36" s="38"/>
      <c r="F36" s="118" t="s">
        <v>172</v>
      </c>
      <c r="G36" s="3"/>
    </row>
    <row r="37" spans="1:7" ht="72" thickBot="1" x14ac:dyDescent="0.25">
      <c r="A37" s="3"/>
      <c r="B37" s="56" t="s">
        <v>173</v>
      </c>
      <c r="C37" s="141"/>
      <c r="D37" s="14"/>
      <c r="E37" s="38"/>
      <c r="F37" s="119"/>
      <c r="G37" s="3"/>
    </row>
    <row r="38" spans="1:7" ht="118.5" customHeight="1" thickBot="1" x14ac:dyDescent="0.25">
      <c r="A38" s="3"/>
      <c r="B38" s="56" t="s">
        <v>174</v>
      </c>
      <c r="C38" s="141"/>
      <c r="D38" s="14"/>
      <c r="E38" s="38"/>
      <c r="F38" s="119"/>
      <c r="G38" s="3"/>
    </row>
    <row r="39" spans="1:7" ht="42.75" customHeight="1" thickBot="1" x14ac:dyDescent="0.25">
      <c r="A39" s="3"/>
      <c r="B39" s="55" t="s">
        <v>136</v>
      </c>
      <c r="C39" s="141"/>
      <c r="D39" s="14"/>
      <c r="E39" s="38"/>
      <c r="F39" s="119"/>
      <c r="G39" s="3"/>
    </row>
    <row r="40" spans="1:7" ht="45" customHeight="1" thickBot="1" x14ac:dyDescent="0.25">
      <c r="A40" s="3"/>
      <c r="B40" s="55" t="s">
        <v>131</v>
      </c>
      <c r="C40" s="141"/>
      <c r="D40" s="14"/>
      <c r="E40" s="38"/>
      <c r="F40" s="119"/>
      <c r="G40" s="3"/>
    </row>
    <row r="41" spans="1:7" ht="72" thickBot="1" x14ac:dyDescent="0.25">
      <c r="A41" s="3"/>
      <c r="B41" s="58" t="s">
        <v>120</v>
      </c>
      <c r="C41" s="67">
        <f>C36-C37-C38-C39-C40</f>
        <v>0</v>
      </c>
      <c r="D41" s="140">
        <f>D36-D37-D38-D39-D40</f>
        <v>0</v>
      </c>
      <c r="E41" s="38"/>
      <c r="F41" s="120"/>
      <c r="G41" s="3"/>
    </row>
    <row r="42" spans="1:7" ht="15" thickBot="1" x14ac:dyDescent="0.25">
      <c r="A42" s="3"/>
      <c r="B42" s="109" t="s">
        <v>175</v>
      </c>
      <c r="C42" s="110"/>
      <c r="D42" s="110"/>
      <c r="E42" s="110"/>
      <c r="F42" s="121"/>
      <c r="G42" s="3"/>
    </row>
    <row r="43" spans="1:7" ht="78" customHeight="1" thickBot="1" x14ac:dyDescent="0.25">
      <c r="A43" s="3"/>
      <c r="B43" s="54" t="s">
        <v>100</v>
      </c>
      <c r="C43" s="70"/>
      <c r="D43" s="14"/>
      <c r="E43" s="38"/>
      <c r="F43" s="118" t="s">
        <v>105</v>
      </c>
      <c r="G43" s="3"/>
    </row>
    <row r="44" spans="1:7" ht="88.5" customHeight="1" thickBot="1" x14ac:dyDescent="0.25">
      <c r="A44" s="3"/>
      <c r="B44" s="56" t="s">
        <v>176</v>
      </c>
      <c r="C44" s="70"/>
      <c r="D44" s="14"/>
      <c r="E44" s="38"/>
      <c r="F44" s="119"/>
      <c r="G44" s="3"/>
    </row>
    <row r="45" spans="1:7" ht="147" customHeight="1" thickBot="1" x14ac:dyDescent="0.25">
      <c r="A45" s="3"/>
      <c r="B45" s="56" t="s">
        <v>177</v>
      </c>
      <c r="C45" s="70"/>
      <c r="D45" s="14"/>
      <c r="E45" s="38"/>
      <c r="F45" s="62" t="s">
        <v>106</v>
      </c>
      <c r="G45" s="3"/>
    </row>
    <row r="46" spans="1:7" ht="57.75" thickBot="1" x14ac:dyDescent="0.25">
      <c r="A46" s="3"/>
      <c r="B46" s="55" t="s">
        <v>137</v>
      </c>
      <c r="C46" s="70"/>
      <c r="D46" s="14"/>
      <c r="E46" s="38"/>
      <c r="F46" s="62" t="s">
        <v>148</v>
      </c>
      <c r="G46" s="3"/>
    </row>
    <row r="47" spans="1:7" ht="45" customHeight="1" thickBot="1" x14ac:dyDescent="0.25">
      <c r="A47" s="3"/>
      <c r="B47" s="55" t="s">
        <v>133</v>
      </c>
      <c r="C47" s="70"/>
      <c r="D47" s="14"/>
      <c r="E47" s="38"/>
      <c r="F47" s="62"/>
      <c r="G47" s="3"/>
    </row>
    <row r="48" spans="1:7" ht="94.5" customHeight="1" thickBot="1" x14ac:dyDescent="0.25">
      <c r="A48" s="3"/>
      <c r="B48" s="58" t="s">
        <v>134</v>
      </c>
      <c r="C48" s="70"/>
      <c r="D48" s="140">
        <f>D43-D44-D45-D46-D47</f>
        <v>0</v>
      </c>
      <c r="E48" s="38"/>
      <c r="F48" s="63"/>
      <c r="G48" s="3"/>
    </row>
    <row r="49" spans="1:7" ht="15" thickBot="1" x14ac:dyDescent="0.25">
      <c r="A49" s="3"/>
      <c r="B49" s="122" t="s">
        <v>178</v>
      </c>
      <c r="C49" s="123"/>
      <c r="D49" s="123"/>
      <c r="E49" s="123"/>
      <c r="F49" s="124"/>
      <c r="G49" s="3"/>
    </row>
    <row r="50" spans="1:7" ht="74.25" customHeight="1" thickBot="1" x14ac:dyDescent="0.25">
      <c r="A50" s="3"/>
      <c r="B50" s="54" t="s">
        <v>108</v>
      </c>
      <c r="C50" s="70"/>
      <c r="D50" s="14"/>
      <c r="E50" s="38"/>
      <c r="F50" s="9" t="s">
        <v>179</v>
      </c>
      <c r="G50" s="3"/>
    </row>
    <row r="51" spans="1:7" ht="89.25" customHeight="1" thickBot="1" x14ac:dyDescent="0.25">
      <c r="A51" s="3"/>
      <c r="B51" s="56" t="s">
        <v>375</v>
      </c>
      <c r="C51" s="70"/>
      <c r="D51" s="14"/>
      <c r="E51" s="38"/>
      <c r="F51" s="62" t="s">
        <v>101</v>
      </c>
      <c r="G51" s="3"/>
    </row>
    <row r="52" spans="1:7" ht="146.25" customHeight="1" thickBot="1" x14ac:dyDescent="0.25">
      <c r="A52" s="3"/>
      <c r="B52" s="56" t="s">
        <v>376</v>
      </c>
      <c r="C52" s="70"/>
      <c r="D52" s="14"/>
      <c r="E52" s="38"/>
      <c r="F52" s="62" t="s">
        <v>102</v>
      </c>
      <c r="G52" s="3"/>
    </row>
    <row r="53" spans="1:7" ht="74.25" customHeight="1" thickBot="1" x14ac:dyDescent="0.25">
      <c r="A53" s="3"/>
      <c r="B53" s="55" t="s">
        <v>366</v>
      </c>
      <c r="C53" s="70"/>
      <c r="D53" s="14"/>
      <c r="E53" s="38"/>
      <c r="F53" s="62" t="s">
        <v>103</v>
      </c>
      <c r="G53" s="3"/>
    </row>
    <row r="54" spans="1:7" ht="74.25" customHeight="1" thickBot="1" x14ac:dyDescent="0.25">
      <c r="A54" s="3"/>
      <c r="B54" s="55" t="s">
        <v>367</v>
      </c>
      <c r="C54" s="70"/>
      <c r="D54" s="14"/>
      <c r="E54" s="38"/>
      <c r="F54" s="62" t="s">
        <v>148</v>
      </c>
      <c r="G54" s="3"/>
    </row>
    <row r="55" spans="1:7" ht="74.25" customHeight="1" thickBot="1" x14ac:dyDescent="0.25">
      <c r="A55" s="3"/>
      <c r="B55" s="58" t="s">
        <v>135</v>
      </c>
      <c r="C55" s="70"/>
      <c r="D55" s="140">
        <f>D50-D51-D52-D53-D54</f>
        <v>0</v>
      </c>
      <c r="E55" s="38"/>
      <c r="F55" s="63"/>
      <c r="G55" s="3"/>
    </row>
    <row r="56" spans="1:7" ht="15" thickBot="1" x14ac:dyDescent="0.25">
      <c r="A56" s="3"/>
      <c r="B56" s="3"/>
      <c r="C56" s="68"/>
      <c r="D56" s="8"/>
      <c r="E56" s="8"/>
      <c r="F56" s="12"/>
      <c r="G56" s="3"/>
    </row>
    <row r="57" spans="1:7" x14ac:dyDescent="0.2">
      <c r="A57" s="3"/>
      <c r="B57" s="53" t="s">
        <v>161</v>
      </c>
      <c r="C57" s="70"/>
      <c r="D57" s="59">
        <f>D18+D27-D25</f>
        <v>0</v>
      </c>
      <c r="E57" s="33"/>
      <c r="F57" s="12"/>
      <c r="G57" s="3"/>
    </row>
    <row r="58" spans="1:7" x14ac:dyDescent="0.2">
      <c r="A58" s="3"/>
      <c r="B58" s="26" t="s">
        <v>167</v>
      </c>
      <c r="C58" s="70"/>
      <c r="D58" s="60">
        <f>D34</f>
        <v>0</v>
      </c>
      <c r="E58" s="33"/>
      <c r="F58" s="12"/>
      <c r="G58" s="3"/>
    </row>
    <row r="59" spans="1:7" x14ac:dyDescent="0.2">
      <c r="A59" s="3"/>
      <c r="B59" s="26" t="s">
        <v>171</v>
      </c>
      <c r="C59" s="70"/>
      <c r="D59" s="60">
        <f>D41</f>
        <v>0</v>
      </c>
      <c r="E59" s="33"/>
      <c r="F59" s="12"/>
      <c r="G59" s="3"/>
    </row>
    <row r="60" spans="1:7" x14ac:dyDescent="0.2">
      <c r="A60" s="3"/>
      <c r="B60" s="26" t="s">
        <v>175</v>
      </c>
      <c r="C60" s="70"/>
      <c r="D60" s="60">
        <f>D48</f>
        <v>0</v>
      </c>
      <c r="E60" s="33"/>
      <c r="F60" s="12"/>
      <c r="G60" s="3"/>
    </row>
    <row r="61" spans="1:7" ht="15" thickBot="1" x14ac:dyDescent="0.25">
      <c r="A61" s="3"/>
      <c r="B61" s="27" t="s">
        <v>180</v>
      </c>
      <c r="C61" s="70"/>
      <c r="D61" s="61">
        <f>D55</f>
        <v>0</v>
      </c>
      <c r="E61" s="33"/>
      <c r="F61" s="12"/>
      <c r="G61" s="3"/>
    </row>
    <row r="62" spans="1:7" ht="15" thickBot="1" x14ac:dyDescent="0.25">
      <c r="A62" s="3"/>
      <c r="B62" s="26" t="s">
        <v>22</v>
      </c>
      <c r="C62" s="70"/>
      <c r="D62" s="77">
        <f>D57+D58-D59-D60-D61</f>
        <v>0</v>
      </c>
      <c r="E62" s="33"/>
      <c r="F62" s="12"/>
      <c r="G62" s="3"/>
    </row>
    <row r="63" spans="1:7" ht="15" thickBot="1" x14ac:dyDescent="0.25">
      <c r="A63" s="3"/>
      <c r="B63" s="6" t="s">
        <v>23</v>
      </c>
      <c r="C63" s="76"/>
      <c r="D63" s="78">
        <f>D5/D6</f>
        <v>0</v>
      </c>
      <c r="E63" s="8"/>
      <c r="F63" s="12"/>
      <c r="G63" s="3"/>
    </row>
    <row r="64" spans="1:7" ht="15" thickBot="1" x14ac:dyDescent="0.25">
      <c r="A64" s="3"/>
      <c r="B64" s="95" t="s">
        <v>58</v>
      </c>
      <c r="C64" s="76"/>
      <c r="D64" s="94" t="e">
        <f>IF(D62/D63&lt;0,0,IFERROR(D62/D63,0))</f>
        <v>#DIV/0!</v>
      </c>
      <c r="E64" s="33"/>
      <c r="F64" s="12"/>
      <c r="G64" s="3"/>
    </row>
    <row r="65" spans="1:7" ht="15" thickBot="1" x14ac:dyDescent="0.25">
      <c r="A65" s="3"/>
      <c r="B65" s="3"/>
      <c r="C65" s="68"/>
      <c r="D65" s="8"/>
      <c r="E65" s="8"/>
      <c r="F65" s="12"/>
      <c r="G65" s="3"/>
    </row>
    <row r="66" spans="1:7" ht="15" thickBot="1" x14ac:dyDescent="0.25">
      <c r="A66" s="3"/>
      <c r="B66" s="87"/>
      <c r="C66" s="87"/>
      <c r="D66" s="87"/>
      <c r="E66" s="34"/>
      <c r="F66" s="12"/>
      <c r="G66" s="3"/>
    </row>
    <row r="67" spans="1:7" ht="15.75" thickTop="1" thickBot="1" x14ac:dyDescent="0.25">
      <c r="A67" s="3"/>
      <c r="B67" s="72"/>
      <c r="C67" s="72"/>
      <c r="D67" s="72"/>
      <c r="E67" s="34"/>
      <c r="F67" s="12"/>
      <c r="G67" s="3"/>
    </row>
    <row r="68" spans="1:7" ht="15.75" thickTop="1" thickBot="1" x14ac:dyDescent="0.25">
      <c r="A68" s="3"/>
      <c r="B68" s="72"/>
      <c r="C68" s="72"/>
      <c r="D68" s="72"/>
      <c r="E68" s="34"/>
      <c r="F68" s="12"/>
      <c r="G68" s="3"/>
    </row>
    <row r="69" spans="1:7" ht="15.75" thickTop="1" thickBot="1" x14ac:dyDescent="0.25">
      <c r="A69" s="3"/>
      <c r="B69" s="27" t="s">
        <v>185</v>
      </c>
      <c r="C69" s="72"/>
      <c r="D69" s="85">
        <v>6.2E-2</v>
      </c>
      <c r="E69" s="34"/>
      <c r="F69" s="12"/>
      <c r="G69" s="3"/>
    </row>
    <row r="70" spans="1:7" ht="15.75" thickTop="1" thickBot="1" x14ac:dyDescent="0.25">
      <c r="A70" s="3"/>
      <c r="B70" s="91" t="s">
        <v>181</v>
      </c>
      <c r="C70" s="92"/>
      <c r="D70" s="93">
        <f>(1+D69)</f>
        <v>1.0620000000000001</v>
      </c>
      <c r="E70" s="34"/>
      <c r="F70" s="12"/>
      <c r="G70" s="3"/>
    </row>
    <row r="71" spans="1:7" ht="15" thickBot="1" x14ac:dyDescent="0.25">
      <c r="A71" s="3"/>
      <c r="B71" s="8"/>
      <c r="C71" s="68"/>
      <c r="D71" s="8"/>
      <c r="E71" s="8"/>
      <c r="F71" s="12"/>
      <c r="G71" s="3"/>
    </row>
    <row r="72" spans="1:7" ht="15" thickBot="1" x14ac:dyDescent="0.25">
      <c r="A72" s="3"/>
      <c r="B72" s="82" t="s">
        <v>58</v>
      </c>
      <c r="C72" s="76"/>
      <c r="D72" s="79">
        <f>IFERROR(D64,0)</f>
        <v>0</v>
      </c>
      <c r="E72" s="33"/>
      <c r="F72" s="12"/>
      <c r="G72" s="3"/>
    </row>
    <row r="73" spans="1:7" ht="15" thickBot="1" x14ac:dyDescent="0.25">
      <c r="A73" s="12"/>
      <c r="B73" s="82" t="str">
        <f>B70</f>
        <v>Inflatiecorrectiefactor</v>
      </c>
      <c r="C73" s="76"/>
      <c r="D73" s="89">
        <f>D70</f>
        <v>1.0620000000000001</v>
      </c>
      <c r="E73" s="12"/>
      <c r="F73" s="12"/>
      <c r="G73" s="3"/>
    </row>
    <row r="74" spans="1:7" ht="15.75" thickTop="1" thickBot="1" x14ac:dyDescent="0.25">
      <c r="A74" s="3"/>
      <c r="B74" s="83" t="s">
        <v>27</v>
      </c>
      <c r="C74" s="73"/>
      <c r="D74" s="90">
        <f>D72*D73</f>
        <v>0</v>
      </c>
      <c r="E74" s="35"/>
      <c r="F74" s="12"/>
      <c r="G74" s="3"/>
    </row>
    <row r="75" spans="1:7" ht="15" thickTop="1" x14ac:dyDescent="0.2">
      <c r="A75" s="3"/>
      <c r="B75" s="3"/>
      <c r="C75" s="68"/>
      <c r="D75" s="3"/>
      <c r="E75" s="3"/>
      <c r="F75" s="12"/>
      <c r="G75" s="3"/>
    </row>
    <row r="76" spans="1:7" x14ac:dyDescent="0.2">
      <c r="F76" s="1"/>
    </row>
    <row r="77" spans="1:7" x14ac:dyDescent="0.2">
      <c r="B77" s="51"/>
      <c r="C77" s="75"/>
    </row>
    <row r="80" spans="1:7" s="2" customFormat="1" x14ac:dyDescent="0.2">
      <c r="B80" s="1"/>
      <c r="C80" s="74"/>
      <c r="D80" s="1"/>
      <c r="E80" s="1"/>
      <c r="F80" s="13"/>
    </row>
    <row r="85" spans="2:6" s="2" customFormat="1" x14ac:dyDescent="0.2">
      <c r="B85" s="1"/>
      <c r="C85" s="74"/>
      <c r="D85" s="1"/>
      <c r="E85" s="1"/>
      <c r="F85" s="13"/>
    </row>
    <row r="86" spans="2:6" s="2" customFormat="1" x14ac:dyDescent="0.2">
      <c r="B86" s="1"/>
      <c r="C86" s="74"/>
      <c r="D86" s="1"/>
      <c r="E86" s="1"/>
      <c r="F86" s="13"/>
    </row>
  </sheetData>
  <mergeCells count="16">
    <mergeCell ref="F36:F41"/>
    <mergeCell ref="B42:F42"/>
    <mergeCell ref="F43:F44"/>
    <mergeCell ref="B49:F49"/>
    <mergeCell ref="B11:F11"/>
    <mergeCell ref="F13:F18"/>
    <mergeCell ref="F20:F25"/>
    <mergeCell ref="B28:F28"/>
    <mergeCell ref="F29:F34"/>
    <mergeCell ref="B35:F35"/>
    <mergeCell ref="D2:F2"/>
    <mergeCell ref="B4:F4"/>
    <mergeCell ref="B9:B10"/>
    <mergeCell ref="C9:C10"/>
    <mergeCell ref="D9:D10"/>
    <mergeCell ref="F9:F10"/>
  </mergeCells>
  <phoneticPr fontId="15" type="noConversion"/>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F0BA4-E1FB-4A85-873F-EDC49D67729F}">
  <sheetPr>
    <tabColor theme="4" tint="0.59999389629810485"/>
    <pageSetUpPr fitToPage="1"/>
  </sheetPr>
  <dimension ref="A1:G86"/>
  <sheetViews>
    <sheetView showGridLines="0" zoomScale="85" zoomScaleNormal="85" workbookViewId="0">
      <selection activeCell="D5" sqref="D5"/>
    </sheetView>
  </sheetViews>
  <sheetFormatPr defaultRowHeight="14.25" x14ac:dyDescent="0.2"/>
  <cols>
    <col min="1" max="1" width="3.5703125" style="1" customWidth="1"/>
    <col min="2" max="2" width="58" style="1"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3"/>
      <c r="C1" s="68"/>
      <c r="D1" s="3"/>
      <c r="E1" s="3"/>
      <c r="F1" s="12"/>
      <c r="G1" s="3"/>
    </row>
    <row r="2" spans="1:7" ht="108.75" customHeight="1" thickBot="1" x14ac:dyDescent="0.25">
      <c r="A2" s="3"/>
      <c r="B2" s="6"/>
      <c r="C2" s="69"/>
      <c r="D2" s="111" t="s">
        <v>28</v>
      </c>
      <c r="E2" s="111"/>
      <c r="F2" s="112"/>
      <c r="G2" s="3"/>
    </row>
    <row r="3" spans="1:7" ht="15" thickBot="1" x14ac:dyDescent="0.25">
      <c r="A3" s="3"/>
      <c r="B3" s="3"/>
      <c r="C3" s="68"/>
      <c r="D3" s="3"/>
      <c r="E3" s="3"/>
      <c r="F3" s="12"/>
      <c r="G3" s="3"/>
    </row>
    <row r="4" spans="1:7" ht="15" thickBot="1" x14ac:dyDescent="0.25">
      <c r="A4" s="3"/>
      <c r="B4" s="109" t="s">
        <v>19</v>
      </c>
      <c r="C4" s="110"/>
      <c r="D4" s="110"/>
      <c r="E4" s="110"/>
      <c r="F4" s="113"/>
      <c r="G4" s="3"/>
    </row>
    <row r="5" spans="1:7" ht="72" thickBot="1" x14ac:dyDescent="0.25">
      <c r="A5" s="3"/>
      <c r="B5" s="46" t="s">
        <v>29</v>
      </c>
      <c r="C5" s="70"/>
      <c r="D5" s="29"/>
      <c r="E5" s="36"/>
      <c r="F5" s="46" t="s">
        <v>145</v>
      </c>
      <c r="G5" s="3"/>
    </row>
    <row r="6" spans="1:7" ht="15" thickBot="1" x14ac:dyDescent="0.25">
      <c r="A6" s="3"/>
      <c r="B6" s="47" t="s">
        <v>0</v>
      </c>
      <c r="C6" s="70"/>
      <c r="D6" s="28">
        <v>365</v>
      </c>
      <c r="E6" s="37"/>
      <c r="F6" s="48"/>
      <c r="G6" s="3"/>
    </row>
    <row r="7" spans="1:7" ht="15" thickBot="1" x14ac:dyDescent="0.25">
      <c r="A7" s="3"/>
      <c r="B7" s="47" t="s">
        <v>146</v>
      </c>
      <c r="C7" s="70"/>
      <c r="D7" s="144">
        <f>D5/D6</f>
        <v>0</v>
      </c>
      <c r="E7" s="37"/>
      <c r="F7" s="48"/>
      <c r="G7" s="3"/>
    </row>
    <row r="8" spans="1:7" ht="15" thickBot="1" x14ac:dyDescent="0.25">
      <c r="A8" s="3"/>
      <c r="B8" s="3"/>
      <c r="C8" s="3"/>
      <c r="D8" s="3"/>
      <c r="E8" s="3"/>
      <c r="F8" s="3"/>
      <c r="G8" s="3"/>
    </row>
    <row r="9" spans="1:7" ht="15" thickBot="1" x14ac:dyDescent="0.25">
      <c r="A9" s="3"/>
      <c r="B9" s="114" t="s">
        <v>84</v>
      </c>
      <c r="C9" s="116" t="s">
        <v>149</v>
      </c>
      <c r="D9" s="114" t="s">
        <v>138</v>
      </c>
      <c r="E9" s="49"/>
      <c r="F9" s="114" t="s">
        <v>82</v>
      </c>
      <c r="G9" s="3"/>
    </row>
    <row r="10" spans="1:7" ht="15" thickBot="1" x14ac:dyDescent="0.25">
      <c r="A10" s="3"/>
      <c r="B10" s="115"/>
      <c r="C10" s="117"/>
      <c r="D10" s="115"/>
      <c r="E10" s="36"/>
      <c r="F10" s="115"/>
      <c r="G10" s="3"/>
    </row>
    <row r="11" spans="1:7" ht="15" thickBot="1" x14ac:dyDescent="0.25">
      <c r="A11" s="3"/>
      <c r="B11" s="109" t="s">
        <v>30</v>
      </c>
      <c r="C11" s="110"/>
      <c r="D11" s="110"/>
      <c r="E11" s="110"/>
      <c r="F11" s="113"/>
      <c r="G11" s="3"/>
    </row>
    <row r="12" spans="1:7" ht="15" thickBot="1" x14ac:dyDescent="0.25">
      <c r="A12" s="3"/>
      <c r="B12" s="31" t="s">
        <v>93</v>
      </c>
      <c r="C12" s="71"/>
      <c r="D12" s="30"/>
      <c r="E12" s="30"/>
      <c r="F12" s="52"/>
      <c r="G12" s="3"/>
    </row>
    <row r="13" spans="1:7" ht="15" thickBot="1" x14ac:dyDescent="0.25">
      <c r="A13" s="3"/>
      <c r="B13" s="54" t="s">
        <v>96</v>
      </c>
      <c r="C13" s="141"/>
      <c r="D13" s="14"/>
      <c r="E13" s="38"/>
      <c r="F13" s="118" t="s">
        <v>85</v>
      </c>
      <c r="G13" s="3"/>
    </row>
    <row r="14" spans="1:7" ht="72" thickBot="1" x14ac:dyDescent="0.25">
      <c r="A14" s="3"/>
      <c r="B14" s="56" t="s">
        <v>87</v>
      </c>
      <c r="C14" s="142"/>
      <c r="D14" s="14"/>
      <c r="E14" s="38"/>
      <c r="F14" s="119"/>
      <c r="G14" s="3"/>
    </row>
    <row r="15" spans="1:7" ht="134.25" customHeight="1" thickBot="1" x14ac:dyDescent="0.25">
      <c r="A15" s="3"/>
      <c r="B15" s="56" t="s">
        <v>124</v>
      </c>
      <c r="C15" s="142"/>
      <c r="D15" s="14"/>
      <c r="E15" s="38"/>
      <c r="F15" s="119"/>
      <c r="G15" s="3"/>
    </row>
    <row r="16" spans="1:7" ht="47.25" customHeight="1" thickBot="1" x14ac:dyDescent="0.25">
      <c r="A16" s="3"/>
      <c r="B16" s="55" t="s">
        <v>86</v>
      </c>
      <c r="C16" s="142"/>
      <c r="D16" s="14"/>
      <c r="E16" s="38"/>
      <c r="F16" s="119"/>
      <c r="G16" s="3"/>
    </row>
    <row r="17" spans="1:7" ht="48" customHeight="1" thickBot="1" x14ac:dyDescent="0.25">
      <c r="A17" s="3"/>
      <c r="B17" s="55" t="s">
        <v>125</v>
      </c>
      <c r="C17" s="142"/>
      <c r="D17" s="14"/>
      <c r="E17" s="38"/>
      <c r="F17" s="119"/>
      <c r="G17" s="3"/>
    </row>
    <row r="18" spans="1:7" ht="51" customHeight="1" thickBot="1" x14ac:dyDescent="0.25">
      <c r="A18" s="3"/>
      <c r="B18" s="58" t="s">
        <v>126</v>
      </c>
      <c r="C18" s="67">
        <f>C13-C14-C15-C16-C17</f>
        <v>0</v>
      </c>
      <c r="D18" s="140">
        <f>D13-D14-D15-D16-D17</f>
        <v>0</v>
      </c>
      <c r="E18" s="38"/>
      <c r="F18" s="120"/>
      <c r="G18" s="3"/>
    </row>
    <row r="19" spans="1:7" ht="15" thickBot="1" x14ac:dyDescent="0.25">
      <c r="A19" s="3"/>
      <c r="B19" s="31" t="s">
        <v>88</v>
      </c>
      <c r="C19" s="71"/>
      <c r="D19" s="30"/>
      <c r="E19" s="30"/>
      <c r="F19" s="52"/>
      <c r="G19" s="3"/>
    </row>
    <row r="20" spans="1:7" ht="15" thickBot="1" x14ac:dyDescent="0.25">
      <c r="A20" s="3"/>
      <c r="B20" s="54" t="s">
        <v>97</v>
      </c>
      <c r="C20" s="141"/>
      <c r="D20" s="14"/>
      <c r="E20" s="38"/>
      <c r="F20" s="118" t="s">
        <v>91</v>
      </c>
      <c r="G20" s="3"/>
    </row>
    <row r="21" spans="1:7" ht="72" thickBot="1" x14ac:dyDescent="0.25">
      <c r="A21" s="3"/>
      <c r="B21" s="56" t="s">
        <v>89</v>
      </c>
      <c r="C21" s="142"/>
      <c r="D21" s="14"/>
      <c r="E21" s="38"/>
      <c r="F21" s="119"/>
      <c r="G21" s="3"/>
    </row>
    <row r="22" spans="1:7" ht="134.25" customHeight="1" thickBot="1" x14ac:dyDescent="0.25">
      <c r="A22" s="3"/>
      <c r="B22" s="56" t="s">
        <v>127</v>
      </c>
      <c r="C22" s="142"/>
      <c r="D22" s="14"/>
      <c r="E22" s="38"/>
      <c r="F22" s="119"/>
      <c r="G22" s="3"/>
    </row>
    <row r="23" spans="1:7" ht="29.25" thickBot="1" x14ac:dyDescent="0.25">
      <c r="A23" s="3"/>
      <c r="B23" s="55" t="s">
        <v>90</v>
      </c>
      <c r="C23" s="142"/>
      <c r="D23" s="14"/>
      <c r="E23" s="38"/>
      <c r="F23" s="119"/>
      <c r="G23" s="3"/>
    </row>
    <row r="24" spans="1:7" ht="51.75" customHeight="1" thickBot="1" x14ac:dyDescent="0.25">
      <c r="A24" s="3"/>
      <c r="B24" s="55" t="s">
        <v>128</v>
      </c>
      <c r="C24" s="142"/>
      <c r="D24" s="14"/>
      <c r="E24" s="38"/>
      <c r="F24" s="119"/>
      <c r="G24" s="3"/>
    </row>
    <row r="25" spans="1:7" ht="49.5" customHeight="1" thickBot="1" x14ac:dyDescent="0.25">
      <c r="A25" s="3"/>
      <c r="B25" s="58" t="s">
        <v>129</v>
      </c>
      <c r="C25" s="67">
        <f>C20-C21-C22-C23-C24</f>
        <v>0</v>
      </c>
      <c r="D25" s="140">
        <f>D20-D21-D22-D23-D24</f>
        <v>0</v>
      </c>
      <c r="E25" s="38"/>
      <c r="F25" s="120"/>
      <c r="G25" s="3"/>
    </row>
    <row r="26" spans="1:7" ht="15" thickBot="1" x14ac:dyDescent="0.25">
      <c r="A26" s="3"/>
      <c r="B26" s="31" t="s">
        <v>92</v>
      </c>
      <c r="C26" s="70"/>
      <c r="D26" s="30"/>
      <c r="E26" s="30"/>
      <c r="F26" s="52"/>
      <c r="G26" s="3"/>
    </row>
    <row r="27" spans="1:7" ht="72" thickBot="1" x14ac:dyDescent="0.25">
      <c r="A27" s="3"/>
      <c r="B27" s="32" t="s">
        <v>20</v>
      </c>
      <c r="C27" s="70"/>
      <c r="D27" s="57"/>
      <c r="E27" s="39"/>
      <c r="F27" s="47" t="s">
        <v>147</v>
      </c>
      <c r="G27" s="3"/>
    </row>
    <row r="28" spans="1:7" ht="15" thickBot="1" x14ac:dyDescent="0.25">
      <c r="A28" s="3"/>
      <c r="B28" s="109" t="s">
        <v>31</v>
      </c>
      <c r="C28" s="110"/>
      <c r="D28" s="110"/>
      <c r="E28" s="110"/>
      <c r="F28" s="124"/>
      <c r="G28" s="3"/>
    </row>
    <row r="29" spans="1:7" ht="29.25" thickBot="1" x14ac:dyDescent="0.25">
      <c r="A29" s="3"/>
      <c r="B29" s="54" t="s">
        <v>142</v>
      </c>
      <c r="C29" s="70"/>
      <c r="D29" s="14"/>
      <c r="E29" s="38"/>
      <c r="F29" s="125" t="s">
        <v>21</v>
      </c>
      <c r="G29" s="3"/>
    </row>
    <row r="30" spans="1:7" ht="72" thickBot="1" x14ac:dyDescent="0.25">
      <c r="A30" s="3"/>
      <c r="B30" s="56" t="s">
        <v>143</v>
      </c>
      <c r="C30" s="70"/>
      <c r="D30" s="14"/>
      <c r="E30" s="38"/>
      <c r="F30" s="125"/>
      <c r="G30" s="3"/>
    </row>
    <row r="31" spans="1:7" ht="102.75" customHeight="1" thickBot="1" x14ac:dyDescent="0.25">
      <c r="A31" s="3"/>
      <c r="B31" s="56" t="s">
        <v>140</v>
      </c>
      <c r="C31" s="70"/>
      <c r="D31" s="14"/>
      <c r="E31" s="38"/>
      <c r="F31" s="125"/>
      <c r="G31" s="3"/>
    </row>
    <row r="32" spans="1:7" ht="43.5" thickBot="1" x14ac:dyDescent="0.25">
      <c r="A32" s="3"/>
      <c r="B32" s="55" t="s">
        <v>141</v>
      </c>
      <c r="C32" s="70"/>
      <c r="D32" s="14"/>
      <c r="E32" s="38"/>
      <c r="F32" s="125"/>
      <c r="G32" s="3"/>
    </row>
    <row r="33" spans="1:7" ht="51.75" customHeight="1" thickBot="1" x14ac:dyDescent="0.25">
      <c r="A33" s="3"/>
      <c r="B33" s="55" t="s">
        <v>144</v>
      </c>
      <c r="C33" s="70"/>
      <c r="D33" s="14"/>
      <c r="E33" s="38"/>
      <c r="F33" s="125"/>
      <c r="G33" s="3"/>
    </row>
    <row r="34" spans="1:7" ht="68.25" customHeight="1" thickBot="1" x14ac:dyDescent="0.25">
      <c r="A34" s="3"/>
      <c r="B34" s="80" t="s">
        <v>139</v>
      </c>
      <c r="C34" s="70"/>
      <c r="D34" s="140">
        <f>D29-D30-D31-D32-D33</f>
        <v>0</v>
      </c>
      <c r="E34" s="40"/>
      <c r="F34" s="126"/>
      <c r="G34" s="3"/>
    </row>
    <row r="35" spans="1:7" ht="15" thickBot="1" x14ac:dyDescent="0.25">
      <c r="A35" s="3"/>
      <c r="B35" s="109" t="s">
        <v>32</v>
      </c>
      <c r="C35" s="110"/>
      <c r="D35" s="110"/>
      <c r="E35" s="110"/>
      <c r="F35" s="121"/>
      <c r="G35" s="3"/>
    </row>
    <row r="36" spans="1:7" ht="29.25" thickBot="1" x14ac:dyDescent="0.25">
      <c r="A36" s="3"/>
      <c r="B36" s="54" t="s">
        <v>98</v>
      </c>
      <c r="C36" s="141"/>
      <c r="D36" s="14"/>
      <c r="E36" s="38"/>
      <c r="F36" s="118" t="s">
        <v>156</v>
      </c>
      <c r="G36" s="3"/>
    </row>
    <row r="37" spans="1:7" ht="72" thickBot="1" x14ac:dyDescent="0.25">
      <c r="A37" s="3"/>
      <c r="B37" s="56" t="s">
        <v>95</v>
      </c>
      <c r="C37" s="141"/>
      <c r="D37" s="14"/>
      <c r="E37" s="38"/>
      <c r="F37" s="119"/>
      <c r="G37" s="3"/>
    </row>
    <row r="38" spans="1:7" ht="118.5" customHeight="1" thickBot="1" x14ac:dyDescent="0.25">
      <c r="A38" s="3"/>
      <c r="B38" s="56" t="s">
        <v>130</v>
      </c>
      <c r="C38" s="141"/>
      <c r="D38" s="14"/>
      <c r="E38" s="38"/>
      <c r="F38" s="119"/>
      <c r="G38" s="3"/>
    </row>
    <row r="39" spans="1:7" ht="42.75" customHeight="1" thickBot="1" x14ac:dyDescent="0.25">
      <c r="A39" s="3"/>
      <c r="B39" s="55" t="s">
        <v>136</v>
      </c>
      <c r="C39" s="141"/>
      <c r="D39" s="14"/>
      <c r="E39" s="38"/>
      <c r="F39" s="119"/>
      <c r="G39" s="3"/>
    </row>
    <row r="40" spans="1:7" ht="45" customHeight="1" thickBot="1" x14ac:dyDescent="0.25">
      <c r="A40" s="3"/>
      <c r="B40" s="55" t="s">
        <v>131</v>
      </c>
      <c r="C40" s="141"/>
      <c r="D40" s="14"/>
      <c r="E40" s="38"/>
      <c r="F40" s="119"/>
      <c r="G40" s="3"/>
    </row>
    <row r="41" spans="1:7" ht="72" thickBot="1" x14ac:dyDescent="0.25">
      <c r="A41" s="3"/>
      <c r="B41" s="58" t="s">
        <v>120</v>
      </c>
      <c r="C41" s="67">
        <f>C36-C37-C38-C39-C40</f>
        <v>0</v>
      </c>
      <c r="D41" s="140">
        <f>D36-D37-D38-D39-D40</f>
        <v>0</v>
      </c>
      <c r="E41" s="38"/>
      <c r="F41" s="120"/>
      <c r="G41" s="3"/>
    </row>
    <row r="42" spans="1:7" ht="15" thickBot="1" x14ac:dyDescent="0.25">
      <c r="A42" s="3"/>
      <c r="B42" s="109" t="s">
        <v>33</v>
      </c>
      <c r="C42" s="110"/>
      <c r="D42" s="110"/>
      <c r="E42" s="110"/>
      <c r="F42" s="121"/>
      <c r="G42" s="3"/>
    </row>
    <row r="43" spans="1:7" ht="78" customHeight="1" thickBot="1" x14ac:dyDescent="0.25">
      <c r="A43" s="3"/>
      <c r="B43" s="54" t="s">
        <v>100</v>
      </c>
      <c r="C43" s="70"/>
      <c r="D43" s="14"/>
      <c r="E43" s="38"/>
      <c r="F43" s="118" t="s">
        <v>105</v>
      </c>
      <c r="G43" s="3"/>
    </row>
    <row r="44" spans="1:7" ht="88.5" customHeight="1" thickBot="1" x14ac:dyDescent="0.25">
      <c r="A44" s="3"/>
      <c r="B44" s="56" t="s">
        <v>99</v>
      </c>
      <c r="C44" s="70"/>
      <c r="D44" s="14"/>
      <c r="E44" s="38"/>
      <c r="F44" s="119"/>
      <c r="G44" s="3"/>
    </row>
    <row r="45" spans="1:7" ht="147" customHeight="1" thickBot="1" x14ac:dyDescent="0.25">
      <c r="A45" s="3"/>
      <c r="B45" s="56" t="s">
        <v>132</v>
      </c>
      <c r="C45" s="70"/>
      <c r="D45" s="14"/>
      <c r="E45" s="38"/>
      <c r="F45" s="62" t="s">
        <v>106</v>
      </c>
      <c r="G45" s="3"/>
    </row>
    <row r="46" spans="1:7" ht="57.75" thickBot="1" x14ac:dyDescent="0.25">
      <c r="A46" s="3"/>
      <c r="B46" s="55" t="s">
        <v>137</v>
      </c>
      <c r="C46" s="70"/>
      <c r="D46" s="14"/>
      <c r="E46" s="38"/>
      <c r="F46" s="62" t="s">
        <v>148</v>
      </c>
      <c r="G46" s="3"/>
    </row>
    <row r="47" spans="1:7" ht="45" customHeight="1" thickBot="1" x14ac:dyDescent="0.25">
      <c r="A47" s="3"/>
      <c r="B47" s="55" t="s">
        <v>133</v>
      </c>
      <c r="C47" s="70"/>
      <c r="D47" s="14"/>
      <c r="E47" s="38"/>
      <c r="F47" s="62"/>
      <c r="G47" s="3"/>
    </row>
    <row r="48" spans="1:7" ht="94.5" customHeight="1" thickBot="1" x14ac:dyDescent="0.25">
      <c r="A48" s="3"/>
      <c r="B48" s="58" t="s">
        <v>134</v>
      </c>
      <c r="C48" s="70"/>
      <c r="D48" s="140">
        <f>D43-D44-D45-D46-D47</f>
        <v>0</v>
      </c>
      <c r="E48" s="38"/>
      <c r="F48" s="63"/>
      <c r="G48" s="3"/>
    </row>
    <row r="49" spans="1:7" ht="15" thickBot="1" x14ac:dyDescent="0.25">
      <c r="A49" s="3"/>
      <c r="B49" s="122" t="s">
        <v>107</v>
      </c>
      <c r="C49" s="123"/>
      <c r="D49" s="123"/>
      <c r="E49" s="123"/>
      <c r="F49" s="124"/>
      <c r="G49" s="3"/>
    </row>
    <row r="50" spans="1:7" ht="74.25" customHeight="1" thickBot="1" x14ac:dyDescent="0.25">
      <c r="A50" s="3"/>
      <c r="B50" s="54" t="s">
        <v>108</v>
      </c>
      <c r="C50" s="70"/>
      <c r="D50" s="14"/>
      <c r="E50" s="38"/>
      <c r="F50" s="9" t="s">
        <v>104</v>
      </c>
      <c r="G50" s="3"/>
    </row>
    <row r="51" spans="1:7" ht="89.25" customHeight="1" thickBot="1" x14ac:dyDescent="0.25">
      <c r="A51" s="3"/>
      <c r="B51" s="56" t="s">
        <v>378</v>
      </c>
      <c r="C51" s="70"/>
      <c r="D51" s="14"/>
      <c r="E51" s="38"/>
      <c r="F51" s="62" t="s">
        <v>101</v>
      </c>
      <c r="G51" s="3"/>
    </row>
    <row r="52" spans="1:7" ht="146.25" customHeight="1" thickBot="1" x14ac:dyDescent="0.25">
      <c r="A52" s="3"/>
      <c r="B52" s="56" t="s">
        <v>377</v>
      </c>
      <c r="C52" s="70"/>
      <c r="D52" s="14"/>
      <c r="E52" s="38"/>
      <c r="F52" s="62" t="s">
        <v>102</v>
      </c>
      <c r="G52" s="3"/>
    </row>
    <row r="53" spans="1:7" ht="74.25" customHeight="1" thickBot="1" x14ac:dyDescent="0.25">
      <c r="A53" s="3"/>
      <c r="B53" s="55" t="s">
        <v>366</v>
      </c>
      <c r="C53" s="70"/>
      <c r="D53" s="14"/>
      <c r="E53" s="38"/>
      <c r="F53" s="62" t="s">
        <v>103</v>
      </c>
      <c r="G53" s="3"/>
    </row>
    <row r="54" spans="1:7" ht="74.25" customHeight="1" thickBot="1" x14ac:dyDescent="0.25">
      <c r="A54" s="3"/>
      <c r="B54" s="55" t="s">
        <v>367</v>
      </c>
      <c r="C54" s="70"/>
      <c r="D54" s="14"/>
      <c r="E54" s="38"/>
      <c r="F54" s="62" t="s">
        <v>148</v>
      </c>
      <c r="G54" s="3"/>
    </row>
    <row r="55" spans="1:7" ht="74.25" customHeight="1" thickBot="1" x14ac:dyDescent="0.25">
      <c r="A55" s="3"/>
      <c r="B55" s="58" t="s">
        <v>135</v>
      </c>
      <c r="C55" s="70"/>
      <c r="D55" s="140">
        <f>D50-D51-D52-D53-D54</f>
        <v>0</v>
      </c>
      <c r="E55" s="38"/>
      <c r="F55" s="63"/>
      <c r="G55" s="3"/>
    </row>
    <row r="56" spans="1:7" ht="15" thickBot="1" x14ac:dyDescent="0.25">
      <c r="A56" s="3"/>
      <c r="B56" s="3"/>
      <c r="C56" s="68"/>
      <c r="D56" s="8"/>
      <c r="E56" s="8"/>
      <c r="F56" s="12"/>
      <c r="G56" s="3"/>
    </row>
    <row r="57" spans="1:7" x14ac:dyDescent="0.2">
      <c r="A57" s="3"/>
      <c r="B57" s="53" t="s">
        <v>30</v>
      </c>
      <c r="C57" s="70"/>
      <c r="D57" s="59">
        <f>D18+D27-D25</f>
        <v>0</v>
      </c>
      <c r="E57" s="33"/>
      <c r="F57" s="12"/>
      <c r="G57" s="3"/>
    </row>
    <row r="58" spans="1:7" x14ac:dyDescent="0.2">
      <c r="A58" s="3"/>
      <c r="B58" s="26" t="s">
        <v>31</v>
      </c>
      <c r="C58" s="70"/>
      <c r="D58" s="60">
        <f>D34</f>
        <v>0</v>
      </c>
      <c r="E58" s="33"/>
      <c r="F58" s="12"/>
      <c r="G58" s="3"/>
    </row>
    <row r="59" spans="1:7" x14ac:dyDescent="0.2">
      <c r="A59" s="3"/>
      <c r="B59" s="26" t="s">
        <v>32</v>
      </c>
      <c r="C59" s="70"/>
      <c r="D59" s="60">
        <f>D41</f>
        <v>0</v>
      </c>
      <c r="E59" s="33"/>
      <c r="F59" s="12"/>
      <c r="G59" s="3"/>
    </row>
    <row r="60" spans="1:7" x14ac:dyDescent="0.2">
      <c r="A60" s="3"/>
      <c r="B60" s="26" t="s">
        <v>33</v>
      </c>
      <c r="C60" s="70"/>
      <c r="D60" s="60">
        <f>D48</f>
        <v>0</v>
      </c>
      <c r="E60" s="33"/>
      <c r="F60" s="12"/>
      <c r="G60" s="3"/>
    </row>
    <row r="61" spans="1:7" ht="15" thickBot="1" x14ac:dyDescent="0.25">
      <c r="A61" s="3"/>
      <c r="B61" s="27" t="s">
        <v>94</v>
      </c>
      <c r="C61" s="70"/>
      <c r="D61" s="61">
        <f>D55</f>
        <v>0</v>
      </c>
      <c r="E61" s="33"/>
      <c r="F61" s="12"/>
      <c r="G61" s="3"/>
    </row>
    <row r="62" spans="1:7" ht="15" thickBot="1" x14ac:dyDescent="0.25">
      <c r="A62" s="3"/>
      <c r="B62" s="26" t="s">
        <v>22</v>
      </c>
      <c r="C62" s="70"/>
      <c r="D62" s="77">
        <f>D57+D58-D59-D60-D61</f>
        <v>0</v>
      </c>
      <c r="E62" s="33"/>
      <c r="F62" s="12"/>
      <c r="G62" s="3"/>
    </row>
    <row r="63" spans="1:7" ht="15" thickBot="1" x14ac:dyDescent="0.25">
      <c r="A63" s="3"/>
      <c r="B63" s="6" t="s">
        <v>23</v>
      </c>
      <c r="C63" s="76"/>
      <c r="D63" s="78">
        <f>D5/D6</f>
        <v>0</v>
      </c>
      <c r="E63" s="8"/>
      <c r="F63" s="12"/>
      <c r="G63" s="3"/>
    </row>
    <row r="64" spans="1:7" ht="15" thickBot="1" x14ac:dyDescent="0.25">
      <c r="A64" s="3"/>
      <c r="B64" s="95" t="s">
        <v>34</v>
      </c>
      <c r="C64" s="76"/>
      <c r="D64" s="94" t="e">
        <f>IF(D62/D63&lt;0,0,IFERROR(D62/D63,0))</f>
        <v>#DIV/0!</v>
      </c>
      <c r="E64" s="33"/>
      <c r="F64" s="12"/>
      <c r="G64" s="3"/>
    </row>
    <row r="65" spans="1:7" ht="15" thickBot="1" x14ac:dyDescent="0.25">
      <c r="A65" s="3"/>
      <c r="B65" s="3"/>
      <c r="C65" s="68"/>
      <c r="D65" s="8"/>
      <c r="E65" s="8"/>
      <c r="F65" s="12"/>
      <c r="G65" s="3"/>
    </row>
    <row r="66" spans="1:7" ht="15.75" customHeight="1" thickTop="1" x14ac:dyDescent="0.2">
      <c r="A66" s="3"/>
      <c r="B66" s="127" t="s">
        <v>258</v>
      </c>
      <c r="C66" s="128"/>
      <c r="D66" s="129"/>
      <c r="E66" s="34"/>
      <c r="F66" s="12"/>
      <c r="G66" s="3"/>
    </row>
    <row r="67" spans="1:7" ht="15" customHeight="1" x14ac:dyDescent="0.2">
      <c r="A67" s="3"/>
      <c r="B67" s="130"/>
      <c r="C67" s="131"/>
      <c r="D67" s="132"/>
      <c r="E67" s="34"/>
      <c r="F67" s="12"/>
      <c r="G67" s="3"/>
    </row>
    <row r="68" spans="1:7" ht="15" customHeight="1" x14ac:dyDescent="0.2">
      <c r="A68" s="3"/>
      <c r="B68" s="130"/>
      <c r="C68" s="131"/>
      <c r="D68" s="132"/>
      <c r="E68" s="34"/>
      <c r="F68" s="12"/>
      <c r="G68" s="3"/>
    </row>
    <row r="69" spans="1:7" ht="15" customHeight="1" x14ac:dyDescent="0.2">
      <c r="A69" s="3"/>
      <c r="B69" s="130"/>
      <c r="C69" s="131"/>
      <c r="D69" s="132"/>
      <c r="E69" s="34"/>
      <c r="F69" s="12"/>
      <c r="G69" s="3"/>
    </row>
    <row r="70" spans="1:7" ht="15" customHeight="1" x14ac:dyDescent="0.2">
      <c r="A70" s="3"/>
      <c r="B70" s="130"/>
      <c r="C70" s="131"/>
      <c r="D70" s="132"/>
      <c r="E70" s="34"/>
      <c r="F70" s="12"/>
      <c r="G70" s="3"/>
    </row>
    <row r="71" spans="1:7" ht="15" customHeight="1" x14ac:dyDescent="0.2">
      <c r="A71" s="3"/>
      <c r="B71" s="130"/>
      <c r="C71" s="131"/>
      <c r="D71" s="132"/>
      <c r="E71" s="8"/>
      <c r="F71" s="12"/>
      <c r="G71" s="3"/>
    </row>
    <row r="72" spans="1:7" ht="15" customHeight="1" x14ac:dyDescent="0.2">
      <c r="A72" s="3"/>
      <c r="B72" s="130"/>
      <c r="C72" s="131"/>
      <c r="D72" s="132"/>
      <c r="E72" s="33"/>
      <c r="F72" s="12"/>
      <c r="G72" s="3"/>
    </row>
    <row r="73" spans="1:7" ht="15" thickBot="1" x14ac:dyDescent="0.25">
      <c r="A73" s="12"/>
      <c r="B73" s="12"/>
      <c r="C73" s="12"/>
      <c r="D73" s="12"/>
      <c r="E73" s="12"/>
      <c r="F73" s="12"/>
      <c r="G73" s="3"/>
    </row>
    <row r="74" spans="1:7" ht="15.75" thickTop="1" thickBot="1" x14ac:dyDescent="0.25">
      <c r="A74" s="3"/>
      <c r="B74" s="83" t="s">
        <v>35</v>
      </c>
      <c r="C74" s="73"/>
      <c r="D74" s="90">
        <f>IFERROR(D64,0)</f>
        <v>0</v>
      </c>
      <c r="E74" s="35"/>
      <c r="F74" s="12"/>
      <c r="G74" s="3"/>
    </row>
    <row r="75" spans="1:7" ht="15" thickTop="1" x14ac:dyDescent="0.2">
      <c r="A75" s="3"/>
      <c r="B75" s="3"/>
      <c r="C75" s="68"/>
      <c r="D75" s="3"/>
      <c r="E75" s="3"/>
      <c r="F75" s="12"/>
      <c r="G75" s="3"/>
    </row>
    <row r="76" spans="1:7" x14ac:dyDescent="0.2">
      <c r="F76" s="1"/>
    </row>
    <row r="77" spans="1:7" x14ac:dyDescent="0.2">
      <c r="B77" s="51"/>
      <c r="C77" s="75"/>
    </row>
    <row r="80" spans="1:7" s="2" customFormat="1" x14ac:dyDescent="0.2">
      <c r="B80" s="1"/>
      <c r="C80" s="74"/>
      <c r="D80" s="1"/>
      <c r="E80" s="1"/>
      <c r="F80" s="13"/>
    </row>
    <row r="85" spans="2:6" s="2" customFormat="1" x14ac:dyDescent="0.2">
      <c r="B85" s="1"/>
      <c r="C85" s="74"/>
      <c r="D85" s="1"/>
      <c r="E85" s="1"/>
      <c r="F85" s="13"/>
    </row>
    <row r="86" spans="2:6" s="2" customFormat="1" x14ac:dyDescent="0.2">
      <c r="B86" s="1"/>
      <c r="C86" s="74"/>
      <c r="D86" s="1"/>
      <c r="E86" s="1"/>
      <c r="F86" s="13"/>
    </row>
  </sheetData>
  <mergeCells count="17">
    <mergeCell ref="B28:F28"/>
    <mergeCell ref="B35:F35"/>
    <mergeCell ref="F20:F25"/>
    <mergeCell ref="F29:F34"/>
    <mergeCell ref="B66:D72"/>
    <mergeCell ref="F36:F41"/>
    <mergeCell ref="B49:F49"/>
    <mergeCell ref="F43:F44"/>
    <mergeCell ref="B42:F42"/>
    <mergeCell ref="D2:F2"/>
    <mergeCell ref="F13:F18"/>
    <mergeCell ref="B9:B10"/>
    <mergeCell ref="C9:C10"/>
    <mergeCell ref="D9:D10"/>
    <mergeCell ref="F9:F10"/>
    <mergeCell ref="B4:F4"/>
    <mergeCell ref="B11:F11"/>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A7524-3DCF-44D1-B781-6847E0D8E62D}">
  <sheetPr>
    <tabColor theme="4" tint="0.79998168889431442"/>
    <pageSetUpPr fitToPage="1"/>
  </sheetPr>
  <dimension ref="A1:G74"/>
  <sheetViews>
    <sheetView showGridLines="0" zoomScale="90" zoomScaleNormal="90" workbookViewId="0">
      <selection activeCell="D5" sqref="D5"/>
    </sheetView>
  </sheetViews>
  <sheetFormatPr defaultRowHeight="14.25" x14ac:dyDescent="0.2"/>
  <cols>
    <col min="1" max="1" width="3.5703125" style="1" customWidth="1"/>
    <col min="2" max="2" width="58" style="2"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4"/>
      <c r="C1" s="68"/>
      <c r="D1" s="3"/>
      <c r="E1" s="3"/>
      <c r="F1" s="12"/>
      <c r="G1" s="3"/>
    </row>
    <row r="2" spans="1:7" ht="108.75" customHeight="1" thickBot="1" x14ac:dyDescent="0.25">
      <c r="A2" s="3"/>
      <c r="B2" s="145"/>
      <c r="C2" s="69"/>
      <c r="D2" s="111" t="s">
        <v>338</v>
      </c>
      <c r="E2" s="111"/>
      <c r="F2" s="112"/>
      <c r="G2" s="3"/>
    </row>
    <row r="3" spans="1:7" ht="15" thickBot="1" x14ac:dyDescent="0.25">
      <c r="A3" s="3"/>
      <c r="B3" s="4"/>
      <c r="C3" s="68"/>
      <c r="D3" s="3"/>
      <c r="E3" s="3"/>
      <c r="F3" s="12"/>
      <c r="G3" s="3"/>
    </row>
    <row r="4" spans="1:7" ht="15" thickBot="1" x14ac:dyDescent="0.25">
      <c r="A4" s="3"/>
      <c r="B4" s="109" t="s">
        <v>36</v>
      </c>
      <c r="C4" s="110"/>
      <c r="D4" s="110"/>
      <c r="E4" s="110"/>
      <c r="F4" s="113"/>
      <c r="G4" s="3"/>
    </row>
    <row r="5" spans="1:7" ht="57.75" thickBot="1" x14ac:dyDescent="0.25">
      <c r="A5" s="3"/>
      <c r="B5" s="97" t="s">
        <v>339</v>
      </c>
      <c r="C5" s="70"/>
      <c r="D5" s="29"/>
      <c r="E5" s="36"/>
      <c r="F5" s="65" t="s">
        <v>340</v>
      </c>
      <c r="G5" s="3"/>
    </row>
    <row r="6" spans="1:7" ht="15" thickBot="1" x14ac:dyDescent="0.25">
      <c r="A6" s="3"/>
      <c r="B6" s="47" t="s">
        <v>237</v>
      </c>
      <c r="C6" s="70"/>
      <c r="D6" s="28">
        <v>365</v>
      </c>
      <c r="E6" s="37"/>
      <c r="F6" s="48"/>
      <c r="G6" s="3"/>
    </row>
    <row r="7" spans="1:7" ht="15" thickBot="1" x14ac:dyDescent="0.25">
      <c r="A7" s="3"/>
      <c r="B7" s="47" t="s">
        <v>146</v>
      </c>
      <c r="C7" s="70"/>
      <c r="D7" s="144">
        <f>D5/D6</f>
        <v>0</v>
      </c>
      <c r="E7" s="37"/>
      <c r="F7" s="48"/>
      <c r="G7" s="3"/>
    </row>
    <row r="8" spans="1:7" ht="15" thickBot="1" x14ac:dyDescent="0.25">
      <c r="A8" s="3"/>
      <c r="B8" s="4"/>
      <c r="C8" s="3"/>
      <c r="D8" s="3"/>
      <c r="E8" s="3"/>
      <c r="F8" s="3"/>
      <c r="G8" s="3"/>
    </row>
    <row r="9" spans="1:7" ht="15" thickBot="1" x14ac:dyDescent="0.25">
      <c r="A9" s="3"/>
      <c r="B9" s="114" t="s">
        <v>84</v>
      </c>
      <c r="C9" s="116" t="s">
        <v>259</v>
      </c>
      <c r="D9" s="114" t="s">
        <v>138</v>
      </c>
      <c r="E9" s="49"/>
      <c r="F9" s="114" t="s">
        <v>82</v>
      </c>
      <c r="G9" s="3"/>
    </row>
    <row r="10" spans="1:7" ht="15" thickBot="1" x14ac:dyDescent="0.25">
      <c r="A10" s="3"/>
      <c r="B10" s="115"/>
      <c r="C10" s="117"/>
      <c r="D10" s="115"/>
      <c r="E10" s="36"/>
      <c r="F10" s="115"/>
      <c r="G10" s="3"/>
    </row>
    <row r="11" spans="1:7" ht="15" thickBot="1" x14ac:dyDescent="0.25">
      <c r="A11" s="3"/>
      <c r="B11" s="109" t="s">
        <v>341</v>
      </c>
      <c r="C11" s="110"/>
      <c r="D11" s="110"/>
      <c r="E11" s="110"/>
      <c r="F11" s="113"/>
      <c r="G11" s="3"/>
    </row>
    <row r="12" spans="1:7" ht="15" thickBot="1" x14ac:dyDescent="0.25">
      <c r="A12" s="3"/>
      <c r="B12" s="146" t="s">
        <v>109</v>
      </c>
      <c r="C12" s="71"/>
      <c r="D12" s="30"/>
      <c r="E12" s="30"/>
      <c r="F12" s="66"/>
      <c r="G12" s="3"/>
    </row>
    <row r="13" spans="1:7" ht="15" thickBot="1" x14ac:dyDescent="0.25">
      <c r="A13" s="3"/>
      <c r="B13" s="54" t="s">
        <v>110</v>
      </c>
      <c r="C13" s="141"/>
      <c r="D13" s="14"/>
      <c r="E13" s="38"/>
      <c r="F13" s="118" t="s">
        <v>117</v>
      </c>
      <c r="G13" s="3"/>
    </row>
    <row r="14" spans="1:7" ht="57.75" thickBot="1" x14ac:dyDescent="0.25">
      <c r="A14" s="3"/>
      <c r="B14" s="55" t="s">
        <v>342</v>
      </c>
      <c r="C14" s="142"/>
      <c r="D14" s="14"/>
      <c r="E14" s="38"/>
      <c r="F14" s="119"/>
      <c r="G14" s="3"/>
    </row>
    <row r="15" spans="1:7" ht="134.25" customHeight="1" thickBot="1" x14ac:dyDescent="0.25">
      <c r="A15" s="3"/>
      <c r="B15" s="55" t="s">
        <v>343</v>
      </c>
      <c r="C15" s="142"/>
      <c r="D15" s="14"/>
      <c r="E15" s="38"/>
      <c r="F15" s="119"/>
      <c r="G15" s="3"/>
    </row>
    <row r="16" spans="1:7" ht="47.25" customHeight="1" thickBot="1" x14ac:dyDescent="0.25">
      <c r="A16" s="3"/>
      <c r="B16" s="55" t="s">
        <v>260</v>
      </c>
      <c r="C16" s="142"/>
      <c r="D16" s="14"/>
      <c r="E16" s="38"/>
      <c r="F16" s="119"/>
      <c r="G16" s="3"/>
    </row>
    <row r="17" spans="1:7" ht="51" customHeight="1" thickBot="1" x14ac:dyDescent="0.25">
      <c r="A17" s="3"/>
      <c r="B17" s="58" t="s">
        <v>119</v>
      </c>
      <c r="C17" s="67">
        <f>C13-C14-C15-C16</f>
        <v>0</v>
      </c>
      <c r="D17" s="140">
        <f>D13-D14-D15-D16</f>
        <v>0</v>
      </c>
      <c r="E17" s="38"/>
      <c r="F17" s="120"/>
      <c r="G17" s="3"/>
    </row>
    <row r="18" spans="1:7" ht="15" thickBot="1" x14ac:dyDescent="0.25">
      <c r="A18" s="3"/>
      <c r="B18" s="146" t="s">
        <v>111</v>
      </c>
      <c r="C18" s="70"/>
      <c r="D18" s="30"/>
      <c r="E18" s="30"/>
      <c r="F18" s="66"/>
      <c r="G18" s="3"/>
    </row>
    <row r="19" spans="1:7" ht="57.75" thickBot="1" x14ac:dyDescent="0.25">
      <c r="A19" s="3"/>
      <c r="B19" s="32" t="s">
        <v>37</v>
      </c>
      <c r="C19" s="70"/>
      <c r="D19" s="57"/>
      <c r="E19" s="39"/>
      <c r="F19" s="47" t="s">
        <v>344</v>
      </c>
      <c r="G19" s="3"/>
    </row>
    <row r="20" spans="1:7" ht="15" thickBot="1" x14ac:dyDescent="0.25">
      <c r="A20" s="3"/>
      <c r="B20" s="109" t="s">
        <v>345</v>
      </c>
      <c r="C20" s="110"/>
      <c r="D20" s="110"/>
      <c r="E20" s="110"/>
      <c r="F20" s="124"/>
      <c r="G20" s="3"/>
    </row>
    <row r="21" spans="1:7" ht="29.25" thickBot="1" x14ac:dyDescent="0.25">
      <c r="A21" s="3"/>
      <c r="B21" s="54" t="s">
        <v>261</v>
      </c>
      <c r="C21" s="70"/>
      <c r="D21" s="14"/>
      <c r="E21" s="38"/>
      <c r="F21" s="125" t="s">
        <v>21</v>
      </c>
      <c r="G21" s="3"/>
    </row>
    <row r="22" spans="1:7" ht="57.75" thickBot="1" x14ac:dyDescent="0.25">
      <c r="A22" s="3"/>
      <c r="B22" s="55" t="s">
        <v>346</v>
      </c>
      <c r="C22" s="70"/>
      <c r="D22" s="14"/>
      <c r="E22" s="38"/>
      <c r="F22" s="125"/>
      <c r="G22" s="3"/>
    </row>
    <row r="23" spans="1:7" ht="119.25" customHeight="1" thickBot="1" x14ac:dyDescent="0.25">
      <c r="A23" s="3"/>
      <c r="B23" s="55" t="s">
        <v>347</v>
      </c>
      <c r="C23" s="70"/>
      <c r="D23" s="14"/>
      <c r="E23" s="38"/>
      <c r="F23" s="125"/>
      <c r="G23" s="3"/>
    </row>
    <row r="24" spans="1:7" ht="51" customHeight="1" thickBot="1" x14ac:dyDescent="0.25">
      <c r="A24" s="3"/>
      <c r="B24" s="55" t="s">
        <v>262</v>
      </c>
      <c r="C24" s="70"/>
      <c r="D24" s="14"/>
      <c r="E24" s="38"/>
      <c r="F24" s="125"/>
      <c r="G24" s="3"/>
    </row>
    <row r="25" spans="1:7" ht="68.25" customHeight="1" thickBot="1" x14ac:dyDescent="0.25">
      <c r="A25" s="3"/>
      <c r="B25" s="80" t="s">
        <v>348</v>
      </c>
      <c r="C25" s="70"/>
      <c r="D25" s="140">
        <f>D21-D22-D23-D24</f>
        <v>0</v>
      </c>
      <c r="E25" s="40"/>
      <c r="F25" s="126"/>
      <c r="G25" s="3"/>
    </row>
    <row r="26" spans="1:7" ht="15" thickBot="1" x14ac:dyDescent="0.25">
      <c r="A26" s="3"/>
      <c r="B26" s="109" t="s">
        <v>349</v>
      </c>
      <c r="C26" s="110"/>
      <c r="D26" s="110"/>
      <c r="E26" s="110"/>
      <c r="F26" s="121"/>
      <c r="G26" s="3"/>
    </row>
    <row r="27" spans="1:7" ht="29.25" thickBot="1" x14ac:dyDescent="0.25">
      <c r="A27" s="3"/>
      <c r="B27" s="54" t="s">
        <v>112</v>
      </c>
      <c r="C27" s="141"/>
      <c r="D27" s="14"/>
      <c r="E27" s="38"/>
      <c r="F27" s="118" t="s">
        <v>350</v>
      </c>
      <c r="G27" s="3"/>
    </row>
    <row r="28" spans="1:7" ht="57.75" thickBot="1" x14ac:dyDescent="0.25">
      <c r="A28" s="3"/>
      <c r="B28" s="55" t="s">
        <v>351</v>
      </c>
      <c r="C28" s="141"/>
      <c r="D28" s="14"/>
      <c r="E28" s="38"/>
      <c r="F28" s="119"/>
      <c r="G28" s="3"/>
    </row>
    <row r="29" spans="1:7" ht="118.5" customHeight="1" thickBot="1" x14ac:dyDescent="0.25">
      <c r="A29" s="3"/>
      <c r="B29" s="55" t="s">
        <v>352</v>
      </c>
      <c r="C29" s="141"/>
      <c r="D29" s="14"/>
      <c r="E29" s="38"/>
      <c r="F29" s="119"/>
      <c r="G29" s="3"/>
    </row>
    <row r="30" spans="1:7" ht="42.75" customHeight="1" thickBot="1" x14ac:dyDescent="0.25">
      <c r="A30" s="3"/>
      <c r="B30" s="55" t="s">
        <v>264</v>
      </c>
      <c r="C30" s="141"/>
      <c r="D30" s="14"/>
      <c r="E30" s="38"/>
      <c r="F30" s="119"/>
      <c r="G30" s="3"/>
    </row>
    <row r="31" spans="1:7" ht="57.75" thickBot="1" x14ac:dyDescent="0.25">
      <c r="A31" s="3"/>
      <c r="B31" s="58" t="s">
        <v>270</v>
      </c>
      <c r="C31" s="67">
        <f>C27-C28-C29-C30</f>
        <v>0</v>
      </c>
      <c r="D31" s="140">
        <f>D27-D28-D29-D30</f>
        <v>0</v>
      </c>
      <c r="E31" s="38"/>
      <c r="F31" s="120"/>
      <c r="G31" s="3"/>
    </row>
    <row r="32" spans="1:7" ht="15" thickBot="1" x14ac:dyDescent="0.25">
      <c r="A32" s="3"/>
      <c r="B32" s="109" t="s">
        <v>353</v>
      </c>
      <c r="C32" s="110"/>
      <c r="D32" s="110"/>
      <c r="E32" s="110"/>
      <c r="F32" s="121"/>
      <c r="G32" s="3"/>
    </row>
    <row r="33" spans="1:7" ht="78" customHeight="1" thickBot="1" x14ac:dyDescent="0.25">
      <c r="A33" s="3"/>
      <c r="B33" s="54" t="s">
        <v>113</v>
      </c>
      <c r="C33" s="70"/>
      <c r="D33" s="14"/>
      <c r="E33" s="38"/>
      <c r="F33" s="118" t="s">
        <v>271</v>
      </c>
      <c r="G33" s="3"/>
    </row>
    <row r="34" spans="1:7" ht="88.5" customHeight="1" thickBot="1" x14ac:dyDescent="0.25">
      <c r="A34" s="3"/>
      <c r="B34" s="55" t="s">
        <v>354</v>
      </c>
      <c r="C34" s="70"/>
      <c r="D34" s="14"/>
      <c r="E34" s="38"/>
      <c r="F34" s="119"/>
      <c r="G34" s="3"/>
    </row>
    <row r="35" spans="1:7" ht="147" customHeight="1" thickBot="1" x14ac:dyDescent="0.25">
      <c r="A35" s="3"/>
      <c r="B35" s="55" t="s">
        <v>355</v>
      </c>
      <c r="C35" s="70"/>
      <c r="D35" s="14"/>
      <c r="E35" s="38"/>
      <c r="F35" s="62" t="s">
        <v>106</v>
      </c>
      <c r="G35" s="3"/>
    </row>
    <row r="36" spans="1:7" ht="57.75" thickBot="1" x14ac:dyDescent="0.25">
      <c r="A36" s="3"/>
      <c r="B36" s="55" t="s">
        <v>122</v>
      </c>
      <c r="C36" s="70"/>
      <c r="D36" s="14"/>
      <c r="E36" s="38"/>
      <c r="F36" s="62" t="s">
        <v>148</v>
      </c>
      <c r="G36" s="3"/>
    </row>
    <row r="37" spans="1:7" ht="94.5" customHeight="1" thickBot="1" x14ac:dyDescent="0.25">
      <c r="A37" s="3"/>
      <c r="B37" s="58" t="s">
        <v>275</v>
      </c>
      <c r="C37" s="70"/>
      <c r="D37" s="140">
        <f>D33-D34-D35-D36</f>
        <v>0</v>
      </c>
      <c r="E37" s="38"/>
      <c r="F37" s="63"/>
      <c r="G37" s="3"/>
    </row>
    <row r="38" spans="1:7" ht="15" thickBot="1" x14ac:dyDescent="0.25">
      <c r="A38" s="3"/>
      <c r="B38" s="122" t="s">
        <v>356</v>
      </c>
      <c r="C38" s="123"/>
      <c r="D38" s="123"/>
      <c r="E38" s="123"/>
      <c r="F38" s="124"/>
      <c r="G38" s="3"/>
    </row>
    <row r="39" spans="1:7" ht="74.25" customHeight="1" thickBot="1" x14ac:dyDescent="0.25">
      <c r="A39" s="3"/>
      <c r="B39" s="54" t="s">
        <v>115</v>
      </c>
      <c r="C39" s="70"/>
      <c r="D39" s="14"/>
      <c r="E39" s="38"/>
      <c r="F39" s="9" t="s">
        <v>256</v>
      </c>
      <c r="G39" s="3"/>
    </row>
    <row r="40" spans="1:7" ht="89.25" customHeight="1" thickBot="1" x14ac:dyDescent="0.25">
      <c r="A40" s="3"/>
      <c r="B40" s="55" t="s">
        <v>368</v>
      </c>
      <c r="C40" s="70"/>
      <c r="D40" s="14"/>
      <c r="E40" s="38"/>
      <c r="F40" s="62" t="s">
        <v>101</v>
      </c>
      <c r="G40" s="3"/>
    </row>
    <row r="41" spans="1:7" ht="146.25" customHeight="1" thickBot="1" x14ac:dyDescent="0.25">
      <c r="A41" s="3"/>
      <c r="B41" s="55" t="s">
        <v>369</v>
      </c>
      <c r="C41" s="70"/>
      <c r="D41" s="14"/>
      <c r="E41" s="38"/>
      <c r="F41" s="62" t="s">
        <v>102</v>
      </c>
      <c r="G41" s="3"/>
    </row>
    <row r="42" spans="1:7" ht="74.25" customHeight="1" thickBot="1" x14ac:dyDescent="0.25">
      <c r="A42" s="3"/>
      <c r="B42" s="55" t="s">
        <v>370</v>
      </c>
      <c r="C42" s="70"/>
      <c r="D42" s="14"/>
      <c r="E42" s="38"/>
      <c r="F42" s="62" t="s">
        <v>272</v>
      </c>
      <c r="G42" s="3"/>
    </row>
    <row r="43" spans="1:7" ht="74.25" customHeight="1" thickBot="1" x14ac:dyDescent="0.25">
      <c r="A43" s="3"/>
      <c r="B43" s="58" t="s">
        <v>276</v>
      </c>
      <c r="C43" s="96"/>
      <c r="D43" s="140">
        <f>D39-D40-D41-D42</f>
        <v>0</v>
      </c>
      <c r="E43" s="38"/>
      <c r="F43" s="63" t="s">
        <v>148</v>
      </c>
      <c r="G43" s="3"/>
    </row>
    <row r="44" spans="1:7" ht="15" thickBot="1" x14ac:dyDescent="0.25">
      <c r="A44" s="3"/>
      <c r="B44" s="4"/>
      <c r="C44" s="68"/>
      <c r="D44" s="8"/>
      <c r="E44" s="8"/>
      <c r="F44" s="12"/>
      <c r="G44" s="3"/>
    </row>
    <row r="45" spans="1:7" x14ac:dyDescent="0.2">
      <c r="A45" s="3"/>
      <c r="B45" s="147" t="s">
        <v>341</v>
      </c>
      <c r="C45" s="70"/>
      <c r="D45" s="59">
        <f>D17+D19</f>
        <v>0</v>
      </c>
      <c r="E45" s="33"/>
      <c r="F45" s="12"/>
      <c r="G45" s="3"/>
    </row>
    <row r="46" spans="1:7" x14ac:dyDescent="0.2">
      <c r="A46" s="3"/>
      <c r="B46" s="148" t="s">
        <v>345</v>
      </c>
      <c r="C46" s="70"/>
      <c r="D46" s="60">
        <f>D25</f>
        <v>0</v>
      </c>
      <c r="E46" s="33"/>
      <c r="F46" s="12"/>
      <c r="G46" s="3"/>
    </row>
    <row r="47" spans="1:7" x14ac:dyDescent="0.2">
      <c r="A47" s="3"/>
      <c r="B47" s="148" t="s">
        <v>349</v>
      </c>
      <c r="C47" s="70"/>
      <c r="D47" s="60">
        <f>D31</f>
        <v>0</v>
      </c>
      <c r="E47" s="33"/>
      <c r="F47" s="12"/>
      <c r="G47" s="3"/>
    </row>
    <row r="48" spans="1:7" x14ac:dyDescent="0.2">
      <c r="A48" s="3"/>
      <c r="B48" s="148" t="s">
        <v>353</v>
      </c>
      <c r="C48" s="70"/>
      <c r="D48" s="60">
        <f>D37</f>
        <v>0</v>
      </c>
      <c r="E48" s="33"/>
      <c r="F48" s="12"/>
      <c r="G48" s="3"/>
    </row>
    <row r="49" spans="1:7" ht="15" thickBot="1" x14ac:dyDescent="0.25">
      <c r="A49" s="3"/>
      <c r="B49" s="149" t="s">
        <v>357</v>
      </c>
      <c r="C49" s="70"/>
      <c r="D49" s="61">
        <f>D43</f>
        <v>0</v>
      </c>
      <c r="E49" s="33"/>
      <c r="F49" s="12"/>
      <c r="G49" s="3"/>
    </row>
    <row r="50" spans="1:7" ht="15" thickBot="1" x14ac:dyDescent="0.25">
      <c r="A50" s="3"/>
      <c r="B50" s="148" t="s">
        <v>22</v>
      </c>
      <c r="C50" s="70"/>
      <c r="D50" s="77">
        <f>D45+D46-D47-D48-D49</f>
        <v>0</v>
      </c>
      <c r="E50" s="33"/>
      <c r="F50" s="12"/>
      <c r="G50" s="3"/>
    </row>
    <row r="51" spans="1:7" ht="15" thickBot="1" x14ac:dyDescent="0.25">
      <c r="A51" s="3"/>
      <c r="B51" s="145" t="s">
        <v>23</v>
      </c>
      <c r="C51" s="76"/>
      <c r="D51" s="78">
        <f>D5/D6</f>
        <v>0</v>
      </c>
      <c r="E51" s="8"/>
      <c r="F51" s="12"/>
      <c r="G51" s="3"/>
    </row>
    <row r="52" spans="1:7" ht="15" thickBot="1" x14ac:dyDescent="0.25">
      <c r="A52" s="3"/>
      <c r="B52" s="150" t="s">
        <v>67</v>
      </c>
      <c r="C52" s="76"/>
      <c r="D52" s="94" t="e">
        <f>IF(D50/D51&lt;0,0,IFERROR(D50/D51,0))</f>
        <v>#DIV/0!</v>
      </c>
      <c r="E52" s="33"/>
      <c r="F52" s="12"/>
      <c r="G52" s="3"/>
    </row>
    <row r="53" spans="1:7" ht="15" thickBot="1" x14ac:dyDescent="0.25">
      <c r="A53" s="3"/>
      <c r="B53" s="4"/>
      <c r="C53" s="68"/>
      <c r="D53" s="8"/>
      <c r="E53" s="8"/>
      <c r="F53" s="12"/>
      <c r="G53" s="3"/>
    </row>
    <row r="54" spans="1:7" ht="15.75" customHeight="1" thickBot="1" x14ac:dyDescent="0.25">
      <c r="A54" s="3"/>
      <c r="B54" s="151" t="s">
        <v>182</v>
      </c>
      <c r="C54" s="87"/>
      <c r="D54" s="88">
        <v>2.4500000000000001E-2</v>
      </c>
      <c r="E54" s="34"/>
      <c r="F54" s="12"/>
      <c r="G54" s="3"/>
    </row>
    <row r="55" spans="1:7" ht="15" customHeight="1" thickTop="1" thickBot="1" x14ac:dyDescent="0.25">
      <c r="A55" s="3"/>
      <c r="B55" s="149" t="s">
        <v>183</v>
      </c>
      <c r="C55" s="72"/>
      <c r="D55" s="84">
        <v>1.95E-2</v>
      </c>
      <c r="E55" s="34"/>
      <c r="F55" s="12"/>
      <c r="G55" s="3"/>
    </row>
    <row r="56" spans="1:7" ht="15" customHeight="1" thickTop="1" thickBot="1" x14ac:dyDescent="0.25">
      <c r="A56" s="3"/>
      <c r="B56" s="149" t="s">
        <v>184</v>
      </c>
      <c r="C56" s="72"/>
      <c r="D56" s="84">
        <v>0.04</v>
      </c>
      <c r="E56" s="34"/>
      <c r="F56" s="12"/>
      <c r="G56" s="3"/>
    </row>
    <row r="57" spans="1:7" ht="15" customHeight="1" thickTop="1" thickBot="1" x14ac:dyDescent="0.25">
      <c r="A57" s="3"/>
      <c r="B57" s="149" t="s">
        <v>185</v>
      </c>
      <c r="C57" s="72"/>
      <c r="D57" s="85">
        <v>6.2E-2</v>
      </c>
      <c r="E57" s="34"/>
      <c r="F57" s="12"/>
      <c r="G57" s="3"/>
    </row>
    <row r="58" spans="1:7" ht="15" customHeight="1" thickTop="1" thickBot="1" x14ac:dyDescent="0.25">
      <c r="A58" s="3"/>
      <c r="B58" s="152" t="s">
        <v>181</v>
      </c>
      <c r="C58" s="92"/>
      <c r="D58" s="93">
        <f>1*(1+D54)*(1+D55)*(1+D56)*(1+D57)</f>
        <v>1.15360478532</v>
      </c>
      <c r="E58" s="34"/>
      <c r="F58" s="12"/>
      <c r="G58" s="3"/>
    </row>
    <row r="59" spans="1:7" ht="15" customHeight="1" thickBot="1" x14ac:dyDescent="0.25">
      <c r="A59" s="3"/>
      <c r="B59" s="153"/>
      <c r="C59" s="68"/>
      <c r="D59" s="8"/>
      <c r="E59" s="8"/>
      <c r="F59" s="12"/>
      <c r="G59" s="3"/>
    </row>
    <row r="60" spans="1:7" ht="15" customHeight="1" thickBot="1" x14ac:dyDescent="0.25">
      <c r="A60" s="3"/>
      <c r="B60" s="154" t="s">
        <v>67</v>
      </c>
      <c r="C60" s="76"/>
      <c r="D60" s="79">
        <f>IFERROR(D52,0)</f>
        <v>0</v>
      </c>
      <c r="E60" s="33"/>
      <c r="F60" s="12"/>
      <c r="G60" s="3"/>
    </row>
    <row r="61" spans="1:7" ht="15" thickBot="1" x14ac:dyDescent="0.25">
      <c r="A61" s="12"/>
      <c r="B61" s="154" t="str">
        <f>B58</f>
        <v>Inflatiecorrectiefactor</v>
      </c>
      <c r="C61" s="76"/>
      <c r="D61" s="89">
        <f>D58</f>
        <v>1.15360478532</v>
      </c>
      <c r="E61" s="12"/>
      <c r="F61" s="12"/>
      <c r="G61" s="3"/>
    </row>
    <row r="62" spans="1:7" ht="15.75" thickTop="1" thickBot="1" x14ac:dyDescent="0.25">
      <c r="A62" s="3"/>
      <c r="B62" s="155" t="s">
        <v>38</v>
      </c>
      <c r="C62" s="73"/>
      <c r="D62" s="90">
        <f>D60*D61</f>
        <v>0</v>
      </c>
      <c r="E62" s="35"/>
      <c r="F62" s="12"/>
      <c r="G62" s="3"/>
    </row>
    <row r="63" spans="1:7" ht="15" thickTop="1" x14ac:dyDescent="0.2">
      <c r="A63" s="3"/>
      <c r="B63" s="4"/>
      <c r="C63" s="68"/>
      <c r="D63" s="3"/>
      <c r="E63" s="3"/>
      <c r="F63" s="12"/>
      <c r="G63" s="3"/>
    </row>
    <row r="64" spans="1:7" x14ac:dyDescent="0.2">
      <c r="F64" s="1"/>
    </row>
    <row r="65" spans="2:6" x14ac:dyDescent="0.2">
      <c r="B65" s="156"/>
      <c r="C65" s="75"/>
    </row>
    <row r="68" spans="2:6" s="2" customFormat="1" x14ac:dyDescent="0.2">
      <c r="C68" s="74"/>
      <c r="D68" s="1"/>
      <c r="E68" s="1"/>
      <c r="F68" s="13"/>
    </row>
    <row r="73" spans="2:6" s="2" customFormat="1" x14ac:dyDescent="0.2">
      <c r="C73" s="74"/>
      <c r="D73" s="1"/>
      <c r="E73" s="1"/>
      <c r="F73" s="13"/>
    </row>
    <row r="74" spans="2:6" s="2" customFormat="1" x14ac:dyDescent="0.2">
      <c r="C74" s="74"/>
      <c r="D74" s="1"/>
      <c r="E74" s="1"/>
      <c r="F74" s="13"/>
    </row>
  </sheetData>
  <mergeCells count="15">
    <mergeCell ref="B32:F32"/>
    <mergeCell ref="F33:F34"/>
    <mergeCell ref="B38:F38"/>
    <mergeCell ref="B11:F11"/>
    <mergeCell ref="F13:F17"/>
    <mergeCell ref="B20:F20"/>
    <mergeCell ref="F21:F25"/>
    <mergeCell ref="B26:F26"/>
    <mergeCell ref="F27:F31"/>
    <mergeCell ref="D2:F2"/>
    <mergeCell ref="B4:F4"/>
    <mergeCell ref="B9:B10"/>
    <mergeCell ref="C9:C10"/>
    <mergeCell ref="D9:D10"/>
    <mergeCell ref="F9:F1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7BE8E-611D-4A41-BD5A-D22D183394F0}">
  <sheetPr>
    <tabColor theme="4" tint="0.79998168889431442"/>
    <pageSetUpPr fitToPage="1"/>
  </sheetPr>
  <dimension ref="A1:G74"/>
  <sheetViews>
    <sheetView showGridLines="0" zoomScale="90" zoomScaleNormal="90" workbookViewId="0">
      <selection activeCell="D5" sqref="D5"/>
    </sheetView>
  </sheetViews>
  <sheetFormatPr defaultRowHeight="14.25" x14ac:dyDescent="0.2"/>
  <cols>
    <col min="1" max="1" width="3.5703125" style="1" customWidth="1"/>
    <col min="2" max="2" width="58" style="2" customWidth="1"/>
    <col min="3" max="3" width="58" style="74" customWidth="1"/>
    <col min="4" max="4" width="55.7109375" style="1" customWidth="1"/>
    <col min="5" max="5" width="2" style="1" customWidth="1"/>
    <col min="6" max="6" width="71.5703125" style="13" customWidth="1"/>
    <col min="7" max="7" width="3.140625" style="1" customWidth="1"/>
    <col min="8" max="8" width="37.140625" style="1" customWidth="1"/>
    <col min="9" max="13" width="36.7109375" style="1" customWidth="1"/>
    <col min="14" max="14" width="42.7109375" style="1" customWidth="1"/>
    <col min="15" max="16384" width="9.140625" style="1"/>
  </cols>
  <sheetData>
    <row r="1" spans="1:7" ht="15" thickBot="1" x14ac:dyDescent="0.25">
      <c r="A1" s="3"/>
      <c r="B1" s="4"/>
      <c r="C1" s="68"/>
      <c r="D1" s="3"/>
      <c r="E1" s="3"/>
      <c r="F1" s="12"/>
      <c r="G1" s="3"/>
    </row>
    <row r="2" spans="1:7" ht="108.75" customHeight="1" thickBot="1" x14ac:dyDescent="0.25">
      <c r="A2" s="3"/>
      <c r="B2" s="145"/>
      <c r="C2" s="69"/>
      <c r="D2" s="111" t="s">
        <v>318</v>
      </c>
      <c r="E2" s="111"/>
      <c r="F2" s="112"/>
      <c r="G2" s="3"/>
    </row>
    <row r="3" spans="1:7" ht="15" thickBot="1" x14ac:dyDescent="0.25">
      <c r="A3" s="3"/>
      <c r="B3" s="4"/>
      <c r="C3" s="68"/>
      <c r="D3" s="3"/>
      <c r="E3" s="3"/>
      <c r="F3" s="12"/>
      <c r="G3" s="3"/>
    </row>
    <row r="4" spans="1:7" ht="15" thickBot="1" x14ac:dyDescent="0.25">
      <c r="A4" s="3"/>
      <c r="B4" s="109" t="s">
        <v>36</v>
      </c>
      <c r="C4" s="110"/>
      <c r="D4" s="110"/>
      <c r="E4" s="110"/>
      <c r="F4" s="113"/>
      <c r="G4" s="3"/>
    </row>
    <row r="5" spans="1:7" ht="57.75" thickBot="1" x14ac:dyDescent="0.25">
      <c r="A5" s="3"/>
      <c r="B5" s="97" t="s">
        <v>319</v>
      </c>
      <c r="C5" s="70"/>
      <c r="D5" s="29"/>
      <c r="E5" s="36"/>
      <c r="F5" s="65" t="s">
        <v>320</v>
      </c>
      <c r="G5" s="3"/>
    </row>
    <row r="6" spans="1:7" ht="15" thickBot="1" x14ac:dyDescent="0.25">
      <c r="A6" s="3"/>
      <c r="B6" s="47" t="s">
        <v>213</v>
      </c>
      <c r="C6" s="70"/>
      <c r="D6" s="28">
        <v>366</v>
      </c>
      <c r="E6" s="37"/>
      <c r="F6" s="48"/>
      <c r="G6" s="3"/>
    </row>
    <row r="7" spans="1:7" ht="15" thickBot="1" x14ac:dyDescent="0.25">
      <c r="A7" s="3"/>
      <c r="B7" s="47" t="s">
        <v>146</v>
      </c>
      <c r="C7" s="70"/>
      <c r="D7" s="144">
        <f>D5/D6</f>
        <v>0</v>
      </c>
      <c r="E7" s="37"/>
      <c r="F7" s="48"/>
      <c r="G7" s="3"/>
    </row>
    <row r="8" spans="1:7" ht="15" thickBot="1" x14ac:dyDescent="0.25">
      <c r="A8" s="3"/>
      <c r="B8" s="4"/>
      <c r="C8" s="3"/>
      <c r="D8" s="3"/>
      <c r="E8" s="3"/>
      <c r="F8" s="3"/>
      <c r="G8" s="3"/>
    </row>
    <row r="9" spans="1:7" ht="15" thickBot="1" x14ac:dyDescent="0.25">
      <c r="A9" s="3"/>
      <c r="B9" s="114" t="s">
        <v>84</v>
      </c>
      <c r="C9" s="116" t="s">
        <v>259</v>
      </c>
      <c r="D9" s="114" t="s">
        <v>138</v>
      </c>
      <c r="E9" s="49"/>
      <c r="F9" s="114" t="s">
        <v>82</v>
      </c>
      <c r="G9" s="3"/>
    </row>
    <row r="10" spans="1:7" ht="15" thickBot="1" x14ac:dyDescent="0.25">
      <c r="A10" s="3"/>
      <c r="B10" s="115"/>
      <c r="C10" s="117"/>
      <c r="D10" s="115"/>
      <c r="E10" s="36"/>
      <c r="F10" s="115"/>
      <c r="G10" s="3"/>
    </row>
    <row r="11" spans="1:7" ht="15" thickBot="1" x14ac:dyDescent="0.25">
      <c r="A11" s="3"/>
      <c r="B11" s="109" t="s">
        <v>321</v>
      </c>
      <c r="C11" s="110"/>
      <c r="D11" s="110"/>
      <c r="E11" s="110"/>
      <c r="F11" s="113"/>
      <c r="G11" s="3"/>
    </row>
    <row r="12" spans="1:7" ht="15" thickBot="1" x14ac:dyDescent="0.25">
      <c r="A12" s="3"/>
      <c r="B12" s="146" t="s">
        <v>109</v>
      </c>
      <c r="C12" s="71"/>
      <c r="D12" s="30"/>
      <c r="E12" s="30"/>
      <c r="F12" s="66"/>
      <c r="G12" s="3"/>
    </row>
    <row r="13" spans="1:7" ht="15" thickBot="1" x14ac:dyDescent="0.25">
      <c r="A13" s="3"/>
      <c r="B13" s="54" t="s">
        <v>110</v>
      </c>
      <c r="C13" s="141"/>
      <c r="D13" s="14"/>
      <c r="E13" s="38"/>
      <c r="F13" s="118" t="s">
        <v>117</v>
      </c>
      <c r="G13" s="3"/>
    </row>
    <row r="14" spans="1:7" ht="57.75" thickBot="1" x14ac:dyDescent="0.25">
      <c r="A14" s="3"/>
      <c r="B14" s="55" t="s">
        <v>322</v>
      </c>
      <c r="C14" s="142"/>
      <c r="D14" s="14"/>
      <c r="E14" s="38"/>
      <c r="F14" s="119"/>
      <c r="G14" s="3"/>
    </row>
    <row r="15" spans="1:7" ht="134.25" customHeight="1" thickBot="1" x14ac:dyDescent="0.25">
      <c r="A15" s="3"/>
      <c r="B15" s="55" t="s">
        <v>323</v>
      </c>
      <c r="C15" s="142"/>
      <c r="D15" s="14"/>
      <c r="E15" s="38"/>
      <c r="F15" s="119"/>
      <c r="G15" s="3"/>
    </row>
    <row r="16" spans="1:7" ht="47.25" customHeight="1" thickBot="1" x14ac:dyDescent="0.25">
      <c r="A16" s="3"/>
      <c r="B16" s="55" t="s">
        <v>260</v>
      </c>
      <c r="C16" s="142"/>
      <c r="D16" s="14"/>
      <c r="E16" s="38"/>
      <c r="F16" s="119"/>
      <c r="G16" s="3"/>
    </row>
    <row r="17" spans="1:7" ht="51" customHeight="1" thickBot="1" x14ac:dyDescent="0.25">
      <c r="A17" s="3"/>
      <c r="B17" s="58" t="s">
        <v>119</v>
      </c>
      <c r="C17" s="67">
        <f>C13-C14-C15-C16</f>
        <v>0</v>
      </c>
      <c r="D17" s="140">
        <f>D13-D14-D15-D16</f>
        <v>0</v>
      </c>
      <c r="E17" s="38"/>
      <c r="F17" s="120"/>
      <c r="G17" s="3"/>
    </row>
    <row r="18" spans="1:7" ht="15" thickBot="1" x14ac:dyDescent="0.25">
      <c r="A18" s="3"/>
      <c r="B18" s="146" t="s">
        <v>111</v>
      </c>
      <c r="C18" s="70"/>
      <c r="D18" s="30"/>
      <c r="E18" s="30"/>
      <c r="F18" s="66"/>
      <c r="G18" s="3"/>
    </row>
    <row r="19" spans="1:7" ht="57.75" thickBot="1" x14ac:dyDescent="0.25">
      <c r="A19" s="3"/>
      <c r="B19" s="32" t="s">
        <v>37</v>
      </c>
      <c r="C19" s="70"/>
      <c r="D19" s="57"/>
      <c r="E19" s="39"/>
      <c r="F19" s="47" t="s">
        <v>324</v>
      </c>
      <c r="G19" s="3"/>
    </row>
    <row r="20" spans="1:7" ht="15" thickBot="1" x14ac:dyDescent="0.25">
      <c r="A20" s="3"/>
      <c r="B20" s="109" t="s">
        <v>325</v>
      </c>
      <c r="C20" s="110"/>
      <c r="D20" s="110"/>
      <c r="E20" s="110"/>
      <c r="F20" s="124"/>
      <c r="G20" s="3"/>
    </row>
    <row r="21" spans="1:7" ht="29.25" thickBot="1" x14ac:dyDescent="0.25">
      <c r="A21" s="3"/>
      <c r="B21" s="54" t="s">
        <v>261</v>
      </c>
      <c r="C21" s="70"/>
      <c r="D21" s="14"/>
      <c r="E21" s="38"/>
      <c r="F21" s="125" t="s">
        <v>21</v>
      </c>
      <c r="G21" s="3"/>
    </row>
    <row r="22" spans="1:7" ht="57.75" thickBot="1" x14ac:dyDescent="0.25">
      <c r="A22" s="3"/>
      <c r="B22" s="55" t="s">
        <v>326</v>
      </c>
      <c r="C22" s="70"/>
      <c r="D22" s="14"/>
      <c r="E22" s="38"/>
      <c r="F22" s="125"/>
      <c r="G22" s="3"/>
    </row>
    <row r="23" spans="1:7" ht="119.25" customHeight="1" thickBot="1" x14ac:dyDescent="0.25">
      <c r="A23" s="3"/>
      <c r="B23" s="55" t="s">
        <v>327</v>
      </c>
      <c r="C23" s="70"/>
      <c r="D23" s="14"/>
      <c r="E23" s="38"/>
      <c r="F23" s="125"/>
      <c r="G23" s="3"/>
    </row>
    <row r="24" spans="1:7" ht="51" customHeight="1" thickBot="1" x14ac:dyDescent="0.25">
      <c r="A24" s="3"/>
      <c r="B24" s="55" t="s">
        <v>262</v>
      </c>
      <c r="C24" s="70"/>
      <c r="D24" s="14"/>
      <c r="E24" s="38"/>
      <c r="F24" s="125"/>
      <c r="G24" s="3"/>
    </row>
    <row r="25" spans="1:7" ht="68.25" customHeight="1" thickBot="1" x14ac:dyDescent="0.25">
      <c r="A25" s="3"/>
      <c r="B25" s="80" t="s">
        <v>328</v>
      </c>
      <c r="C25" s="70"/>
      <c r="D25" s="140">
        <f>D21-D22-D23-D24</f>
        <v>0</v>
      </c>
      <c r="E25" s="40"/>
      <c r="F25" s="126"/>
      <c r="G25" s="3"/>
    </row>
    <row r="26" spans="1:7" ht="15" thickBot="1" x14ac:dyDescent="0.25">
      <c r="A26" s="3"/>
      <c r="B26" s="109" t="s">
        <v>329</v>
      </c>
      <c r="C26" s="110"/>
      <c r="D26" s="110"/>
      <c r="E26" s="110"/>
      <c r="F26" s="121"/>
      <c r="G26" s="3"/>
    </row>
    <row r="27" spans="1:7" ht="29.25" thickBot="1" x14ac:dyDescent="0.25">
      <c r="A27" s="3"/>
      <c r="B27" s="54" t="s">
        <v>112</v>
      </c>
      <c r="C27" s="141"/>
      <c r="D27" s="14"/>
      <c r="E27" s="38"/>
      <c r="F27" s="118" t="s">
        <v>330</v>
      </c>
      <c r="G27" s="3"/>
    </row>
    <row r="28" spans="1:7" ht="57.75" thickBot="1" x14ac:dyDescent="0.25">
      <c r="A28" s="3"/>
      <c r="B28" s="55" t="s">
        <v>331</v>
      </c>
      <c r="C28" s="141"/>
      <c r="D28" s="14"/>
      <c r="E28" s="38"/>
      <c r="F28" s="119"/>
      <c r="G28" s="3"/>
    </row>
    <row r="29" spans="1:7" ht="118.5" customHeight="1" thickBot="1" x14ac:dyDescent="0.25">
      <c r="A29" s="3"/>
      <c r="B29" s="55" t="s">
        <v>332</v>
      </c>
      <c r="C29" s="141"/>
      <c r="D29" s="14"/>
      <c r="E29" s="38"/>
      <c r="F29" s="119"/>
      <c r="G29" s="3"/>
    </row>
    <row r="30" spans="1:7" ht="42.75" customHeight="1" thickBot="1" x14ac:dyDescent="0.25">
      <c r="A30" s="3"/>
      <c r="B30" s="55" t="s">
        <v>264</v>
      </c>
      <c r="C30" s="141"/>
      <c r="D30" s="14"/>
      <c r="E30" s="38"/>
      <c r="F30" s="119"/>
      <c r="G30" s="3"/>
    </row>
    <row r="31" spans="1:7" ht="57.75" thickBot="1" x14ac:dyDescent="0.25">
      <c r="A31" s="3"/>
      <c r="B31" s="58" t="s">
        <v>270</v>
      </c>
      <c r="C31" s="67">
        <f>C27-C28-C29-C30</f>
        <v>0</v>
      </c>
      <c r="D31" s="140">
        <f>D27-D28-D29-D30</f>
        <v>0</v>
      </c>
      <c r="E31" s="38"/>
      <c r="F31" s="120"/>
      <c r="G31" s="3"/>
    </row>
    <row r="32" spans="1:7" ht="15" thickBot="1" x14ac:dyDescent="0.25">
      <c r="A32" s="3"/>
      <c r="B32" s="109" t="s">
        <v>333</v>
      </c>
      <c r="C32" s="110"/>
      <c r="D32" s="110"/>
      <c r="E32" s="110"/>
      <c r="F32" s="121"/>
      <c r="G32" s="3"/>
    </row>
    <row r="33" spans="1:7" ht="78" customHeight="1" thickBot="1" x14ac:dyDescent="0.25">
      <c r="A33" s="3"/>
      <c r="B33" s="54" t="s">
        <v>113</v>
      </c>
      <c r="C33" s="70"/>
      <c r="D33" s="14"/>
      <c r="E33" s="38"/>
      <c r="F33" s="118" t="s">
        <v>271</v>
      </c>
      <c r="G33" s="3"/>
    </row>
    <row r="34" spans="1:7" ht="88.5" customHeight="1" thickBot="1" x14ac:dyDescent="0.25">
      <c r="A34" s="3"/>
      <c r="B34" s="55" t="s">
        <v>334</v>
      </c>
      <c r="C34" s="70"/>
      <c r="D34" s="14"/>
      <c r="E34" s="38"/>
      <c r="F34" s="119"/>
      <c r="G34" s="3"/>
    </row>
    <row r="35" spans="1:7" ht="147" customHeight="1" thickBot="1" x14ac:dyDescent="0.25">
      <c r="A35" s="3"/>
      <c r="B35" s="55" t="s">
        <v>335</v>
      </c>
      <c r="C35" s="70"/>
      <c r="D35" s="14"/>
      <c r="E35" s="38"/>
      <c r="F35" s="62" t="s">
        <v>106</v>
      </c>
      <c r="G35" s="3"/>
    </row>
    <row r="36" spans="1:7" ht="57.75" thickBot="1" x14ac:dyDescent="0.25">
      <c r="A36" s="3"/>
      <c r="B36" s="55" t="s">
        <v>122</v>
      </c>
      <c r="C36" s="70"/>
      <c r="D36" s="14"/>
      <c r="E36" s="38"/>
      <c r="F36" s="62" t="s">
        <v>148</v>
      </c>
      <c r="G36" s="3"/>
    </row>
    <row r="37" spans="1:7" ht="94.5" customHeight="1" thickBot="1" x14ac:dyDescent="0.25">
      <c r="A37" s="3"/>
      <c r="B37" s="58" t="s">
        <v>275</v>
      </c>
      <c r="C37" s="70"/>
      <c r="D37" s="140">
        <f>D33-D34-D35-D36</f>
        <v>0</v>
      </c>
      <c r="E37" s="38"/>
      <c r="F37" s="63"/>
      <c r="G37" s="3"/>
    </row>
    <row r="38" spans="1:7" ht="15" thickBot="1" x14ac:dyDescent="0.25">
      <c r="A38" s="3"/>
      <c r="B38" s="122" t="s">
        <v>336</v>
      </c>
      <c r="C38" s="123"/>
      <c r="D38" s="123"/>
      <c r="E38" s="123"/>
      <c r="F38" s="124"/>
      <c r="G38" s="3"/>
    </row>
    <row r="39" spans="1:7" ht="74.25" customHeight="1" thickBot="1" x14ac:dyDescent="0.25">
      <c r="A39" s="3"/>
      <c r="B39" s="54" t="s">
        <v>115</v>
      </c>
      <c r="C39" s="70"/>
      <c r="D39" s="14"/>
      <c r="E39" s="38"/>
      <c r="F39" s="9" t="s">
        <v>232</v>
      </c>
      <c r="G39" s="3"/>
    </row>
    <row r="40" spans="1:7" ht="89.25" customHeight="1" thickBot="1" x14ac:dyDescent="0.25">
      <c r="A40" s="3"/>
      <c r="B40" s="55" t="s">
        <v>379</v>
      </c>
      <c r="C40" s="70"/>
      <c r="D40" s="14"/>
      <c r="E40" s="38"/>
      <c r="F40" s="62" t="s">
        <v>101</v>
      </c>
      <c r="G40" s="3"/>
    </row>
    <row r="41" spans="1:7" ht="146.25" customHeight="1" thickBot="1" x14ac:dyDescent="0.25">
      <c r="A41" s="3"/>
      <c r="B41" s="55" t="s">
        <v>380</v>
      </c>
      <c r="C41" s="70"/>
      <c r="D41" s="14"/>
      <c r="E41" s="38"/>
      <c r="F41" s="62" t="s">
        <v>102</v>
      </c>
      <c r="G41" s="3"/>
    </row>
    <row r="42" spans="1:7" ht="74.25" customHeight="1" thickBot="1" x14ac:dyDescent="0.25">
      <c r="A42" s="3"/>
      <c r="B42" s="55" t="s">
        <v>370</v>
      </c>
      <c r="C42" s="70"/>
      <c r="D42" s="14"/>
      <c r="E42" s="38"/>
      <c r="F42" s="62" t="s">
        <v>272</v>
      </c>
      <c r="G42" s="3"/>
    </row>
    <row r="43" spans="1:7" ht="74.25" customHeight="1" thickBot="1" x14ac:dyDescent="0.25">
      <c r="A43" s="3"/>
      <c r="B43" s="58" t="s">
        <v>276</v>
      </c>
      <c r="C43" s="96"/>
      <c r="D43" s="140">
        <f>D39-D40-D41-D42</f>
        <v>0</v>
      </c>
      <c r="E43" s="38"/>
      <c r="F43" s="63" t="s">
        <v>148</v>
      </c>
      <c r="G43" s="3"/>
    </row>
    <row r="44" spans="1:7" ht="15" thickBot="1" x14ac:dyDescent="0.25">
      <c r="A44" s="3"/>
      <c r="B44" s="4"/>
      <c r="C44" s="68"/>
      <c r="D44" s="8"/>
      <c r="E44" s="8"/>
      <c r="F44" s="12"/>
      <c r="G44" s="3"/>
    </row>
    <row r="45" spans="1:7" x14ac:dyDescent="0.2">
      <c r="A45" s="3"/>
      <c r="B45" s="147" t="s">
        <v>321</v>
      </c>
      <c r="C45" s="70"/>
      <c r="D45" s="59">
        <f>D17+D19</f>
        <v>0</v>
      </c>
      <c r="E45" s="33"/>
      <c r="F45" s="12"/>
      <c r="G45" s="3"/>
    </row>
    <row r="46" spans="1:7" x14ac:dyDescent="0.2">
      <c r="A46" s="3"/>
      <c r="B46" s="148" t="s">
        <v>325</v>
      </c>
      <c r="C46" s="70"/>
      <c r="D46" s="60">
        <f>D25</f>
        <v>0</v>
      </c>
      <c r="E46" s="33"/>
      <c r="F46" s="12"/>
      <c r="G46" s="3"/>
    </row>
    <row r="47" spans="1:7" x14ac:dyDescent="0.2">
      <c r="A47" s="3"/>
      <c r="B47" s="148" t="s">
        <v>329</v>
      </c>
      <c r="C47" s="70"/>
      <c r="D47" s="60">
        <f>D31</f>
        <v>0</v>
      </c>
      <c r="E47" s="33"/>
      <c r="F47" s="12"/>
      <c r="G47" s="3"/>
    </row>
    <row r="48" spans="1:7" x14ac:dyDescent="0.2">
      <c r="A48" s="3"/>
      <c r="B48" s="148" t="s">
        <v>333</v>
      </c>
      <c r="C48" s="70"/>
      <c r="D48" s="60">
        <f>D37</f>
        <v>0</v>
      </c>
      <c r="E48" s="33"/>
      <c r="F48" s="12"/>
      <c r="G48" s="3"/>
    </row>
    <row r="49" spans="1:7" ht="15" thickBot="1" x14ac:dyDescent="0.25">
      <c r="A49" s="3"/>
      <c r="B49" s="149" t="s">
        <v>337</v>
      </c>
      <c r="C49" s="70"/>
      <c r="D49" s="61">
        <f>D43</f>
        <v>0</v>
      </c>
      <c r="E49" s="33"/>
      <c r="F49" s="12"/>
      <c r="G49" s="3"/>
    </row>
    <row r="50" spans="1:7" ht="15" thickBot="1" x14ac:dyDescent="0.25">
      <c r="A50" s="3"/>
      <c r="B50" s="148" t="s">
        <v>22</v>
      </c>
      <c r="C50" s="70"/>
      <c r="D50" s="77">
        <f>D45+D46-D47-D48-D49</f>
        <v>0</v>
      </c>
      <c r="E50" s="33"/>
      <c r="F50" s="12"/>
      <c r="G50" s="3"/>
    </row>
    <row r="51" spans="1:7" ht="15" thickBot="1" x14ac:dyDescent="0.25">
      <c r="A51" s="3"/>
      <c r="B51" s="145" t="s">
        <v>23</v>
      </c>
      <c r="C51" s="76"/>
      <c r="D51" s="78">
        <f>D5/D6</f>
        <v>0</v>
      </c>
      <c r="E51" s="8"/>
      <c r="F51" s="12"/>
      <c r="G51" s="3"/>
    </row>
    <row r="52" spans="1:7" ht="15" thickBot="1" x14ac:dyDescent="0.25">
      <c r="A52" s="3"/>
      <c r="B52" s="150" t="s">
        <v>69</v>
      </c>
      <c r="C52" s="76"/>
      <c r="D52" s="94" t="e">
        <f>IF(D50/D51&lt;0,0,IFERROR(D50/D51,0))</f>
        <v>#DIV/0!</v>
      </c>
      <c r="E52" s="33"/>
      <c r="F52" s="12"/>
      <c r="G52" s="3"/>
    </row>
    <row r="53" spans="1:7" ht="15" thickBot="1" x14ac:dyDescent="0.25">
      <c r="A53" s="3"/>
      <c r="B53" s="4"/>
      <c r="C53" s="68"/>
      <c r="D53" s="8"/>
      <c r="E53" s="8"/>
      <c r="F53" s="12"/>
      <c r="G53" s="3"/>
    </row>
    <row r="54" spans="1:7" ht="15.75" customHeight="1" thickBot="1" x14ac:dyDescent="0.25">
      <c r="A54" s="3"/>
      <c r="B54" s="87"/>
      <c r="C54" s="87"/>
      <c r="D54" s="87"/>
      <c r="E54" s="34"/>
      <c r="F54" s="12"/>
      <c r="G54" s="3"/>
    </row>
    <row r="55" spans="1:7" ht="15" customHeight="1" thickTop="1" thickBot="1" x14ac:dyDescent="0.25">
      <c r="A55" s="3"/>
      <c r="B55" s="149" t="s">
        <v>183</v>
      </c>
      <c r="C55" s="72"/>
      <c r="D55" s="84">
        <v>1.95E-2</v>
      </c>
      <c r="E55" s="34"/>
      <c r="F55" s="12"/>
      <c r="G55" s="3"/>
    </row>
    <row r="56" spans="1:7" ht="15" customHeight="1" thickTop="1" thickBot="1" x14ac:dyDescent="0.25">
      <c r="A56" s="3"/>
      <c r="B56" s="149" t="s">
        <v>184</v>
      </c>
      <c r="C56" s="72"/>
      <c r="D56" s="84">
        <v>0.04</v>
      </c>
      <c r="E56" s="34"/>
      <c r="F56" s="12"/>
      <c r="G56" s="3"/>
    </row>
    <row r="57" spans="1:7" ht="15" customHeight="1" thickTop="1" thickBot="1" x14ac:dyDescent="0.25">
      <c r="A57" s="3"/>
      <c r="B57" s="149" t="s">
        <v>185</v>
      </c>
      <c r="C57" s="72"/>
      <c r="D57" s="85">
        <v>6.2E-2</v>
      </c>
      <c r="E57" s="34"/>
      <c r="F57" s="12"/>
      <c r="G57" s="3"/>
    </row>
    <row r="58" spans="1:7" ht="15" customHeight="1" thickTop="1" thickBot="1" x14ac:dyDescent="0.25">
      <c r="A58" s="3"/>
      <c r="B58" s="152" t="s">
        <v>181</v>
      </c>
      <c r="C58" s="92"/>
      <c r="D58" s="93">
        <f>1*(1+D55)*(1+D56)*(1+D57)</f>
        <v>1.1260173600000001</v>
      </c>
      <c r="E58" s="34"/>
      <c r="F58" s="12"/>
      <c r="G58" s="3"/>
    </row>
    <row r="59" spans="1:7" ht="15" customHeight="1" thickBot="1" x14ac:dyDescent="0.25">
      <c r="A59" s="3"/>
      <c r="B59" s="153"/>
      <c r="C59" s="68"/>
      <c r="D59" s="8"/>
      <c r="E59" s="8"/>
      <c r="F59" s="12"/>
      <c r="G59" s="3"/>
    </row>
    <row r="60" spans="1:7" ht="15" customHeight="1" thickBot="1" x14ac:dyDescent="0.25">
      <c r="A60" s="3"/>
      <c r="B60" s="154" t="s">
        <v>69</v>
      </c>
      <c r="C60" s="76"/>
      <c r="D60" s="79">
        <f>IFERROR(D52,0)</f>
        <v>0</v>
      </c>
      <c r="E60" s="33"/>
      <c r="F60" s="12"/>
      <c r="G60" s="3"/>
    </row>
    <row r="61" spans="1:7" ht="15" thickBot="1" x14ac:dyDescent="0.25">
      <c r="A61" s="12"/>
      <c r="B61" s="154" t="str">
        <f>B58</f>
        <v>Inflatiecorrectiefactor</v>
      </c>
      <c r="C61" s="76"/>
      <c r="D61" s="89">
        <f>D58</f>
        <v>1.1260173600000001</v>
      </c>
      <c r="E61" s="12"/>
      <c r="F61" s="12"/>
      <c r="G61" s="3"/>
    </row>
    <row r="62" spans="1:7" ht="15.75" thickTop="1" thickBot="1" x14ac:dyDescent="0.25">
      <c r="A62" s="3"/>
      <c r="B62" s="155" t="s">
        <v>39</v>
      </c>
      <c r="C62" s="73"/>
      <c r="D62" s="90">
        <f>D60*D61</f>
        <v>0</v>
      </c>
      <c r="E62" s="35"/>
      <c r="F62" s="12"/>
      <c r="G62" s="3"/>
    </row>
    <row r="63" spans="1:7" ht="15" thickTop="1" x14ac:dyDescent="0.2">
      <c r="A63" s="3"/>
      <c r="B63" s="4"/>
      <c r="C63" s="68"/>
      <c r="D63" s="3"/>
      <c r="E63" s="3"/>
      <c r="F63" s="12"/>
      <c r="G63" s="3"/>
    </row>
    <row r="64" spans="1:7" x14ac:dyDescent="0.2">
      <c r="F64" s="1"/>
    </row>
    <row r="65" spans="2:6" x14ac:dyDescent="0.2">
      <c r="B65" s="156"/>
      <c r="C65" s="75"/>
    </row>
    <row r="68" spans="2:6" s="2" customFormat="1" x14ac:dyDescent="0.2">
      <c r="C68" s="74"/>
      <c r="D68" s="1"/>
      <c r="E68" s="1"/>
      <c r="F68" s="13"/>
    </row>
    <row r="73" spans="2:6" s="2" customFormat="1" x14ac:dyDescent="0.2">
      <c r="C73" s="74"/>
      <c r="D73" s="1"/>
      <c r="E73" s="1"/>
      <c r="F73" s="13"/>
    </row>
    <row r="74" spans="2:6" s="2" customFormat="1" x14ac:dyDescent="0.2">
      <c r="C74" s="74"/>
      <c r="D74" s="1"/>
      <c r="E74" s="1"/>
      <c r="F74" s="13"/>
    </row>
  </sheetData>
  <mergeCells count="15">
    <mergeCell ref="B32:F32"/>
    <mergeCell ref="F33:F34"/>
    <mergeCell ref="B38:F38"/>
    <mergeCell ref="B11:F11"/>
    <mergeCell ref="F13:F17"/>
    <mergeCell ref="B20:F20"/>
    <mergeCell ref="F21:F25"/>
    <mergeCell ref="B26:F26"/>
    <mergeCell ref="F27:F31"/>
    <mergeCell ref="D2:F2"/>
    <mergeCell ref="B4:F4"/>
    <mergeCell ref="B9:B10"/>
    <mergeCell ref="C9:C10"/>
    <mergeCell ref="D9:D10"/>
    <mergeCell ref="F9:F10"/>
  </mergeCells>
  <pageMargins left="0.70866141732283472" right="0.70866141732283472" top="0.74803149606299213" bottom="0.74803149606299213" header="0.31496062992125984" footer="0.31496062992125984"/>
  <pageSetup paperSize="9" scale="14"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982F04A604DB4F8EAAB335069B3CA9" ma:contentTypeVersion="2" ma:contentTypeDescription="Een nieuw document maken." ma:contentTypeScope="" ma:versionID="434a22ec72cce3ba41a406c6e2533252">
  <xsd:schema xmlns:xsd="http://www.w3.org/2001/XMLSchema" xmlns:xs="http://www.w3.org/2001/XMLSchema" xmlns:p="http://schemas.microsoft.com/office/2006/metadata/properties" xmlns:ns2="217c434a-27cb-4066-9b7a-8a4431020a5d" targetNamespace="http://schemas.microsoft.com/office/2006/metadata/properties" ma:root="true" ma:fieldsID="8b5f251c9387e695ad1b15922ac0bd51" ns2:_="">
    <xsd:import namespace="217c434a-27cb-4066-9b7a-8a4431020a5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7c434a-27cb-4066-9b7a-8a4431020a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7A1F88-1959-45B7-8A85-E42FBFC1B715}">
  <ds:schemaRefs>
    <ds:schemaRef ds:uri="http://schemas.microsoft.com/sharepoint/v3/contenttype/forms"/>
  </ds:schemaRefs>
</ds:datastoreItem>
</file>

<file path=customXml/itemProps2.xml><?xml version="1.0" encoding="utf-8"?>
<ds:datastoreItem xmlns:ds="http://schemas.openxmlformats.org/officeDocument/2006/customXml" ds:itemID="{8B8FB3BA-62E1-4ED3-A7BC-96A0BEBDE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7c434a-27cb-4066-9b7a-8a4431020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504425-775E-4EEE-8B39-F1B5F62938FE}">
  <ds:schemaRefs>
    <ds:schemaRef ds:uri="217c434a-27cb-4066-9b7a-8a4431020a5d"/>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13</vt:i4>
      </vt:variant>
    </vt:vector>
  </HeadingPairs>
  <TitlesOfParts>
    <vt:vector size="13" baseType="lpstr">
      <vt:lpstr>Voorblad</vt:lpstr>
      <vt:lpstr>BM Start</vt:lpstr>
      <vt:lpstr>BM ELK 19</vt:lpstr>
      <vt:lpstr>BM ELK 20</vt:lpstr>
      <vt:lpstr>BM ELK 21</vt:lpstr>
      <vt:lpstr>BM ELK 22</vt:lpstr>
      <vt:lpstr>BM ELK 23</vt:lpstr>
      <vt:lpstr>BM GAS 19</vt:lpstr>
      <vt:lpstr>BM GAS 20</vt:lpstr>
      <vt:lpstr>BM GAS 21</vt:lpstr>
      <vt:lpstr>BM GAS 22</vt:lpstr>
      <vt:lpstr>BM GAS 23</vt:lpstr>
      <vt:lpstr>OBEG</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Oosterwijk, J.J.H. (Jaap)</dc:creator>
  <cp:keywords/>
  <dc:description/>
  <cp:lastModifiedBy>Oosterwijk, J.J.H. (Jaap)</cp:lastModifiedBy>
  <cp:revision/>
  <cp:lastPrinted>2023-06-13T19:52:29Z</cp:lastPrinted>
  <dcterms:created xsi:type="dcterms:W3CDTF">2023-05-18T18:21:03Z</dcterms:created>
  <dcterms:modified xsi:type="dcterms:W3CDTF">2024-04-23T06:20:27Z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0x0101006F982F04A604DB4F8EAAB335069B3CA9</vt:lpwstr>
  </property>
  <property fmtid="{D5CDD505-2E9C-101B-9397-08002B2CF9AE}" pid="3" name="MSIP_Label_ea60d57e-af5b-4752-ac57-3e4f28ca11dc_Enabled">
    <vt:lpwstr>true</vt:lpwstr>
  </property>
  <property fmtid="{D5CDD505-2E9C-101B-9397-08002B2CF9AE}" pid="4" name="MSIP_Label_ea60d57e-af5b-4752-ac57-3e4f28ca11dc_SetDate">
    <vt:lpwstr>2023-05-26T07:18:37Z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bdc6433e-c4c9-45c5-bd35-461d3ef65285</vt:lpwstr>
  </property>
  <property fmtid="{D5CDD505-2E9C-101B-9397-08002B2CF9AE}" pid="9" name="MSIP_Label_ea60d57e-af5b-4752-ac57-3e4f28ca11dc_ContentBits">
    <vt:lpwstr>0</vt:lpwstr>
  </property>
</Properties>
</file>