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ijn Documenten\2024\DUMAVA\Rekentool\"/>
    </mc:Choice>
  </mc:AlternateContent>
  <xr:revisionPtr revIDLastSave="0" documentId="13_ncr:1_{6AFDCFC3-D50F-49B0-9009-7EB6AB7ADD7A}" xr6:coauthVersionLast="47" xr6:coauthVersionMax="47" xr10:uidLastSave="{00000000-0000-0000-0000-000000000000}"/>
  <bookViews>
    <workbookView xWindow="25800" yWindow="0" windowWidth="25800" windowHeight="21000" xr2:uid="{839AEA42-ABBB-4B3F-9CE8-7D799509A524}"/>
  </bookViews>
  <sheets>
    <sheet name="Integraal" sheetId="1" r:id="rId1"/>
    <sheet name="Losse maatregelen" sheetId="5" r:id="rId2"/>
    <sheet name="Maatregel C.1" sheetId="2" r:id="rId3"/>
    <sheet name="Maatregel C.2" sheetId="3" r:id="rId4"/>
    <sheet name="Maatregel D.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" l="1"/>
  <c r="N4" i="5"/>
  <c r="C7" i="4" l="1"/>
  <c r="C9" i="3"/>
  <c r="L40" i="1"/>
  <c r="C9" i="5"/>
  <c r="K8" i="5"/>
  <c r="D8" i="5"/>
  <c r="D6" i="5"/>
  <c r="N5" i="5"/>
  <c r="M5" i="5"/>
  <c r="M5" i="1"/>
  <c r="N5" i="1"/>
  <c r="N4" i="1" s="1"/>
  <c r="M6" i="1"/>
  <c r="K14" i="1"/>
  <c r="L20" i="1" s="1"/>
  <c r="K19" i="1"/>
  <c r="K21" i="1"/>
  <c r="L21" i="1"/>
  <c r="K22" i="1"/>
  <c r="L22" i="1"/>
  <c r="M22" i="1" s="1"/>
  <c r="C5" i="4"/>
  <c r="P2" i="4"/>
  <c r="Q2" i="4" s="1"/>
  <c r="P4" i="4" s="1"/>
  <c r="D2" i="4"/>
  <c r="P3" i="3"/>
  <c r="P2" i="3"/>
  <c r="Q2" i="3" s="1"/>
  <c r="P4" i="3" s="1"/>
  <c r="D2" i="3"/>
  <c r="D2" i="2"/>
  <c r="P2" i="2"/>
  <c r="O3" i="2" s="1"/>
  <c r="P4" i="2"/>
  <c r="C7" i="2" s="1"/>
  <c r="M6" i="5" l="1"/>
  <c r="D13" i="5"/>
  <c r="D11" i="5"/>
  <c r="D16" i="5"/>
  <c r="C18" i="5" s="1"/>
  <c r="D14" i="5"/>
  <c r="C8" i="4"/>
  <c r="D8" i="4" s="1"/>
  <c r="C10" i="3"/>
  <c r="C12" i="3"/>
  <c r="D10" i="3"/>
  <c r="C8" i="2"/>
  <c r="P5" i="2" s="1"/>
  <c r="E4" i="2" s="1"/>
  <c r="C10" i="2"/>
  <c r="D8" i="2"/>
  <c r="D19" i="1" l="1"/>
  <c r="L19" i="1"/>
  <c r="E19" i="1" s="1"/>
  <c r="K13" i="5"/>
  <c r="E12" i="5" s="1"/>
  <c r="D18" i="5"/>
  <c r="C10" i="4"/>
  <c r="P5" i="4"/>
  <c r="E4" i="4" s="1"/>
  <c r="P5" i="3"/>
  <c r="E4" i="3" s="1"/>
  <c r="P7" i="3"/>
  <c r="E6" i="3" s="1"/>
  <c r="E11" i="1" l="1"/>
  <c r="D14" i="1"/>
  <c r="D6" i="1"/>
  <c r="C15" i="1"/>
  <c r="D11" i="1" l="1"/>
  <c r="D9" i="1"/>
  <c r="E9" i="1"/>
  <c r="E18" i="1"/>
  <c r="C8" i="1"/>
  <c r="D20" i="1"/>
  <c r="D18" i="1"/>
  <c r="D21" i="1" l="1"/>
  <c r="K20" i="1" s="1"/>
  <c r="D24" i="1"/>
  <c r="C26" i="1" s="1"/>
  <c r="D26" i="1" l="1"/>
</calcChain>
</file>

<file path=xl/sharedStrings.xml><?xml version="1.0" encoding="utf-8"?>
<sst xmlns="http://schemas.openxmlformats.org/spreadsheetml/2006/main" count="75" uniqueCount="46">
  <si>
    <t>Disclaimer</t>
  </si>
  <si>
    <t>Subsidieregeling duurzaam maatschappelijk vastgoed (DUMAVA)</t>
  </si>
  <si>
    <t>Aanvraag voor</t>
  </si>
  <si>
    <t>Kosten energieadvies/maatwerkadvies</t>
  </si>
  <si>
    <t>Kosten opstellen en registreren energielabel</t>
  </si>
  <si>
    <t>Is uw organisatie BTW-plichtig?</t>
  </si>
  <si>
    <t>Berekend subsidiebedrag</t>
  </si>
  <si>
    <t>Wat is het aantal  labelstappen na realisatie van het project</t>
  </si>
  <si>
    <t>Totaal</t>
  </si>
  <si>
    <t>Subsidiebedrag</t>
  </si>
  <si>
    <t>Losse maatregelen</t>
  </si>
  <si>
    <t>Integraal project monument (P.3)</t>
  </si>
  <si>
    <t>Integraal project (P.1)</t>
  </si>
  <si>
    <t>Integraal project tot een hoge energieprestatie (P.2)</t>
  </si>
  <si>
    <t>Berekende projectkosten</t>
  </si>
  <si>
    <t>Wat zijn de kosten voor deze maatregel?</t>
  </si>
  <si>
    <t>kWth</t>
  </si>
  <si>
    <t xml:space="preserve">Kosten </t>
  </si>
  <si>
    <t>bij incl (*1,21)</t>
  </si>
  <si>
    <r>
      <rPr>
        <b/>
        <i/>
        <sz val="10"/>
        <color rgb="FF39870C"/>
        <rFont val="Verdana"/>
        <family val="2"/>
      </rPr>
      <t>groen</t>
    </r>
    <r>
      <rPr>
        <i/>
        <sz val="10"/>
        <color theme="9" tint="-0.499984740745262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= in te vullen velden</t>
    </r>
  </si>
  <si>
    <t>Projectkosten</t>
  </si>
  <si>
    <t>Rekentool - Integraal</t>
  </si>
  <si>
    <t>Rekentool - Losse maatregelen</t>
  </si>
  <si>
    <t>Geef hier de totale projectkosten op, inclusief eventueel vervangen van kozijnen en andere bijkomende kosten.</t>
  </si>
  <si>
    <t>Geef hier de totale projectkosten op, inclusief eventuele bouwkundige kosten en andere bijkomende kosten.</t>
  </si>
  <si>
    <r>
      <rPr>
        <b/>
        <i/>
        <sz val="10"/>
        <color theme="9" tint="-0.249977111117893"/>
        <rFont val="Verdana"/>
        <family val="2"/>
      </rPr>
      <t>groen</t>
    </r>
    <r>
      <rPr>
        <i/>
        <sz val="10"/>
        <color theme="9" tint="-0.499984740745262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= in te vullen velden</t>
    </r>
  </si>
  <si>
    <r>
      <t>Wat is het gebruiksoppervlak (m</t>
    </r>
    <r>
      <rPr>
        <b/>
        <sz val="10"/>
        <color theme="1"/>
        <rFont val="Calibri"/>
        <family val="2"/>
      </rPr>
      <t>²</t>
    </r>
    <r>
      <rPr>
        <b/>
        <sz val="10"/>
        <color theme="1"/>
        <rFont val="Verdana"/>
        <family val="2"/>
      </rPr>
      <t>) volgens de BAG of het Maatwerkadvies?</t>
    </r>
  </si>
  <si>
    <r>
      <t>m</t>
    </r>
    <r>
      <rPr>
        <sz val="10"/>
        <color theme="4"/>
        <rFont val="Calibri"/>
        <family val="2"/>
      </rPr>
      <t>²</t>
    </r>
  </si>
  <si>
    <r>
      <t>m</t>
    </r>
    <r>
      <rPr>
        <sz val="10"/>
        <color theme="1"/>
        <rFont val="Calibri"/>
        <family val="2"/>
      </rPr>
      <t>²</t>
    </r>
  </si>
  <si>
    <r>
      <t>m</t>
    </r>
    <r>
      <rPr>
        <sz val="10"/>
        <color theme="1"/>
        <rFont val="Calibri"/>
        <family val="2"/>
      </rPr>
      <t>²</t>
    </r>
    <r>
      <rPr>
        <sz val="10"/>
        <color theme="1"/>
        <rFont val="Verdana"/>
        <family val="2"/>
      </rPr>
      <t>K/W</t>
    </r>
  </si>
  <si>
    <r>
      <t>Met hoeveel neemt de isolatiewaarde toe in m</t>
    </r>
    <r>
      <rPr>
        <sz val="10"/>
        <color theme="1"/>
        <rFont val="Calibri"/>
        <family val="2"/>
      </rPr>
      <t>²</t>
    </r>
    <r>
      <rPr>
        <sz val="10"/>
        <color theme="1"/>
        <rFont val="Verdana"/>
        <family val="2"/>
      </rPr>
      <t>K/W?</t>
    </r>
  </si>
  <si>
    <t xml:space="preserve">Voor maatregelen C.1 C.2 en D.3 geldt een aftopping van het maximale </t>
  </si>
  <si>
    <t xml:space="preserve">investeringsbedrag dat in aanmerking komt voor subsidie. Op de volgende tabbladen kunt u berekenen of en zo ja hoeveel uw investeringsbedrag </t>
  </si>
  <si>
    <t>voor deze maatregelen wordt afgetopt.</t>
  </si>
  <si>
    <t>RVO ontwikkelde deze rekentool om u een schatting te geven van het subsidiebedrag dat u kan aanvragen.</t>
  </si>
  <si>
    <t>De rekentool berekent subsidiebedragen voor verduurzamingsmaatregelen via de Subsidieregeling voor duurzaam maatschappelijk vastgoed (DUMAVA).</t>
  </si>
  <si>
    <t>U kunt geen rechten ontlenen aan deze schatting.</t>
  </si>
  <si>
    <t>Wilt u DUMAVA aanvragen of wil u meer weten over de regeling? Lees meer op:</t>
  </si>
  <si>
    <t>Subsidieregeling duurzaam maatschappelijk vastgoed (DUMAVA) (rvo.nl)</t>
  </si>
  <si>
    <t>Is uw organisatie BTW plichtig?</t>
  </si>
  <si>
    <r>
      <t>Hoeveel m</t>
    </r>
    <r>
      <rPr>
        <sz val="10"/>
        <color theme="1"/>
        <rFont val="Calibri"/>
        <family val="2"/>
      </rPr>
      <t>²</t>
    </r>
    <r>
      <rPr>
        <sz val="10"/>
        <color theme="1"/>
        <rFont val="Verdana"/>
        <family val="2"/>
      </rPr>
      <t xml:space="preserve"> glas gaat u vervangen?</t>
    </r>
  </si>
  <si>
    <r>
      <t>Hoeveel m</t>
    </r>
    <r>
      <rPr>
        <sz val="10"/>
        <color theme="1"/>
        <rFont val="Calibri"/>
        <family val="2"/>
      </rPr>
      <t>²</t>
    </r>
    <r>
      <rPr>
        <sz val="10"/>
        <color theme="1"/>
        <rFont val="Verdana"/>
        <family val="2"/>
      </rPr>
      <t xml:space="preserve"> gaat u isoleren?</t>
    </r>
  </si>
  <si>
    <t xml:space="preserve">Wat is het totaal geïnstalleerd thermisch vermogen (kWth) van de buitenunit(s) van de warmtepomp(en)? </t>
  </si>
  <si>
    <t>versie:1.1</t>
  </si>
  <si>
    <t>versie:1.2</t>
  </si>
  <si>
    <t>versie: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</si>
</sst>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20"/>
      <color rgb="FF007BC7"/>
      <name val="RijksoverheidSansHeadingTT"/>
      <family val="2"/>
    </font>
    <font>
      <sz val="20"/>
      <color rgb="FF007BC7"/>
      <name val="RijksoverheidSansHeadingTT"/>
      <family val="2"/>
    </font>
    <font>
      <sz val="10"/>
      <color rgb="FFFF0000"/>
      <name val="Verdana"/>
      <family val="2"/>
    </font>
    <font>
      <b/>
      <i/>
      <sz val="10"/>
      <color theme="4" tint="-0.249977111117893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0"/>
      <color theme="2"/>
      <name val="Verdana"/>
      <family val="2"/>
    </font>
    <font>
      <i/>
      <sz val="10"/>
      <color theme="9" tint="-0.499984740745262"/>
      <name val="Verdana"/>
      <family val="2"/>
    </font>
    <font>
      <b/>
      <i/>
      <sz val="10"/>
      <color rgb="FF39870C"/>
      <name val="Verdana"/>
      <family val="2"/>
    </font>
    <font>
      <i/>
      <sz val="10"/>
      <color theme="1"/>
      <name val="Verdana"/>
      <family val="2"/>
    </font>
    <font>
      <sz val="10"/>
      <color theme="0"/>
      <name val="Verdana"/>
      <family val="2"/>
    </font>
    <font>
      <sz val="8"/>
      <color theme="0"/>
      <name val="Verdana"/>
      <family val="2"/>
    </font>
    <font>
      <b/>
      <i/>
      <sz val="10"/>
      <color theme="9" tint="-0.249977111117893"/>
      <name val="Verdana"/>
      <family val="2"/>
    </font>
    <font>
      <b/>
      <sz val="10"/>
      <color theme="1"/>
      <name val="Calibri"/>
      <family val="2"/>
    </font>
    <font>
      <sz val="10"/>
      <color theme="4"/>
      <name val="Calibri"/>
      <family val="2"/>
    </font>
    <font>
      <sz val="10"/>
      <color theme="1"/>
      <name val="Calibri"/>
      <family val="2"/>
    </font>
    <font>
      <sz val="10"/>
      <name val="Verdana"/>
      <family val="2"/>
    </font>
    <font>
      <sz val="10"/>
      <color theme="4" tint="-0.249977111117893"/>
      <name val="Verdana"/>
      <family val="2"/>
    </font>
    <font>
      <i/>
      <sz val="10"/>
      <color theme="4" tint="-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E3F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7FB"/>
        <bgColor indexed="64"/>
      </patternFill>
    </fill>
    <fill>
      <patternFill patternType="solid">
        <fgColor rgb="FFB5DCE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top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44" fontId="0" fillId="2" borderId="1" xfId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9" fillId="2" borderId="1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wrapText="1"/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top"/>
      <protection hidden="1"/>
    </xf>
    <xf numFmtId="44" fontId="17" fillId="0" borderId="0" xfId="0" applyNumberFormat="1" applyFont="1" applyProtection="1">
      <protection hidden="1"/>
    </xf>
    <xf numFmtId="44" fontId="16" fillId="0" borderId="0" xfId="1" applyFont="1" applyAlignment="1" applyProtection="1">
      <alignment vertical="center"/>
      <protection hidden="1"/>
    </xf>
    <xf numFmtId="44" fontId="16" fillId="0" borderId="0" xfId="1" applyFont="1" applyProtection="1">
      <protection hidden="1"/>
    </xf>
    <xf numFmtId="44" fontId="16" fillId="0" borderId="0" xfId="0" applyNumberFormat="1" applyFont="1" applyProtection="1"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10" fillId="3" borderId="0" xfId="0" applyFont="1" applyFill="1" applyAlignment="1" applyProtection="1">
      <alignment vertical="center" wrapText="1"/>
      <protection hidden="1"/>
    </xf>
    <xf numFmtId="0" fontId="16" fillId="3" borderId="0" xfId="0" applyFont="1" applyFill="1" applyAlignment="1" applyProtection="1">
      <alignment vertic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10" fillId="3" borderId="0" xfId="0" applyFont="1" applyFill="1" applyProtection="1">
      <protection hidden="1"/>
    </xf>
    <xf numFmtId="0" fontId="16" fillId="3" borderId="0" xfId="0" applyFont="1" applyFill="1" applyProtection="1">
      <protection hidden="1"/>
    </xf>
    <xf numFmtId="44" fontId="0" fillId="4" borderId="1" xfId="1" applyFont="1" applyFill="1" applyBorder="1" applyAlignment="1" applyProtection="1">
      <alignment vertical="center"/>
      <protection hidden="1"/>
    </xf>
    <xf numFmtId="44" fontId="2" fillId="5" borderId="1" xfId="0" applyNumberFormat="1" applyFont="1" applyFill="1" applyBorder="1" applyAlignment="1" applyProtection="1">
      <alignment vertical="center"/>
      <protection hidden="1"/>
    </xf>
    <xf numFmtId="44" fontId="0" fillId="5" borderId="1" xfId="1" applyFont="1" applyFill="1" applyBorder="1" applyAlignment="1" applyProtection="1">
      <alignment vertical="center"/>
      <protection hidden="1"/>
    </xf>
    <xf numFmtId="44" fontId="0" fillId="5" borderId="1" xfId="0" applyNumberForma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Protection="1"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vertical="center" wrapText="1"/>
      <protection hidden="1"/>
    </xf>
    <xf numFmtId="0" fontId="12" fillId="3" borderId="0" xfId="0" applyFont="1" applyFill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top" wrapText="1"/>
      <protection hidden="1"/>
    </xf>
    <xf numFmtId="0" fontId="22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/>
      <protection hidden="1"/>
    </xf>
    <xf numFmtId="0" fontId="23" fillId="3" borderId="0" xfId="0" applyFont="1" applyFill="1" applyProtection="1">
      <protection hidden="1"/>
    </xf>
    <xf numFmtId="0" fontId="23" fillId="3" borderId="0" xfId="0" applyFont="1" applyFill="1" applyAlignment="1" applyProtection="1">
      <alignment vertical="center"/>
      <protection hidden="1"/>
    </xf>
    <xf numFmtId="0" fontId="24" fillId="3" borderId="0" xfId="0" applyFont="1" applyFill="1" applyAlignment="1" applyProtection="1">
      <alignment vertical="center"/>
      <protection hidden="1"/>
    </xf>
    <xf numFmtId="0" fontId="16" fillId="3" borderId="0" xfId="0" applyFont="1" applyFill="1" applyAlignment="1" applyProtection="1">
      <alignment horizontal="left"/>
      <protection hidden="1"/>
    </xf>
    <xf numFmtId="44" fontId="17" fillId="3" borderId="0" xfId="0" applyNumberFormat="1" applyFont="1" applyFill="1" applyProtection="1">
      <protection hidden="1"/>
    </xf>
    <xf numFmtId="44" fontId="16" fillId="3" borderId="0" xfId="1" applyFont="1" applyFill="1" applyAlignment="1" applyProtection="1">
      <alignment vertical="center"/>
      <protection hidden="1"/>
    </xf>
    <xf numFmtId="44" fontId="16" fillId="3" borderId="0" xfId="1" applyFont="1" applyFill="1" applyProtection="1">
      <protection hidden="1"/>
    </xf>
    <xf numFmtId="44" fontId="16" fillId="3" borderId="0" xfId="0" applyNumberFormat="1" applyFont="1" applyFill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3" fillId="0" borderId="0" xfId="2"/>
    <xf numFmtId="0" fontId="3" fillId="0" borderId="0" xfId="2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 vertical="top"/>
      <protection hidden="1"/>
    </xf>
  </cellXfs>
  <cellStyles count="3">
    <cellStyle name="Hyperlink" xfId="2" builtinId="8"/>
    <cellStyle name="Standaard" xfId="0" builtinId="0"/>
    <cellStyle name="Valuta" xfId="1" builtinId="4"/>
  </cellStyles>
  <dxfs count="2">
    <dxf>
      <font>
        <color theme="2" tint="-0.24994659260841701"/>
      </font>
      <fill>
        <patternFill patternType="none">
          <bgColor auto="1"/>
        </patternFill>
      </fill>
    </dxf>
    <dxf>
      <font>
        <color theme="2" tint="-0.2499465926084170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5DCED"/>
      <color rgb="FFE3FBD5"/>
      <color rgb="FFEEF7FB"/>
      <color rgb="FFC5E3F1"/>
      <color rgb="FF00CAE7"/>
      <color rgb="FF007BC7"/>
      <color rgb="FF39870C"/>
      <color rgb="FFA9D6ED"/>
      <color rgb="FFF9F9F9"/>
      <color rgb="FF8FCA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26</xdr:row>
      <xdr:rowOff>0</xdr:rowOff>
    </xdr:from>
    <xdr:to>
      <xdr:col>6</xdr:col>
      <xdr:colOff>581025</xdr:colOff>
      <xdr:row>36</xdr:row>
      <xdr:rowOff>123825</xdr:rowOff>
    </xdr:to>
    <xdr:sp macro="" textlink="">
      <xdr:nvSpPr>
        <xdr:cNvPr id="3" name="Rechthoek 2" descr="Disclaimer. Aan de uitkomsten van de berekening kunnen geen rechten worden ontleend.">
          <a:extLst>
            <a:ext uri="{FF2B5EF4-FFF2-40B4-BE49-F238E27FC236}">
              <a16:creationId xmlns:a16="http://schemas.microsoft.com/office/drawing/2014/main" id="{49932720-6389-430E-A0AC-F1BF791CD1A4}"/>
            </a:ext>
          </a:extLst>
        </xdr:cNvPr>
        <xdr:cNvSpPr/>
      </xdr:nvSpPr>
      <xdr:spPr>
        <a:xfrm>
          <a:off x="152400" y="13277850"/>
          <a:ext cx="8277225" cy="1781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2169502</xdr:colOff>
      <xdr:row>0</xdr:row>
      <xdr:rowOff>0</xdr:rowOff>
    </xdr:from>
    <xdr:to>
      <xdr:col>2</xdr:col>
      <xdr:colOff>2515699</xdr:colOff>
      <xdr:row>0</xdr:row>
      <xdr:rowOff>989135</xdr:rowOff>
    </xdr:to>
    <xdr:pic>
      <xdr:nvPicPr>
        <xdr:cNvPr id="4" name="Afbeelding 3" descr="Rijkslogo">
          <a:extLst>
            <a:ext uri="{FF2B5EF4-FFF2-40B4-BE49-F238E27FC236}">
              <a16:creationId xmlns:a16="http://schemas.microsoft.com/office/drawing/2014/main" id="{B7800D17-E748-9A4B-A4EF-07202E15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93727" y="0"/>
          <a:ext cx="346197" cy="989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2512404</xdr:colOff>
      <xdr:row>0</xdr:row>
      <xdr:rowOff>0</xdr:rowOff>
    </xdr:from>
    <xdr:to>
      <xdr:col>3</xdr:col>
      <xdr:colOff>940094</xdr:colOff>
      <xdr:row>1</xdr:row>
      <xdr:rowOff>51289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5BDC41F-3C64-CF63-C8B9-3ECA6DEE69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629" y="0"/>
          <a:ext cx="1694765" cy="1175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19</xdr:row>
      <xdr:rowOff>0</xdr:rowOff>
    </xdr:from>
    <xdr:to>
      <xdr:col>6</xdr:col>
      <xdr:colOff>581025</xdr:colOff>
      <xdr:row>29</xdr:row>
      <xdr:rowOff>123825</xdr:rowOff>
    </xdr:to>
    <xdr:sp macro="" textlink="">
      <xdr:nvSpPr>
        <xdr:cNvPr id="2" name="Rechthoek 1" descr="Disclaimer. Aan de uitkomsten van de berekening kunnen geen rechten worden ontleend.">
          <a:extLst>
            <a:ext uri="{FF2B5EF4-FFF2-40B4-BE49-F238E27FC236}">
              <a16:creationId xmlns:a16="http://schemas.microsoft.com/office/drawing/2014/main" id="{97E15900-FC62-434D-BE5F-024DBA2FEA28}"/>
            </a:ext>
          </a:extLst>
        </xdr:cNvPr>
        <xdr:cNvSpPr/>
      </xdr:nvSpPr>
      <xdr:spPr>
        <a:xfrm>
          <a:off x="152400" y="8582025"/>
          <a:ext cx="11610975" cy="17430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2150452</xdr:colOff>
      <xdr:row>0</xdr:row>
      <xdr:rowOff>0</xdr:rowOff>
    </xdr:from>
    <xdr:to>
      <xdr:col>2</xdr:col>
      <xdr:colOff>2496649</xdr:colOff>
      <xdr:row>0</xdr:row>
      <xdr:rowOff>989135</xdr:rowOff>
    </xdr:to>
    <xdr:pic>
      <xdr:nvPicPr>
        <xdr:cNvPr id="3" name="Afbeelding 2" descr="Rijkslogo">
          <a:extLst>
            <a:ext uri="{FF2B5EF4-FFF2-40B4-BE49-F238E27FC236}">
              <a16:creationId xmlns:a16="http://schemas.microsoft.com/office/drawing/2014/main" id="{4C3547B6-79FC-4450-8246-B32340BF8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74677" y="0"/>
          <a:ext cx="346197" cy="989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2483829</xdr:colOff>
      <xdr:row>0</xdr:row>
      <xdr:rowOff>0</xdr:rowOff>
    </xdr:from>
    <xdr:to>
      <xdr:col>3</xdr:col>
      <xdr:colOff>911519</xdr:colOff>
      <xdr:row>1</xdr:row>
      <xdr:rowOff>51289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8B01002-C1D8-4E85-B310-D0750CAE10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8054" y="0"/>
          <a:ext cx="1694765" cy="1175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vo.nl/subsidies-financiering/dumav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vo.nl/subsidies-financiering/dumav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8E35-4008-4A77-976A-82F67D5143F6}">
  <sheetPr>
    <tabColor theme="9"/>
    <pageSetUpPr autoPageBreaks="0" fitToPage="1"/>
  </sheetPr>
  <dimension ref="A1:XFD68"/>
  <sheetViews>
    <sheetView showGridLines="0" tabSelected="1" topLeftCell="A2" zoomScaleNormal="100" workbookViewId="0">
      <selection activeCell="E14" sqref="E14"/>
    </sheetView>
  </sheetViews>
  <sheetFormatPr defaultColWidth="0" defaultRowHeight="12.75" zeroHeight="1" x14ac:dyDescent="0.2"/>
  <cols>
    <col min="1" max="1" width="2.75" style="1" customWidth="1"/>
    <col min="2" max="2" width="40.875" style="2" customWidth="1"/>
    <col min="3" max="3" width="42.875" style="3" customWidth="1"/>
    <col min="4" max="4" width="21" style="2" customWidth="1"/>
    <col min="5" max="5" width="34.75" style="4" customWidth="1"/>
    <col min="6" max="7" width="4.375" style="34" customWidth="1"/>
    <col min="8" max="8" width="4.375" style="10" customWidth="1"/>
    <col min="9" max="9" width="4.875" style="10" customWidth="1"/>
    <col min="10" max="10" width="2.375" style="34" customWidth="1"/>
    <col min="11" max="11" width="12.625" style="34" hidden="1"/>
    <col min="12" max="13" width="14.75" style="34" hidden="1"/>
    <col min="14" max="14" width="2.5" style="34" hidden="1"/>
    <col min="15" max="42" width="2.375" style="34" hidden="1"/>
    <col min="43" max="63" width="2.375" style="10" hidden="1"/>
    <col min="64" max="16383" width="2.375" style="34" hidden="1"/>
    <col min="16384" max="16384" width="7.5" style="34" hidden="1"/>
  </cols>
  <sheetData>
    <row r="1" spans="1:63" ht="88.5" customHeight="1" x14ac:dyDescent="0.2"/>
    <row r="2" spans="1:63" s="35" customFormat="1" ht="39.75" customHeight="1" x14ac:dyDescent="0.45">
      <c r="A2" s="8" t="s">
        <v>1</v>
      </c>
      <c r="B2" s="6"/>
      <c r="C2" s="7"/>
      <c r="D2" s="6"/>
      <c r="E2" s="6"/>
      <c r="H2" s="11"/>
      <c r="I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pans="1:63" ht="23.25" customHeight="1" x14ac:dyDescent="0.2">
      <c r="A3" s="9" t="s">
        <v>21</v>
      </c>
    </row>
    <row r="4" spans="1:63" x14ac:dyDescent="0.2">
      <c r="C4" s="26" t="s">
        <v>25</v>
      </c>
      <c r="N4" s="34">
        <f>IF(OR(N5="inm",N5="lm"),1,0)</f>
        <v>0</v>
      </c>
    </row>
    <row r="5" spans="1:63" x14ac:dyDescent="0.2">
      <c r="A5" s="2"/>
      <c r="C5" s="2"/>
      <c r="E5" s="2"/>
      <c r="J5" s="34" t="s">
        <v>10</v>
      </c>
      <c r="M5" s="34" t="str">
        <f>IF(C6=J5,0.2,IF(OR(C6=J6,C6=J8),0.3,IF(C6=J7,0.4,"")))</f>
        <v/>
      </c>
      <c r="N5" s="34" t="str">
        <f>IF(C6=J5,"lm",IF(C6=J6,"in",IF(C6=J7,"in",IF(C6=J8,"inm",""))))</f>
        <v/>
      </c>
    </row>
    <row r="6" spans="1:63" s="36" customFormat="1" ht="27" customHeight="1" x14ac:dyDescent="0.2">
      <c r="A6" s="1"/>
      <c r="B6" s="13" t="s">
        <v>2</v>
      </c>
      <c r="C6" s="24"/>
      <c r="D6" s="1" t="str">
        <f>IF(C6="","&lt;&lt;&lt; invullen","" )</f>
        <v>&lt;&lt;&lt; invullen</v>
      </c>
      <c r="E6" s="1"/>
      <c r="H6" s="12"/>
      <c r="I6" s="12"/>
      <c r="J6" s="36" t="s">
        <v>12</v>
      </c>
      <c r="M6" s="36" t="str">
        <f>M5&amp;N5</f>
        <v/>
      </c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</row>
    <row r="7" spans="1:63" x14ac:dyDescent="0.2">
      <c r="A7" s="2"/>
      <c r="C7" s="2"/>
      <c r="E7" s="10"/>
      <c r="J7" s="34" t="s">
        <v>13</v>
      </c>
    </row>
    <row r="8" spans="1:63" ht="27" customHeight="1" x14ac:dyDescent="0.2">
      <c r="A8" s="2"/>
      <c r="C8" s="14" t="str">
        <f>IF(M6="0,3in","Let op! U dient minimaal 3 energielabel stappen te maken. En het eindlabel dient minimaal B te zijn",IF(M5=0.4,"Let op! U dient minimaal 3 energielabel stappen te maken. En het eindlabel moet voldoen aan de renovatiestandaard.",IF(M6="0,3inm","Let op! U dient minimaal 20% primaire energie te besparen.","")))</f>
        <v/>
      </c>
      <c r="E8" s="10"/>
      <c r="F8" s="37"/>
      <c r="J8" s="34" t="s">
        <v>11</v>
      </c>
    </row>
    <row r="9" spans="1:63" s="36" customFormat="1" ht="27" customHeight="1" x14ac:dyDescent="0.2">
      <c r="A9" s="1"/>
      <c r="B9" s="15" t="s">
        <v>26</v>
      </c>
      <c r="C9" s="19"/>
      <c r="D9" s="1" t="str">
        <f>IF(OR($N$5="lm",$N$5="inm"),"n.v.t.",IF(C9&lt;&gt;"","","&lt;&lt;&lt; invullen"))</f>
        <v>&lt;&lt;&lt; invullen</v>
      </c>
      <c r="E9" s="22" t="str">
        <f>IF(C6="","",IF(D9="&lt;&lt;&lt;invullen","Als het gebruiksoppervlak uit BAG onjuist is, kunt u hier het gebruiksoppervlak uit het maatwerkadvies of de portefuilleroutekaart invullen.",""))</f>
        <v/>
      </c>
      <c r="F9" s="37"/>
      <c r="H9" s="12"/>
      <c r="I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</row>
    <row r="10" spans="1:63" s="36" customFormat="1" ht="15" customHeight="1" x14ac:dyDescent="0.2">
      <c r="A10" s="1"/>
      <c r="B10" s="21"/>
      <c r="C10" s="25"/>
      <c r="D10" s="1"/>
      <c r="E10" s="12"/>
      <c r="H10" s="12"/>
      <c r="I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</row>
    <row r="11" spans="1:63" s="36" customFormat="1" ht="27" customHeight="1" x14ac:dyDescent="0.2">
      <c r="A11" s="1"/>
      <c r="B11" s="15" t="s">
        <v>7</v>
      </c>
      <c r="C11" s="19"/>
      <c r="D11" s="1" t="str">
        <f>IF(OR($N$5="lm",$N$5="inm"),"n.v.t.",IF(C11&lt;&gt;"","","&lt;&lt;&lt; invullen"))</f>
        <v>&lt;&lt;&lt; invullen</v>
      </c>
      <c r="E11" s="12" t="str">
        <f>IF(C11="","",IF(C11&lt;3,"U dient minimaal 3 labelstappen te maken.",""))</f>
        <v/>
      </c>
      <c r="F11" s="37"/>
      <c r="H11" s="12"/>
      <c r="I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 x14ac:dyDescent="0.2">
      <c r="A12" s="2"/>
      <c r="C12" s="2"/>
      <c r="E12" s="2"/>
    </row>
    <row r="13" spans="1:63" x14ac:dyDescent="0.2">
      <c r="A13" s="2"/>
      <c r="C13" s="2"/>
      <c r="E13" s="2"/>
    </row>
    <row r="14" spans="1:63" s="36" customFormat="1" ht="27" customHeight="1" x14ac:dyDescent="0.2">
      <c r="A14" s="1"/>
      <c r="B14" s="13" t="s">
        <v>5</v>
      </c>
      <c r="C14" s="19"/>
      <c r="D14" s="1" t="str">
        <f>IF(C14="","&lt;&lt;&lt; invullen","" )</f>
        <v>&lt;&lt;&lt; invullen</v>
      </c>
      <c r="E14" s="1"/>
      <c r="H14" s="12"/>
      <c r="I14" s="12"/>
      <c r="K14" s="36">
        <f>IF(C14="",0,IF(C14="ja",1,1.21))</f>
        <v>0</v>
      </c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ht="15" customHeight="1" x14ac:dyDescent="0.2">
      <c r="A15" s="2"/>
      <c r="C15" s="16" t="str">
        <f>IF(C14="","",IF(C14="Nee","Geef uw investeringskosten inclusief BTW op.","Geef uw investeringskosten exclusief BTW op."))</f>
        <v/>
      </c>
      <c r="E15" s="2"/>
    </row>
    <row r="16" spans="1:63" x14ac:dyDescent="0.2">
      <c r="A16" s="2"/>
      <c r="E16" s="2"/>
    </row>
    <row r="17" spans="1:63" x14ac:dyDescent="0.2">
      <c r="A17" s="2"/>
      <c r="C17" s="17" t="s">
        <v>17</v>
      </c>
      <c r="D17" s="17" t="s">
        <v>9</v>
      </c>
      <c r="E17" s="2"/>
    </row>
    <row r="18" spans="1:63" ht="27" customHeight="1" x14ac:dyDescent="0.2">
      <c r="A18" s="2"/>
      <c r="B18" s="13" t="s">
        <v>3</v>
      </c>
      <c r="C18" s="20"/>
      <c r="D18" s="51" t="str">
        <f>IF(C18="","",C18*$M$5)</f>
        <v/>
      </c>
      <c r="E18" s="23" t="str">
        <f>IF(N5="lm","Let op! Voor maatregelen C.1 /C.2 en D.3 geldt een aftopping, deze kunt u berekenen op de volgende tabbladen.","")</f>
        <v/>
      </c>
    </row>
    <row r="19" spans="1:63" ht="27" customHeight="1" x14ac:dyDescent="0.2">
      <c r="A19" s="2"/>
      <c r="B19" s="13" t="s">
        <v>20</v>
      </c>
      <c r="C19" s="20"/>
      <c r="D19" s="51" t="str">
        <f>IF(C19="","",IF(N4=1,C19*$M$5,IF(C19*$M$5&gt;M22,M22,C19*$M$5)))</f>
        <v/>
      </c>
      <c r="E19" s="30" t="str">
        <f>IF(C19="","Vul hier de totale projectkosten van alle maatregelen in.",IF(L19="aftopping","Aftopping op maximaal bedrag obv m2 en labelstappen.",""))</f>
        <v>Vul hier de totale projectkosten van alle maatregelen in.</v>
      </c>
      <c r="K19" s="38" t="e">
        <f>IF(OR(N5="lm",N5="inm"),0,C19*$M$5)</f>
        <v>#VALUE!</v>
      </c>
      <c r="L19" s="34" t="e">
        <f>IF(K19&gt;M22,"aftopping","0")</f>
        <v>#VALUE!</v>
      </c>
    </row>
    <row r="20" spans="1:63" ht="27" customHeight="1" x14ac:dyDescent="0.2">
      <c r="A20" s="2"/>
      <c r="B20" s="13" t="s">
        <v>4</v>
      </c>
      <c r="C20" s="20"/>
      <c r="D20" s="51" t="str">
        <f>IF(C20="","",C20*$M$5)</f>
        <v/>
      </c>
      <c r="E20" s="2"/>
      <c r="K20" s="34" t="str">
        <f>IF(D21=0,"",IF(SUM(D18:D20)&gt;1500000,"aftop",IF(K19&gt;M22,"aftopping","0")))</f>
        <v/>
      </c>
      <c r="L20" s="34">
        <f>IF(C14="",0,85*K14)</f>
        <v>0</v>
      </c>
    </row>
    <row r="21" spans="1:63" s="36" customFormat="1" ht="27" customHeight="1" x14ac:dyDescent="0.2">
      <c r="A21" s="1"/>
      <c r="B21" s="1"/>
      <c r="C21" s="18" t="s">
        <v>8</v>
      </c>
      <c r="D21" s="52">
        <f>SUM(D18:D20)</f>
        <v>0</v>
      </c>
      <c r="E21" s="12"/>
      <c r="H21" s="12"/>
      <c r="I21" s="12"/>
      <c r="K21" s="36">
        <f>IF(OR(C9="",C9="n.v.t."),0,C9)</f>
        <v>0</v>
      </c>
      <c r="L21" s="39">
        <f>IF(K21=0,0,(L20*C9))</f>
        <v>0</v>
      </c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 x14ac:dyDescent="0.2">
      <c r="A22" s="2"/>
      <c r="E22" s="2"/>
      <c r="K22" s="34">
        <f>IF(OR(C11="",C11="n.v.t."),0,C11)</f>
        <v>0</v>
      </c>
      <c r="L22" s="40">
        <f>L21*K22</f>
        <v>0</v>
      </c>
      <c r="M22" s="41">
        <f>L22</f>
        <v>0</v>
      </c>
    </row>
    <row r="23" spans="1:63" x14ac:dyDescent="0.2">
      <c r="A23" s="2"/>
      <c r="E23" s="2"/>
    </row>
    <row r="24" spans="1:63" ht="27" customHeight="1" x14ac:dyDescent="0.2">
      <c r="A24" s="2"/>
      <c r="C24" s="18" t="s">
        <v>6</v>
      </c>
      <c r="D24" s="52">
        <f>IF(SUM(D18:D20)&gt;1500000,1500000,SUM(D18:D20))</f>
        <v>0</v>
      </c>
      <c r="E24" s="10"/>
    </row>
    <row r="25" spans="1:63" x14ac:dyDescent="0.2">
      <c r="A25" s="2"/>
      <c r="C25" s="2"/>
      <c r="E25" s="2"/>
    </row>
    <row r="26" spans="1:63" ht="36.75" customHeight="1" x14ac:dyDescent="0.2">
      <c r="A26" s="2"/>
      <c r="C26" s="33" t="str">
        <f>IF(D24=0,"",IF(D24&lt;25000,"Het minimale subsidie bedrag is €25.000,- wanneer u voor minder dan €25.000,- subsidie aanvraagt wordt uw aanvraag afgewezen. ",""))</f>
        <v/>
      </c>
      <c r="D26" s="77" t="str">
        <f>IF(K20="aftop","maximaal bedrag is 1,5 mln","")</f>
        <v/>
      </c>
      <c r="E26" s="2"/>
    </row>
    <row r="27" spans="1:63" x14ac:dyDescent="0.2">
      <c r="B27" s="5"/>
    </row>
    <row r="28" spans="1:63" x14ac:dyDescent="0.2">
      <c r="B28" s="5" t="s">
        <v>0</v>
      </c>
    </row>
    <row r="29" spans="1:63" x14ac:dyDescent="0.2"/>
    <row r="30" spans="1:63" x14ac:dyDescent="0.2">
      <c r="B30" s="2" t="s">
        <v>34</v>
      </c>
    </row>
    <row r="31" spans="1:63" x14ac:dyDescent="0.2">
      <c r="B31" s="2" t="s">
        <v>35</v>
      </c>
    </row>
    <row r="32" spans="1:63" x14ac:dyDescent="0.2">
      <c r="B32" s="2" t="s">
        <v>36</v>
      </c>
    </row>
    <row r="33" spans="2:12" x14ac:dyDescent="0.2"/>
    <row r="34" spans="2:12" x14ac:dyDescent="0.2">
      <c r="B34" s="72" t="s">
        <v>37</v>
      </c>
    </row>
    <row r="35" spans="2:12" x14ac:dyDescent="0.2">
      <c r="B35" s="73" t="s">
        <v>38</v>
      </c>
    </row>
    <row r="36" spans="2:12" x14ac:dyDescent="0.2">
      <c r="B36" s="74"/>
      <c r="E36" s="76" t="s">
        <v>45</v>
      </c>
      <c r="F36" s="75" t="s">
        <v>43</v>
      </c>
    </row>
    <row r="37" spans="2:12" x14ac:dyDescent="0.2"/>
    <row r="38" spans="2:12" x14ac:dyDescent="0.2"/>
    <row r="39" spans="2:12" x14ac:dyDescent="0.2"/>
    <row r="40" spans="2:12" x14ac:dyDescent="0.2">
      <c r="K40" s="34">
        <v>2100</v>
      </c>
      <c r="L40" s="34">
        <f>K40/K41</f>
        <v>30</v>
      </c>
    </row>
    <row r="41" spans="2:12" x14ac:dyDescent="0.2">
      <c r="K41" s="34">
        <v>70</v>
      </c>
    </row>
    <row r="42" spans="2:12" x14ac:dyDescent="0.2"/>
    <row r="43" spans="2:12" x14ac:dyDescent="0.2"/>
    <row r="44" spans="2:12" x14ac:dyDescent="0.2"/>
    <row r="45" spans="2:12" x14ac:dyDescent="0.2"/>
    <row r="46" spans="2:12" x14ac:dyDescent="0.2"/>
    <row r="47" spans="2:12" x14ac:dyDescent="0.2"/>
    <row r="48" spans="2:12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algorithmName="SHA-512" hashValue="OlGaOX1+m0vpHjoM5PeUKXNY1+XxkQ1A+8W8AUca5SqI2RZODIq48PvENKfIEJwNwWDl0VjCjEQhDYEmbv6LLA==" saltValue="QGakNRtjiCWGnDvFExNOFQ==" spinCount="100000" sheet="1" objects="1" scenarios="1"/>
  <conditionalFormatting sqref="B9:C9">
    <cfRule type="expression" dxfId="1" priority="3">
      <formula>$N$4</formula>
    </cfRule>
  </conditionalFormatting>
  <conditionalFormatting sqref="B11:C11">
    <cfRule type="expression" dxfId="0" priority="1">
      <formula>$N$4</formula>
    </cfRule>
  </conditionalFormatting>
  <dataValidations count="2">
    <dataValidation type="list" allowBlank="1" showInputMessage="1" showErrorMessage="1" sqref="C6" xr:uid="{FEB9B47C-9B6F-4986-9878-09BDF6DDF9F4}">
      <formula1>$J$6:$J$8</formula1>
    </dataValidation>
    <dataValidation type="list" allowBlank="1" showInputMessage="1" showErrorMessage="1" sqref="C14" xr:uid="{3AAE5AC1-DC7F-4981-8B1B-A2AC47CBC3FC}">
      <formula1>"Ja,Nee"</formula1>
    </dataValidation>
  </dataValidations>
  <hyperlinks>
    <hyperlink ref="B35" r:id="rId1" display="https://www.rvo.nl/subsidies-financiering/dumava" xr:uid="{1B33EDBF-C85B-4DE5-910B-12239E11A8AE}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2"/>
  <headerFooter>
    <oddFooter>&amp;L&amp;D&amp;R&amp;F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F6E8-E557-4A0A-A020-807EDA6DBFCA}">
  <sheetPr>
    <tabColor theme="4"/>
    <pageSetUpPr autoPageBreaks="0" fitToPage="1"/>
  </sheetPr>
  <dimension ref="A1:XFC68"/>
  <sheetViews>
    <sheetView showGridLines="0" topLeftCell="A8" zoomScaleNormal="100" workbookViewId="0">
      <selection activeCell="F29" sqref="F29"/>
    </sheetView>
  </sheetViews>
  <sheetFormatPr defaultColWidth="0" defaultRowHeight="12.75" customHeight="1" zeroHeight="1" x14ac:dyDescent="0.2"/>
  <cols>
    <col min="1" max="1" width="2.75" style="1" customWidth="1"/>
    <col min="2" max="2" width="40.875" style="2" customWidth="1"/>
    <col min="3" max="3" width="42.875" style="3" customWidth="1"/>
    <col min="4" max="4" width="21" style="2" customWidth="1"/>
    <col min="5" max="5" width="34.75" style="4" customWidth="1"/>
    <col min="6" max="6" width="9.125" style="10" bestFit="1" customWidth="1"/>
    <col min="7" max="9" width="4.375" style="10" customWidth="1"/>
    <col min="10" max="16383" width="4.375" style="50" hidden="1"/>
    <col min="16384" max="16384" width="23" style="50" hidden="1"/>
  </cols>
  <sheetData>
    <row r="1" spans="1:14" ht="88.5" customHeight="1" x14ac:dyDescent="0.2"/>
    <row r="2" spans="1:14" s="67" customFormat="1" ht="39.75" customHeight="1" x14ac:dyDescent="0.45">
      <c r="A2" s="8" t="s">
        <v>1</v>
      </c>
      <c r="B2" s="6"/>
      <c r="C2" s="7"/>
      <c r="D2" s="6"/>
      <c r="E2" s="6"/>
      <c r="F2" s="11"/>
      <c r="G2" s="11"/>
      <c r="H2" s="11"/>
      <c r="I2" s="11"/>
    </row>
    <row r="3" spans="1:14" ht="23.25" customHeight="1" x14ac:dyDescent="0.2">
      <c r="A3" s="9" t="s">
        <v>22</v>
      </c>
    </row>
    <row r="4" spans="1:14" x14ac:dyDescent="0.2">
      <c r="C4" s="26" t="s">
        <v>19</v>
      </c>
      <c r="N4" s="50">
        <f>IF(OR(N5="inm",N5="lm"),1,0)</f>
        <v>1</v>
      </c>
    </row>
    <row r="5" spans="1:14" x14ac:dyDescent="0.2">
      <c r="A5" s="2"/>
      <c r="C5" s="2"/>
      <c r="E5" s="2"/>
      <c r="J5" s="50" t="s">
        <v>10</v>
      </c>
      <c r="M5" s="50">
        <f>IF(C6=J5,0.2,IF(OR(C6=J6,C6=#REF!),0.3,IF(C6=#REF!,0.4,"")))</f>
        <v>0.2</v>
      </c>
      <c r="N5" s="50" t="str">
        <f>IF(C6=J5,"lm",IF(C6=J6,"in",IF(C6=#REF!,"in",IF(C6=#REF!,"inm",""))))</f>
        <v>lm</v>
      </c>
    </row>
    <row r="6" spans="1:14" s="46" customFormat="1" ht="26.1" customHeight="1" x14ac:dyDescent="0.2">
      <c r="A6" s="1"/>
      <c r="B6" s="13" t="s">
        <v>2</v>
      </c>
      <c r="C6" s="24" t="s">
        <v>10</v>
      </c>
      <c r="D6" s="1" t="str">
        <f>IF(C6="","&lt;&lt;&lt; invullen","" )</f>
        <v/>
      </c>
      <c r="E6" s="42" t="s">
        <v>31</v>
      </c>
      <c r="F6" s="12"/>
      <c r="G6" s="12"/>
      <c r="H6" s="12"/>
      <c r="I6" s="12"/>
      <c r="J6" s="46" t="s">
        <v>12</v>
      </c>
      <c r="M6" s="46" t="str">
        <f>M5&amp;N5</f>
        <v>0,2lm</v>
      </c>
    </row>
    <row r="7" spans="1:14" ht="51.95" customHeight="1" x14ac:dyDescent="0.2">
      <c r="A7" s="2"/>
      <c r="C7" s="2"/>
      <c r="E7" s="42" t="s">
        <v>32</v>
      </c>
    </row>
    <row r="8" spans="1:14" s="46" customFormat="1" ht="26.1" customHeight="1" x14ac:dyDescent="0.2">
      <c r="A8" s="1"/>
      <c r="B8" s="13" t="s">
        <v>5</v>
      </c>
      <c r="C8" s="19"/>
      <c r="D8" s="1" t="str">
        <f>IF(C8="","&lt;&lt;&lt; invullen","" )</f>
        <v>&lt;&lt;&lt; invullen</v>
      </c>
      <c r="E8" s="42" t="s">
        <v>33</v>
      </c>
      <c r="F8" s="12"/>
      <c r="G8" s="12"/>
      <c r="H8" s="12"/>
      <c r="I8" s="12"/>
      <c r="K8" s="46">
        <f>IF(C8="",0,IF(C8="ja",1,1.21))</f>
        <v>0</v>
      </c>
    </row>
    <row r="9" spans="1:14" ht="27" customHeight="1" x14ac:dyDescent="0.2">
      <c r="A9" s="2"/>
      <c r="C9" s="16" t="str">
        <f>IF(C8="","",IF(C8="Nee","Geef uw investeringskosten inclusief BTW op.","Geef uw investeringskosten exclusief BTW op."))</f>
        <v/>
      </c>
      <c r="E9" s="2"/>
    </row>
    <row r="10" spans="1:14" ht="27" customHeight="1" x14ac:dyDescent="0.2">
      <c r="A10" s="2"/>
      <c r="C10" s="17" t="s">
        <v>17</v>
      </c>
      <c r="D10" s="17" t="s">
        <v>9</v>
      </c>
      <c r="E10" s="2"/>
    </row>
    <row r="11" spans="1:14" ht="26.1" customHeight="1" x14ac:dyDescent="0.2">
      <c r="A11" s="2"/>
      <c r="B11" s="13" t="s">
        <v>3</v>
      </c>
      <c r="C11" s="20"/>
      <c r="D11" s="51" t="str">
        <f>IF(C11="","",C11*$M$5)</f>
        <v/>
      </c>
      <c r="E11" s="23"/>
    </row>
    <row r="12" spans="1:14" ht="26.1" customHeight="1" x14ac:dyDescent="0.2">
      <c r="A12" s="2"/>
      <c r="B12" s="13" t="s">
        <v>20</v>
      </c>
      <c r="C12" s="20"/>
      <c r="D12" s="51" t="str">
        <f>IF(C12="","",IF(N4=1,C12*$M$5,""))</f>
        <v/>
      </c>
      <c r="E12" s="31" t="str">
        <f>IF(C12="","Vul hier de totale projectkosten van alle maatregelen in.",IF(K13="aftopping","Aftopping op maximaal bedrag obv m2 en labelstappen.",""))</f>
        <v>Vul hier de totale projectkosten van alle maatregelen in.</v>
      </c>
      <c r="K12" s="68"/>
    </row>
    <row r="13" spans="1:14" ht="26.1" customHeight="1" x14ac:dyDescent="0.2">
      <c r="A13" s="2"/>
      <c r="B13" s="13" t="s">
        <v>4</v>
      </c>
      <c r="C13" s="20"/>
      <c r="D13" s="51" t="str">
        <f>IF(C13="","",C13*$M$5)</f>
        <v/>
      </c>
      <c r="E13" s="2"/>
      <c r="K13" s="50" t="str">
        <f>IF(D14=0,"",IF(SUM(D11:D13)&gt;1500000,"aftop",""))</f>
        <v/>
      </c>
    </row>
    <row r="14" spans="1:14" s="46" customFormat="1" ht="26.1" customHeight="1" x14ac:dyDescent="0.2">
      <c r="A14" s="1"/>
      <c r="B14" s="1"/>
      <c r="C14" s="18" t="s">
        <v>8</v>
      </c>
      <c r="D14" s="52">
        <f>SUM(D11:D13)</f>
        <v>0</v>
      </c>
      <c r="E14" s="12"/>
      <c r="F14" s="12"/>
      <c r="G14" s="12"/>
      <c r="H14" s="12"/>
      <c r="I14" s="12"/>
      <c r="L14" s="69"/>
    </row>
    <row r="15" spans="1:14" ht="26.1" customHeight="1" x14ac:dyDescent="0.2">
      <c r="A15" s="2"/>
      <c r="E15" s="2"/>
      <c r="L15" s="70"/>
      <c r="M15" s="71"/>
    </row>
    <row r="16" spans="1:14" ht="26.1" customHeight="1" x14ac:dyDescent="0.2">
      <c r="A16" s="2"/>
      <c r="C16" s="18" t="s">
        <v>6</v>
      </c>
      <c r="D16" s="52">
        <f>IF(SUM(D11:D13)&gt;1500000,1500000,SUM(D11:D13))</f>
        <v>0</v>
      </c>
      <c r="E16" s="32"/>
    </row>
    <row r="17" spans="1:6" x14ac:dyDescent="0.2">
      <c r="A17" s="2"/>
      <c r="C17" s="2"/>
      <c r="E17" s="2"/>
    </row>
    <row r="18" spans="1:6" ht="49.5" customHeight="1" x14ac:dyDescent="0.2">
      <c r="A18" s="2"/>
      <c r="C18" s="61" t="str">
        <f>IF(D16=0,"",IF(D16&lt;5000,"Het minimale subsidie bedrag is €5.000,- wanneer u voor minder dan €5.000,- subsidie aanvraagt wordt uw aanvraag afgewezen.",""))</f>
        <v/>
      </c>
      <c r="D18" s="63" t="str">
        <f>IF(K13="aftop","maximaal bedrag is 1,5 mln","")</f>
        <v/>
      </c>
      <c r="E18" s="3"/>
    </row>
    <row r="19" spans="1:6" ht="9" customHeight="1" x14ac:dyDescent="0.2">
      <c r="A19" s="2"/>
      <c r="C19" s="2"/>
      <c r="E19" s="2"/>
    </row>
    <row r="20" spans="1:6" x14ac:dyDescent="0.2">
      <c r="B20" s="5"/>
    </row>
    <row r="21" spans="1:6" x14ac:dyDescent="0.2">
      <c r="B21" s="5" t="s">
        <v>0</v>
      </c>
    </row>
    <row r="22" spans="1:6" x14ac:dyDescent="0.2"/>
    <row r="23" spans="1:6" x14ac:dyDescent="0.2">
      <c r="B23" s="2" t="s">
        <v>34</v>
      </c>
    </row>
    <row r="24" spans="1:6" x14ac:dyDescent="0.2">
      <c r="B24" s="2" t="s">
        <v>35</v>
      </c>
    </row>
    <row r="25" spans="1:6" x14ac:dyDescent="0.2">
      <c r="B25" s="2" t="s">
        <v>36</v>
      </c>
    </row>
    <row r="26" spans="1:6" x14ac:dyDescent="0.2"/>
    <row r="27" spans="1:6" x14ac:dyDescent="0.2">
      <c r="B27" s="72" t="s">
        <v>37</v>
      </c>
    </row>
    <row r="28" spans="1:6" x14ac:dyDescent="0.2">
      <c r="B28" s="73" t="s">
        <v>38</v>
      </c>
    </row>
    <row r="29" spans="1:6" x14ac:dyDescent="0.2">
      <c r="B29" s="74"/>
      <c r="F29" s="62" t="s">
        <v>44</v>
      </c>
    </row>
    <row r="30" spans="1:6" x14ac:dyDescent="0.2"/>
    <row r="31" spans="1:6" x14ac:dyDescent="0.2"/>
    <row r="32" spans="1:6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</sheetData>
  <sheetProtection algorithmName="SHA-512" hashValue="9adIPCUkGKreRRfKIeZ9ecC7oBTsWNEsf5cy/tF4R6HtxoAvfhzvDkms8OqSwAu3HjoTPMfQLO8liQZ8o4KbmA==" saltValue="ACtlmUwjaekUtWe55aKh8Q==" spinCount="100000" sheet="1" objects="1" scenarios="1"/>
  <dataValidations count="2">
    <dataValidation type="list" allowBlank="1" showInputMessage="1" showErrorMessage="1" sqref="C8" xr:uid="{FF9B972C-19D0-44A4-858D-BB61A931F6A2}">
      <formula1>"Ja,Nee"</formula1>
    </dataValidation>
    <dataValidation type="list" allowBlank="1" showInputMessage="1" showErrorMessage="1" sqref="C6" xr:uid="{F197500D-F421-4DD9-97B0-FF969E80D2B5}">
      <formula1>$J$5</formula1>
    </dataValidation>
  </dataValidations>
  <hyperlinks>
    <hyperlink ref="B28" r:id="rId1" display="https://www.rvo.nl/subsidies-financiering/dumava" xr:uid="{057C1C5E-81E6-4BD4-922D-9C623E9CFEBE}"/>
  </hyperlinks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2"/>
  <headerFooter>
    <oddFooter>&amp;L&amp;D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8A66-6834-49C4-A4A5-5CCD306F5FCB}">
  <sheetPr>
    <tabColor theme="4" tint="0.59999389629810485"/>
    <pageSetUpPr fitToPage="1"/>
  </sheetPr>
  <dimension ref="A1:XFC10"/>
  <sheetViews>
    <sheetView zoomScaleNormal="100" workbookViewId="0">
      <selection activeCell="C2" sqref="C2"/>
    </sheetView>
  </sheetViews>
  <sheetFormatPr defaultColWidth="0" defaultRowHeight="12.75" x14ac:dyDescent="0.2"/>
  <cols>
    <col min="1" max="1" width="3.75" style="48" customWidth="1"/>
    <col min="2" max="2" width="44.25" style="48" customWidth="1"/>
    <col min="3" max="3" width="15" style="48" customWidth="1"/>
    <col min="4" max="4" width="73" style="49" customWidth="1"/>
    <col min="5" max="13" width="5.625" style="64" hidden="1"/>
    <col min="14" max="14" width="14.125" style="64" hidden="1"/>
    <col min="15" max="19" width="14.125" style="50" hidden="1"/>
    <col min="20" max="21" width="14.125" style="64" hidden="1"/>
    <col min="22" max="16383" width="14.125" style="50" hidden="1"/>
    <col min="16384" max="16384" width="4.5" style="50" hidden="1"/>
  </cols>
  <sheetData>
    <row r="1" spans="1:21" ht="26.1" customHeight="1" x14ac:dyDescent="0.2"/>
    <row r="2" spans="1:21" s="46" customFormat="1" ht="26.1" customHeight="1" x14ac:dyDescent="0.2">
      <c r="A2" s="43"/>
      <c r="B2" s="44" t="s">
        <v>39</v>
      </c>
      <c r="C2" s="19"/>
      <c r="D2" s="45" t="str">
        <f>IF(C2="ja","Geef uw investeringskosten exclusief BTW op.",IF(C2="Nee","Geef uw investeringskosten inclusief BTW op.","")
)</f>
        <v/>
      </c>
      <c r="E2" s="65"/>
      <c r="F2" s="65"/>
      <c r="G2" s="65"/>
      <c r="H2" s="65"/>
      <c r="I2" s="65"/>
      <c r="J2" s="65"/>
      <c r="K2" s="65"/>
      <c r="L2" s="65"/>
      <c r="M2" s="65"/>
      <c r="N2" s="65"/>
      <c r="P2" s="46">
        <f>IF(C2="ja",1,1.21)</f>
        <v>1.21</v>
      </c>
      <c r="T2" s="65"/>
      <c r="U2" s="65"/>
    </row>
    <row r="3" spans="1:21" s="46" customFormat="1" ht="26.1" customHeight="1" x14ac:dyDescent="0.2">
      <c r="A3" s="43"/>
      <c r="B3" s="43"/>
      <c r="C3" s="43"/>
      <c r="D3" s="47"/>
      <c r="E3" s="65"/>
      <c r="F3" s="65"/>
      <c r="G3" s="65"/>
      <c r="H3" s="65"/>
      <c r="I3" s="65"/>
      <c r="J3" s="65"/>
      <c r="K3" s="65"/>
      <c r="L3" s="65"/>
      <c r="M3" s="65"/>
      <c r="N3" s="65"/>
      <c r="O3" s="46">
        <f>600*P2</f>
        <v>726</v>
      </c>
      <c r="P3" s="46" t="s">
        <v>18</v>
      </c>
      <c r="T3" s="65"/>
      <c r="U3" s="65"/>
    </row>
    <row r="4" spans="1:21" s="46" customFormat="1" ht="26.1" customHeight="1" x14ac:dyDescent="0.2">
      <c r="A4" s="43"/>
      <c r="B4" s="44" t="s">
        <v>40</v>
      </c>
      <c r="C4" s="19"/>
      <c r="D4" s="47" t="s">
        <v>27</v>
      </c>
      <c r="E4" s="66" t="str">
        <f>IF(P5=0,"","&lt;&lt; vul het aantal m2")</f>
        <v/>
      </c>
      <c r="F4" s="65"/>
      <c r="G4" s="65"/>
      <c r="H4" s="65"/>
      <c r="I4" s="65"/>
      <c r="J4" s="65"/>
      <c r="K4" s="65"/>
      <c r="L4" s="65"/>
      <c r="M4" s="65"/>
      <c r="N4" s="65"/>
      <c r="P4" s="46">
        <f>C4*O3</f>
        <v>0</v>
      </c>
      <c r="T4" s="65"/>
      <c r="U4" s="65"/>
    </row>
    <row r="5" spans="1:21" s="46" customFormat="1" ht="26.1" customHeight="1" x14ac:dyDescent="0.2">
      <c r="A5" s="43"/>
      <c r="B5" s="43"/>
      <c r="C5" s="43"/>
      <c r="D5" s="47"/>
      <c r="E5" s="65"/>
      <c r="F5" s="65"/>
      <c r="G5" s="65"/>
      <c r="H5" s="65"/>
      <c r="I5" s="65"/>
      <c r="J5" s="65"/>
      <c r="K5" s="65"/>
      <c r="L5" s="65"/>
      <c r="M5" s="65"/>
      <c r="N5" s="65"/>
      <c r="P5" s="46">
        <f>IF(AND(C8=0,C4=""),1,0)</f>
        <v>0</v>
      </c>
      <c r="T5" s="65"/>
      <c r="U5" s="65"/>
    </row>
    <row r="6" spans="1:21" s="46" customFormat="1" ht="26.1" customHeight="1" x14ac:dyDescent="0.2">
      <c r="A6" s="43"/>
      <c r="B6" s="44" t="s">
        <v>15</v>
      </c>
      <c r="C6" s="20"/>
      <c r="D6" s="45" t="s">
        <v>23</v>
      </c>
      <c r="E6" s="65"/>
      <c r="F6" s="65"/>
      <c r="G6" s="65"/>
      <c r="H6" s="65"/>
      <c r="I6" s="65"/>
      <c r="J6" s="65"/>
      <c r="K6" s="65"/>
      <c r="L6" s="65"/>
      <c r="M6" s="65"/>
      <c r="N6" s="65"/>
      <c r="T6" s="65"/>
      <c r="U6" s="65"/>
    </row>
    <row r="7" spans="1:21" s="46" customFormat="1" ht="26.1" customHeight="1" x14ac:dyDescent="0.2">
      <c r="A7" s="43"/>
      <c r="B7" s="43"/>
      <c r="C7" s="29" t="str">
        <f>IF(C6="","",IF(P4&gt;=C6,"","De projectkosten zijn hoger dan het maximale investeringsbedrag dat in aanmerking komt voor subsidie."))</f>
        <v/>
      </c>
      <c r="D7" s="47"/>
      <c r="E7" s="65"/>
      <c r="F7" s="65"/>
      <c r="G7" s="65"/>
      <c r="H7" s="65"/>
      <c r="I7" s="65"/>
      <c r="J7" s="65"/>
      <c r="K7" s="65"/>
      <c r="L7" s="65"/>
      <c r="M7" s="65"/>
      <c r="N7" s="65"/>
      <c r="T7" s="65"/>
      <c r="U7" s="65"/>
    </row>
    <row r="8" spans="1:21" s="46" customFormat="1" ht="26.1" customHeight="1" x14ac:dyDescent="0.2">
      <c r="A8" s="43"/>
      <c r="B8" s="44" t="s">
        <v>14</v>
      </c>
      <c r="C8" s="53" t="str">
        <f>IF(C6="","",IF(P4&gt;C6,C6,P4))</f>
        <v/>
      </c>
      <c r="D8" s="47" t="str">
        <f>IF(C8="","","Deze kosten kunt u overnemen in het eerste tabblad.")</f>
        <v/>
      </c>
      <c r="E8" s="65"/>
      <c r="F8" s="65"/>
      <c r="G8" s="65"/>
      <c r="H8" s="65"/>
      <c r="I8" s="65"/>
      <c r="J8" s="65"/>
      <c r="K8" s="65"/>
      <c r="L8" s="65"/>
      <c r="M8" s="65"/>
      <c r="N8" s="65"/>
      <c r="T8" s="65"/>
      <c r="U8" s="65"/>
    </row>
    <row r="9" spans="1:21" s="46" customFormat="1" ht="26.1" customHeight="1" x14ac:dyDescent="0.2">
      <c r="A9" s="43"/>
      <c r="B9" s="43"/>
      <c r="C9" s="43"/>
      <c r="D9" s="47"/>
      <c r="E9" s="65"/>
      <c r="F9" s="65"/>
      <c r="G9" s="65"/>
      <c r="H9" s="65"/>
      <c r="I9" s="65"/>
      <c r="J9" s="65"/>
      <c r="K9" s="65"/>
      <c r="L9" s="65"/>
      <c r="M9" s="65"/>
      <c r="N9" s="65"/>
      <c r="T9" s="65"/>
      <c r="U9" s="65"/>
    </row>
    <row r="10" spans="1:21" s="46" customFormat="1" ht="26.1" customHeight="1" x14ac:dyDescent="0.2">
      <c r="A10" s="43"/>
      <c r="B10" s="44" t="s">
        <v>6</v>
      </c>
      <c r="C10" s="54" t="str">
        <f>IF(C8="","",C8*0.2)</f>
        <v/>
      </c>
      <c r="D10" s="47"/>
      <c r="E10" s="65"/>
      <c r="F10" s="65"/>
      <c r="G10" s="65"/>
      <c r="H10" s="65"/>
      <c r="I10" s="65"/>
      <c r="J10" s="65"/>
      <c r="K10" s="65"/>
      <c r="L10" s="65"/>
      <c r="M10" s="65"/>
      <c r="N10" s="65"/>
      <c r="T10" s="65"/>
      <c r="U10" s="65"/>
    </row>
  </sheetData>
  <sheetProtection algorithmName="SHA-512" hashValue="+tFsNp2NYUleqoVldY0SZgu2e3mGXRkCCb9nmPfMZj+WlpuohJx4jQjDMdNJcLWEn+h3beNt9jwJrL5dthxjYA==" saltValue="Mm4S5jb+8iK2KjYdf4fjEA==" spinCount="100000" sheet="1" objects="1" scenarios="1"/>
  <dataValidations count="1">
    <dataValidation type="list" allowBlank="1" showInputMessage="1" showErrorMessage="1" sqref="C2" xr:uid="{5B674282-CD06-4C9B-B1A0-77511248D3B3}">
      <formula1>"Ja,Nee"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7B1E-D607-49B0-9EF1-91C497D34FFA}">
  <sheetPr>
    <tabColor theme="4" tint="0.59999389629810485"/>
    <pageSetUpPr fitToPage="1"/>
  </sheetPr>
  <dimension ref="A1:AA17"/>
  <sheetViews>
    <sheetView zoomScaleNormal="100" workbookViewId="0">
      <selection activeCell="C2" sqref="C2"/>
    </sheetView>
  </sheetViews>
  <sheetFormatPr defaultColWidth="0" defaultRowHeight="12.75" x14ac:dyDescent="0.2"/>
  <cols>
    <col min="1" max="1" width="2.375" style="48" customWidth="1"/>
    <col min="2" max="2" width="45.5" style="48" customWidth="1"/>
    <col min="3" max="3" width="15.5" style="48" customWidth="1"/>
    <col min="4" max="4" width="79" style="48" customWidth="1"/>
    <col min="5" max="6" width="9" style="48" customWidth="1"/>
    <col min="7" max="14" width="0" style="48" hidden="1" customWidth="1"/>
    <col min="15" max="27" width="0" style="57" hidden="1" customWidth="1"/>
    <col min="28" max="16384" width="9" style="48" hidden="1"/>
  </cols>
  <sheetData>
    <row r="1" spans="2:27" ht="26.1" customHeight="1" x14ac:dyDescent="0.2"/>
    <row r="2" spans="2:27" s="43" customFormat="1" ht="26.1" customHeight="1" x14ac:dyDescent="0.2">
      <c r="B2" s="44" t="s">
        <v>39</v>
      </c>
      <c r="C2" s="19"/>
      <c r="D2" s="45" t="str">
        <f>IF(C2="ja","Geef uw investeringskosten exclusief BTW op.",IF(C2="Nee","Geef uw investeringskosten inclusief BTW op.","")
)</f>
        <v/>
      </c>
      <c r="O2" s="55"/>
      <c r="P2" s="55">
        <f>IF(C2="ja",1,1.21)</f>
        <v>1.21</v>
      </c>
      <c r="Q2" s="55">
        <f>25*P2</f>
        <v>30.25</v>
      </c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2:27" s="43" customFormat="1" ht="26.1" customHeight="1" x14ac:dyDescent="0.2">
      <c r="O3" s="55"/>
      <c r="P3" s="55">
        <f>ROUND(C6,1)</f>
        <v>0</v>
      </c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2:27" s="43" customFormat="1" ht="26.1" customHeight="1" x14ac:dyDescent="0.2">
      <c r="B4" s="44" t="s">
        <v>41</v>
      </c>
      <c r="C4" s="28"/>
      <c r="D4" s="43" t="s">
        <v>28</v>
      </c>
      <c r="E4" s="56" t="str">
        <f>IF(P5=0,"","&lt;&lt; vul het aantal m2")</f>
        <v/>
      </c>
      <c r="O4" s="55"/>
      <c r="P4" s="55">
        <f>C4*C6*Q2</f>
        <v>0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2:27" s="43" customFormat="1" ht="26.1" customHeight="1" x14ac:dyDescent="0.2">
      <c r="C5" s="48"/>
      <c r="O5" s="55"/>
      <c r="P5" s="55">
        <f>IF(AND(C10=0,C4=""),1,0)</f>
        <v>0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2:27" s="43" customFormat="1" ht="26.1" customHeight="1" x14ac:dyDescent="0.2">
      <c r="B6" s="44" t="s">
        <v>30</v>
      </c>
      <c r="C6" s="28"/>
      <c r="D6" s="43" t="s">
        <v>29</v>
      </c>
      <c r="E6" s="56" t="str">
        <f>IF(P7=0,"","&lt;&lt; vul het aantal m2K/W")</f>
        <v/>
      </c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2:27" s="43" customFormat="1" ht="26.1" customHeight="1" x14ac:dyDescent="0.2">
      <c r="O7" s="55"/>
      <c r="P7" s="55">
        <f>IF(AND(C10=0,C6=""),1,0)</f>
        <v>0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2:27" s="43" customFormat="1" ht="26.1" customHeight="1" x14ac:dyDescent="0.2">
      <c r="B8" s="44" t="s">
        <v>15</v>
      </c>
      <c r="C8" s="20"/>
      <c r="D8" s="45" t="s">
        <v>24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2:27" s="43" customFormat="1" ht="26.1" customHeight="1" x14ac:dyDescent="0.2">
      <c r="C9" s="29" t="str">
        <f>IF(C8="","",IF(P4&gt;=C8,"","De projectkosten zijn hoger dan het maximale investeringsbedrag dat in aanmerking komt voor subsidie."))</f>
        <v/>
      </c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2:27" s="43" customFormat="1" ht="26.1" customHeight="1" x14ac:dyDescent="0.2">
      <c r="B10" s="44" t="s">
        <v>14</v>
      </c>
      <c r="C10" s="53" t="str">
        <f>IF(C8="","",IF(P4&gt;C8,C8,P4))</f>
        <v/>
      </c>
      <c r="D10" s="47" t="str">
        <f>IF(C10="","","Deze kosten kunt u overnemen in het eerste tabblad.")</f>
        <v/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2:27" s="43" customFormat="1" ht="26.1" customHeight="1" x14ac:dyDescent="0.2"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2:27" s="43" customFormat="1" ht="26.1" customHeight="1" x14ac:dyDescent="0.2">
      <c r="B12" s="44" t="s">
        <v>6</v>
      </c>
      <c r="C12" s="53" t="str">
        <f>IF(C10="","",C10*0.2)</f>
        <v/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2:27" s="43" customFormat="1" x14ac:dyDescent="0.2"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2:27" s="43" customFormat="1" x14ac:dyDescent="0.2"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2:27" s="43" customFormat="1" x14ac:dyDescent="0.2"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2:27" s="43" customFormat="1" x14ac:dyDescent="0.2"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5:27" s="43" customFormat="1" x14ac:dyDescent="0.2"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</sheetData>
  <sheetProtection algorithmName="SHA-512" hashValue="PlYjAAbzw/yn5sV3/2kALTf7aAcWxtaZU0uPVmw872vFTLNdJsDp5VzJVKx3x6jwuP21x5Gj2B9q2EgJo31E0Q==" saltValue="qEiOAJQd5jKl3VhuKznr5w==" spinCount="100000" sheet="1" objects="1" scenarios="1"/>
  <dataValidations count="1">
    <dataValidation type="list" allowBlank="1" showInputMessage="1" showErrorMessage="1" sqref="C2" xr:uid="{2CE09F9E-DEAF-4D27-9947-41888A83A0F1}">
      <formula1>"Ja,Nee"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9525-2429-4650-A921-D1DF2B873A34}">
  <sheetPr>
    <tabColor theme="4" tint="0.59999389629810485"/>
    <pageSetUpPr fitToPage="1"/>
  </sheetPr>
  <dimension ref="A1:R15"/>
  <sheetViews>
    <sheetView zoomScaleNormal="100" workbookViewId="0">
      <selection activeCell="C2" sqref="C2"/>
    </sheetView>
  </sheetViews>
  <sheetFormatPr defaultColWidth="0" defaultRowHeight="12.75" x14ac:dyDescent="0.2"/>
  <cols>
    <col min="1" max="1" width="2.5" style="48" customWidth="1"/>
    <col min="2" max="2" width="49.125" style="48" customWidth="1"/>
    <col min="3" max="3" width="17.375" style="48" customWidth="1"/>
    <col min="4" max="4" width="72.75" style="48" customWidth="1"/>
    <col min="5" max="6" width="9" style="48" customWidth="1"/>
    <col min="7" max="14" width="0" style="48" hidden="1" customWidth="1"/>
    <col min="15" max="18" width="0" style="57" hidden="1" customWidth="1"/>
    <col min="19" max="16384" width="9" style="48" hidden="1"/>
  </cols>
  <sheetData>
    <row r="1" spans="2:18" s="43" customFormat="1" ht="26.1" customHeight="1" x14ac:dyDescent="0.2">
      <c r="O1" s="55"/>
      <c r="P1" s="55"/>
      <c r="Q1" s="55"/>
      <c r="R1" s="55"/>
    </row>
    <row r="2" spans="2:18" s="43" customFormat="1" ht="26.1" customHeight="1" x14ac:dyDescent="0.2">
      <c r="B2" s="44" t="s">
        <v>39</v>
      </c>
      <c r="C2" s="19"/>
      <c r="D2" s="45" t="str">
        <f>IF(C2="ja","Geef uw investeringskosten exclusief BTW op.",IF(C2="Nee","Geef uw investeringskosten inclusief BTW op.","")
)</f>
        <v/>
      </c>
      <c r="O2" s="55"/>
      <c r="P2" s="55">
        <f>IF(C2="ja",1,1.21)</f>
        <v>1.21</v>
      </c>
      <c r="Q2" s="55">
        <f>1400*P2</f>
        <v>1694</v>
      </c>
      <c r="R2" s="55"/>
    </row>
    <row r="3" spans="2:18" s="43" customFormat="1" ht="26.1" customHeight="1" x14ac:dyDescent="0.2">
      <c r="O3" s="55"/>
      <c r="P3" s="55"/>
      <c r="Q3" s="55"/>
      <c r="R3" s="55"/>
    </row>
    <row r="4" spans="2:18" s="58" customFormat="1" ht="26.1" customHeight="1" x14ac:dyDescent="0.2">
      <c r="B4" s="59" t="s">
        <v>42</v>
      </c>
      <c r="C4" s="27"/>
      <c r="D4" s="58" t="s">
        <v>16</v>
      </c>
      <c r="E4" s="56" t="str">
        <f>IF(P5=0,"","&lt;&lt; vul het aantal m2")</f>
        <v/>
      </c>
      <c r="O4" s="60"/>
      <c r="P4" s="60">
        <f>C4*Q2</f>
        <v>0</v>
      </c>
      <c r="Q4" s="60"/>
      <c r="R4" s="60"/>
    </row>
    <row r="5" spans="2:18" s="43" customFormat="1" ht="26.1" customHeight="1" x14ac:dyDescent="0.2">
      <c r="C5" s="29" t="str">
        <f>IF(C4="","",IF(C4&lt;=20,"het totaal geïnstalleerd thermisch vermogen (kWth) moet meer zijn dan 20 kWth.",""))</f>
        <v/>
      </c>
      <c r="O5" s="55"/>
      <c r="P5" s="55">
        <f>IF(AND(C8=0,C4=""),1,0)</f>
        <v>0</v>
      </c>
      <c r="Q5" s="55"/>
      <c r="R5" s="55"/>
    </row>
    <row r="6" spans="2:18" s="43" customFormat="1" ht="26.1" customHeight="1" x14ac:dyDescent="0.2">
      <c r="B6" s="44" t="s">
        <v>15</v>
      </c>
      <c r="C6" s="20"/>
      <c r="D6" s="45" t="s">
        <v>24</v>
      </c>
      <c r="O6" s="55"/>
      <c r="P6" s="55"/>
      <c r="Q6" s="55"/>
      <c r="R6" s="55"/>
    </row>
    <row r="7" spans="2:18" s="43" customFormat="1" ht="26.1" customHeight="1" x14ac:dyDescent="0.2">
      <c r="C7" s="29" t="str">
        <f>IF(C6="","",IF(P4&gt;=C6,"","De projectkosten zijn hoger dan het maximale investeringsbedrag dat in aanmerking komt voor subsidie."))</f>
        <v/>
      </c>
      <c r="O7" s="55"/>
      <c r="P7" s="55"/>
      <c r="Q7" s="55"/>
      <c r="R7" s="55"/>
    </row>
    <row r="8" spans="2:18" s="43" customFormat="1" ht="26.1" customHeight="1" x14ac:dyDescent="0.2">
      <c r="B8" s="44" t="s">
        <v>14</v>
      </c>
      <c r="C8" s="53" t="str">
        <f>IF(C6="","",IF(P4&gt;C6,C6,P4))</f>
        <v/>
      </c>
      <c r="D8" s="47" t="str">
        <f>IF(C8="","","Deze kosten kunt u overnemen in het eerste tabblad.")</f>
        <v/>
      </c>
      <c r="O8" s="55"/>
      <c r="P8" s="55"/>
      <c r="Q8" s="55"/>
      <c r="R8" s="55"/>
    </row>
    <row r="9" spans="2:18" s="43" customFormat="1" ht="26.1" customHeight="1" x14ac:dyDescent="0.2">
      <c r="O9" s="55"/>
      <c r="P9" s="55"/>
      <c r="Q9" s="55"/>
      <c r="R9" s="55"/>
    </row>
    <row r="10" spans="2:18" s="43" customFormat="1" ht="26.1" customHeight="1" x14ac:dyDescent="0.2">
      <c r="B10" s="44" t="s">
        <v>6</v>
      </c>
      <c r="C10" s="54" t="str">
        <f>IF(C8="","",C8*0.2)</f>
        <v/>
      </c>
      <c r="O10" s="55"/>
      <c r="P10" s="55"/>
      <c r="Q10" s="55"/>
      <c r="R10" s="55"/>
    </row>
    <row r="11" spans="2:18" s="43" customFormat="1" x14ac:dyDescent="0.2">
      <c r="O11" s="55"/>
      <c r="P11" s="55"/>
      <c r="Q11" s="55"/>
      <c r="R11" s="55"/>
    </row>
    <row r="12" spans="2:18" s="43" customFormat="1" x14ac:dyDescent="0.2">
      <c r="O12" s="55"/>
      <c r="P12" s="55"/>
      <c r="Q12" s="55"/>
      <c r="R12" s="55"/>
    </row>
    <row r="13" spans="2:18" s="43" customFormat="1" x14ac:dyDescent="0.2">
      <c r="O13" s="55"/>
      <c r="P13" s="55"/>
      <c r="Q13" s="55"/>
      <c r="R13" s="55"/>
    </row>
    <row r="14" spans="2:18" s="43" customFormat="1" x14ac:dyDescent="0.2">
      <c r="O14" s="55"/>
      <c r="P14" s="55"/>
      <c r="Q14" s="55"/>
      <c r="R14" s="55"/>
    </row>
    <row r="15" spans="2:18" s="43" customFormat="1" x14ac:dyDescent="0.2">
      <c r="O15" s="55"/>
      <c r="P15" s="55"/>
      <c r="Q15" s="55"/>
      <c r="R15" s="55"/>
    </row>
  </sheetData>
  <sheetProtection algorithmName="SHA-512" hashValue="7j5Xii3NEErHIBtvBO8JsnqIAHpLh6a4ZJoVwOwxz8r5RW+VCKmkpu4g8JQJB5hXXjiIrSSbTyU0d+we+fPF/Q==" saltValue="hD2ky4luwQ/ppVH2nHoRhQ==" spinCount="100000" sheet="1" objects="1" scenarios="1"/>
  <dataValidations count="1">
    <dataValidation type="list" allowBlank="1" showInputMessage="1" showErrorMessage="1" sqref="C2" xr:uid="{1D836DF0-7FAB-4942-8314-EB1897B168B5}">
      <formula1>"Ja,Nee"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acd88dc2-102c-473d-aa45-6161565a3617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Integraal</vt:lpstr>
      <vt:lpstr>Losse maatregelen</vt:lpstr>
      <vt:lpstr>Maatregel C.1</vt:lpstr>
      <vt:lpstr>Maatregel C.2</vt:lpstr>
      <vt:lpstr>Maatregel D.3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 Dumava 24</dc:title>
  <dc:creator>Rijksdienst voor Ondernemend Nederland</dc:creator>
  <cp:lastModifiedBy>Munnecom, S.S.G. (Sven)</cp:lastModifiedBy>
  <cp:lastPrinted>2024-04-12T09:29:39Z</cp:lastPrinted>
  <dcterms:created xsi:type="dcterms:W3CDTF">2022-12-21T09:46:17Z</dcterms:created>
  <dcterms:modified xsi:type="dcterms:W3CDTF">2024-05-07T07:23:44Z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2022-12-21T09:46:18Z</vt:lpwstr>
  </property>
  <property fmtid="{D5CDD505-2E9C-101B-9397-08002B2CF9AE}" pid="4" name="MSIP_Label_acd88dc2-102c-473d-aa45-6161565a3617_Method">
    <vt:lpwstr>Standard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28e82c16-d435-4939-bd5c-0c700f92916a</vt:lpwstr>
  </property>
  <property fmtid="{D5CDD505-2E9C-101B-9397-08002B2CF9AE}" pid="8" name="MSIP_Label_acd88dc2-102c-473d-aa45-6161565a3617_ContentBits">
    <vt:lpwstr>2</vt:lpwstr>
  </property>
</Properties>
</file>