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T:\rvo\NP_DRS\SOL\Programma's\Vitale Winkelgebieden\"/>
    </mc:Choice>
  </mc:AlternateContent>
  <xr:revisionPtr revIDLastSave="0" documentId="8_{7F70F3B7-99A2-4C33-A5FC-27EF242BB09F}" xr6:coauthVersionLast="47" xr6:coauthVersionMax="47" xr10:uidLastSave="{00000000-0000-0000-0000-000000000000}"/>
  <bookViews>
    <workbookView xWindow="-108" yWindow="-108" windowWidth="23256" windowHeight="12576" tabRatio="929" xr2:uid="{00523400-DC82-4B29-8F87-22F014673A1E}"/>
  </bookViews>
  <sheets>
    <sheet name="Voorblad" sheetId="4" r:id="rId1"/>
    <sheet name="Input gemeente" sheetId="2" r:id="rId2"/>
    <sheet name="Private partner 1" sheetId="7" r:id="rId3"/>
    <sheet name="Private partner 2" sheetId="12" r:id="rId4"/>
    <sheet name="Private partner 3" sheetId="13" r:id="rId5"/>
    <sheet name="Private partner 4" sheetId="14" r:id="rId6"/>
    <sheet name="Private partner 5" sheetId="16" r:id="rId7"/>
    <sheet name="Private partner 6" sheetId="15" r:id="rId8"/>
    <sheet name="Begroting en prognose gemeente" sheetId="1" r:id="rId9"/>
  </sheets>
  <externalReferences>
    <externalReference r:id="rId10"/>
  </externalReferences>
  <definedNames>
    <definedName name="BTW">[1]Lijsten!$C$3:$C$4</definedName>
    <definedName name="Loonsystematiek">[1]Lijsten!$E$3:$E$5</definedName>
    <definedName name="Naamregeling">[1]Lijsten!$A$3:$A$6</definedName>
    <definedName name="Organisatietype">[1]Lijsten!$A$15:$A$22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5" l="1"/>
  <c r="E2" i="16"/>
  <c r="E2" i="14"/>
  <c r="E2" i="13"/>
  <c r="E2" i="12"/>
  <c r="F33" i="4"/>
  <c r="F32" i="4"/>
  <c r="F31" i="4"/>
  <c r="F30" i="4"/>
  <c r="F9" i="2"/>
  <c r="E18" i="2"/>
  <c r="F18" i="2"/>
  <c r="E1" i="2"/>
  <c r="E2" i="2"/>
  <c r="E3" i="2"/>
  <c r="F69" i="15" l="1"/>
  <c r="P69" i="15" s="1"/>
  <c r="P70" i="15" s="1"/>
  <c r="D63" i="15"/>
  <c r="D62" i="15"/>
  <c r="D61" i="15"/>
  <c r="D60" i="15"/>
  <c r="D59" i="15"/>
  <c r="D58" i="15"/>
  <c r="D57" i="15"/>
  <c r="K56" i="15"/>
  <c r="D56" i="15"/>
  <c r="D53" i="15"/>
  <c r="S44" i="15"/>
  <c r="W43" i="15"/>
  <c r="V43" i="15"/>
  <c r="F46" i="15" s="1"/>
  <c r="U43" i="15"/>
  <c r="T43" i="15"/>
  <c r="S43" i="15"/>
  <c r="R43" i="15"/>
  <c r="O43" i="15"/>
  <c r="N43" i="15"/>
  <c r="E46" i="15" s="1"/>
  <c r="M43" i="15"/>
  <c r="L43" i="15"/>
  <c r="J43" i="15"/>
  <c r="G42" i="15"/>
  <c r="K63" i="15" s="1"/>
  <c r="F42" i="15"/>
  <c r="J63" i="15" s="1"/>
  <c r="E42" i="15"/>
  <c r="I63" i="15" s="1"/>
  <c r="D42" i="15"/>
  <c r="G41" i="15"/>
  <c r="K62" i="15" s="1"/>
  <c r="F41" i="15"/>
  <c r="J62" i="15" s="1"/>
  <c r="E41" i="15"/>
  <c r="I62" i="15" s="1"/>
  <c r="D41" i="15"/>
  <c r="G40" i="15"/>
  <c r="K61" i="15" s="1"/>
  <c r="F40" i="15"/>
  <c r="J61" i="15" s="1"/>
  <c r="E40" i="15"/>
  <c r="I61" i="15" s="1"/>
  <c r="D40" i="15"/>
  <c r="G39" i="15"/>
  <c r="K60" i="15" s="1"/>
  <c r="F39" i="15"/>
  <c r="J60" i="15" s="1"/>
  <c r="E39" i="15"/>
  <c r="I60" i="15" s="1"/>
  <c r="D39" i="15"/>
  <c r="G38" i="15"/>
  <c r="K59" i="15" s="1"/>
  <c r="F38" i="15"/>
  <c r="J59" i="15" s="1"/>
  <c r="E38" i="15"/>
  <c r="I59" i="15" s="1"/>
  <c r="D38" i="15"/>
  <c r="G37" i="15"/>
  <c r="K58" i="15" s="1"/>
  <c r="F37" i="15"/>
  <c r="J58" i="15" s="1"/>
  <c r="E37" i="15"/>
  <c r="I58" i="15" s="1"/>
  <c r="D37" i="15"/>
  <c r="G36" i="15"/>
  <c r="K57" i="15" s="1"/>
  <c r="O57" i="15" s="1"/>
  <c r="F36" i="15"/>
  <c r="J57" i="15" s="1"/>
  <c r="E36" i="15"/>
  <c r="I57" i="15" s="1"/>
  <c r="D36" i="15"/>
  <c r="G35" i="15"/>
  <c r="F35" i="15"/>
  <c r="J56" i="15" s="1"/>
  <c r="E35" i="15"/>
  <c r="I56" i="15" s="1"/>
  <c r="D35" i="15"/>
  <c r="K43" i="15"/>
  <c r="F34" i="15"/>
  <c r="J55" i="15" s="1"/>
  <c r="E34" i="15"/>
  <c r="I55" i="15" s="1"/>
  <c r="G33" i="15"/>
  <c r="K54" i="15" s="1"/>
  <c r="F33" i="15"/>
  <c r="J54" i="15" s="1"/>
  <c r="E33" i="15"/>
  <c r="I54" i="15" s="1"/>
  <c r="G32" i="15"/>
  <c r="K53" i="15" s="1"/>
  <c r="F32" i="15"/>
  <c r="J53" i="15" s="1"/>
  <c r="E32" i="15"/>
  <c r="I53" i="15" s="1"/>
  <c r="D32" i="15"/>
  <c r="Q21" i="15"/>
  <c r="F25" i="15" s="1"/>
  <c r="P21" i="15"/>
  <c r="O21" i="15"/>
  <c r="L21" i="15"/>
  <c r="K21" i="15"/>
  <c r="G21" i="15" s="1"/>
  <c r="G64" i="15" s="1"/>
  <c r="J21" i="15"/>
  <c r="J45" i="15" s="1"/>
  <c r="G20" i="15"/>
  <c r="G63" i="15" s="1"/>
  <c r="F20" i="15"/>
  <c r="F63" i="15" s="1"/>
  <c r="E20" i="15"/>
  <c r="E63" i="15" s="1"/>
  <c r="G19" i="15"/>
  <c r="G62" i="15" s="1"/>
  <c r="F19" i="15"/>
  <c r="F62" i="15" s="1"/>
  <c r="E19" i="15"/>
  <c r="E62" i="15" s="1"/>
  <c r="G18" i="15"/>
  <c r="G61" i="15" s="1"/>
  <c r="F18" i="15"/>
  <c r="F61" i="15" s="1"/>
  <c r="E18" i="15"/>
  <c r="E61" i="15" s="1"/>
  <c r="G17" i="15"/>
  <c r="G60" i="15" s="1"/>
  <c r="F17" i="15"/>
  <c r="F60" i="15" s="1"/>
  <c r="E17" i="15"/>
  <c r="E60" i="15" s="1"/>
  <c r="G16" i="15"/>
  <c r="G59" i="15" s="1"/>
  <c r="F16" i="15"/>
  <c r="F59" i="15" s="1"/>
  <c r="E16" i="15"/>
  <c r="E59" i="15" s="1"/>
  <c r="G15" i="15"/>
  <c r="G58" i="15" s="1"/>
  <c r="F15" i="15"/>
  <c r="F58" i="15" s="1"/>
  <c r="E15" i="15"/>
  <c r="E58" i="15" s="1"/>
  <c r="G14" i="15"/>
  <c r="G57" i="15" s="1"/>
  <c r="F14" i="15"/>
  <c r="F57" i="15" s="1"/>
  <c r="E14" i="15"/>
  <c r="E57" i="15" s="1"/>
  <c r="G13" i="15"/>
  <c r="G56" i="15" s="1"/>
  <c r="F13" i="15"/>
  <c r="F56" i="15" s="1"/>
  <c r="E13" i="15"/>
  <c r="E56" i="15" s="1"/>
  <c r="G12" i="15"/>
  <c r="G55" i="15" s="1"/>
  <c r="F12" i="15"/>
  <c r="F55" i="15" s="1"/>
  <c r="E12" i="15"/>
  <c r="E55" i="15" s="1"/>
  <c r="G11" i="15"/>
  <c r="G54" i="15" s="1"/>
  <c r="F11" i="15"/>
  <c r="F54" i="15" s="1"/>
  <c r="E11" i="15"/>
  <c r="E54" i="15" s="1"/>
  <c r="G10" i="15"/>
  <c r="G53" i="15" s="1"/>
  <c r="F10" i="15"/>
  <c r="F53" i="15" s="1"/>
  <c r="E10" i="15"/>
  <c r="E53" i="15" s="1"/>
  <c r="F69" i="16"/>
  <c r="AJ69" i="16" s="1"/>
  <c r="AJ70" i="16" s="1"/>
  <c r="K63" i="16"/>
  <c r="E63" i="16"/>
  <c r="D63" i="16"/>
  <c r="D62" i="16"/>
  <c r="J61" i="16"/>
  <c r="F61" i="16"/>
  <c r="D61" i="16"/>
  <c r="D60" i="16"/>
  <c r="G59" i="16"/>
  <c r="D59" i="16"/>
  <c r="J58" i="16"/>
  <c r="N58" i="16" s="1"/>
  <c r="D58" i="16"/>
  <c r="D57" i="16"/>
  <c r="E56" i="16"/>
  <c r="D56" i="16"/>
  <c r="D53" i="16"/>
  <c r="S44" i="16"/>
  <c r="W43" i="16"/>
  <c r="V43" i="16"/>
  <c r="F46" i="16" s="1"/>
  <c r="U43" i="16"/>
  <c r="T43" i="16"/>
  <c r="S43" i="16"/>
  <c r="R43" i="16"/>
  <c r="O43" i="16"/>
  <c r="N43" i="16"/>
  <c r="E46" i="16" s="1"/>
  <c r="M43" i="16"/>
  <c r="L43" i="16"/>
  <c r="J43" i="16"/>
  <c r="G42" i="16"/>
  <c r="F42" i="16"/>
  <c r="J63" i="16" s="1"/>
  <c r="E42" i="16"/>
  <c r="I63" i="16" s="1"/>
  <c r="D42" i="16"/>
  <c r="G41" i="16"/>
  <c r="K62" i="16" s="1"/>
  <c r="F41" i="16"/>
  <c r="J62" i="16" s="1"/>
  <c r="E41" i="16"/>
  <c r="I62" i="16" s="1"/>
  <c r="D41" i="16"/>
  <c r="G40" i="16"/>
  <c r="K61" i="16" s="1"/>
  <c r="F40" i="16"/>
  <c r="E40" i="16"/>
  <c r="I61" i="16" s="1"/>
  <c r="D40" i="16"/>
  <c r="G39" i="16"/>
  <c r="K60" i="16" s="1"/>
  <c r="F39" i="16"/>
  <c r="J60" i="16" s="1"/>
  <c r="E39" i="16"/>
  <c r="I60" i="16" s="1"/>
  <c r="D39" i="16"/>
  <c r="G38" i="16"/>
  <c r="K59" i="16" s="1"/>
  <c r="O59" i="16" s="1"/>
  <c r="F38" i="16"/>
  <c r="J59" i="16" s="1"/>
  <c r="E38" i="16"/>
  <c r="I59" i="16" s="1"/>
  <c r="M59" i="16" s="1"/>
  <c r="D38" i="16"/>
  <c r="G37" i="16"/>
  <c r="K58" i="16" s="1"/>
  <c r="F37" i="16"/>
  <c r="E37" i="16"/>
  <c r="I58" i="16" s="1"/>
  <c r="D37" i="16"/>
  <c r="G36" i="16"/>
  <c r="K57" i="16" s="1"/>
  <c r="F36" i="16"/>
  <c r="J57" i="16" s="1"/>
  <c r="N57" i="16" s="1"/>
  <c r="E36" i="16"/>
  <c r="I57" i="16" s="1"/>
  <c r="D36" i="16"/>
  <c r="G35" i="16"/>
  <c r="K56" i="16" s="1"/>
  <c r="F35" i="16"/>
  <c r="J56" i="16" s="1"/>
  <c r="E35" i="16"/>
  <c r="I56" i="16" s="1"/>
  <c r="D35" i="16"/>
  <c r="K43" i="16"/>
  <c r="F34" i="16"/>
  <c r="J55" i="16" s="1"/>
  <c r="E34" i="16"/>
  <c r="I55" i="16" s="1"/>
  <c r="G33" i="16"/>
  <c r="K54" i="16" s="1"/>
  <c r="F33" i="16"/>
  <c r="J54" i="16" s="1"/>
  <c r="E33" i="16"/>
  <c r="I54" i="16" s="1"/>
  <c r="G32" i="16"/>
  <c r="K53" i="16" s="1"/>
  <c r="F32" i="16"/>
  <c r="J53" i="16" s="1"/>
  <c r="E32" i="16"/>
  <c r="I53" i="16" s="1"/>
  <c r="D32" i="16"/>
  <c r="Q21" i="16"/>
  <c r="F25" i="16" s="1"/>
  <c r="P21" i="16"/>
  <c r="O21" i="16"/>
  <c r="L21" i="16"/>
  <c r="E25" i="16" s="1"/>
  <c r="K21" i="16"/>
  <c r="G21" i="16" s="1"/>
  <c r="G64" i="16" s="1"/>
  <c r="J21" i="16"/>
  <c r="F21" i="16" s="1"/>
  <c r="F64" i="16" s="1"/>
  <c r="G20" i="16"/>
  <c r="G63" i="16" s="1"/>
  <c r="O63" i="16" s="1"/>
  <c r="F20" i="16"/>
  <c r="F63" i="16" s="1"/>
  <c r="E20" i="16"/>
  <c r="G19" i="16"/>
  <c r="G62" i="16" s="1"/>
  <c r="F19" i="16"/>
  <c r="F62" i="16" s="1"/>
  <c r="E19" i="16"/>
  <c r="E62" i="16" s="1"/>
  <c r="G18" i="16"/>
  <c r="G61" i="16" s="1"/>
  <c r="F18" i="16"/>
  <c r="E18" i="16"/>
  <c r="E61" i="16" s="1"/>
  <c r="G17" i="16"/>
  <c r="G60" i="16" s="1"/>
  <c r="F17" i="16"/>
  <c r="F60" i="16" s="1"/>
  <c r="E17" i="16"/>
  <c r="E60" i="16" s="1"/>
  <c r="G16" i="16"/>
  <c r="F16" i="16"/>
  <c r="F59" i="16" s="1"/>
  <c r="E16" i="16"/>
  <c r="E59" i="16" s="1"/>
  <c r="G15" i="16"/>
  <c r="G58" i="16" s="1"/>
  <c r="F15" i="16"/>
  <c r="F58" i="16" s="1"/>
  <c r="E15" i="16"/>
  <c r="E58" i="16" s="1"/>
  <c r="G14" i="16"/>
  <c r="G57" i="16" s="1"/>
  <c r="F14" i="16"/>
  <c r="F57" i="16" s="1"/>
  <c r="E14" i="16"/>
  <c r="E57" i="16" s="1"/>
  <c r="G13" i="16"/>
  <c r="G56" i="16" s="1"/>
  <c r="F13" i="16"/>
  <c r="F56" i="16" s="1"/>
  <c r="E13" i="16"/>
  <c r="G12" i="16"/>
  <c r="G55" i="16" s="1"/>
  <c r="F12" i="16"/>
  <c r="F55" i="16" s="1"/>
  <c r="E12" i="16"/>
  <c r="E55" i="16" s="1"/>
  <c r="G11" i="16"/>
  <c r="G54" i="16" s="1"/>
  <c r="F11" i="16"/>
  <c r="F54" i="16" s="1"/>
  <c r="E11" i="16"/>
  <c r="E54" i="16" s="1"/>
  <c r="G10" i="16"/>
  <c r="G53" i="16" s="1"/>
  <c r="F10" i="16"/>
  <c r="F53" i="16" s="1"/>
  <c r="E10" i="16"/>
  <c r="E53" i="16" s="1"/>
  <c r="F16" i="1"/>
  <c r="G69" i="16" l="1"/>
  <c r="H69" i="16" s="1"/>
  <c r="I69" i="16" s="1"/>
  <c r="F21" i="15"/>
  <c r="F64" i="15" s="1"/>
  <c r="G46" i="16"/>
  <c r="E72" i="16" s="1"/>
  <c r="E77" i="16" s="1"/>
  <c r="F77" i="16" s="1"/>
  <c r="N53" i="16"/>
  <c r="M61" i="16"/>
  <c r="G34" i="16"/>
  <c r="K55" i="16" s="1"/>
  <c r="O55" i="16" s="1"/>
  <c r="M55" i="16"/>
  <c r="N61" i="16"/>
  <c r="O53" i="16"/>
  <c r="M57" i="16"/>
  <c r="M56" i="16"/>
  <c r="M60" i="16"/>
  <c r="M63" i="16"/>
  <c r="N54" i="16"/>
  <c r="N56" i="16"/>
  <c r="O54" i="16"/>
  <c r="O58" i="16"/>
  <c r="O62" i="16"/>
  <c r="N59" i="15"/>
  <c r="O59" i="15"/>
  <c r="N53" i="15"/>
  <c r="J46" i="15"/>
  <c r="E48" i="15" s="1"/>
  <c r="N58" i="15"/>
  <c r="M54" i="15"/>
  <c r="O61" i="15"/>
  <c r="M58" i="15"/>
  <c r="O62" i="15"/>
  <c r="G46" i="15"/>
  <c r="E72" i="15" s="1"/>
  <c r="E77" i="15" s="1"/>
  <c r="F77" i="15" s="1"/>
  <c r="M62" i="15"/>
  <c r="N55" i="15"/>
  <c r="M61" i="15"/>
  <c r="E71" i="15"/>
  <c r="E76" i="15" s="1"/>
  <c r="F76" i="15" s="1"/>
  <c r="O56" i="15"/>
  <c r="O60" i="15"/>
  <c r="M53" i="15"/>
  <c r="G34" i="15"/>
  <c r="K55" i="15" s="1"/>
  <c r="O55" i="15" s="1"/>
  <c r="N57" i="15"/>
  <c r="N61" i="15"/>
  <c r="M56" i="15"/>
  <c r="N54" i="15"/>
  <c r="N62" i="15"/>
  <c r="O54" i="15"/>
  <c r="M60" i="15"/>
  <c r="N60" i="15"/>
  <c r="M55" i="15"/>
  <c r="N63" i="15"/>
  <c r="N56" i="15"/>
  <c r="O53" i="15"/>
  <c r="F48" i="15"/>
  <c r="O58" i="15"/>
  <c r="M57" i="15"/>
  <c r="M59" i="15"/>
  <c r="M63" i="15"/>
  <c r="O63" i="15"/>
  <c r="AJ69" i="15"/>
  <c r="AJ70" i="15" s="1"/>
  <c r="G69" i="15"/>
  <c r="F43" i="15"/>
  <c r="J64" i="15" s="1"/>
  <c r="N64" i="15" s="1"/>
  <c r="E25" i="15"/>
  <c r="G25" i="15" s="1"/>
  <c r="G25" i="16"/>
  <c r="M58" i="16"/>
  <c r="M62" i="16"/>
  <c r="O57" i="16"/>
  <c r="N60" i="16"/>
  <c r="N62" i="16"/>
  <c r="M54" i="16"/>
  <c r="O56" i="16"/>
  <c r="O60" i="16"/>
  <c r="AJ72" i="16"/>
  <c r="P72" i="16" s="1"/>
  <c r="AJ71" i="16"/>
  <c r="P71" i="16" s="1"/>
  <c r="N55" i="16"/>
  <c r="M53" i="16"/>
  <c r="N59" i="16"/>
  <c r="N63" i="16"/>
  <c r="O61" i="16"/>
  <c r="AL69" i="16"/>
  <c r="AL70" i="16" s="1"/>
  <c r="R69" i="16"/>
  <c r="R70" i="16" s="1"/>
  <c r="J45" i="16"/>
  <c r="J46" i="16" s="1"/>
  <c r="F43" i="16"/>
  <c r="J64" i="16" s="1"/>
  <c r="N64" i="16" s="1"/>
  <c r="P69" i="16"/>
  <c r="P70" i="16" s="1"/>
  <c r="E71" i="16"/>
  <c r="E76" i="16" s="1"/>
  <c r="F76" i="16" s="1"/>
  <c r="Q69" i="16"/>
  <c r="Q70" i="16" s="1"/>
  <c r="AK69" i="16"/>
  <c r="AK70" i="16" s="1"/>
  <c r="W43" i="7"/>
  <c r="O43" i="7"/>
  <c r="E12" i="2"/>
  <c r="E11" i="2"/>
  <c r="F11" i="2" s="1"/>
  <c r="F69" i="14"/>
  <c r="AJ69" i="14" s="1"/>
  <c r="AJ70" i="14" s="1"/>
  <c r="D63" i="14"/>
  <c r="D62" i="14"/>
  <c r="D61" i="14"/>
  <c r="D60" i="14"/>
  <c r="D59" i="14"/>
  <c r="D58" i="14"/>
  <c r="D57" i="14"/>
  <c r="D56" i="14"/>
  <c r="D53" i="14"/>
  <c r="S44" i="14"/>
  <c r="W43" i="14"/>
  <c r="V43" i="14"/>
  <c r="F46" i="14" s="1"/>
  <c r="U43" i="14"/>
  <c r="T43" i="14"/>
  <c r="S43" i="14"/>
  <c r="R43" i="14"/>
  <c r="O43" i="14"/>
  <c r="N43" i="14"/>
  <c r="E46" i="14" s="1"/>
  <c r="M43" i="14"/>
  <c r="L43" i="14"/>
  <c r="J43" i="14"/>
  <c r="G42" i="14"/>
  <c r="K63" i="14" s="1"/>
  <c r="F42" i="14"/>
  <c r="J63" i="14" s="1"/>
  <c r="E42" i="14"/>
  <c r="I63" i="14" s="1"/>
  <c r="D42" i="14"/>
  <c r="G41" i="14"/>
  <c r="K62" i="14" s="1"/>
  <c r="F41" i="14"/>
  <c r="J62" i="14" s="1"/>
  <c r="E41" i="14"/>
  <c r="I62" i="14" s="1"/>
  <c r="D41" i="14"/>
  <c r="G40" i="14"/>
  <c r="K61" i="14" s="1"/>
  <c r="F40" i="14"/>
  <c r="J61" i="14" s="1"/>
  <c r="E40" i="14"/>
  <c r="I61" i="14" s="1"/>
  <c r="D40" i="14"/>
  <c r="G39" i="14"/>
  <c r="K60" i="14" s="1"/>
  <c r="F39" i="14"/>
  <c r="J60" i="14" s="1"/>
  <c r="E39" i="14"/>
  <c r="I60" i="14" s="1"/>
  <c r="D39" i="14"/>
  <c r="G38" i="14"/>
  <c r="K59" i="14" s="1"/>
  <c r="F38" i="14"/>
  <c r="J59" i="14" s="1"/>
  <c r="E38" i="14"/>
  <c r="I59" i="14" s="1"/>
  <c r="M59" i="14" s="1"/>
  <c r="D38" i="14"/>
  <c r="G37" i="14"/>
  <c r="K58" i="14" s="1"/>
  <c r="O58" i="14" s="1"/>
  <c r="F37" i="14"/>
  <c r="J58" i="14" s="1"/>
  <c r="E37" i="14"/>
  <c r="I58" i="14" s="1"/>
  <c r="D37" i="14"/>
  <c r="G36" i="14"/>
  <c r="K57" i="14" s="1"/>
  <c r="F36" i="14"/>
  <c r="J57" i="14" s="1"/>
  <c r="E36" i="14"/>
  <c r="I57" i="14" s="1"/>
  <c r="D36" i="14"/>
  <c r="G35" i="14"/>
  <c r="K56" i="14" s="1"/>
  <c r="O56" i="14" s="1"/>
  <c r="F35" i="14"/>
  <c r="J56" i="14" s="1"/>
  <c r="E35" i="14"/>
  <c r="I56" i="14" s="1"/>
  <c r="D35" i="14"/>
  <c r="G34" i="14"/>
  <c r="K55" i="14" s="1"/>
  <c r="F34" i="14"/>
  <c r="J55" i="14" s="1"/>
  <c r="E34" i="14"/>
  <c r="I55" i="14" s="1"/>
  <c r="G33" i="14"/>
  <c r="K54" i="14" s="1"/>
  <c r="F33" i="14"/>
  <c r="J54" i="14" s="1"/>
  <c r="E33" i="14"/>
  <c r="I54" i="14" s="1"/>
  <c r="G32" i="14"/>
  <c r="K53" i="14" s="1"/>
  <c r="F32" i="14"/>
  <c r="E32" i="14"/>
  <c r="I53" i="14" s="1"/>
  <c r="D32" i="14"/>
  <c r="Q21" i="14"/>
  <c r="F25" i="14" s="1"/>
  <c r="P21" i="14"/>
  <c r="O21" i="14"/>
  <c r="L21" i="14"/>
  <c r="K21" i="14"/>
  <c r="G21" i="14" s="1"/>
  <c r="G64" i="14" s="1"/>
  <c r="J21" i="14"/>
  <c r="J45" i="14" s="1"/>
  <c r="J46" i="14" s="1"/>
  <c r="G20" i="14"/>
  <c r="G63" i="14" s="1"/>
  <c r="F20" i="14"/>
  <c r="F63" i="14" s="1"/>
  <c r="E20" i="14"/>
  <c r="E63" i="14" s="1"/>
  <c r="G19" i="14"/>
  <c r="G62" i="14" s="1"/>
  <c r="F19" i="14"/>
  <c r="F62" i="14" s="1"/>
  <c r="E19" i="14"/>
  <c r="E62" i="14" s="1"/>
  <c r="G18" i="14"/>
  <c r="G61" i="14" s="1"/>
  <c r="F18" i="14"/>
  <c r="F61" i="14" s="1"/>
  <c r="E18" i="14"/>
  <c r="E61" i="14" s="1"/>
  <c r="G17" i="14"/>
  <c r="G60" i="14" s="1"/>
  <c r="F17" i="14"/>
  <c r="F60" i="14" s="1"/>
  <c r="E17" i="14"/>
  <c r="E60" i="14" s="1"/>
  <c r="G16" i="14"/>
  <c r="G59" i="14" s="1"/>
  <c r="F16" i="14"/>
  <c r="F59" i="14" s="1"/>
  <c r="E16" i="14"/>
  <c r="E59" i="14" s="1"/>
  <c r="G15" i="14"/>
  <c r="G58" i="14" s="1"/>
  <c r="F15" i="14"/>
  <c r="F58" i="14" s="1"/>
  <c r="E15" i="14"/>
  <c r="E58" i="14" s="1"/>
  <c r="G14" i="14"/>
  <c r="G57" i="14" s="1"/>
  <c r="F14" i="14"/>
  <c r="F57" i="14" s="1"/>
  <c r="E14" i="14"/>
  <c r="E57" i="14" s="1"/>
  <c r="G13" i="14"/>
  <c r="G56" i="14" s="1"/>
  <c r="F13" i="14"/>
  <c r="F56" i="14" s="1"/>
  <c r="E13" i="14"/>
  <c r="E56" i="14" s="1"/>
  <c r="G12" i="14"/>
  <c r="G55" i="14" s="1"/>
  <c r="F12" i="14"/>
  <c r="F55" i="14" s="1"/>
  <c r="E12" i="14"/>
  <c r="E55" i="14" s="1"/>
  <c r="G11" i="14"/>
  <c r="G54" i="14" s="1"/>
  <c r="F11" i="14"/>
  <c r="F54" i="14" s="1"/>
  <c r="E11" i="14"/>
  <c r="E54" i="14" s="1"/>
  <c r="G10" i="14"/>
  <c r="G53" i="14" s="1"/>
  <c r="F10" i="14"/>
  <c r="F53" i="14" s="1"/>
  <c r="E10" i="14"/>
  <c r="E53" i="14" s="1"/>
  <c r="F69" i="13"/>
  <c r="AJ69" i="13" s="1"/>
  <c r="AJ70" i="13" s="1"/>
  <c r="D63" i="13"/>
  <c r="D62" i="13"/>
  <c r="D61" i="13"/>
  <c r="D60" i="13"/>
  <c r="D59" i="13"/>
  <c r="D58" i="13"/>
  <c r="D57" i="13"/>
  <c r="D56" i="13"/>
  <c r="D53" i="13"/>
  <c r="S44" i="13"/>
  <c r="W43" i="13"/>
  <c r="V43" i="13"/>
  <c r="F46" i="13" s="1"/>
  <c r="U43" i="13"/>
  <c r="T43" i="13"/>
  <c r="S43" i="13"/>
  <c r="R43" i="13"/>
  <c r="O43" i="13"/>
  <c r="N43" i="13"/>
  <c r="E46" i="13" s="1"/>
  <c r="M43" i="13"/>
  <c r="L43" i="13"/>
  <c r="J43" i="13"/>
  <c r="G42" i="13"/>
  <c r="K63" i="13" s="1"/>
  <c r="F42" i="13"/>
  <c r="J63" i="13" s="1"/>
  <c r="E42" i="13"/>
  <c r="I63" i="13" s="1"/>
  <c r="D42" i="13"/>
  <c r="G41" i="13"/>
  <c r="K62" i="13" s="1"/>
  <c r="F41" i="13"/>
  <c r="J62" i="13" s="1"/>
  <c r="E41" i="13"/>
  <c r="I62" i="13" s="1"/>
  <c r="D41" i="13"/>
  <c r="G40" i="13"/>
  <c r="K61" i="13" s="1"/>
  <c r="F40" i="13"/>
  <c r="J61" i="13" s="1"/>
  <c r="E40" i="13"/>
  <c r="I61" i="13" s="1"/>
  <c r="D40" i="13"/>
  <c r="G39" i="13"/>
  <c r="K60" i="13" s="1"/>
  <c r="F39" i="13"/>
  <c r="J60" i="13" s="1"/>
  <c r="E39" i="13"/>
  <c r="I60" i="13" s="1"/>
  <c r="D39" i="13"/>
  <c r="G38" i="13"/>
  <c r="K59" i="13" s="1"/>
  <c r="F38" i="13"/>
  <c r="J59" i="13" s="1"/>
  <c r="E38" i="13"/>
  <c r="I59" i="13" s="1"/>
  <c r="D38" i="13"/>
  <c r="G37" i="13"/>
  <c r="K58" i="13" s="1"/>
  <c r="F37" i="13"/>
  <c r="J58" i="13" s="1"/>
  <c r="E37" i="13"/>
  <c r="I58" i="13" s="1"/>
  <c r="D37" i="13"/>
  <c r="G36" i="13"/>
  <c r="K57" i="13" s="1"/>
  <c r="F36" i="13"/>
  <c r="J57" i="13" s="1"/>
  <c r="E36" i="13"/>
  <c r="I57" i="13" s="1"/>
  <c r="D36" i="13"/>
  <c r="G35" i="13"/>
  <c r="K56" i="13" s="1"/>
  <c r="F35" i="13"/>
  <c r="J56" i="13" s="1"/>
  <c r="E35" i="13"/>
  <c r="I56" i="13" s="1"/>
  <c r="D35" i="13"/>
  <c r="K43" i="13"/>
  <c r="F34" i="13"/>
  <c r="J55" i="13" s="1"/>
  <c r="N55" i="13" s="1"/>
  <c r="E34" i="13"/>
  <c r="I55" i="13" s="1"/>
  <c r="G33" i="13"/>
  <c r="K54" i="13" s="1"/>
  <c r="F33" i="13"/>
  <c r="J54" i="13" s="1"/>
  <c r="E33" i="13"/>
  <c r="I54" i="13" s="1"/>
  <c r="G32" i="13"/>
  <c r="F32" i="13"/>
  <c r="J53" i="13" s="1"/>
  <c r="E32" i="13"/>
  <c r="I53" i="13" s="1"/>
  <c r="D32" i="13"/>
  <c r="Q21" i="13"/>
  <c r="F25" i="13" s="1"/>
  <c r="P21" i="13"/>
  <c r="O21" i="13"/>
  <c r="L21" i="13"/>
  <c r="K21" i="13"/>
  <c r="G21" i="13" s="1"/>
  <c r="G64" i="13" s="1"/>
  <c r="J21" i="13"/>
  <c r="J45" i="13" s="1"/>
  <c r="J46" i="13" s="1"/>
  <c r="G20" i="13"/>
  <c r="G63" i="13" s="1"/>
  <c r="F20" i="13"/>
  <c r="F63" i="13" s="1"/>
  <c r="E20" i="13"/>
  <c r="E63" i="13" s="1"/>
  <c r="G19" i="13"/>
  <c r="G62" i="13" s="1"/>
  <c r="F19" i="13"/>
  <c r="F62" i="13" s="1"/>
  <c r="E19" i="13"/>
  <c r="E62" i="13" s="1"/>
  <c r="G18" i="13"/>
  <c r="G61" i="13" s="1"/>
  <c r="F18" i="13"/>
  <c r="F61" i="13" s="1"/>
  <c r="E18" i="13"/>
  <c r="E61" i="13" s="1"/>
  <c r="G17" i="13"/>
  <c r="G60" i="13" s="1"/>
  <c r="F17" i="13"/>
  <c r="F60" i="13" s="1"/>
  <c r="E17" i="13"/>
  <c r="E60" i="13" s="1"/>
  <c r="G16" i="13"/>
  <c r="G59" i="13" s="1"/>
  <c r="F16" i="13"/>
  <c r="F59" i="13" s="1"/>
  <c r="E16" i="13"/>
  <c r="E59" i="13" s="1"/>
  <c r="G15" i="13"/>
  <c r="G58" i="13" s="1"/>
  <c r="F15" i="13"/>
  <c r="F58" i="13" s="1"/>
  <c r="E15" i="13"/>
  <c r="E58" i="13" s="1"/>
  <c r="G14" i="13"/>
  <c r="G57" i="13" s="1"/>
  <c r="F14" i="13"/>
  <c r="F57" i="13" s="1"/>
  <c r="E14" i="13"/>
  <c r="E57" i="13" s="1"/>
  <c r="G13" i="13"/>
  <c r="G56" i="13" s="1"/>
  <c r="F13" i="13"/>
  <c r="F56" i="13" s="1"/>
  <c r="E13" i="13"/>
  <c r="E56" i="13" s="1"/>
  <c r="G12" i="13"/>
  <c r="G55" i="13" s="1"/>
  <c r="F12" i="13"/>
  <c r="F55" i="13" s="1"/>
  <c r="E12" i="13"/>
  <c r="E55" i="13" s="1"/>
  <c r="G11" i="13"/>
  <c r="G54" i="13" s="1"/>
  <c r="F11" i="13"/>
  <c r="F54" i="13" s="1"/>
  <c r="E11" i="13"/>
  <c r="E54" i="13" s="1"/>
  <c r="G10" i="13"/>
  <c r="G53" i="13" s="1"/>
  <c r="F10" i="13"/>
  <c r="F53" i="13" s="1"/>
  <c r="E10" i="13"/>
  <c r="E53" i="13" s="1"/>
  <c r="F69" i="12"/>
  <c r="AJ69" i="12" s="1"/>
  <c r="AJ70" i="12" s="1"/>
  <c r="D63" i="12"/>
  <c r="D62" i="12"/>
  <c r="D61" i="12"/>
  <c r="D60" i="12"/>
  <c r="I59" i="12"/>
  <c r="D59" i="12"/>
  <c r="D58" i="12"/>
  <c r="D57" i="12"/>
  <c r="D56" i="12"/>
  <c r="D53" i="12"/>
  <c r="S44" i="12"/>
  <c r="W43" i="12"/>
  <c r="V43" i="12"/>
  <c r="F46" i="12" s="1"/>
  <c r="U43" i="12"/>
  <c r="T43" i="12"/>
  <c r="S43" i="12"/>
  <c r="R43" i="12"/>
  <c r="O43" i="12"/>
  <c r="N43" i="12"/>
  <c r="E46" i="12" s="1"/>
  <c r="G46" i="12" s="1"/>
  <c r="M43" i="12"/>
  <c r="L43" i="12"/>
  <c r="J43" i="12"/>
  <c r="G42" i="12"/>
  <c r="K63" i="12" s="1"/>
  <c r="F42" i="12"/>
  <c r="J63" i="12" s="1"/>
  <c r="E42" i="12"/>
  <c r="I63" i="12" s="1"/>
  <c r="D42" i="12"/>
  <c r="G41" i="12"/>
  <c r="K62" i="12" s="1"/>
  <c r="F41" i="12"/>
  <c r="J62" i="12" s="1"/>
  <c r="E41" i="12"/>
  <c r="I62" i="12" s="1"/>
  <c r="D41" i="12"/>
  <c r="G40" i="12"/>
  <c r="K61" i="12" s="1"/>
  <c r="F40" i="12"/>
  <c r="J61" i="12" s="1"/>
  <c r="E40" i="12"/>
  <c r="I61" i="12" s="1"/>
  <c r="D40" i="12"/>
  <c r="G39" i="12"/>
  <c r="K60" i="12" s="1"/>
  <c r="F39" i="12"/>
  <c r="J60" i="12" s="1"/>
  <c r="E39" i="12"/>
  <c r="I60" i="12" s="1"/>
  <c r="D39" i="12"/>
  <c r="G38" i="12"/>
  <c r="K59" i="12" s="1"/>
  <c r="F38" i="12"/>
  <c r="J59" i="12" s="1"/>
  <c r="E38" i="12"/>
  <c r="D38" i="12"/>
  <c r="G37" i="12"/>
  <c r="K58" i="12" s="1"/>
  <c r="F37" i="12"/>
  <c r="J58" i="12" s="1"/>
  <c r="E37" i="12"/>
  <c r="I58" i="12" s="1"/>
  <c r="D37" i="12"/>
  <c r="G36" i="12"/>
  <c r="K57" i="12" s="1"/>
  <c r="F36" i="12"/>
  <c r="J57" i="12" s="1"/>
  <c r="E36" i="12"/>
  <c r="I57" i="12" s="1"/>
  <c r="D36" i="12"/>
  <c r="G35" i="12"/>
  <c r="K56" i="12" s="1"/>
  <c r="F35" i="12"/>
  <c r="J56" i="12" s="1"/>
  <c r="E35" i="12"/>
  <c r="I56" i="12" s="1"/>
  <c r="D35" i="12"/>
  <c r="K43" i="12"/>
  <c r="F34" i="12"/>
  <c r="J55" i="12" s="1"/>
  <c r="E34" i="12"/>
  <c r="I55" i="12" s="1"/>
  <c r="G33" i="12"/>
  <c r="K54" i="12" s="1"/>
  <c r="O54" i="12" s="1"/>
  <c r="F33" i="12"/>
  <c r="J54" i="12" s="1"/>
  <c r="E33" i="12"/>
  <c r="I54" i="12" s="1"/>
  <c r="M54" i="12" s="1"/>
  <c r="G32" i="12"/>
  <c r="F32" i="12"/>
  <c r="J53" i="12" s="1"/>
  <c r="E32" i="12"/>
  <c r="I53" i="12" s="1"/>
  <c r="D32" i="12"/>
  <c r="Q21" i="12"/>
  <c r="F25" i="12" s="1"/>
  <c r="P21" i="12"/>
  <c r="O21" i="12"/>
  <c r="L21" i="12"/>
  <c r="K21" i="12"/>
  <c r="J21" i="12"/>
  <c r="J45" i="12" s="1"/>
  <c r="G20" i="12"/>
  <c r="G63" i="12" s="1"/>
  <c r="F20" i="12"/>
  <c r="F63" i="12" s="1"/>
  <c r="E20" i="12"/>
  <c r="E63" i="12" s="1"/>
  <c r="G19" i="12"/>
  <c r="G62" i="12" s="1"/>
  <c r="F19" i="12"/>
  <c r="F62" i="12" s="1"/>
  <c r="E19" i="12"/>
  <c r="E62" i="12" s="1"/>
  <c r="G18" i="12"/>
  <c r="G61" i="12" s="1"/>
  <c r="F18" i="12"/>
  <c r="F61" i="12" s="1"/>
  <c r="E18" i="12"/>
  <c r="E61" i="12" s="1"/>
  <c r="G17" i="12"/>
  <c r="G60" i="12" s="1"/>
  <c r="F17" i="12"/>
  <c r="F60" i="12" s="1"/>
  <c r="E17" i="12"/>
  <c r="E60" i="12" s="1"/>
  <c r="G16" i="12"/>
  <c r="G59" i="12" s="1"/>
  <c r="F16" i="12"/>
  <c r="F59" i="12" s="1"/>
  <c r="E16" i="12"/>
  <c r="E59" i="12" s="1"/>
  <c r="G15" i="12"/>
  <c r="G58" i="12" s="1"/>
  <c r="F15" i="12"/>
  <c r="F58" i="12" s="1"/>
  <c r="E15" i="12"/>
  <c r="E58" i="12" s="1"/>
  <c r="G14" i="12"/>
  <c r="G57" i="12" s="1"/>
  <c r="F14" i="12"/>
  <c r="F57" i="12" s="1"/>
  <c r="E14" i="12"/>
  <c r="E57" i="12" s="1"/>
  <c r="G13" i="12"/>
  <c r="G56" i="12" s="1"/>
  <c r="F13" i="12"/>
  <c r="F56" i="12" s="1"/>
  <c r="E13" i="12"/>
  <c r="E56" i="12" s="1"/>
  <c r="G12" i="12"/>
  <c r="G55" i="12" s="1"/>
  <c r="F12" i="12"/>
  <c r="F55" i="12" s="1"/>
  <c r="E12" i="12"/>
  <c r="E55" i="12" s="1"/>
  <c r="G11" i="12"/>
  <c r="G54" i="12" s="1"/>
  <c r="F11" i="12"/>
  <c r="F54" i="12" s="1"/>
  <c r="E11" i="12"/>
  <c r="E54" i="12" s="1"/>
  <c r="G10" i="12"/>
  <c r="G53" i="12" s="1"/>
  <c r="F10" i="12"/>
  <c r="F53" i="12" s="1"/>
  <c r="E10" i="12"/>
  <c r="E53" i="12" s="1"/>
  <c r="U43" i="7"/>
  <c r="M43" i="7"/>
  <c r="J43" i="7"/>
  <c r="E84" i="2"/>
  <c r="G42" i="2"/>
  <c r="F49" i="2"/>
  <c r="Q29" i="2"/>
  <c r="P29" i="2"/>
  <c r="L29" i="2"/>
  <c r="J29" i="2"/>
  <c r="K29" i="2"/>
  <c r="H26" i="1"/>
  <c r="H27" i="1"/>
  <c r="F69" i="7"/>
  <c r="G69" i="7" s="1"/>
  <c r="E2" i="7"/>
  <c r="D63" i="7"/>
  <c r="D62" i="7"/>
  <c r="D61" i="7"/>
  <c r="D60" i="7"/>
  <c r="D59" i="7"/>
  <c r="D58" i="7"/>
  <c r="D57" i="7"/>
  <c r="D56" i="7"/>
  <c r="D53" i="7"/>
  <c r="S44" i="7"/>
  <c r="V43" i="7"/>
  <c r="F46" i="7" s="1"/>
  <c r="T43" i="7"/>
  <c r="S43" i="7"/>
  <c r="R43" i="7"/>
  <c r="G42" i="7"/>
  <c r="K63" i="7" s="1"/>
  <c r="F42" i="7"/>
  <c r="J63" i="7" s="1"/>
  <c r="E42" i="7"/>
  <c r="I63" i="7" s="1"/>
  <c r="D42" i="7"/>
  <c r="G41" i="7"/>
  <c r="K62" i="7" s="1"/>
  <c r="F41" i="7"/>
  <c r="J62" i="7" s="1"/>
  <c r="E41" i="7"/>
  <c r="I62" i="7" s="1"/>
  <c r="D41" i="7"/>
  <c r="G40" i="7"/>
  <c r="K61" i="7" s="1"/>
  <c r="F40" i="7"/>
  <c r="J61" i="7" s="1"/>
  <c r="E40" i="7"/>
  <c r="I61" i="7" s="1"/>
  <c r="D40" i="7"/>
  <c r="G39" i="7"/>
  <c r="K60" i="7" s="1"/>
  <c r="F39" i="7"/>
  <c r="J60" i="7" s="1"/>
  <c r="E39" i="7"/>
  <c r="I60" i="7" s="1"/>
  <c r="D39" i="7"/>
  <c r="G38" i="7"/>
  <c r="K59" i="7" s="1"/>
  <c r="F38" i="7"/>
  <c r="J59" i="7" s="1"/>
  <c r="E38" i="7"/>
  <c r="I59" i="7" s="1"/>
  <c r="D38" i="7"/>
  <c r="G37" i="7"/>
  <c r="K58" i="7" s="1"/>
  <c r="F37" i="7"/>
  <c r="J58" i="7" s="1"/>
  <c r="E37" i="7"/>
  <c r="I58" i="7" s="1"/>
  <c r="D37" i="7"/>
  <c r="G36" i="7"/>
  <c r="K57" i="7" s="1"/>
  <c r="F36" i="7"/>
  <c r="J57" i="7" s="1"/>
  <c r="E36" i="7"/>
  <c r="I57" i="7" s="1"/>
  <c r="D36" i="7"/>
  <c r="G35" i="7"/>
  <c r="K56" i="7" s="1"/>
  <c r="F35" i="7"/>
  <c r="J56" i="7" s="1"/>
  <c r="E35" i="7"/>
  <c r="I56" i="7" s="1"/>
  <c r="D35" i="7"/>
  <c r="L43" i="7"/>
  <c r="K43" i="7"/>
  <c r="F34" i="7"/>
  <c r="J55" i="7" s="1"/>
  <c r="E34" i="7"/>
  <c r="I55" i="7" s="1"/>
  <c r="G33" i="7"/>
  <c r="K54" i="7" s="1"/>
  <c r="F33" i="7"/>
  <c r="J54" i="7" s="1"/>
  <c r="E33" i="7"/>
  <c r="I54" i="7" s="1"/>
  <c r="G32" i="7"/>
  <c r="F32" i="7"/>
  <c r="J53" i="7" s="1"/>
  <c r="E32" i="7"/>
  <c r="I53" i="7" s="1"/>
  <c r="D32" i="7"/>
  <c r="Q21" i="7"/>
  <c r="F25" i="7" s="1"/>
  <c r="P21" i="7"/>
  <c r="O21" i="7"/>
  <c r="L21" i="7"/>
  <c r="K21" i="7"/>
  <c r="J21" i="7"/>
  <c r="J45" i="7" s="1"/>
  <c r="G20" i="7"/>
  <c r="G63" i="7" s="1"/>
  <c r="F20" i="7"/>
  <c r="F63" i="7" s="1"/>
  <c r="E20" i="7"/>
  <c r="E63" i="7" s="1"/>
  <c r="G19" i="7"/>
  <c r="G62" i="7" s="1"/>
  <c r="F19" i="7"/>
  <c r="F62" i="7" s="1"/>
  <c r="E19" i="7"/>
  <c r="E62" i="7" s="1"/>
  <c r="G18" i="7"/>
  <c r="G61" i="7" s="1"/>
  <c r="F18" i="7"/>
  <c r="F61" i="7" s="1"/>
  <c r="E18" i="7"/>
  <c r="E61" i="7" s="1"/>
  <c r="G17" i="7"/>
  <c r="G60" i="7" s="1"/>
  <c r="F17" i="7"/>
  <c r="F60" i="7" s="1"/>
  <c r="E17" i="7"/>
  <c r="E60" i="7" s="1"/>
  <c r="G16" i="7"/>
  <c r="G59" i="7" s="1"/>
  <c r="F16" i="7"/>
  <c r="F59" i="7" s="1"/>
  <c r="E16" i="7"/>
  <c r="E59" i="7" s="1"/>
  <c r="G15" i="7"/>
  <c r="G58" i="7" s="1"/>
  <c r="F15" i="7"/>
  <c r="F58" i="7" s="1"/>
  <c r="E15" i="7"/>
  <c r="E58" i="7" s="1"/>
  <c r="G14" i="7"/>
  <c r="G57" i="7" s="1"/>
  <c r="F14" i="7"/>
  <c r="F57" i="7" s="1"/>
  <c r="E14" i="7"/>
  <c r="E57" i="7" s="1"/>
  <c r="G13" i="7"/>
  <c r="G56" i="7" s="1"/>
  <c r="F13" i="7"/>
  <c r="F56" i="7" s="1"/>
  <c r="E13" i="7"/>
  <c r="E56" i="7" s="1"/>
  <c r="G12" i="7"/>
  <c r="G55" i="7" s="1"/>
  <c r="F12" i="7"/>
  <c r="F55" i="7" s="1"/>
  <c r="E12" i="7"/>
  <c r="E55" i="7" s="1"/>
  <c r="G11" i="7"/>
  <c r="G54" i="7" s="1"/>
  <c r="F11" i="7"/>
  <c r="F54" i="7" s="1"/>
  <c r="E11" i="7"/>
  <c r="E54" i="7" s="1"/>
  <c r="G10" i="7"/>
  <c r="G53" i="7" s="1"/>
  <c r="F10" i="7"/>
  <c r="F53" i="7" s="1"/>
  <c r="E10" i="7"/>
  <c r="E53" i="7" s="1"/>
  <c r="W66" i="2"/>
  <c r="W67" i="2"/>
  <c r="W68" i="2"/>
  <c r="W69" i="2"/>
  <c r="W70" i="2"/>
  <c r="W71" i="2"/>
  <c r="W72" i="2"/>
  <c r="W73" i="2"/>
  <c r="W74" i="2"/>
  <c r="W75" i="2"/>
  <c r="W65" i="2"/>
  <c r="L77" i="2"/>
  <c r="T54" i="2"/>
  <c r="X43" i="2"/>
  <c r="X44" i="2"/>
  <c r="X45" i="2"/>
  <c r="X46" i="2"/>
  <c r="X47" i="2"/>
  <c r="X48" i="2"/>
  <c r="X49" i="2"/>
  <c r="X50" i="2"/>
  <c r="X51" i="2"/>
  <c r="X52" i="2"/>
  <c r="X42" i="2"/>
  <c r="W43" i="2"/>
  <c r="W44" i="2"/>
  <c r="W45" i="2"/>
  <c r="W46" i="2"/>
  <c r="W47" i="2"/>
  <c r="W48" i="2"/>
  <c r="W49" i="2"/>
  <c r="W50" i="2"/>
  <c r="W51" i="2"/>
  <c r="W52" i="2"/>
  <c r="W42" i="2"/>
  <c r="R30" i="2"/>
  <c r="X19" i="2"/>
  <c r="X20" i="2"/>
  <c r="X21" i="2"/>
  <c r="X22" i="2"/>
  <c r="X23" i="2"/>
  <c r="X24" i="2"/>
  <c r="X25" i="2"/>
  <c r="X26" i="2"/>
  <c r="X27" i="2"/>
  <c r="X28" i="2"/>
  <c r="X18" i="2"/>
  <c r="W19" i="2"/>
  <c r="W20" i="2"/>
  <c r="W21" i="2"/>
  <c r="W22" i="2"/>
  <c r="W23" i="2"/>
  <c r="W24" i="2"/>
  <c r="W25" i="2"/>
  <c r="W26" i="2"/>
  <c r="W27" i="2"/>
  <c r="W28" i="2"/>
  <c r="W18" i="2"/>
  <c r="L30" i="2"/>
  <c r="U54" i="2" l="1"/>
  <c r="U53" i="2" s="1"/>
  <c r="N54" i="2"/>
  <c r="G29" i="2"/>
  <c r="F29" i="2"/>
  <c r="M77" i="2"/>
  <c r="M76" i="2" s="1"/>
  <c r="E78" i="2" s="1"/>
  <c r="G43" i="16"/>
  <c r="K64" i="16" s="1"/>
  <c r="O64" i="16" s="1"/>
  <c r="F21" i="14"/>
  <c r="F64" i="14" s="1"/>
  <c r="F21" i="13"/>
  <c r="F64" i="13" s="1"/>
  <c r="E72" i="12"/>
  <c r="E77" i="12" s="1"/>
  <c r="F77" i="12" s="1"/>
  <c r="G34" i="12"/>
  <c r="K55" i="12" s="1"/>
  <c r="O55" i="12" s="1"/>
  <c r="G21" i="12"/>
  <c r="G64" i="12" s="1"/>
  <c r="F21" i="12"/>
  <c r="F64" i="12" s="1"/>
  <c r="O60" i="14"/>
  <c r="G46" i="14"/>
  <c r="E72" i="14" s="1"/>
  <c r="E77" i="14" s="1"/>
  <c r="O57" i="14"/>
  <c r="O59" i="14"/>
  <c r="F43" i="14"/>
  <c r="J64" i="14" s="1"/>
  <c r="N64" i="14" s="1"/>
  <c r="M57" i="14"/>
  <c r="M56" i="14"/>
  <c r="M58" i="14"/>
  <c r="M60" i="14"/>
  <c r="N56" i="13"/>
  <c r="N58" i="13"/>
  <c r="N60" i="13"/>
  <c r="G46" i="13"/>
  <c r="E72" i="13" s="1"/>
  <c r="E77" i="13" s="1"/>
  <c r="O54" i="13"/>
  <c r="N57" i="13"/>
  <c r="N59" i="13"/>
  <c r="N61" i="13"/>
  <c r="G69" i="13"/>
  <c r="H69" i="13" s="1"/>
  <c r="N55" i="12"/>
  <c r="M63" i="12"/>
  <c r="N53" i="12"/>
  <c r="O57" i="12"/>
  <c r="O59" i="12"/>
  <c r="O61" i="12"/>
  <c r="O63" i="12"/>
  <c r="E71" i="12"/>
  <c r="E76" i="12" s="1"/>
  <c r="M56" i="12"/>
  <c r="M58" i="12"/>
  <c r="M60" i="12"/>
  <c r="M62" i="12"/>
  <c r="G43" i="15"/>
  <c r="K64" i="15" s="1"/>
  <c r="O64" i="15" s="1"/>
  <c r="E25" i="7"/>
  <c r="E71" i="7"/>
  <c r="H69" i="15"/>
  <c r="AK69" i="15"/>
  <c r="AK70" i="15" s="1"/>
  <c r="Q69" i="15"/>
  <c r="Q70" i="15" s="1"/>
  <c r="AJ71" i="15"/>
  <c r="P71" i="15" s="1"/>
  <c r="AJ72" i="15"/>
  <c r="P72" i="15" s="1"/>
  <c r="AL71" i="16"/>
  <c r="R71" i="16" s="1"/>
  <c r="AL72" i="16"/>
  <c r="R72" i="16" s="1"/>
  <c r="F48" i="16"/>
  <c r="E48" i="16"/>
  <c r="AK71" i="16"/>
  <c r="Q71" i="16" s="1"/>
  <c r="AK72" i="16"/>
  <c r="Q72" i="16" s="1"/>
  <c r="S69" i="16"/>
  <c r="S70" i="16" s="1"/>
  <c r="J69" i="16"/>
  <c r="AM69" i="16"/>
  <c r="AM70" i="16" s="1"/>
  <c r="E48" i="14"/>
  <c r="F48" i="14"/>
  <c r="M54" i="14"/>
  <c r="O54" i="14"/>
  <c r="N55" i="14"/>
  <c r="N56" i="14"/>
  <c r="N57" i="14"/>
  <c r="N58" i="14"/>
  <c r="N59" i="14"/>
  <c r="N60" i="14"/>
  <c r="M53" i="14"/>
  <c r="O53" i="14"/>
  <c r="N54" i="14"/>
  <c r="M55" i="14"/>
  <c r="O55" i="14"/>
  <c r="M61" i="14"/>
  <c r="O61" i="14"/>
  <c r="M62" i="14"/>
  <c r="O62" i="14"/>
  <c r="M63" i="14"/>
  <c r="O63" i="14"/>
  <c r="G43" i="14"/>
  <c r="K64" i="14" s="1"/>
  <c r="O64" i="14" s="1"/>
  <c r="K43" i="14"/>
  <c r="J53" i="14"/>
  <c r="N53" i="14" s="1"/>
  <c r="AJ71" i="14"/>
  <c r="P71" i="14" s="1"/>
  <c r="AJ72" i="14"/>
  <c r="P72" i="14" s="1"/>
  <c r="E71" i="14"/>
  <c r="E76" i="14" s="1"/>
  <c r="E25" i="14"/>
  <c r="G25" i="14" s="1"/>
  <c r="N61" i="14"/>
  <c r="N62" i="14"/>
  <c r="N63" i="14"/>
  <c r="G69" i="14"/>
  <c r="P69" i="14"/>
  <c r="P70" i="14" s="1"/>
  <c r="M53" i="13"/>
  <c r="N54" i="13"/>
  <c r="M55" i="13"/>
  <c r="M56" i="13"/>
  <c r="O56" i="13"/>
  <c r="M57" i="13"/>
  <c r="O57" i="13"/>
  <c r="M58" i="13"/>
  <c r="O58" i="13"/>
  <c r="M59" i="13"/>
  <c r="O59" i="13"/>
  <c r="M60" i="13"/>
  <c r="O60" i="13"/>
  <c r="M61" i="13"/>
  <c r="O61" i="13"/>
  <c r="F48" i="13"/>
  <c r="E48" i="13"/>
  <c r="N53" i="13"/>
  <c r="M54" i="13"/>
  <c r="E71" i="13"/>
  <c r="E76" i="13" s="1"/>
  <c r="E25" i="13"/>
  <c r="G25" i="13" s="1"/>
  <c r="G34" i="13"/>
  <c r="K55" i="13" s="1"/>
  <c r="O55" i="13" s="1"/>
  <c r="N62" i="13"/>
  <c r="N63" i="13"/>
  <c r="F43" i="13"/>
  <c r="J64" i="13" s="1"/>
  <c r="N64" i="13" s="1"/>
  <c r="K53" i="13"/>
  <c r="O53" i="13" s="1"/>
  <c r="AL69" i="13"/>
  <c r="AL70" i="13" s="1"/>
  <c r="R69" i="13"/>
  <c r="R70" i="13" s="1"/>
  <c r="I69" i="13"/>
  <c r="M62" i="13"/>
  <c r="O62" i="13"/>
  <c r="M63" i="13"/>
  <c r="O63" i="13"/>
  <c r="AJ71" i="13"/>
  <c r="P71" i="13" s="1"/>
  <c r="AJ72" i="13"/>
  <c r="P72" i="13" s="1"/>
  <c r="Q69" i="13"/>
  <c r="Q70" i="13" s="1"/>
  <c r="AK69" i="13"/>
  <c r="AK70" i="13" s="1"/>
  <c r="P69" i="13"/>
  <c r="P70" i="13" s="1"/>
  <c r="M53" i="12"/>
  <c r="N54" i="12"/>
  <c r="M55" i="12"/>
  <c r="N56" i="12"/>
  <c r="N57" i="12"/>
  <c r="N58" i="12"/>
  <c r="N59" i="12"/>
  <c r="N60" i="12"/>
  <c r="N61" i="12"/>
  <c r="N62" i="12"/>
  <c r="N63" i="12"/>
  <c r="J46" i="12"/>
  <c r="E25" i="12"/>
  <c r="G25" i="12" s="1"/>
  <c r="F43" i="12"/>
  <c r="J64" i="12" s="1"/>
  <c r="K53" i="12"/>
  <c r="O53" i="12" s="1"/>
  <c r="O56" i="12"/>
  <c r="M57" i="12"/>
  <c r="O58" i="12"/>
  <c r="M59" i="12"/>
  <c r="O60" i="12"/>
  <c r="M61" i="12"/>
  <c r="O62" i="12"/>
  <c r="AJ71" i="12"/>
  <c r="P71" i="12" s="1"/>
  <c r="AJ72" i="12"/>
  <c r="P72" i="12" s="1"/>
  <c r="G69" i="12"/>
  <c r="P69" i="12"/>
  <c r="P70" i="12" s="1"/>
  <c r="G21" i="7"/>
  <c r="G64" i="7" s="1"/>
  <c r="N59" i="7"/>
  <c r="F21" i="7"/>
  <c r="F64" i="7" s="1"/>
  <c r="G34" i="7"/>
  <c r="K55" i="7" s="1"/>
  <c r="O55" i="7" s="1"/>
  <c r="Q69" i="7"/>
  <c r="Q70" i="7" s="1"/>
  <c r="AK69" i="7"/>
  <c r="AK70" i="7" s="1"/>
  <c r="AK72" i="7" s="1"/>
  <c r="Q72" i="7" s="1"/>
  <c r="H69" i="7"/>
  <c r="AJ69" i="7"/>
  <c r="AJ70" i="7" s="1"/>
  <c r="P69" i="7"/>
  <c r="P70" i="7" s="1"/>
  <c r="K53" i="7"/>
  <c r="O53" i="7" s="1"/>
  <c r="M56" i="7"/>
  <c r="O56" i="7"/>
  <c r="M58" i="7"/>
  <c r="O58" i="7"/>
  <c r="M60" i="7"/>
  <c r="O60" i="7"/>
  <c r="M62" i="7"/>
  <c r="O62" i="7"/>
  <c r="M53" i="7"/>
  <c r="N54" i="7"/>
  <c r="O57" i="7"/>
  <c r="M59" i="7"/>
  <c r="O59" i="7"/>
  <c r="M61" i="7"/>
  <c r="O61" i="7"/>
  <c r="M63" i="7"/>
  <c r="O63" i="7"/>
  <c r="M55" i="7"/>
  <c r="M57" i="7"/>
  <c r="G25" i="7"/>
  <c r="N53" i="7"/>
  <c r="M54" i="7"/>
  <c r="O54" i="7"/>
  <c r="N55" i="7"/>
  <c r="N56" i="7"/>
  <c r="N57" i="7"/>
  <c r="N58" i="7"/>
  <c r="N60" i="7"/>
  <c r="N61" i="7"/>
  <c r="N62" i="7"/>
  <c r="N63" i="7"/>
  <c r="J46" i="7"/>
  <c r="F48" i="7" s="1"/>
  <c r="F43" i="7"/>
  <c r="J64" i="7" s="1"/>
  <c r="N64" i="7" s="1"/>
  <c r="S30" i="2"/>
  <c r="M30" i="2"/>
  <c r="M29" i="2" s="1"/>
  <c r="E35" i="2" s="1"/>
  <c r="F13" i="4" l="1"/>
  <c r="E60" i="2"/>
  <c r="F60" i="2" s="1"/>
  <c r="F25" i="4"/>
  <c r="G43" i="12"/>
  <c r="K64" i="12" s="1"/>
  <c r="O64" i="12" s="1"/>
  <c r="N64" i="12"/>
  <c r="S29" i="2"/>
  <c r="E36" i="2" s="1"/>
  <c r="F76" i="14"/>
  <c r="F28" i="4"/>
  <c r="F77" i="14"/>
  <c r="F29" i="4"/>
  <c r="F76" i="13"/>
  <c r="F26" i="4"/>
  <c r="F77" i="13"/>
  <c r="F27" i="4"/>
  <c r="F76" i="12"/>
  <c r="F24" i="4"/>
  <c r="G43" i="7"/>
  <c r="K64" i="7" s="1"/>
  <c r="O64" i="7" s="1"/>
  <c r="AK72" i="15"/>
  <c r="Q72" i="15" s="1"/>
  <c r="AK71" i="15"/>
  <c r="Q71" i="15" s="1"/>
  <c r="I69" i="15"/>
  <c r="AL69" i="15"/>
  <c r="AL70" i="15" s="1"/>
  <c r="R69" i="15"/>
  <c r="R70" i="15" s="1"/>
  <c r="AM71" i="16"/>
  <c r="S71" i="16" s="1"/>
  <c r="AM72" i="16"/>
  <c r="S72" i="16" s="1"/>
  <c r="K69" i="16"/>
  <c r="AN69" i="16"/>
  <c r="AN70" i="16" s="1"/>
  <c r="T69" i="16"/>
  <c r="T70" i="16" s="1"/>
  <c r="H69" i="14"/>
  <c r="AK69" i="14"/>
  <c r="AK70" i="14" s="1"/>
  <c r="Q69" i="14"/>
  <c r="Q70" i="14" s="1"/>
  <c r="J69" i="13"/>
  <c r="AM69" i="13"/>
  <c r="AM70" i="13" s="1"/>
  <c r="S69" i="13"/>
  <c r="S70" i="13" s="1"/>
  <c r="AL71" i="13"/>
  <c r="R71" i="13" s="1"/>
  <c r="AL72" i="13"/>
  <c r="R72" i="13" s="1"/>
  <c r="G43" i="13"/>
  <c r="K64" i="13" s="1"/>
  <c r="O64" i="13" s="1"/>
  <c r="AK72" i="13"/>
  <c r="Q72" i="13" s="1"/>
  <c r="AK71" i="13"/>
  <c r="Q71" i="13" s="1"/>
  <c r="F48" i="12"/>
  <c r="E48" i="12"/>
  <c r="H69" i="12"/>
  <c r="AK69" i="12"/>
  <c r="AK70" i="12" s="1"/>
  <c r="Q69" i="12"/>
  <c r="Q70" i="12" s="1"/>
  <c r="E76" i="7"/>
  <c r="AK71" i="7"/>
  <c r="Q71" i="7" s="1"/>
  <c r="AJ71" i="7"/>
  <c r="P71" i="7" s="1"/>
  <c r="AJ72" i="7"/>
  <c r="P72" i="7" s="1"/>
  <c r="F78" i="2"/>
  <c r="F14" i="4"/>
  <c r="I69" i="7"/>
  <c r="R69" i="7"/>
  <c r="R70" i="7" s="1"/>
  <c r="AL69" i="7"/>
  <c r="AL70" i="7" s="1"/>
  <c r="N43" i="7"/>
  <c r="E46" i="7" s="1"/>
  <c r="G46" i="7" s="1"/>
  <c r="E48" i="7"/>
  <c r="F10" i="4" l="1"/>
  <c r="F35" i="2"/>
  <c r="F36" i="2"/>
  <c r="F11" i="4"/>
  <c r="E72" i="7"/>
  <c r="E77" i="7" s="1"/>
  <c r="J69" i="15"/>
  <c r="AM69" i="15"/>
  <c r="AM70" i="15" s="1"/>
  <c r="S69" i="15"/>
  <c r="S70" i="15" s="1"/>
  <c r="AL71" i="15"/>
  <c r="R71" i="15" s="1"/>
  <c r="AL72" i="15"/>
  <c r="R72" i="15" s="1"/>
  <c r="AO69" i="16"/>
  <c r="AO70" i="16" s="1"/>
  <c r="U69" i="16"/>
  <c r="U70" i="16" s="1"/>
  <c r="L69" i="16"/>
  <c r="AN72" i="16"/>
  <c r="T72" i="16" s="1"/>
  <c r="AN71" i="16"/>
  <c r="T71" i="16" s="1"/>
  <c r="AL69" i="14"/>
  <c r="AL70" i="14" s="1"/>
  <c r="R69" i="14"/>
  <c r="R70" i="14" s="1"/>
  <c r="I69" i="14"/>
  <c r="AK72" i="14"/>
  <c r="Q72" i="14" s="1"/>
  <c r="AK71" i="14"/>
  <c r="Q71" i="14" s="1"/>
  <c r="AN69" i="13"/>
  <c r="AN70" i="13" s="1"/>
  <c r="T69" i="13"/>
  <c r="T70" i="13" s="1"/>
  <c r="K69" i="13"/>
  <c r="AM72" i="13"/>
  <c r="S72" i="13" s="1"/>
  <c r="AM71" i="13"/>
  <c r="S71" i="13" s="1"/>
  <c r="AL69" i="12"/>
  <c r="AL70" i="12" s="1"/>
  <c r="R69" i="12"/>
  <c r="R70" i="12" s="1"/>
  <c r="I69" i="12"/>
  <c r="AK72" i="12"/>
  <c r="Q72" i="12" s="1"/>
  <c r="AK71" i="12"/>
  <c r="Q71" i="12" s="1"/>
  <c r="F76" i="7"/>
  <c r="F22" i="4"/>
  <c r="AL71" i="7"/>
  <c r="R71" i="7" s="1"/>
  <c r="AL72" i="7"/>
  <c r="R72" i="7" s="1"/>
  <c r="S69" i="7"/>
  <c r="S70" i="7" s="1"/>
  <c r="AM69" i="7"/>
  <c r="AM70" i="7" s="1"/>
  <c r="J69" i="7"/>
  <c r="G65" i="2"/>
  <c r="G43" i="2"/>
  <c r="G45" i="2"/>
  <c r="G46" i="2"/>
  <c r="G47" i="2"/>
  <c r="G48" i="2"/>
  <c r="G49" i="2"/>
  <c r="G50" i="2"/>
  <c r="G51" i="2"/>
  <c r="G52" i="2"/>
  <c r="F43" i="2"/>
  <c r="F45" i="2"/>
  <c r="F46" i="2"/>
  <c r="F47" i="2"/>
  <c r="F48" i="2"/>
  <c r="F50" i="2"/>
  <c r="F51" i="2"/>
  <c r="F52" i="2"/>
  <c r="F42" i="2"/>
  <c r="E43" i="2"/>
  <c r="I85" i="2" s="1"/>
  <c r="E44" i="2"/>
  <c r="I86" i="2" s="1"/>
  <c r="E45" i="2"/>
  <c r="I87" i="2" s="1"/>
  <c r="E46" i="2"/>
  <c r="E47" i="2"/>
  <c r="E48" i="2"/>
  <c r="E49" i="2"/>
  <c r="E50" i="2"/>
  <c r="E51" i="2"/>
  <c r="E52" i="2"/>
  <c r="E42" i="2"/>
  <c r="I84" i="2" s="1"/>
  <c r="G66" i="2"/>
  <c r="G68" i="2"/>
  <c r="G69" i="2"/>
  <c r="G70" i="2"/>
  <c r="G71" i="2"/>
  <c r="G72" i="2"/>
  <c r="G73" i="2"/>
  <c r="G74" i="2"/>
  <c r="E66" i="2"/>
  <c r="E67" i="2"/>
  <c r="E68" i="2"/>
  <c r="E69" i="2"/>
  <c r="E70" i="2"/>
  <c r="E71" i="2"/>
  <c r="E72" i="2"/>
  <c r="E73" i="2"/>
  <c r="E74" i="2"/>
  <c r="E75" i="2"/>
  <c r="E65" i="2"/>
  <c r="F66" i="2"/>
  <c r="F68" i="2"/>
  <c r="F69" i="2"/>
  <c r="F70" i="2"/>
  <c r="F71" i="2"/>
  <c r="F72" i="2"/>
  <c r="F73" i="2"/>
  <c r="F74" i="2"/>
  <c r="F65" i="2"/>
  <c r="L33" i="1"/>
  <c r="K33" i="1" s="1"/>
  <c r="G67" i="2"/>
  <c r="G75" i="2"/>
  <c r="G28" i="2"/>
  <c r="G94" i="2" s="1"/>
  <c r="F28" i="2"/>
  <c r="F94" i="2" s="1"/>
  <c r="E28" i="2"/>
  <c r="E94" i="2" s="1"/>
  <c r="G27" i="2"/>
  <c r="G93" i="2" s="1"/>
  <c r="F27" i="2"/>
  <c r="F93" i="2" s="1"/>
  <c r="E27" i="2"/>
  <c r="E93" i="2" s="1"/>
  <c r="G26" i="2"/>
  <c r="G92" i="2" s="1"/>
  <c r="F26" i="2"/>
  <c r="F92" i="2" s="1"/>
  <c r="E26" i="2"/>
  <c r="E92" i="2" s="1"/>
  <c r="G25" i="2"/>
  <c r="G91" i="2" s="1"/>
  <c r="F25" i="2"/>
  <c r="F91" i="2" s="1"/>
  <c r="E25" i="2"/>
  <c r="E91" i="2" s="1"/>
  <c r="G24" i="2"/>
  <c r="G90" i="2" s="1"/>
  <c r="F24" i="2"/>
  <c r="F90" i="2" s="1"/>
  <c r="E24" i="2"/>
  <c r="E90" i="2" s="1"/>
  <c r="G23" i="2"/>
  <c r="G89" i="2" s="1"/>
  <c r="F23" i="2"/>
  <c r="F89" i="2" s="1"/>
  <c r="E23" i="2"/>
  <c r="E89" i="2" s="1"/>
  <c r="G22" i="2"/>
  <c r="G88" i="2" s="1"/>
  <c r="F22" i="2"/>
  <c r="F88" i="2" s="1"/>
  <c r="E22" i="2"/>
  <c r="E88" i="2" s="1"/>
  <c r="G20" i="2"/>
  <c r="G86" i="2" s="1"/>
  <c r="F20" i="2"/>
  <c r="F86" i="2" s="1"/>
  <c r="E20" i="2"/>
  <c r="E86" i="2" s="1"/>
  <c r="G18" i="2"/>
  <c r="G84" i="2" s="1"/>
  <c r="F84" i="2"/>
  <c r="G21" i="2"/>
  <c r="G87" i="2" s="1"/>
  <c r="F21" i="2"/>
  <c r="F87" i="2" s="1"/>
  <c r="E21" i="2"/>
  <c r="E87" i="2" s="1"/>
  <c r="G19" i="2"/>
  <c r="G85" i="2" s="1"/>
  <c r="F19" i="2"/>
  <c r="F85" i="2" s="1"/>
  <c r="E19" i="2"/>
  <c r="E85" i="2" s="1"/>
  <c r="F77" i="7" l="1"/>
  <c r="F23" i="4"/>
  <c r="AM71" i="15"/>
  <c r="S71" i="15" s="1"/>
  <c r="AM72" i="15"/>
  <c r="S72" i="15" s="1"/>
  <c r="AN69" i="15"/>
  <c r="AN70" i="15" s="1"/>
  <c r="T69" i="15"/>
  <c r="T70" i="15" s="1"/>
  <c r="K69" i="15"/>
  <c r="M69" i="16"/>
  <c r="AP69" i="16"/>
  <c r="AP70" i="16" s="1"/>
  <c r="V69" i="16"/>
  <c r="V70" i="16" s="1"/>
  <c r="AO72" i="16"/>
  <c r="U72" i="16" s="1"/>
  <c r="AO71" i="16"/>
  <c r="U71" i="16" s="1"/>
  <c r="J69" i="14"/>
  <c r="AM69" i="14"/>
  <c r="AM70" i="14" s="1"/>
  <c r="S69" i="14"/>
  <c r="S70" i="14" s="1"/>
  <c r="AL71" i="14"/>
  <c r="R71" i="14" s="1"/>
  <c r="AL72" i="14"/>
  <c r="R72" i="14" s="1"/>
  <c r="L69" i="13"/>
  <c r="AO69" i="13"/>
  <c r="AO70" i="13" s="1"/>
  <c r="U69" i="13"/>
  <c r="U70" i="13" s="1"/>
  <c r="AN71" i="13"/>
  <c r="T71" i="13" s="1"/>
  <c r="AN72" i="13"/>
  <c r="T72" i="13" s="1"/>
  <c r="J69" i="12"/>
  <c r="AM69" i="12"/>
  <c r="AM70" i="12" s="1"/>
  <c r="S69" i="12"/>
  <c r="S70" i="12" s="1"/>
  <c r="AL71" i="12"/>
  <c r="R71" i="12" s="1"/>
  <c r="AL72" i="12"/>
  <c r="R72" i="12" s="1"/>
  <c r="S28" i="1"/>
  <c r="AM72" i="7"/>
  <c r="S72" i="7" s="1"/>
  <c r="AM71" i="7"/>
  <c r="S71" i="7" s="1"/>
  <c r="K69" i="7"/>
  <c r="T69" i="7"/>
  <c r="T70" i="7" s="1"/>
  <c r="AN69" i="7"/>
  <c r="AN70" i="7" s="1"/>
  <c r="I93" i="2"/>
  <c r="I91" i="2"/>
  <c r="I89" i="2"/>
  <c r="K92" i="2"/>
  <c r="J92" i="2"/>
  <c r="J90" i="2"/>
  <c r="J88" i="2"/>
  <c r="J85" i="2"/>
  <c r="K94" i="2"/>
  <c r="K90" i="2"/>
  <c r="K88" i="2"/>
  <c r="K85" i="2"/>
  <c r="I94" i="2"/>
  <c r="I92" i="2"/>
  <c r="I90" i="2"/>
  <c r="I88" i="2"/>
  <c r="J84" i="2"/>
  <c r="J93" i="2"/>
  <c r="J91" i="2"/>
  <c r="J89" i="2"/>
  <c r="J87" i="2"/>
  <c r="K84" i="2"/>
  <c r="K93" i="2"/>
  <c r="K91" i="2"/>
  <c r="K89" i="2"/>
  <c r="K87" i="2"/>
  <c r="F75" i="2"/>
  <c r="J94" i="2" s="1"/>
  <c r="F67" i="2"/>
  <c r="AO69" i="15" l="1"/>
  <c r="AO70" i="15" s="1"/>
  <c r="L69" i="15"/>
  <c r="U69" i="15"/>
  <c r="U70" i="15" s="1"/>
  <c r="AN71" i="15"/>
  <c r="T71" i="15" s="1"/>
  <c r="AN72" i="15"/>
  <c r="T72" i="15" s="1"/>
  <c r="AP72" i="16"/>
  <c r="V72" i="16" s="1"/>
  <c r="AP71" i="16"/>
  <c r="V71" i="16" s="1"/>
  <c r="AQ69" i="16"/>
  <c r="AQ70" i="16" s="1"/>
  <c r="W69" i="16"/>
  <c r="W70" i="16" s="1"/>
  <c r="AM72" i="14"/>
  <c r="S72" i="14" s="1"/>
  <c r="AM71" i="14"/>
  <c r="S71" i="14" s="1"/>
  <c r="AN69" i="14"/>
  <c r="AN70" i="14" s="1"/>
  <c r="T69" i="14"/>
  <c r="T70" i="14" s="1"/>
  <c r="K69" i="14"/>
  <c r="AO72" i="13"/>
  <c r="U72" i="13" s="1"/>
  <c r="AO71" i="13"/>
  <c r="U71" i="13" s="1"/>
  <c r="AP69" i="13"/>
  <c r="AP70" i="13" s="1"/>
  <c r="V69" i="13"/>
  <c r="V70" i="13" s="1"/>
  <c r="M69" i="13"/>
  <c r="AM72" i="12"/>
  <c r="S72" i="12" s="1"/>
  <c r="AM71" i="12"/>
  <c r="S71" i="12" s="1"/>
  <c r="AN69" i="12"/>
  <c r="AN70" i="12" s="1"/>
  <c r="T69" i="12"/>
  <c r="T70" i="12" s="1"/>
  <c r="K69" i="12"/>
  <c r="AN71" i="7"/>
  <c r="T71" i="7" s="1"/>
  <c r="AN72" i="7"/>
  <c r="T72" i="7" s="1"/>
  <c r="U69" i="7"/>
  <c r="U70" i="7" s="1"/>
  <c r="AO69" i="7"/>
  <c r="AO70" i="7" s="1"/>
  <c r="L69" i="7"/>
  <c r="F44" i="2"/>
  <c r="J86" i="2" l="1"/>
  <c r="F53" i="2"/>
  <c r="J95" i="2" s="1"/>
  <c r="AP69" i="15"/>
  <c r="AP70" i="15" s="1"/>
  <c r="M69" i="15"/>
  <c r="V69" i="15"/>
  <c r="V70" i="15" s="1"/>
  <c r="AO71" i="15"/>
  <c r="U71" i="15" s="1"/>
  <c r="AO72" i="15"/>
  <c r="U72" i="15" s="1"/>
  <c r="AQ72" i="16"/>
  <c r="W72" i="16" s="1"/>
  <c r="O72" i="16" s="1"/>
  <c r="AQ71" i="16"/>
  <c r="W71" i="16" s="1"/>
  <c r="O71" i="16" s="1"/>
  <c r="L69" i="14"/>
  <c r="AO69" i="14"/>
  <c r="AO70" i="14" s="1"/>
  <c r="U69" i="14"/>
  <c r="U70" i="14" s="1"/>
  <c r="AN71" i="14"/>
  <c r="T71" i="14" s="1"/>
  <c r="AN72" i="14"/>
  <c r="T72" i="14" s="1"/>
  <c r="AQ69" i="13"/>
  <c r="AQ70" i="13" s="1"/>
  <c r="W69" i="13"/>
  <c r="W70" i="13" s="1"/>
  <c r="AP71" i="13"/>
  <c r="V71" i="13" s="1"/>
  <c r="AP72" i="13"/>
  <c r="V72" i="13" s="1"/>
  <c r="L69" i="12"/>
  <c r="AO69" i="12"/>
  <c r="AO70" i="12" s="1"/>
  <c r="U69" i="12"/>
  <c r="U70" i="12" s="1"/>
  <c r="AN71" i="12"/>
  <c r="T71" i="12" s="1"/>
  <c r="AN72" i="12"/>
  <c r="T72" i="12" s="1"/>
  <c r="AO72" i="7"/>
  <c r="U72" i="7" s="1"/>
  <c r="AO71" i="7"/>
  <c r="U71" i="7" s="1"/>
  <c r="M69" i="7"/>
  <c r="V69" i="7"/>
  <c r="V70" i="7" s="1"/>
  <c r="AP69" i="7"/>
  <c r="AP70" i="7" s="1"/>
  <c r="M54" i="2"/>
  <c r="N53" i="2" s="1"/>
  <c r="E59" i="2" s="1"/>
  <c r="G44" i="2"/>
  <c r="K86" i="2" s="1"/>
  <c r="F8" i="2"/>
  <c r="L40" i="1"/>
  <c r="L30" i="1"/>
  <c r="AE30" i="1"/>
  <c r="AP72" i="15" l="1"/>
  <c r="V72" i="15" s="1"/>
  <c r="AP71" i="15"/>
  <c r="V71" i="15" s="1"/>
  <c r="W69" i="15"/>
  <c r="W70" i="15" s="1"/>
  <c r="AQ69" i="15"/>
  <c r="AQ70" i="15" s="1"/>
  <c r="E73" i="16"/>
  <c r="F12" i="2"/>
  <c r="F9" i="4"/>
  <c r="AO72" i="14"/>
  <c r="U72" i="14" s="1"/>
  <c r="AO71" i="14"/>
  <c r="U71" i="14" s="1"/>
  <c r="AP69" i="14"/>
  <c r="AP70" i="14" s="1"/>
  <c r="V69" i="14"/>
  <c r="V70" i="14" s="1"/>
  <c r="M69" i="14"/>
  <c r="AQ72" i="13"/>
  <c r="W72" i="13" s="1"/>
  <c r="O72" i="13" s="1"/>
  <c r="AQ71" i="13"/>
  <c r="W71" i="13" s="1"/>
  <c r="O71" i="13" s="1"/>
  <c r="AO72" i="12"/>
  <c r="U72" i="12" s="1"/>
  <c r="AO71" i="12"/>
  <c r="U71" i="12" s="1"/>
  <c r="AP69" i="12"/>
  <c r="AP70" i="12" s="1"/>
  <c r="V69" i="12"/>
  <c r="V70" i="12" s="1"/>
  <c r="M69" i="12"/>
  <c r="T28" i="1"/>
  <c r="R28" i="1"/>
  <c r="M38" i="1"/>
  <c r="AP71" i="7"/>
  <c r="V71" i="7" s="1"/>
  <c r="AP72" i="7"/>
  <c r="V72" i="7" s="1"/>
  <c r="W69" i="7"/>
  <c r="W70" i="7" s="1"/>
  <c r="AQ69" i="7"/>
  <c r="AQ70" i="7" s="1"/>
  <c r="L76" i="2"/>
  <c r="I32" i="1" s="1"/>
  <c r="S53" i="2"/>
  <c r="G21" i="1" s="1"/>
  <c r="L53" i="2"/>
  <c r="G20" i="1" s="1"/>
  <c r="D94" i="2"/>
  <c r="D93" i="2"/>
  <c r="D92" i="2"/>
  <c r="D91" i="2"/>
  <c r="D90" i="2"/>
  <c r="D89" i="2"/>
  <c r="D88" i="2"/>
  <c r="D87" i="2"/>
  <c r="D84" i="2"/>
  <c r="K76" i="2"/>
  <c r="J76" i="2"/>
  <c r="D75" i="2"/>
  <c r="D74" i="2"/>
  <c r="D73" i="2"/>
  <c r="D72" i="2"/>
  <c r="D71" i="2"/>
  <c r="D70" i="2"/>
  <c r="D69" i="2"/>
  <c r="D68" i="2"/>
  <c r="D65" i="2"/>
  <c r="H25" i="1"/>
  <c r="D52" i="2"/>
  <c r="D51" i="2"/>
  <c r="D50" i="2"/>
  <c r="D49" i="2"/>
  <c r="D48" i="2"/>
  <c r="D47" i="2"/>
  <c r="D46" i="2"/>
  <c r="D45" i="2"/>
  <c r="D42" i="2"/>
  <c r="F12" i="4" l="1"/>
  <c r="F59" i="2"/>
  <c r="AQ72" i="15"/>
  <c r="W72" i="15" s="1"/>
  <c r="O72" i="15" s="1"/>
  <c r="AQ71" i="15"/>
  <c r="W71" i="15" s="1"/>
  <c r="O71" i="15" s="1"/>
  <c r="AQ69" i="14"/>
  <c r="AQ70" i="14" s="1"/>
  <c r="W69" i="14"/>
  <c r="W70" i="14" s="1"/>
  <c r="AP71" i="14"/>
  <c r="V71" i="14" s="1"/>
  <c r="AP72" i="14"/>
  <c r="V72" i="14" s="1"/>
  <c r="E73" i="13"/>
  <c r="AQ69" i="12"/>
  <c r="AQ70" i="12" s="1"/>
  <c r="W69" i="12"/>
  <c r="W70" i="12" s="1"/>
  <c r="AP71" i="12"/>
  <c r="V71" i="12" s="1"/>
  <c r="AP72" i="12"/>
  <c r="V72" i="12" s="1"/>
  <c r="AQ72" i="7"/>
  <c r="W72" i="7" s="1"/>
  <c r="O72" i="7" s="1"/>
  <c r="AQ71" i="7"/>
  <c r="W71" i="7" s="1"/>
  <c r="O71" i="7" s="1"/>
  <c r="F8" i="4"/>
  <c r="F76" i="2"/>
  <c r="G76" i="2"/>
  <c r="H18" i="1"/>
  <c r="H15" i="1"/>
  <c r="T53" i="2"/>
  <c r="F56" i="2" s="1"/>
  <c r="E73" i="7" l="1"/>
  <c r="E73" i="15"/>
  <c r="AQ72" i="14"/>
  <c r="W72" i="14" s="1"/>
  <c r="O72" i="14" s="1"/>
  <c r="AQ71" i="14"/>
  <c r="W71" i="14" s="1"/>
  <c r="O71" i="14" s="1"/>
  <c r="AQ72" i="12"/>
  <c r="W72" i="12" s="1"/>
  <c r="O72" i="12" s="1"/>
  <c r="AQ71" i="12"/>
  <c r="W71" i="12" s="1"/>
  <c r="O71" i="12" s="1"/>
  <c r="P28" i="1"/>
  <c r="Q28" i="1"/>
  <c r="L25" i="1"/>
  <c r="K25" i="1" s="1"/>
  <c r="H13" i="1"/>
  <c r="M10" i="1"/>
  <c r="T2" i="1"/>
  <c r="T3" i="1"/>
  <c r="T4" i="1"/>
  <c r="E73" i="14" l="1"/>
  <c r="E73" i="12"/>
  <c r="F24" i="1" s="1"/>
  <c r="V10" i="1"/>
  <c r="V11" i="1" s="1"/>
  <c r="AF10" i="1"/>
  <c r="F18" i="4" l="1"/>
  <c r="H24" i="1"/>
  <c r="M28" i="1"/>
  <c r="L24" i="1"/>
  <c r="K24" i="1" s="1"/>
  <c r="V33" i="1"/>
  <c r="AF33" i="1" s="1"/>
  <c r="V12" i="1"/>
  <c r="AF12" i="1" s="1"/>
  <c r="V30" i="1"/>
  <c r="AE40" i="1"/>
  <c r="V32" i="1"/>
  <c r="AF32" i="1" s="1"/>
  <c r="V34" i="1"/>
  <c r="AF34" i="1" s="1"/>
  <c r="V20" i="1"/>
  <c r="AF20" i="1" s="1"/>
  <c r="V35" i="1"/>
  <c r="AF35" i="1" s="1"/>
  <c r="V21" i="1"/>
  <c r="AF21" i="1" s="1"/>
  <c r="V13" i="1"/>
  <c r="AF13" i="1" s="1"/>
  <c r="V36" i="1"/>
  <c r="AF36" i="1" s="1"/>
  <c r="V24" i="1"/>
  <c r="AF24" i="1" s="1"/>
  <c r="V15" i="1"/>
  <c r="AF15" i="1" s="1"/>
  <c r="V26" i="1"/>
  <c r="AF26" i="1" s="1"/>
  <c r="V17" i="1"/>
  <c r="AF17" i="1" s="1"/>
  <c r="V16" i="1"/>
  <c r="AF16" i="1" s="1"/>
  <c r="V23" i="1"/>
  <c r="V25" i="1"/>
  <c r="AF25" i="1" s="1"/>
  <c r="V18" i="1"/>
  <c r="AF18" i="1" s="1"/>
  <c r="V31" i="1"/>
  <c r="AF31" i="1" s="1"/>
  <c r="V37" i="1"/>
  <c r="AF37" i="1" s="1"/>
  <c r="V27" i="1"/>
  <c r="AF27" i="1" s="1"/>
  <c r="L18" i="1"/>
  <c r="K18" i="1" s="1"/>
  <c r="F17" i="1"/>
  <c r="F28" i="1" s="1"/>
  <c r="J53" i="2"/>
  <c r="AF38" i="1" l="1"/>
  <c r="N93" i="2"/>
  <c r="H16" i="1"/>
  <c r="N91" i="2"/>
  <c r="O92" i="2"/>
  <c r="N92" i="2"/>
  <c r="N87" i="2"/>
  <c r="N90" i="2"/>
  <c r="O93" i="2"/>
  <c r="N94" i="2"/>
  <c r="N84" i="2"/>
  <c r="N89" i="2"/>
  <c r="N85" i="2"/>
  <c r="N86" i="2"/>
  <c r="N88" i="2"/>
  <c r="K53" i="2"/>
  <c r="O85" i="2"/>
  <c r="O89" i="2"/>
  <c r="Q53" i="2"/>
  <c r="J55" i="2"/>
  <c r="F95" i="2" l="1"/>
  <c r="N95" i="2" s="1"/>
  <c r="J56" i="2"/>
  <c r="F58" i="2" s="1"/>
  <c r="O87" i="2"/>
  <c r="O84" i="2"/>
  <c r="H17" i="1"/>
  <c r="R53" i="2"/>
  <c r="O86" i="2"/>
  <c r="O90" i="2"/>
  <c r="G95" i="2"/>
  <c r="O91" i="2"/>
  <c r="AF23" i="1" l="1"/>
  <c r="AF28" i="1" s="1"/>
  <c r="AF41" i="1" s="1"/>
  <c r="H23" i="1"/>
  <c r="O94" i="2"/>
  <c r="E58" i="2"/>
  <c r="O88" i="2"/>
  <c r="M53" i="2"/>
  <c r="H20" i="1" l="1"/>
  <c r="H21" i="1"/>
  <c r="M91" i="2" l="1"/>
  <c r="M92" i="2"/>
  <c r="M93" i="2"/>
  <c r="E56" i="2"/>
  <c r="G56" i="2" s="1"/>
  <c r="I31" i="1" s="1"/>
  <c r="R29" i="2"/>
  <c r="L37" i="1"/>
  <c r="K37" i="1" s="1"/>
  <c r="L36" i="1"/>
  <c r="K36" i="1" s="1"/>
  <c r="L35" i="1"/>
  <c r="K35" i="1" s="1"/>
  <c r="L34" i="1"/>
  <c r="K34" i="1" s="1"/>
  <c r="L23" i="1"/>
  <c r="K23" i="1" s="1"/>
  <c r="L17" i="1"/>
  <c r="L16" i="1"/>
  <c r="K16" i="1" s="1"/>
  <c r="L15" i="1"/>
  <c r="K15" i="1" s="1"/>
  <c r="L27" i="1"/>
  <c r="K27" i="1" s="1"/>
  <c r="L26" i="1"/>
  <c r="K26" i="1" s="1"/>
  <c r="L13" i="1"/>
  <c r="K13" i="1" s="1"/>
  <c r="K17" i="1" l="1"/>
  <c r="F33" i="2"/>
  <c r="E33" i="2"/>
  <c r="S38" i="1"/>
  <c r="M88" i="2"/>
  <c r="N55" i="1"/>
  <c r="M86" i="2"/>
  <c r="M89" i="2"/>
  <c r="M90" i="2"/>
  <c r="M87" i="2"/>
  <c r="M94" i="2"/>
  <c r="M85" i="2"/>
  <c r="M84" i="2"/>
  <c r="G33" i="2" l="1"/>
  <c r="G12" i="1" s="1"/>
  <c r="L32" i="1"/>
  <c r="K32" i="1" s="1"/>
  <c r="M40" i="1"/>
  <c r="M30" i="1"/>
  <c r="G53" i="2"/>
  <c r="N10" i="1"/>
  <c r="I12" i="1" l="1"/>
  <c r="I28" i="1" s="1"/>
  <c r="G28" i="1"/>
  <c r="K95" i="2"/>
  <c r="O95" i="2" s="1"/>
  <c r="W10" i="1"/>
  <c r="W30" i="1" s="1"/>
  <c r="AG10" i="1"/>
  <c r="AF40" i="1"/>
  <c r="AF30" i="1"/>
  <c r="AF11" i="1"/>
  <c r="I38" i="1"/>
  <c r="N40" i="1"/>
  <c r="O10" i="1"/>
  <c r="M55" i="1" s="1"/>
  <c r="N30" i="1"/>
  <c r="H12" i="1" l="1"/>
  <c r="O28" i="1"/>
  <c r="N28" i="1"/>
  <c r="S41" i="1"/>
  <c r="W11" i="1"/>
  <c r="W33" i="1" s="1"/>
  <c r="AG33" i="1" s="1"/>
  <c r="X10" i="1"/>
  <c r="X11" i="1" s="1"/>
  <c r="X33" i="1" s="1"/>
  <c r="AH33" i="1" s="1"/>
  <c r="AH10" i="1"/>
  <c r="T38" i="1"/>
  <c r="O38" i="1"/>
  <c r="Q38" i="1"/>
  <c r="R38" i="1"/>
  <c r="P38" i="1"/>
  <c r="AG40" i="1"/>
  <c r="AG11" i="1"/>
  <c r="AG30" i="1"/>
  <c r="L12" i="1"/>
  <c r="K12" i="1" s="1"/>
  <c r="O30" i="1"/>
  <c r="N38" i="1"/>
  <c r="L31" i="1"/>
  <c r="K31" i="1" s="1"/>
  <c r="K38" i="1" s="1"/>
  <c r="F17" i="4" s="1"/>
  <c r="P10" i="1"/>
  <c r="AI10" i="1" s="1"/>
  <c r="O40" i="1"/>
  <c r="W37" i="1" l="1"/>
  <c r="AG37" i="1" s="1"/>
  <c r="W31" i="1"/>
  <c r="AG31" i="1" s="1"/>
  <c r="W20" i="1"/>
  <c r="AG20" i="1" s="1"/>
  <c r="W23" i="1"/>
  <c r="AG23" i="1" s="1"/>
  <c r="W18" i="1"/>
  <c r="AG18" i="1" s="1"/>
  <c r="W13" i="1"/>
  <c r="AG13" i="1" s="1"/>
  <c r="W24" i="1"/>
  <c r="AG24" i="1" s="1"/>
  <c r="W16" i="1"/>
  <c r="AG16" i="1" s="1"/>
  <c r="W35" i="1"/>
  <c r="AG35" i="1" s="1"/>
  <c r="W17" i="1"/>
  <c r="AG17" i="1" s="1"/>
  <c r="W26" i="1"/>
  <c r="AG26" i="1" s="1"/>
  <c r="W25" i="1"/>
  <c r="AG25" i="1" s="1"/>
  <c r="W36" i="1"/>
  <c r="AG36" i="1" s="1"/>
  <c r="W12" i="1"/>
  <c r="AG12" i="1" s="1"/>
  <c r="W32" i="1"/>
  <c r="AG32" i="1" s="1"/>
  <c r="W27" i="1"/>
  <c r="AG27" i="1" s="1"/>
  <c r="W15" i="1"/>
  <c r="AG15" i="1" s="1"/>
  <c r="W21" i="1"/>
  <c r="AG21" i="1" s="1"/>
  <c r="W34" i="1"/>
  <c r="AG34" i="1" s="1"/>
  <c r="X30" i="1"/>
  <c r="R41" i="1"/>
  <c r="X35" i="1"/>
  <c r="AH35" i="1" s="1"/>
  <c r="X21" i="1"/>
  <c r="AH21" i="1" s="1"/>
  <c r="X13" i="1"/>
  <c r="AH13" i="1" s="1"/>
  <c r="X36" i="1"/>
  <c r="AH36" i="1" s="1"/>
  <c r="X24" i="1"/>
  <c r="AH24" i="1" s="1"/>
  <c r="X15" i="1"/>
  <c r="AH15" i="1" s="1"/>
  <c r="X37" i="1"/>
  <c r="AH37" i="1" s="1"/>
  <c r="X25" i="1"/>
  <c r="AH25" i="1" s="1"/>
  <c r="X16" i="1"/>
  <c r="AH16" i="1" s="1"/>
  <c r="X26" i="1"/>
  <c r="AH26" i="1" s="1"/>
  <c r="X17" i="1"/>
  <c r="AH17" i="1" s="1"/>
  <c r="X31" i="1"/>
  <c r="AH31" i="1" s="1"/>
  <c r="X23" i="1"/>
  <c r="AH23" i="1" s="1"/>
  <c r="X32" i="1"/>
  <c r="AH32" i="1" s="1"/>
  <c r="X12" i="1"/>
  <c r="AH12" i="1" s="1"/>
  <c r="X18" i="1"/>
  <c r="AH18" i="1" s="1"/>
  <c r="X20" i="1"/>
  <c r="AH20" i="1" s="1"/>
  <c r="X34" i="1"/>
  <c r="AH34" i="1" s="1"/>
  <c r="X27" i="1"/>
  <c r="AH27" i="1" s="1"/>
  <c r="AH11" i="1"/>
  <c r="AH40" i="1"/>
  <c r="AH30" i="1"/>
  <c r="Q10" i="1"/>
  <c r="Y10" i="1"/>
  <c r="P30" i="1"/>
  <c r="L38" i="1"/>
  <c r="P40" i="1"/>
  <c r="AH28" i="1" l="1"/>
  <c r="AG28" i="1"/>
  <c r="AG38" i="1"/>
  <c r="Z10" i="1"/>
  <c r="Z11" i="1" s="1"/>
  <c r="Z33" i="1" s="1"/>
  <c r="AJ33" i="1" s="1"/>
  <c r="AJ10" i="1"/>
  <c r="Q30" i="1"/>
  <c r="R10" i="1"/>
  <c r="AH38" i="1"/>
  <c r="Q40" i="1"/>
  <c r="Y11" i="1"/>
  <c r="Y33" i="1" s="1"/>
  <c r="AI33" i="1" s="1"/>
  <c r="Y30" i="1"/>
  <c r="AK10" i="1" l="1"/>
  <c r="S10" i="1"/>
  <c r="AL10" i="1" s="1"/>
  <c r="AG41" i="1"/>
  <c r="Z30" i="1"/>
  <c r="Z37" i="1"/>
  <c r="AJ37" i="1" s="1"/>
  <c r="Z25" i="1"/>
  <c r="AJ25" i="1" s="1"/>
  <c r="Z16" i="1"/>
  <c r="AJ16" i="1" s="1"/>
  <c r="Z26" i="1"/>
  <c r="AJ26" i="1" s="1"/>
  <c r="Z17" i="1"/>
  <c r="AJ17" i="1" s="1"/>
  <c r="Z27" i="1"/>
  <c r="AJ27" i="1" s="1"/>
  <c r="Z18" i="1"/>
  <c r="AJ18" i="1" s="1"/>
  <c r="Z31" i="1"/>
  <c r="AJ31" i="1" s="1"/>
  <c r="Z23" i="1"/>
  <c r="AJ23" i="1" s="1"/>
  <c r="Z34" i="1"/>
  <c r="AJ34" i="1" s="1"/>
  <c r="Z20" i="1"/>
  <c r="AJ20" i="1" s="1"/>
  <c r="Z12" i="1"/>
  <c r="AJ12" i="1" s="1"/>
  <c r="Z36" i="1"/>
  <c r="AJ36" i="1" s="1"/>
  <c r="Z15" i="1"/>
  <c r="AJ15" i="1" s="1"/>
  <c r="Z21" i="1"/>
  <c r="AJ21" i="1" s="1"/>
  <c r="Z35" i="1"/>
  <c r="AJ35" i="1" s="1"/>
  <c r="Z13" i="1"/>
  <c r="AJ13" i="1" s="1"/>
  <c r="Z32" i="1"/>
  <c r="AJ32" i="1" s="1"/>
  <c r="Z24" i="1"/>
  <c r="AJ24" i="1" s="1"/>
  <c r="AJ11" i="1"/>
  <c r="AJ30" i="1"/>
  <c r="AJ40" i="1"/>
  <c r="R30" i="1"/>
  <c r="AA10" i="1"/>
  <c r="Y36" i="1"/>
  <c r="AI36" i="1" s="1"/>
  <c r="Y24" i="1"/>
  <c r="AI24" i="1" s="1"/>
  <c r="Y15" i="1"/>
  <c r="AI15" i="1" s="1"/>
  <c r="Y37" i="1"/>
  <c r="AI37" i="1" s="1"/>
  <c r="Y25" i="1"/>
  <c r="AI25" i="1" s="1"/>
  <c r="Y16" i="1"/>
  <c r="AI16" i="1" s="1"/>
  <c r="Y26" i="1"/>
  <c r="AI26" i="1" s="1"/>
  <c r="Y17" i="1"/>
  <c r="AI17" i="1" s="1"/>
  <c r="Y27" i="1"/>
  <c r="AI27" i="1" s="1"/>
  <c r="Y18" i="1"/>
  <c r="AI18" i="1" s="1"/>
  <c r="Y32" i="1"/>
  <c r="AI32" i="1" s="1"/>
  <c r="Y21" i="1"/>
  <c r="AI21" i="1" s="1"/>
  <c r="Y35" i="1"/>
  <c r="AI35" i="1" s="1"/>
  <c r="Y12" i="1"/>
  <c r="AI12" i="1" s="1"/>
  <c r="Y31" i="1"/>
  <c r="AI31" i="1" s="1"/>
  <c r="Y20" i="1"/>
  <c r="AI20" i="1" s="1"/>
  <c r="Y23" i="1"/>
  <c r="AI23" i="1" s="1"/>
  <c r="Y34" i="1"/>
  <c r="AI34" i="1" s="1"/>
  <c r="Y13" i="1"/>
  <c r="AI13" i="1" s="1"/>
  <c r="AH41" i="1"/>
  <c r="R40" i="1"/>
  <c r="AI30" i="1"/>
  <c r="AI11" i="1"/>
  <c r="AI40" i="1"/>
  <c r="AJ28" i="1" l="1"/>
  <c r="AI28" i="1"/>
  <c r="AL40" i="1"/>
  <c r="AL11" i="1"/>
  <c r="AL30" i="1"/>
  <c r="AB10" i="1"/>
  <c r="T10" i="1"/>
  <c r="AC10" i="1" s="1"/>
  <c r="AC11" i="1" s="1"/>
  <c r="S30" i="1"/>
  <c r="S40" i="1"/>
  <c r="AI38" i="1"/>
  <c r="AA11" i="1"/>
  <c r="AA33" i="1" s="1"/>
  <c r="AK33" i="1" s="1"/>
  <c r="AA30" i="1"/>
  <c r="AJ38" i="1"/>
  <c r="N41" i="1"/>
  <c r="T41" i="1"/>
  <c r="T40" i="1" l="1"/>
  <c r="T30" i="1"/>
  <c r="AM10" i="1"/>
  <c r="AB11" i="1"/>
  <c r="AB30" i="1"/>
  <c r="AI41" i="1"/>
  <c r="AA26" i="1"/>
  <c r="AK26" i="1" s="1"/>
  <c r="AA17" i="1"/>
  <c r="AK17" i="1" s="1"/>
  <c r="AA27" i="1"/>
  <c r="AK27" i="1" s="1"/>
  <c r="AA18" i="1"/>
  <c r="AK18" i="1" s="1"/>
  <c r="AA31" i="1"/>
  <c r="AK31" i="1" s="1"/>
  <c r="AA23" i="1"/>
  <c r="AK23" i="1" s="1"/>
  <c r="AA32" i="1"/>
  <c r="AK32" i="1" s="1"/>
  <c r="AA35" i="1"/>
  <c r="AK35" i="1" s="1"/>
  <c r="AA21" i="1"/>
  <c r="AK21" i="1" s="1"/>
  <c r="AA13" i="1"/>
  <c r="AK13" i="1" s="1"/>
  <c r="AA20" i="1"/>
  <c r="AK20" i="1" s="1"/>
  <c r="AA15" i="1"/>
  <c r="AK15" i="1" s="1"/>
  <c r="AA25" i="1"/>
  <c r="AK25" i="1" s="1"/>
  <c r="AA34" i="1"/>
  <c r="AK34" i="1" s="1"/>
  <c r="AA24" i="1"/>
  <c r="AK24" i="1" s="1"/>
  <c r="AA12" i="1"/>
  <c r="AK12" i="1" s="1"/>
  <c r="AA37" i="1"/>
  <c r="AK37" i="1" s="1"/>
  <c r="AA36" i="1"/>
  <c r="AK36" i="1" s="1"/>
  <c r="AA16" i="1"/>
  <c r="AK16" i="1" s="1"/>
  <c r="AC33" i="1"/>
  <c r="AM33" i="1" s="1"/>
  <c r="AC30" i="1"/>
  <c r="AK11" i="1"/>
  <c r="AK40" i="1"/>
  <c r="AK30" i="1"/>
  <c r="P41" i="1"/>
  <c r="AK28" i="1" l="1"/>
  <c r="AB33" i="1"/>
  <c r="AL33" i="1" s="1"/>
  <c r="AB23" i="1"/>
  <c r="AL23" i="1" s="1"/>
  <c r="AB12" i="1"/>
  <c r="AL12" i="1" s="1"/>
  <c r="AB21" i="1"/>
  <c r="AL21" i="1" s="1"/>
  <c r="AB31" i="1"/>
  <c r="AL31" i="1" s="1"/>
  <c r="AB20" i="1"/>
  <c r="AL20" i="1" s="1"/>
  <c r="AB37" i="1"/>
  <c r="AL37" i="1" s="1"/>
  <c r="AB27" i="1"/>
  <c r="AL27" i="1" s="1"/>
  <c r="AB18" i="1"/>
  <c r="AL18" i="1" s="1"/>
  <c r="AB17" i="1"/>
  <c r="AL17" i="1" s="1"/>
  <c r="AB36" i="1"/>
  <c r="AL36" i="1" s="1"/>
  <c r="AB26" i="1"/>
  <c r="AL26" i="1" s="1"/>
  <c r="AB16" i="1"/>
  <c r="AL16" i="1" s="1"/>
  <c r="AB24" i="1"/>
  <c r="AL24" i="1" s="1"/>
  <c r="AB13" i="1"/>
  <c r="AL13" i="1" s="1"/>
  <c r="AB35" i="1"/>
  <c r="AL35" i="1" s="1"/>
  <c r="AB25" i="1"/>
  <c r="AL25" i="1" s="1"/>
  <c r="AB15" i="1"/>
  <c r="AL15" i="1" s="1"/>
  <c r="AB34" i="1"/>
  <c r="AL34" i="1" s="1"/>
  <c r="AB32" i="1"/>
  <c r="AL32" i="1" s="1"/>
  <c r="AE33" i="1"/>
  <c r="AM30" i="1"/>
  <c r="AM11" i="1"/>
  <c r="AM40" i="1"/>
  <c r="AC27" i="1"/>
  <c r="AM27" i="1" s="1"/>
  <c r="AC18" i="1"/>
  <c r="AM18" i="1" s="1"/>
  <c r="AC31" i="1"/>
  <c r="AM31" i="1" s="1"/>
  <c r="AC23" i="1"/>
  <c r="AM23" i="1" s="1"/>
  <c r="AC32" i="1"/>
  <c r="AM32" i="1" s="1"/>
  <c r="AC34" i="1"/>
  <c r="AM34" i="1" s="1"/>
  <c r="AC20" i="1"/>
  <c r="AM20" i="1" s="1"/>
  <c r="AC12" i="1"/>
  <c r="AM12" i="1" s="1"/>
  <c r="AC36" i="1"/>
  <c r="AM36" i="1" s="1"/>
  <c r="AC24" i="1"/>
  <c r="AM24" i="1" s="1"/>
  <c r="AC15" i="1"/>
  <c r="AM15" i="1" s="1"/>
  <c r="AC35" i="1"/>
  <c r="AM35" i="1" s="1"/>
  <c r="AE35" i="1" s="1"/>
  <c r="AC25" i="1"/>
  <c r="AM25" i="1" s="1"/>
  <c r="AC13" i="1"/>
  <c r="AM13" i="1" s="1"/>
  <c r="AC26" i="1"/>
  <c r="AM26" i="1" s="1"/>
  <c r="AC37" i="1"/>
  <c r="AM37" i="1" s="1"/>
  <c r="AC17" i="1"/>
  <c r="AM17" i="1" s="1"/>
  <c r="AC21" i="1"/>
  <c r="AM21" i="1" s="1"/>
  <c r="AC16" i="1"/>
  <c r="AM16" i="1" s="1"/>
  <c r="AK38" i="1"/>
  <c r="O41" i="1"/>
  <c r="AM28" i="1" l="1"/>
  <c r="AL28" i="1"/>
  <c r="AL38" i="1"/>
  <c r="AE27" i="1"/>
  <c r="AE37" i="1"/>
  <c r="AE34" i="1"/>
  <c r="AE26" i="1"/>
  <c r="AE32" i="1"/>
  <c r="AE12" i="1"/>
  <c r="AE13" i="1"/>
  <c r="AE16" i="1"/>
  <c r="AE23" i="1"/>
  <c r="AE25" i="1"/>
  <c r="AE31" i="1"/>
  <c r="AE15" i="1"/>
  <c r="AE24" i="1"/>
  <c r="AE17" i="1"/>
  <c r="AE36" i="1"/>
  <c r="AE18" i="1"/>
  <c r="AK41" i="1"/>
  <c r="AM38" i="1"/>
  <c r="AE38" i="1" l="1"/>
  <c r="AL41" i="1"/>
  <c r="AM41" i="1"/>
  <c r="Q41" i="1" l="1"/>
  <c r="AE21" i="1"/>
  <c r="AE20" i="1"/>
  <c r="Q55" i="1"/>
  <c r="O55" i="1"/>
  <c r="L21" i="1"/>
  <c r="K21" i="1" s="1"/>
  <c r="P55" i="1"/>
  <c r="L20" i="1"/>
  <c r="K20" i="1" l="1"/>
  <c r="K28" i="1" s="1"/>
  <c r="F16" i="4" s="1"/>
  <c r="L28" i="1"/>
  <c r="AJ41" i="1"/>
  <c r="AE41" i="1" s="1"/>
  <c r="I46" i="1" l="1"/>
  <c r="F57" i="1" s="1"/>
  <c r="M41" i="1"/>
  <c r="L41" i="1" s="1"/>
  <c r="AE28" i="1"/>
  <c r="I47" i="1" s="1"/>
  <c r="F47" i="1" s="1"/>
  <c r="F46" i="1" l="1"/>
  <c r="G57" i="1"/>
  <c r="F20" i="4" s="1"/>
  <c r="F49" i="1" l="1"/>
  <c r="F52" i="1" l="1"/>
  <c r="F53" i="1" s="1"/>
  <c r="F56" i="1" l="1"/>
  <c r="G56" i="1" s="1"/>
  <c r="F1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 de Vries</author>
    <author>Bart Oomens | Stadkwadraat</author>
  </authors>
  <commentList>
    <comment ref="G8" authorId="0" shapeId="0" xr:uid="{DF0ED6AF-2ECB-4806-A847-46528EB48937}">
      <text>
        <r>
          <rPr>
            <sz val="9"/>
            <color indexed="81"/>
            <rFont val="Tahoma"/>
            <family val="2"/>
          </rPr>
          <t>Dit bedrag verwijst door naar de sheet begroting en prognose</t>
        </r>
      </text>
    </comment>
    <comment ref="G9" authorId="0" shapeId="0" xr:uid="{7B671681-66CD-4768-ACDF-70E135CB0E5F}">
      <text>
        <r>
          <rPr>
            <sz val="9"/>
            <color indexed="81"/>
            <rFont val="Tahoma"/>
            <family val="2"/>
          </rPr>
          <t>Dit bedrag verwijst door naar de sheet begroting en prognose</t>
        </r>
      </text>
    </comment>
    <comment ref="L17" authorId="0" shapeId="0" xr:uid="{AB306EA9-31DB-4DB7-B629-A113898FA206}">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 ref="R17" authorId="0" shapeId="0" xr:uid="{0FCA1EC0-B19E-4948-A468-3CCE395DC95E}">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 ref="D25" authorId="1" shapeId="0" xr:uid="{008CFCB1-313B-4B05-9DBF-8BB56D864FF5}">
      <text>
        <r>
          <rPr>
            <sz val="9"/>
            <color indexed="81"/>
            <rFont val="Tahoma"/>
            <family val="2"/>
          </rPr>
          <t>In deze cel is ruimte om een specifieke vastgoedfunctie te benoemen. 
De tekst in de cel mag dan worden overschreven.</t>
        </r>
      </text>
    </comment>
    <comment ref="D26" authorId="1" shapeId="0" xr:uid="{F6F75A30-282C-43A3-B91F-CD9F1F9E8AD3}">
      <text>
        <r>
          <rPr>
            <sz val="9"/>
            <color indexed="81"/>
            <rFont val="Tahoma"/>
            <family val="2"/>
          </rPr>
          <t>In deze cel is ruimte om een specifieke vastgoedfunctie te benoemen. 
De tekst in de cel mag dan worden overschreven.</t>
        </r>
      </text>
    </comment>
    <comment ref="D27" authorId="1" shapeId="0" xr:uid="{06AD31C3-04EE-4640-8D13-FB5398E3C714}">
      <text>
        <r>
          <rPr>
            <sz val="9"/>
            <color indexed="81"/>
            <rFont val="Tahoma"/>
            <family val="2"/>
          </rPr>
          <t>In deze cel is ruimte om een specifieke vastgoedfunctie te benoemen. 
De tekst in de cel mag dan worden overschreven.</t>
        </r>
      </text>
    </comment>
    <comment ref="G33" authorId="0" shapeId="0" xr:uid="{DF019CEF-829E-4E9B-B921-22464431CF71}">
      <text>
        <r>
          <rPr>
            <sz val="9"/>
            <color indexed="81"/>
            <rFont val="Tahoma"/>
            <family val="2"/>
          </rPr>
          <t>Dit bedrag verwijst door naar de sheet begroting en prognose</t>
        </r>
      </text>
    </comment>
    <comment ref="M41" authorId="0" shapeId="0" xr:uid="{2EA54CB4-B503-44F9-821A-E58AB312846F}">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 ref="T41" authorId="0" shapeId="0" xr:uid="{9ECAFA54-13E0-4EF2-8F91-8DA258472BE8}">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 ref="L53" authorId="0" shapeId="0" xr:uid="{C7450396-F881-4809-B9C7-8197485D9C94}">
      <text>
        <r>
          <rPr>
            <sz val="9"/>
            <color indexed="81"/>
            <rFont val="Tahoma"/>
            <family val="2"/>
          </rPr>
          <t xml:space="preserve">Deze cel verwijst door naar de sheet 'Begroting en prognose'
</t>
        </r>
      </text>
    </comment>
    <comment ref="S53" authorId="0" shapeId="0" xr:uid="{A4F55EF9-0B96-42A7-AE85-7838C1651386}">
      <text>
        <r>
          <rPr>
            <sz val="9"/>
            <color indexed="81"/>
            <rFont val="Tahoma"/>
            <family val="2"/>
          </rPr>
          <t xml:space="preserve">Deze cel verwijst door naar de sheet 'Begroting en prognose'
</t>
        </r>
      </text>
    </comment>
    <comment ref="G56" authorId="0" shapeId="0" xr:uid="{487D5F00-10F3-495C-BA90-76A8F40F51B7}">
      <text>
        <r>
          <rPr>
            <sz val="9"/>
            <color indexed="81"/>
            <rFont val="Tahoma"/>
            <family val="2"/>
          </rPr>
          <t xml:space="preserve">Dit bedrag verwijst door naar de sheet begroting en prognose
</t>
        </r>
      </text>
    </comment>
    <comment ref="L64" authorId="0" shapeId="0" xr:uid="{DE0520A2-710C-4547-AD7A-85710B8FBAD1}">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 ref="L76" authorId="0" shapeId="0" xr:uid="{44CAF45B-5215-46BD-B549-9278D5C8DBA1}">
      <text>
        <r>
          <rPr>
            <sz val="9"/>
            <color indexed="81"/>
            <rFont val="Tahoma"/>
            <family val="2"/>
          </rPr>
          <t xml:space="preserve">Deze cel verwijst door naar de sheet 'Begroting en prognose'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 de Vries</author>
    <author>Bart Oomens | Stadkwadraat</author>
  </authors>
  <commentList>
    <comment ref="Q9" authorId="0" shapeId="0" xr:uid="{6D772F62-766C-4AF4-8282-AA872BD73F5A}">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 ref="D17" authorId="1" shapeId="0" xr:uid="{4D780525-2F7D-42D8-B3D2-DBC087FA6DBE}">
      <text>
        <r>
          <rPr>
            <sz val="9"/>
            <color indexed="81"/>
            <rFont val="Tahoma"/>
            <family val="2"/>
          </rPr>
          <t>In deze cel is ruimte om een specifieke vastgoedfunctie te benoemen. 
De tekst in de cel mag dan worden overschreven.</t>
        </r>
      </text>
    </comment>
    <comment ref="D18" authorId="1" shapeId="0" xr:uid="{C1C0D262-EC24-4A50-8ACC-7E127E290659}">
      <text>
        <r>
          <rPr>
            <sz val="9"/>
            <color indexed="81"/>
            <rFont val="Tahoma"/>
            <family val="2"/>
          </rPr>
          <t>In deze cel is ruimte om een specifieke vastgoedfunctie te benoemen. 
De tekst in de cel mag dan worden overschreven.</t>
        </r>
      </text>
    </comment>
    <comment ref="D19" authorId="1" shapeId="0" xr:uid="{C6331789-BDE7-413F-89B6-C88469BFB82A}">
      <text>
        <r>
          <rPr>
            <sz val="9"/>
            <color indexed="81"/>
            <rFont val="Tahoma"/>
            <family val="2"/>
          </rPr>
          <t>In deze cel is ruimte om een specifieke vastgoedfunctie te benoemen. 
De tekst in de cel mag dan worden overschreven.</t>
        </r>
      </text>
    </comment>
    <comment ref="V31" authorId="0" shapeId="0" xr:uid="{4D92BB37-5C8E-46F5-B155-B17CD45D4DA2}">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Jos de Vries</author>
    <author>Bart Oomens | Stadkwadraat</author>
  </authors>
  <commentList>
    <comment ref="Q9" authorId="0" shapeId="0" xr:uid="{B2531E98-F67B-4A04-9DB3-0CAA9AA64F76}">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 ref="D17" authorId="1" shapeId="0" xr:uid="{65960AE6-C266-4930-AB7D-8EE4E350F94E}">
      <text>
        <r>
          <rPr>
            <sz val="9"/>
            <color indexed="81"/>
            <rFont val="Tahoma"/>
            <family val="2"/>
          </rPr>
          <t>In deze cel is ruimte om een specifieke vastgoedfunctie te benoemen. 
De tekst in de cel mag dan worden overschreven.</t>
        </r>
      </text>
    </comment>
    <comment ref="D18" authorId="1" shapeId="0" xr:uid="{9436F58D-9E09-47EE-8C31-0BDAE9C2EEB1}">
      <text>
        <r>
          <rPr>
            <sz val="9"/>
            <color indexed="81"/>
            <rFont val="Tahoma"/>
            <family val="2"/>
          </rPr>
          <t>In deze cel is ruimte om een specifieke vastgoedfunctie te benoemen. 
De tekst in de cel mag dan worden overschreven.</t>
        </r>
      </text>
    </comment>
    <comment ref="D19" authorId="1" shapeId="0" xr:uid="{BF43E29F-D3E9-4611-BC0B-BB529948BDC4}">
      <text>
        <r>
          <rPr>
            <sz val="9"/>
            <color indexed="81"/>
            <rFont val="Tahoma"/>
            <family val="2"/>
          </rPr>
          <t>In deze cel is ruimte om een specifieke vastgoedfunctie te benoemen. 
De tekst in de cel mag dan worden overschreven.</t>
        </r>
      </text>
    </comment>
    <comment ref="V31" authorId="0" shapeId="0" xr:uid="{74A35F0B-4141-42C9-B8EF-827D71BEBBAB}">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Jos de Vries</author>
    <author>Bart Oomens | Stadkwadraat</author>
  </authors>
  <commentList>
    <comment ref="Q9" authorId="0" shapeId="0" xr:uid="{BB02F6CF-49D0-4D1A-875A-80E76913A311}">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 ref="D17" authorId="1" shapeId="0" xr:uid="{F43E26F1-5F93-4D47-88D3-A7B30C1BB3EA}">
      <text>
        <r>
          <rPr>
            <sz val="9"/>
            <color indexed="81"/>
            <rFont val="Tahoma"/>
            <family val="2"/>
          </rPr>
          <t>In deze cel is ruimte om een specifieke vastgoedfunctie te benoemen. 
De tekst in de cel mag dan worden overschreven.</t>
        </r>
      </text>
    </comment>
    <comment ref="D18" authorId="1" shapeId="0" xr:uid="{C97173F0-228D-49AB-A0D8-8652D40E16E4}">
      <text>
        <r>
          <rPr>
            <sz val="9"/>
            <color indexed="81"/>
            <rFont val="Tahoma"/>
            <family val="2"/>
          </rPr>
          <t>In deze cel is ruimte om een specifieke vastgoedfunctie te benoemen. 
De tekst in de cel mag dan worden overschreven.</t>
        </r>
      </text>
    </comment>
    <comment ref="D19" authorId="1" shapeId="0" xr:uid="{BEE9AD61-1001-4912-9718-F77521B0869E}">
      <text>
        <r>
          <rPr>
            <sz val="9"/>
            <color indexed="81"/>
            <rFont val="Tahoma"/>
            <family val="2"/>
          </rPr>
          <t>In deze cel is ruimte om een specifieke vastgoedfunctie te benoemen. 
De tekst in de cel mag dan worden overschreven.</t>
        </r>
      </text>
    </comment>
    <comment ref="V31" authorId="0" shapeId="0" xr:uid="{559E6D81-C37D-437D-AB1B-FF2C6813242B}">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Jos de Vries</author>
    <author>Bart Oomens | Stadkwadraat</author>
  </authors>
  <commentList>
    <comment ref="Q9" authorId="0" shapeId="0" xr:uid="{B9BD32A3-FFE5-4DCA-861C-4F34B6F500C9}">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 ref="D17" authorId="1" shapeId="0" xr:uid="{27EF4A5F-236C-406D-81FF-87976FC526F2}">
      <text>
        <r>
          <rPr>
            <sz val="9"/>
            <color indexed="81"/>
            <rFont val="Tahoma"/>
            <family val="2"/>
          </rPr>
          <t>In deze cel is ruimte om een specifieke vastgoedfunctie te benoemen. 
De tekst in de cel mag dan worden overschreven.</t>
        </r>
      </text>
    </comment>
    <comment ref="D18" authorId="1" shapeId="0" xr:uid="{1FDE28F9-220A-4F99-9096-8BC43EBEA73D}">
      <text>
        <r>
          <rPr>
            <sz val="9"/>
            <color indexed="81"/>
            <rFont val="Tahoma"/>
            <family val="2"/>
          </rPr>
          <t>In deze cel is ruimte om een specifieke vastgoedfunctie te benoemen. 
De tekst in de cel mag dan worden overschreven.</t>
        </r>
      </text>
    </comment>
    <comment ref="D19" authorId="1" shapeId="0" xr:uid="{AAE74229-915A-4CD3-995F-F637F83590DB}">
      <text>
        <r>
          <rPr>
            <sz val="9"/>
            <color indexed="81"/>
            <rFont val="Tahoma"/>
            <family val="2"/>
          </rPr>
          <t>In deze cel is ruimte om een specifieke vastgoedfunctie te benoemen. 
De tekst in de cel mag dan worden overschreven.</t>
        </r>
      </text>
    </comment>
    <comment ref="V31" authorId="0" shapeId="0" xr:uid="{8BFC65A9-E132-49E2-BA62-6A3D61B976CD}">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Jos de Vries</author>
    <author>Bart Oomens | Stadkwadraat</author>
  </authors>
  <commentList>
    <comment ref="Q9" authorId="0" shapeId="0" xr:uid="{5F39EE3B-5B8B-4F96-BC95-949047A28263}">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 ref="D17" authorId="1" shapeId="0" xr:uid="{E686D0D2-B9FB-421D-8B3E-C55875F9A903}">
      <text>
        <r>
          <rPr>
            <sz val="9"/>
            <color indexed="81"/>
            <rFont val="Tahoma"/>
            <family val="2"/>
          </rPr>
          <t>In deze cel is ruimte om een specifieke vastgoedfunctie te benoemen. 
De tekst in de cel mag dan worden overschreven.</t>
        </r>
      </text>
    </comment>
    <comment ref="D18" authorId="1" shapeId="0" xr:uid="{A651D4F1-CC63-4EFE-9DBE-EC8F137877A1}">
      <text>
        <r>
          <rPr>
            <sz val="9"/>
            <color indexed="81"/>
            <rFont val="Tahoma"/>
            <family val="2"/>
          </rPr>
          <t>In deze cel is ruimte om een specifieke vastgoedfunctie te benoemen. 
De tekst in de cel mag dan worden overschreven.</t>
        </r>
      </text>
    </comment>
    <comment ref="D19" authorId="1" shapeId="0" xr:uid="{89DDFBBD-037E-4ABE-858D-31DA2A5CC7DE}">
      <text>
        <r>
          <rPr>
            <sz val="9"/>
            <color indexed="81"/>
            <rFont val="Tahoma"/>
            <family val="2"/>
          </rPr>
          <t>In deze cel is ruimte om een specifieke vastgoedfunctie te benoemen. 
De tekst in de cel mag dan worden overschreven.</t>
        </r>
      </text>
    </comment>
    <comment ref="V31" authorId="0" shapeId="0" xr:uid="{36F9052B-6050-4487-A3DE-341E5EAAE59A}">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Jos de Vries</author>
    <author>Bart Oomens | Stadkwadraat</author>
  </authors>
  <commentList>
    <comment ref="Q9" authorId="0" shapeId="0" xr:uid="{CE0070F3-949B-4DB7-B861-E8D50FEDDF2D}">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 ref="D17" authorId="1" shapeId="0" xr:uid="{A303E61D-DA90-40BD-B507-F9296BADB6BD}">
      <text>
        <r>
          <rPr>
            <sz val="9"/>
            <color indexed="81"/>
            <rFont val="Tahoma"/>
            <family val="2"/>
          </rPr>
          <t>In deze cel is ruimte om een specifieke vastgoedfunctie te benoemen. 
De tekst in de cel mag dan worden overschreven.</t>
        </r>
      </text>
    </comment>
    <comment ref="D18" authorId="1" shapeId="0" xr:uid="{515CFF18-84B7-4287-AF1C-2E1DB66A505F}">
      <text>
        <r>
          <rPr>
            <sz val="9"/>
            <color indexed="81"/>
            <rFont val="Tahoma"/>
            <family val="2"/>
          </rPr>
          <t>In deze cel is ruimte om een specifieke vastgoedfunctie te benoemen. 
De tekst in de cel mag dan worden overschreven.</t>
        </r>
      </text>
    </comment>
    <comment ref="D19" authorId="1" shapeId="0" xr:uid="{903C5C56-AA32-4EC1-886E-9052AC71232B}">
      <text>
        <r>
          <rPr>
            <sz val="9"/>
            <color indexed="81"/>
            <rFont val="Tahoma"/>
            <family val="2"/>
          </rPr>
          <t>In deze cel is ruimte om een specifieke vastgoedfunctie te benoemen. 
De tekst in de cel mag dan worden overschreven.</t>
        </r>
      </text>
    </comment>
    <comment ref="V31" authorId="0" shapeId="0" xr:uid="{70DCA2BF-6AF4-4D1F-B18E-5B5D1159CA25}">
      <text>
        <r>
          <rPr>
            <sz val="9"/>
            <color indexed="81"/>
            <rFont val="Tahoma"/>
            <family val="2"/>
          </rPr>
          <t>De inbrengwaarde en marktwaarde kunnen in de excel worden ingevoerd per vastgoedfunctie (wonen, winkel, kantoor etc.). Nu kan het zijn dat u de inbreng- en marktwaardes op adres- of objectniveau heeft waarbij er in dat object of adres verschillende vastgoedfucnties zitten waardoor de inbreng- en marktwaardes niet goed uit te splitsen zijn per vastgoedfunctie. In dat geval kunt u de inbreng-/marktwaarde ook als totaal invullen bij één van de vrije vastgoedfuncties. De inbrengwaarde en marktwaarde dienen altijd onderbouwd te worden met een onafhankelijke taxatie.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Jos de Vries</author>
    <author>Bart Oomens | Stadkwadraat</author>
  </authors>
  <commentList>
    <comment ref="F10" authorId="0" shapeId="0" xr:uid="{BA311E7A-D341-4930-93E8-E68EEB2FD8A2}">
      <text>
        <r>
          <rPr>
            <sz val="9"/>
            <color indexed="81"/>
            <rFont val="Tahoma"/>
            <family val="2"/>
          </rPr>
          <t xml:space="preserve">In deze kolom worden de totale kosten ingevuld, inclusief de kosten die niet helemaal toerekenbaar zijn
</t>
        </r>
      </text>
    </comment>
    <comment ref="G10" authorId="0" shapeId="0" xr:uid="{1DCB6D63-7C6B-4F6B-B4E5-EB9652866B4E}">
      <text>
        <r>
          <rPr>
            <sz val="9"/>
            <color indexed="81"/>
            <rFont val="Tahoma"/>
            <family val="2"/>
          </rPr>
          <t xml:space="preserve">In deze kolom worden alleen de toerekenbare (ptp-criteria) kosten ingevuld. Een groot deel van de kosten zal volledig toerekenbaar zijn. Bij ingrepen in de openbare ruimte en infrastructuur (inclusief bijbehorende bouwrijpmaak kosten) is het echter mogelijk dat ook de bestaande stad profiteert en dat de kosten niet volledig aan deze aanvraag toerekenbaar zijn. 
Deze kolom bevat de kosten zonder risico-opslag / onvoorzien. Deze opslagen worden ingevoegd in de volgende kolommen rechts.
</t>
        </r>
      </text>
    </comment>
    <comment ref="I10" authorId="0" shapeId="0" xr:uid="{E832BC23-2E9C-466F-AFEB-CD06E566C8C9}">
      <text>
        <r>
          <rPr>
            <sz val="9"/>
            <color indexed="81"/>
            <rFont val="Tahoma"/>
            <family val="2"/>
          </rPr>
          <t>In deze kolom worden de toerekenbare kosten inclusief de opslag onvoorzien (risico-opslag) ingevuld. De kolom links laat zien hoeveel procent deze opslag is van het bedrag zonder opslag onvoorzien.</t>
        </r>
      </text>
    </comment>
    <comment ref="G12" authorId="0" shapeId="0" xr:uid="{76DB7147-4A90-4FD3-9AA0-06CBE658A0C5}">
      <text>
        <r>
          <rPr>
            <sz val="9"/>
            <color indexed="81"/>
            <rFont val="Tahoma"/>
            <family val="2"/>
          </rPr>
          <t xml:space="preserve">Dit bedrag moet worden ingevuld in de sheet 'Ruimtelijke, financiële inputs'
</t>
        </r>
      </text>
    </comment>
    <comment ref="K12" authorId="0" shapeId="0" xr:uid="{D692DECB-7E6E-409B-A7BC-7FB3210CCD6B}">
      <text>
        <r>
          <rPr>
            <sz val="9"/>
            <color indexed="81"/>
            <rFont val="Tahoma"/>
            <family val="2"/>
          </rPr>
          <t>Totaal aan kasstromen over de tijd (kolom K) moet gelijk zijn aan totaal toerekenbare kosten (kolom H)</t>
        </r>
      </text>
    </comment>
    <comment ref="K13" authorId="0" shapeId="0" xr:uid="{12B254C9-1C98-4666-8B8A-A5AD32EF774F}">
      <text>
        <r>
          <rPr>
            <sz val="9"/>
            <color indexed="81"/>
            <rFont val="Tahoma"/>
            <family val="2"/>
          </rPr>
          <t>Totaal aan kasstromen over de tijd (kolom K) moet gelijk zijn aan totaal toerekenbare kosten (kolom H)</t>
        </r>
      </text>
    </comment>
    <comment ref="K15" authorId="0" shapeId="0" xr:uid="{BB24544B-0BCF-48E3-91AC-A36DE5527CD7}">
      <text>
        <r>
          <rPr>
            <sz val="9"/>
            <color indexed="81"/>
            <rFont val="Tahoma"/>
            <family val="2"/>
          </rPr>
          <t>Totaal aan kasstromen over de tijd (kolom K) moet gelijk zijn aan totaal toerekenbare kosten (kolom H)</t>
        </r>
      </text>
    </comment>
    <comment ref="F16" authorId="0" shapeId="0" xr:uid="{B4EAF2CA-D353-43C4-9CD9-2FEFB6E8F170}">
      <text>
        <r>
          <rPr>
            <sz val="9"/>
            <color indexed="81"/>
            <rFont val="Tahoma"/>
            <family val="2"/>
          </rPr>
          <t>Dit bedrag moet worden ingevuld in de sheet 'Ruimtelijke, financiële inputs'</t>
        </r>
      </text>
    </comment>
    <comment ref="K16" authorId="0" shapeId="0" xr:uid="{C84015CE-F374-4609-903F-C0B831DFD472}">
      <text>
        <r>
          <rPr>
            <sz val="9"/>
            <color indexed="81"/>
            <rFont val="Tahoma"/>
            <family val="2"/>
          </rPr>
          <t>Totaal aan kasstromen over de tijd (kolom K) moet gelijk zijn aan totaal toerekenbare kosten (kolom H)</t>
        </r>
      </text>
    </comment>
    <comment ref="F17" authorId="0" shapeId="0" xr:uid="{8FCFE76A-8046-4E57-8B3C-2B10B3EE51AC}">
      <text>
        <r>
          <rPr>
            <sz val="9"/>
            <color indexed="81"/>
            <rFont val="Tahoma"/>
            <family val="2"/>
          </rPr>
          <t>Dit bedrag moet worden ingevuld in de sheet 'Ruimtelijke, financiële inputs'</t>
        </r>
      </text>
    </comment>
    <comment ref="K17" authorId="0" shapeId="0" xr:uid="{BF1CF949-A977-47A3-89C5-1967008697EB}">
      <text>
        <r>
          <rPr>
            <sz val="9"/>
            <color indexed="81"/>
            <rFont val="Tahoma"/>
            <family val="2"/>
          </rPr>
          <t>Totaal aan kasstromen over de tijd (kolom K) moet gelijk zijn aan totaal toerekenbare kosten (kolom H)</t>
        </r>
      </text>
    </comment>
    <comment ref="K18" authorId="0" shapeId="0" xr:uid="{F3A52C54-1606-4F98-8DED-776473DDB9A8}">
      <text>
        <r>
          <rPr>
            <sz val="9"/>
            <color indexed="81"/>
            <rFont val="Tahoma"/>
            <family val="2"/>
          </rPr>
          <t>Totaal aan kasstromen over de tijd (kolom K) moet gelijk zijn aan totaal toerekenbare kosten (kolom H)</t>
        </r>
      </text>
    </comment>
    <comment ref="G20" authorId="0" shapeId="0" xr:uid="{0363AF3D-1C83-481E-A899-FFD8B2CF2701}">
      <text>
        <r>
          <rPr>
            <sz val="9"/>
            <color indexed="81"/>
            <rFont val="Tahoma"/>
            <family val="2"/>
          </rPr>
          <t>Dit bedrag moet worden ingevuld in de sheet 'Ruimtelijke, financiële inputs'</t>
        </r>
      </text>
    </comment>
    <comment ref="K20" authorId="0" shapeId="0" xr:uid="{AEDCA4FF-2A0B-4E80-8F0A-B1C7081B360B}">
      <text>
        <r>
          <rPr>
            <sz val="9"/>
            <color indexed="81"/>
            <rFont val="Tahoma"/>
            <family val="2"/>
          </rPr>
          <t>Totaal aan kasstromen over de tijd (kolom K) moet gelijk zijn aan totaal toerekenbare kosten (kolom H)</t>
        </r>
      </text>
    </comment>
    <comment ref="G21" authorId="0" shapeId="0" xr:uid="{9FCE9E39-4B66-4586-A865-1065A91EE462}">
      <text>
        <r>
          <rPr>
            <sz val="9"/>
            <color indexed="81"/>
            <rFont val="Tahoma"/>
            <family val="2"/>
          </rPr>
          <t>Dit bedrag moet worden ingevuld in de sheet 'Ruimtelijke, financiële inputs'</t>
        </r>
      </text>
    </comment>
    <comment ref="K21" authorId="0" shapeId="0" xr:uid="{A54371F2-CEEC-48D7-B395-4231DFB45D3B}">
      <text>
        <r>
          <rPr>
            <sz val="9"/>
            <color indexed="81"/>
            <rFont val="Tahoma"/>
            <family val="2"/>
          </rPr>
          <t>Totaal aan kasstromen over de tijd (kolom K) moet gelijk zijn aan totaal toerekenbare kosten (kolom H)</t>
        </r>
      </text>
    </comment>
    <comment ref="K23" authorId="0" shapeId="0" xr:uid="{CBCAC021-79CD-4424-BA2B-E260B2F11082}">
      <text>
        <r>
          <rPr>
            <sz val="9"/>
            <color indexed="81"/>
            <rFont val="Tahoma"/>
            <family val="2"/>
          </rPr>
          <t>Totaal aan kasstromen over de tijd (kolom K) moet gelijk zijn aan totaal toerekenbare kosten (kolom H)</t>
        </r>
      </text>
    </comment>
    <comment ref="K24" authorId="0" shapeId="0" xr:uid="{5832F463-C1A2-46BA-936E-D10674A23F3D}">
      <text>
        <r>
          <rPr>
            <sz val="9"/>
            <color indexed="81"/>
            <rFont val="Tahoma"/>
            <family val="2"/>
          </rPr>
          <t>Totaal aan kasstromen over de tijd (kolom K) moet gelijk zijn aan totaal toerekenbare kosten (kolom H)</t>
        </r>
      </text>
    </comment>
    <comment ref="K25" authorId="0" shapeId="0" xr:uid="{87E3DABB-256E-4791-A0F9-F39DD6897A80}">
      <text>
        <r>
          <rPr>
            <sz val="9"/>
            <color indexed="81"/>
            <rFont val="Tahoma"/>
            <family val="2"/>
          </rPr>
          <t>Totaal aan kasstromen over de tijd (kolom K) moet gelijk zijn aan totaal toerekenbare kosten (kolom H)</t>
        </r>
      </text>
    </comment>
    <comment ref="E26" authorId="1" shapeId="0" xr:uid="{3C2C2B4B-0186-41CE-B8D5-97940A683AB6}">
      <text>
        <r>
          <rPr>
            <sz val="9"/>
            <color indexed="81"/>
            <rFont val="Tahoma"/>
            <family val="2"/>
          </rPr>
          <t>In deze cel is ruimte om een specifieke kostenpost te benoemen. 
De tekst in de cel mag dan worden overschreven.</t>
        </r>
      </text>
    </comment>
    <comment ref="K26" authorId="0" shapeId="0" xr:uid="{81FA84B6-D86A-4580-8285-BB228534EDAC}">
      <text>
        <r>
          <rPr>
            <sz val="9"/>
            <color indexed="81"/>
            <rFont val="Tahoma"/>
            <family val="2"/>
          </rPr>
          <t>Totaal aan kasstromen over de tijd (kolom K) moet gelijk zijn aan totaal toerekenbare kosten (kolom H)</t>
        </r>
      </text>
    </comment>
    <comment ref="E27" authorId="1" shapeId="0" xr:uid="{411EF0A5-7C58-48ED-AFD2-3E85C0D00A51}">
      <text>
        <r>
          <rPr>
            <sz val="9"/>
            <color indexed="81"/>
            <rFont val="Tahoma"/>
            <family val="2"/>
          </rPr>
          <t>In deze cel is ruimte om een specifieke kostenpost te benoemen. 
De tekst in de cel mag dan worden overschreven.</t>
        </r>
      </text>
    </comment>
    <comment ref="K27" authorId="0" shapeId="0" xr:uid="{203861A9-6941-4B9F-AC15-AB9AA63D94D8}">
      <text>
        <r>
          <rPr>
            <sz val="9"/>
            <color indexed="81"/>
            <rFont val="Tahoma"/>
            <family val="2"/>
          </rPr>
          <t>Totaal aan kasstromen over de tijd (kolom K) moet gelijk zijn aan totaal toerekenbare kosten (kolom H)</t>
        </r>
      </text>
    </comment>
    <comment ref="K28" authorId="0" shapeId="0" xr:uid="{36E34A80-2534-4C49-B5E7-4BE23C7874BE}">
      <text>
        <r>
          <rPr>
            <sz val="9"/>
            <color indexed="81"/>
            <rFont val="Tahoma"/>
            <family val="2"/>
          </rPr>
          <t>Totaal aan kasstromen over de tijd (kolom K) moet gelijk zijn aan totaal toerekenbare kosten (kolom H)</t>
        </r>
      </text>
    </comment>
    <comment ref="I31" authorId="0" shapeId="0" xr:uid="{7FE442A4-2707-4880-93EB-BEC1E9457834}">
      <text>
        <r>
          <rPr>
            <sz val="9"/>
            <color indexed="81"/>
            <rFont val="Tahoma"/>
            <family val="2"/>
          </rPr>
          <t>Dit bedrag moet worden ingevuld in de sheet 'Ruimtelijke, financiële inputs'</t>
        </r>
      </text>
    </comment>
    <comment ref="K31" authorId="0" shapeId="0" xr:uid="{A7353A08-B18E-4F54-A20B-6A47B9CC61F4}">
      <text>
        <r>
          <rPr>
            <sz val="9"/>
            <color indexed="81"/>
            <rFont val="Tahoma"/>
            <family val="2"/>
          </rPr>
          <t>Totaal aan kasstromen over de tijd (kolom K) moet gelijk zijn aan totaal toerekenbare kosten (kolom H)</t>
        </r>
      </text>
    </comment>
    <comment ref="I32" authorId="0" shapeId="0" xr:uid="{B6E8781C-159F-4281-9498-7838FD8CA64B}">
      <text>
        <r>
          <rPr>
            <sz val="9"/>
            <color indexed="81"/>
            <rFont val="Tahoma"/>
            <family val="2"/>
          </rPr>
          <t>Dit bedrag moet worden ingevuld in de sheet 'Ruimtelijke, financiële inputs'</t>
        </r>
      </text>
    </comment>
    <comment ref="K32" authorId="0" shapeId="0" xr:uid="{E1B950A8-18DC-4C40-9724-EF1E1807465C}">
      <text>
        <r>
          <rPr>
            <sz val="9"/>
            <color indexed="81"/>
            <rFont val="Tahoma"/>
            <family val="2"/>
          </rPr>
          <t>Totaal aan kasstromen over de tijd (kolom K) moet gelijk zijn aan totaal toerekenbare kosten (kolom H)</t>
        </r>
      </text>
    </comment>
    <comment ref="K33" authorId="0" shapeId="0" xr:uid="{8214EAB4-3334-468F-B7DE-FACDC35ECEE4}">
      <text>
        <r>
          <rPr>
            <sz val="9"/>
            <color indexed="81"/>
            <rFont val="Tahoma"/>
            <family val="2"/>
          </rPr>
          <t>Totaal aan kasstromen over de tijd (kolom K) moet gelijk zijn aan totaal toerekenbare kosten (kolom H)</t>
        </r>
      </text>
    </comment>
    <comment ref="K34" authorId="0" shapeId="0" xr:uid="{B1A19715-CD45-4460-B217-EAD71244A3FA}">
      <text>
        <r>
          <rPr>
            <sz val="9"/>
            <color indexed="81"/>
            <rFont val="Tahoma"/>
            <family val="2"/>
          </rPr>
          <t>Totaal aan kasstromen over de tijd (kolom K) moet gelijk zijn aan totaal toerekenbare kosten (kolom H)</t>
        </r>
      </text>
    </comment>
    <comment ref="K35" authorId="0" shapeId="0" xr:uid="{1A383703-1FDF-4898-B835-CC303992B47B}">
      <text>
        <r>
          <rPr>
            <sz val="9"/>
            <color indexed="81"/>
            <rFont val="Tahoma"/>
            <family val="2"/>
          </rPr>
          <t>Totaal aan kasstromen over de tijd (kolom K) moet gelijk zijn aan totaal toerekenbare kosten (kolom H)</t>
        </r>
      </text>
    </comment>
    <comment ref="E36" authorId="1" shapeId="0" xr:uid="{E531A1BF-CB64-4F00-AC3B-7FB4248853C9}">
      <text>
        <r>
          <rPr>
            <sz val="9"/>
            <color indexed="81"/>
            <rFont val="Tahoma"/>
            <family val="2"/>
          </rPr>
          <t xml:space="preserve">In deze cel is ruimte om een specifieke opbrengstenpost te benoemen. 
De tekst in de cel mag dan worden overschreven. 
Onder vrije opbrengstenposten kunnen opbrengsten opgegeven worden die niet onder andere posten van de begroting te plaatsen zijn. </t>
        </r>
      </text>
    </comment>
    <comment ref="K36" authorId="0" shapeId="0" xr:uid="{D973CB0A-96BD-44DD-89B9-87BBBBFCED50}">
      <text>
        <r>
          <rPr>
            <sz val="9"/>
            <color indexed="81"/>
            <rFont val="Tahoma"/>
            <family val="2"/>
          </rPr>
          <t>Totaal aan kasstromen over de tijd (kolom K) moet gelijk zijn aan totaal toerekenbare kosten (kolom H)</t>
        </r>
      </text>
    </comment>
    <comment ref="E37" authorId="1" shapeId="0" xr:uid="{BC6A81D5-3B72-4AA2-BE87-CC88BDE36E28}">
      <text>
        <r>
          <rPr>
            <sz val="9"/>
            <color indexed="81"/>
            <rFont val="Tahoma"/>
            <family val="2"/>
          </rPr>
          <t xml:space="preserve">In deze cel is ruimte om een specifieke opbrengstenpost te benoemen. 
De tekst in de cel mag dan worden overschreven.
Onder vrije opbrengstenposten kunnen opbrengsten opgegeven worden die niet onder andere posten van de begroting te plaatsen zijn. </t>
        </r>
      </text>
    </comment>
    <comment ref="K37" authorId="0" shapeId="0" xr:uid="{2C837B57-DAD1-493E-999D-5AA0F463D755}">
      <text>
        <r>
          <rPr>
            <sz val="9"/>
            <color indexed="81"/>
            <rFont val="Tahoma"/>
            <family val="2"/>
          </rPr>
          <t>Totaal aan kasstromen over de tijd (kolom K) moet gelijk zijn aan totaal toerekenbare kosten (kolom H)</t>
        </r>
      </text>
    </comment>
    <comment ref="K38" authorId="0" shapeId="0" xr:uid="{0B3BDB6D-9E16-42BD-A14A-911D8802A762}">
      <text>
        <r>
          <rPr>
            <sz val="9"/>
            <color indexed="81"/>
            <rFont val="Tahoma"/>
            <family val="2"/>
          </rPr>
          <t>Totaal aan kasstromen over de tijd (kolom K) moet gelijk zijn aan totaal toerekenbare kosten (kolom H)</t>
        </r>
      </text>
    </comment>
  </commentList>
</comments>
</file>

<file path=xl/sharedStrings.xml><?xml version="1.0" encoding="utf-8"?>
<sst xmlns="http://schemas.openxmlformats.org/spreadsheetml/2006/main" count="793" uniqueCount="200">
  <si>
    <t>Voorblad en checklist vierde ronde IW</t>
  </si>
  <si>
    <t xml:space="preserve"> Projectkenmerken (geel gearceerde cellen in te vullen door indiener)</t>
  </si>
  <si>
    <t>Gemeente:</t>
  </si>
  <si>
    <r>
      <t xml:space="preserve">Checklist </t>
    </r>
    <r>
      <rPr>
        <b/>
        <sz val="10"/>
        <color rgb="FFFF0000"/>
        <rFont val="Calibri"/>
        <family val="2"/>
      </rPr>
      <t>(Alle vinkjes in kolom F dienen op groen te staan alvorens u uw aanvraag kunt indienen)</t>
    </r>
  </si>
  <si>
    <t>Inputs gemeente</t>
  </si>
  <si>
    <t>Projectnaam:</t>
  </si>
  <si>
    <t>Toetsbare m2 prijs bouwrijp maken (E11)</t>
  </si>
  <si>
    <t>Toetsbare m2 prijs woonrijp maken (E12)</t>
  </si>
  <si>
    <t>Plaats:</t>
  </si>
  <si>
    <t>Inbrengwaarde/verwervingskosten te renoveren/transformeren vastgoed onderbouwd met taxatie(s) (E35)</t>
  </si>
  <si>
    <t>Inbrengwaarde/verwervingskosten te slopen vastgoed onderbouwd met taxatie(s) (E36)</t>
  </si>
  <si>
    <t>Private partner 1:</t>
  </si>
  <si>
    <t>Toekomstige marktwaarde te renoveren/transformeren vastgoed onderbouwd met taxatie(s) (E59)</t>
  </si>
  <si>
    <t>Toekomstige marktwaarde te slopen vastgoed onderbouwd met taxatie(s) (E60)</t>
  </si>
  <si>
    <t>Private partner 2:</t>
  </si>
  <si>
    <t>Opbrengsten uit grondverkoop onderbouwd met taxatie(s) (E78)</t>
  </si>
  <si>
    <t>Begroting en prognose</t>
  </si>
  <si>
    <t>Private partner 3:</t>
  </si>
  <si>
    <t>Realisatiekosten correct uitgefaseerd  (K28)</t>
  </si>
  <si>
    <t>Relisatieopbrengsten correct uitgefaseerd (K38)</t>
  </si>
  <si>
    <t>Private partner 4:</t>
  </si>
  <si>
    <t>Subsidie aan derden niet hoger dan de (cumulatieve) onrendabele top van de private partners  (F24)</t>
  </si>
  <si>
    <t>De aangevraagde uitkering is gelijk aan of minder dan het maximum (G56)</t>
  </si>
  <si>
    <t>Private partner 5:</t>
  </si>
  <si>
    <t>De publieke onrendabele top is minimaal €1.000.000 (G57)</t>
  </si>
  <si>
    <t>Private partners</t>
  </si>
  <si>
    <t>Private partner 6:</t>
  </si>
  <si>
    <t>Realisatiekosten private partner 1 correct uitgefaseerd  (E76)</t>
  </si>
  <si>
    <t>Realisatieopbrengsten private partner 1 correct uitgefaseerd  (E77)</t>
  </si>
  <si>
    <t>Realisatiekosten private partner 2 correct uitgefaseerd  (E76)</t>
  </si>
  <si>
    <t>Realisatieopbrengsten private partner 2 correct uitgefaseerd  (E77)</t>
  </si>
  <si>
    <t>Realisatiekosten private partner 3 correct uitgefaseerd  (E76)</t>
  </si>
  <si>
    <t>Realisatieopbrengsten private partner 3 correct uitgefaseerd  (E77)</t>
  </si>
  <si>
    <t>Realisatiekosten private partner 4 correct uitgefaseerd  (E76)</t>
  </si>
  <si>
    <t>Realisatieopbrengsten private partner 4 correct uitgefaseerd  (E77)</t>
  </si>
  <si>
    <t>Realisatiekosten private partner 5 correct uitgefaseerd  (E76)</t>
  </si>
  <si>
    <t>Realisatieopbrengsten private partner 5 correct uitgefaseerd  (E77)</t>
  </si>
  <si>
    <t>Realisatiekosten private partner 6 correct uitgefaseerd  (E76)</t>
  </si>
  <si>
    <t>Realisatieopbrengsten private partner 6 correct uitgefaseerd  (E77)</t>
  </si>
  <si>
    <t>Ruimtelijke en financiële input</t>
  </si>
  <si>
    <t xml:space="preserve"> Alle bedragen exclusief btw invullen</t>
  </si>
  <si>
    <t xml:space="preserve">Kosten gemeent voor bouw- en woonrijpmaken </t>
  </si>
  <si>
    <t>Oppervlaktes en kosten bouwrijp en woonrijp maken</t>
  </si>
  <si>
    <t>oppervlak in m²</t>
  </si>
  <si>
    <t>gem. prijs / m²</t>
  </si>
  <si>
    <t>totale kosten</t>
  </si>
  <si>
    <t>*Bedragen invullen exclusief opslag voor onvoorzien. Deze opslag dient ingevuld te worden in sheet 'Begroting en prognose'</t>
  </si>
  <si>
    <t>Bouwrijp maken, bodemsanering en archeologie</t>
  </si>
  <si>
    <t>&lt;- cel verwijst naar sheet 'Begroting en prognose'</t>
  </si>
  <si>
    <t>Woonrijp maken (openbare ruimte)</t>
  </si>
  <si>
    <t>Beginsituatie vastgoed gemeente</t>
  </si>
  <si>
    <t>Overzicht inbreng of verwervingen vastgoed gemeente</t>
  </si>
  <si>
    <t>Beginsituatie</t>
  </si>
  <si>
    <r>
      <t xml:space="preserve">is som van </t>
    </r>
    <r>
      <rPr>
        <sz val="10"/>
        <color theme="1"/>
        <rFont val="Symbol"/>
        <family val="1"/>
        <charset val="2"/>
      </rPr>
      <t>®</t>
    </r>
  </si>
  <si>
    <t>Te transformeren/renoveren</t>
  </si>
  <si>
    <t>Te slopen</t>
  </si>
  <si>
    <t xml:space="preserve">eenheden </t>
  </si>
  <si>
    <t>m2 bvo</t>
  </si>
  <si>
    <t>m² gbo</t>
  </si>
  <si>
    <t>m² bvo totaal</t>
  </si>
  <si>
    <t>m² gbo totaal</t>
  </si>
  <si>
    <t>inbrengwaarde / verwerving</t>
  </si>
  <si>
    <t>Taxatierapport huidige marktwaarde bijgevoegd? 
(v = ja)</t>
  </si>
  <si>
    <t>Taxatierapport huidige marktwaarde bijgevoegd? (v = ja)</t>
  </si>
  <si>
    <t>Wonen sociale huur</t>
  </si>
  <si>
    <t>Wonen betaalbaar</t>
  </si>
  <si>
    <t>Wonen hoger segment</t>
  </si>
  <si>
    <t>Kantoren en bedrijfsruimte</t>
  </si>
  <si>
    <t>Winkels (retail)</t>
  </si>
  <si>
    <t>Overige commerciële voorzieningen</t>
  </si>
  <si>
    <t>Maatschappelijke voorzieningen</t>
  </si>
  <si>
    <t>= … Vrije vastgoedfunctie 1  =</t>
  </si>
  <si>
    <t>= … Vrije vastgoedfunctie 2  =</t>
  </si>
  <si>
    <t>= … Vrije vastgoedfunctie 3  =</t>
  </si>
  <si>
    <t>Gebouwd parkeren</t>
  </si>
  <si>
    <t>Totaal</t>
  </si>
  <si>
    <t>Totale inbrengwaarde vastgoed</t>
  </si>
  <si>
    <t>transf./renov.</t>
  </si>
  <si>
    <t>sloop</t>
  </si>
  <si>
    <t>totaal</t>
  </si>
  <si>
    <t xml:space="preserve"> </t>
  </si>
  <si>
    <t>Eindsituatie vastgoed gemeente</t>
  </si>
  <si>
    <t>Overzicht vastgoed dat gemeente transformeert/renoveert/nieuw bouwt</t>
  </si>
  <si>
    <t>Eindsituatie</t>
  </si>
  <si>
    <t>Getransformeerd/renoveerd</t>
  </si>
  <si>
    <t>Nieuwbouw</t>
  </si>
  <si>
    <t>m² vvo/gbo</t>
  </si>
  <si>
    <t>verbouw /
renovatiekosten gemeente</t>
  </si>
  <si>
    <t>marktwaarde excl. btw</t>
  </si>
  <si>
    <t>stichtingskosten gemeente</t>
  </si>
  <si>
    <t>Totale marktwaarde excl. btw vastgoed</t>
  </si>
  <si>
    <t>nieuwbouw</t>
  </si>
  <si>
    <t>= te transformeren/renoveren door gemeente beginsituatie (cel J27)</t>
  </si>
  <si>
    <t>= verschil beginsituatie vs eindsituatie</t>
  </si>
  <si>
    <t>Overzicht vastgoed waarvoor gemeente grond verkoopt</t>
  </si>
  <si>
    <t>grondopbrengst gemeente excl. btw</t>
  </si>
  <si>
    <t>Overzicht vastgoed begin- en eindsituatie gemeente</t>
  </si>
  <si>
    <t>Totaal beginsituatie</t>
  </si>
  <si>
    <t>Totaal eindsituatie</t>
  </si>
  <si>
    <t>Netto verandering</t>
  </si>
  <si>
    <t>Beginsituatie private partner 1</t>
  </si>
  <si>
    <t>Overzicht inbreng of verwervingen vastgoed private partner 1</t>
  </si>
  <si>
    <t>Eindsituatie private partner 1</t>
  </si>
  <si>
    <t>Overzicht vastgoed dat private partner 1 transformeert/renoveert/nieuw bouwt</t>
  </si>
  <si>
    <t>verbouw /
renovatiekosten</t>
  </si>
  <si>
    <t>Andere realisatiekosten zoals tijdelijk leegmaken vastgoed of kostenverhaal gemeente</t>
  </si>
  <si>
    <t>Andere realisatie-opbrengsten, zoals andere (Rijks) subsidies</t>
  </si>
  <si>
    <t xml:space="preserve">stichtingskosten </t>
  </si>
  <si>
    <t>Andere realisatie-opbrengsten zoals andere (Rijks)subsidies</t>
  </si>
  <si>
    <t>Overzicht vastgoed begin- en eindsituatie private partner 1</t>
  </si>
  <si>
    <t>Kosten en opbrengsten private partner 1</t>
  </si>
  <si>
    <t>Fasering: bedragen in huidig prijspeil -&gt;</t>
  </si>
  <si>
    <t>Geïndexeerde bedragen -&gt;</t>
  </si>
  <si>
    <t>indexatie</t>
  </si>
  <si>
    <t>Totaal  bedragen op huidig prijspeil</t>
  </si>
  <si>
    <t>Totaal geïndexeerde bedragen</t>
  </si>
  <si>
    <t>Realisatiekosten private partner 1 inclusief inbrengwaarden vastgoed</t>
  </si>
  <si>
    <t>Realisatie-opbrengsten private partner 1</t>
  </si>
  <si>
    <t>Geïndexeerde onrendabele top private partner 1</t>
  </si>
  <si>
    <t>Uitfasering realisatiekosten</t>
  </si>
  <si>
    <t>Uitfasering realisatieopbrengsten</t>
  </si>
  <si>
    <t>Realisatiekosten private partner 2 inclusief inbrengwaarden vastgoed</t>
  </si>
  <si>
    <t>Realisatie-opbrengsten private partner 2</t>
  </si>
  <si>
    <t>Geïndexeerde onrendabele top private partner 2</t>
  </si>
  <si>
    <t>Realisatiekosten private partner 3 inclusief inbrengwaarden vastgoed</t>
  </si>
  <si>
    <t>Realisatie-opbrengsten private partner 3</t>
  </si>
  <si>
    <t>Geïndexeerde onrendabele top private partner 3</t>
  </si>
  <si>
    <t>Realisatiekosten private partner 4 inclusief inbrengwaarden vastgoed</t>
  </si>
  <si>
    <t>Realisatie-opbrengsten private partner 4</t>
  </si>
  <si>
    <t>Geïndexeerde onrendabele top private partner 4</t>
  </si>
  <si>
    <t>Realisatiekosten private partner 5 inclusief inbrengwaarden vastgoed</t>
  </si>
  <si>
    <t>Realisatie-opbrengsten private partner 5</t>
  </si>
  <si>
    <t>Geïndexeerde onrendabele top private partner 5</t>
  </si>
  <si>
    <t>Realisatiekosten private partner 6 inclusief inbrengwaarden vastgoed</t>
  </si>
  <si>
    <t>Realisatie-opbrengsten private partner 6</t>
  </si>
  <si>
    <t>Geïndexeerde onrendabele top private partner 6</t>
  </si>
  <si>
    <t xml:space="preserve"> Begroting en prognose gemeente</t>
  </si>
  <si>
    <t>Alle bedragen exclusief btw invullen</t>
  </si>
  <si>
    <t>Algemene uitgangspunten begroting</t>
  </si>
  <si>
    <t>Jaar subsidiebeschikking</t>
  </si>
  <si>
    <t>2024</t>
  </si>
  <si>
    <t>Datum prijspeil bedragen businesscase</t>
  </si>
  <si>
    <t>Discontering</t>
  </si>
  <si>
    <t>Begroting project, bedragen zijn exclusief btw</t>
  </si>
  <si>
    <t>Bedragen in huidig prijspeil -&gt;</t>
  </si>
  <si>
    <t>Kosten in euro's</t>
  </si>
  <si>
    <t>Totale kosten (toerekenbaar + niet toerekenbaar)</t>
  </si>
  <si>
    <t>Toerekenbare kosten excl. onvoorzien</t>
  </si>
  <si>
    <t>Onvoorzien / risico-opslag  (%)</t>
  </si>
  <si>
    <t>Toerekenbare kosten incl. onvoorzien</t>
  </si>
  <si>
    <t>Toe te passen indexatie</t>
  </si>
  <si>
    <t>Kosten vrijmaken aangepakt vastgoed</t>
  </si>
  <si>
    <t>Inbrengwaarde / verwerving aangepakt vastgoed</t>
  </si>
  <si>
    <t>Kosten (tijdelijk) leeg maken aangepakt vastgoed</t>
  </si>
  <si>
    <t>Grondkosten</t>
  </si>
  <si>
    <t>Kosten volledige sloop vastgoed (met name van toepassing bij sloop-nieuwbouw)</t>
  </si>
  <si>
    <t>Bouwrijp maken (vrijmaken terrein, inclusief bodemsanering en archeologie)</t>
  </si>
  <si>
    <t>Woonrijp maken openbare ruimte (straten en pleinen, inclusief aanleg openbaar groen)</t>
  </si>
  <si>
    <t>Infrastructurele ingrepen (specifieke civiele werken zoals rotondes, bruggen)</t>
  </si>
  <si>
    <t>Vastgoedkosten</t>
  </si>
  <si>
    <t>Verbouw-/ renovatiekosten</t>
  </si>
  <si>
    <t>Stichtingskosten nieuwbouw</t>
  </si>
  <si>
    <t>Overige kostenposten</t>
  </si>
  <si>
    <t>Plankosten, VTU en onderzoekskosten</t>
  </si>
  <si>
    <t>Subsidies aan derden</t>
  </si>
  <si>
    <t>Kostprijsverhogende BTW</t>
  </si>
  <si>
    <t>= … Vrije kostenpost 1  =</t>
  </si>
  <si>
    <t>= … Vrije kostenpost 2  =</t>
  </si>
  <si>
    <t>Totaal kosten</t>
  </si>
  <si>
    <t xml:space="preserve">Opbrengsten in euro's </t>
  </si>
  <si>
    <t>Toerekenbare opbrengsten</t>
  </si>
  <si>
    <t>Marktwaarde vastgoed in eindsituatie</t>
  </si>
  <si>
    <t>Grondopbrengsten</t>
  </si>
  <si>
    <t>Opbrengsten kostenverhaal</t>
  </si>
  <si>
    <t>Rijksbijdragen anders dan de woningbouwimpuls</t>
  </si>
  <si>
    <t>Overige opbrengsten waaronder subsidies</t>
  </si>
  <si>
    <t>= … Vrije opbrengstenpost 1 =</t>
  </si>
  <si>
    <t>= … Vrije opbrengstenpost 2 =</t>
  </si>
  <si>
    <t>Totaal opbrengsten</t>
  </si>
  <si>
    <t>Saldo kosten en opbrengsten in euro's</t>
  </si>
  <si>
    <t>Totaal kasstromen</t>
  </si>
  <si>
    <t>Gevraagde uitkering en Indicatieve checks op harde eisen subsidie</t>
  </si>
  <si>
    <t>Maximale aan te vragen uitkering</t>
  </si>
  <si>
    <t>Maximum</t>
  </si>
  <si>
    <t>1.</t>
  </si>
  <si>
    <t>Aangevraagde uitkering is maximaal 50% van de onrendabele top (o.b.v geïndexeerde kasstromen):</t>
  </si>
  <si>
    <t>= 50%</t>
  </si>
  <si>
    <t>100% =</t>
  </si>
  <si>
    <t>2.</t>
  </si>
  <si>
    <t>= 25%</t>
  </si>
  <si>
    <t>3.</t>
  </si>
  <si>
    <t>De aangevraagde uitkering mag maximaal €5.000.000 zijn:</t>
  </si>
  <si>
    <t>Aangevraagde uitkering</t>
  </si>
  <si>
    <t>Deel van tekort wat op andere manier wordt gedekt</t>
  </si>
  <si>
    <t>Indicatieve checks op harde eisen subsidie (dit biedt geen garantie op goedkeuring)</t>
  </si>
  <si>
    <t>De aangevraagde uitkering is gelijk aan of minder dan het maximum o.b.v. de criteria (cel F49)</t>
  </si>
  <si>
    <t>De publieke onrendabele top is minimaal €1.000.000</t>
  </si>
  <si>
    <t>Taxatierapport toekomstige marktwaarde bijgevoegd? 
(v = ja)</t>
  </si>
  <si>
    <t>Taxatierapport toekomstige marktwaarde bijgevoegd? (v = ja)</t>
  </si>
  <si>
    <t xml:space="preserve">Aangevraagde uitkering is maximaal 25% van de geïndexeerde gemeentelijke realisatiekosten minus de gemeentelijke subsidies aan derden  plus de geïndexeerde private realisatiekosten minus de geïndexeerde private opbrengsten.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</si>
</sst>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 &quot;€&quot;\ * #,##0.00_ ;_ &quot;€&quot;\ * \-#,##0.00_ ;_ &quot;€&quot;\ * &quot;-&quot;??_ ;_ @_ "/>
    <numFmt numFmtId="164" formatCode="_-* #,##0.00_-;\-* #,##0.00_-;_-* &quot;-&quot;??_-;_-@_-"/>
    <numFmt numFmtId="165" formatCode="0.00%_);\-0.00%_);&quot;-  &quot;;&quot; &quot;@"/>
    <numFmt numFmtId="166" formatCode="#,##0_ ;\-#,##0\ ;\ &quot;-&quot;"/>
    <numFmt numFmtId="167" formatCode="#,##0_);\(#,##0\);&quot;-  &quot;;&quot; &quot;@&quot; &quot;"/>
    <numFmt numFmtId="168" formatCode="0.00%_);\-0.00%_);&quot;-  &quot;;&quot; &quot;@&quot; &quot;"/>
    <numFmt numFmtId="169" formatCode="#,##0.0000_);\(#,##0.0000\);&quot;-  &quot;;&quot; &quot;@&quot; &quot;"/>
    <numFmt numFmtId="170" formatCode="dd\ mmm\ yyyy_);\(###0\);&quot;-  &quot;;&quot; &quot;@&quot; &quot;"/>
    <numFmt numFmtId="171" formatCode="dd\ mmm\ yy_);\(###0\);&quot;-  &quot;;&quot; &quot;@&quot; &quot;"/>
    <numFmt numFmtId="172" formatCode="###0_);\(###0\);&quot;-  &quot;;&quot; &quot;@&quot; &quot;"/>
    <numFmt numFmtId="173" formatCode="0%_);\-0%_);&quot;-  &quot;;&quot; &quot;@&quot; &quot;"/>
    <numFmt numFmtId="174" formatCode="#,##0_);\(#,##0\);&quot;-  &quot;;&quot; &quot;@"/>
    <numFmt numFmtId="175" formatCode="dd\ mmm\ yy_);;&quot;-  &quot;;&quot; &quot;@"/>
    <numFmt numFmtId="176" formatCode="#,##0.0000_);\(#,##0.0000\);&quot;-  &quot;;&quot; &quot;@"/>
    <numFmt numFmtId="177" formatCode="dd\ mmm\ yyyy_);;&quot;-  &quot;;&quot; &quot;@"/>
    <numFmt numFmtId="178" formatCode="0.0%_);\-0.0%_);&quot;-  &quot;;&quot; &quot;@&quot; &quot;"/>
    <numFmt numFmtId="179" formatCode="\+#,##0_);\-#,##0_);&quot;-  &quot;;&quot; &quot;@&quot; &quot;"/>
  </numFmts>
  <fonts count="46">
    <font>
      <sz val="11"/>
      <color theme="1"/>
      <name val="Calibri"/>
      <family val="2"/>
      <scheme val="minor"/>
    </font>
    <font>
      <sz val="11"/>
      <color theme="1"/>
      <name val="Calibri"/>
      <family val="2"/>
      <scheme val="minor"/>
    </font>
    <font>
      <b/>
      <sz val="20"/>
      <color rgb="FF000000"/>
      <name val="Calibri"/>
      <family val="2"/>
    </font>
    <font>
      <sz val="20"/>
      <color theme="1"/>
      <name val="Calibri"/>
      <family val="2"/>
    </font>
    <font>
      <b/>
      <sz val="12"/>
      <color theme="1"/>
      <name val="Calibri"/>
      <family val="2"/>
    </font>
    <font>
      <sz val="9"/>
      <color theme="1"/>
      <name val="Calibri"/>
      <family val="2"/>
    </font>
    <font>
      <b/>
      <sz val="9"/>
      <color theme="1"/>
      <name val="Calibri"/>
      <family val="2"/>
    </font>
    <font>
      <sz val="9"/>
      <color indexed="81"/>
      <name val="Tahoma"/>
      <family val="2"/>
    </font>
    <font>
      <i/>
      <u/>
      <sz val="20"/>
      <color theme="1"/>
      <name val="Calibri"/>
      <family val="2"/>
    </font>
    <font>
      <i/>
      <u/>
      <sz val="11"/>
      <color theme="1"/>
      <name val="Calibri"/>
      <family val="2"/>
      <scheme val="minor"/>
    </font>
    <font>
      <sz val="11"/>
      <color theme="1"/>
      <name val="Calibri"/>
      <family val="2"/>
    </font>
    <font>
      <sz val="10"/>
      <color theme="1"/>
      <name val="Calibri Light"/>
      <family val="2"/>
      <scheme val="major"/>
    </font>
    <font>
      <sz val="10"/>
      <color theme="1"/>
      <name val="Calibri"/>
      <family val="2"/>
    </font>
    <font>
      <b/>
      <sz val="10"/>
      <color theme="1"/>
      <name val="Calibri"/>
      <family val="2"/>
    </font>
    <font>
      <sz val="10"/>
      <color theme="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
      <sz val="10"/>
      <name val="Calibri"/>
      <family val="2"/>
      <scheme val="minor"/>
    </font>
    <font>
      <b/>
      <sz val="10"/>
      <color rgb="FF000000"/>
      <name val="Calibri"/>
      <family val="2"/>
    </font>
    <font>
      <i/>
      <u/>
      <sz val="10"/>
      <color theme="1"/>
      <name val="Calibri"/>
      <family val="2"/>
      <scheme val="minor"/>
    </font>
    <font>
      <sz val="10"/>
      <color rgb="FFFF0000"/>
      <name val="Calibri"/>
      <family val="2"/>
    </font>
    <font>
      <sz val="10"/>
      <color rgb="FF0000FF"/>
      <name val="Calibri"/>
      <family val="2"/>
    </font>
    <font>
      <sz val="10"/>
      <name val="Calibri"/>
      <family val="2"/>
    </font>
    <font>
      <b/>
      <sz val="10"/>
      <name val="Calibri"/>
      <family val="2"/>
    </font>
    <font>
      <b/>
      <sz val="10"/>
      <color rgb="FFFF0000"/>
      <name val="Calibri"/>
      <family val="2"/>
      <scheme val="minor"/>
    </font>
    <font>
      <sz val="10"/>
      <color theme="0"/>
      <name val="Calibri"/>
      <family val="2"/>
      <scheme val="minor"/>
    </font>
    <font>
      <sz val="10"/>
      <color theme="1"/>
      <name val="Symbol"/>
      <family val="1"/>
      <charset val="2"/>
    </font>
    <font>
      <b/>
      <sz val="10"/>
      <color theme="0"/>
      <name val="Calibri"/>
      <family val="2"/>
      <scheme val="minor"/>
    </font>
    <font>
      <i/>
      <sz val="10"/>
      <color rgb="FF000000"/>
      <name val="Calibri"/>
      <family val="2"/>
    </font>
    <font>
      <b/>
      <i/>
      <u/>
      <sz val="10"/>
      <color theme="1"/>
      <name val="Calibri"/>
      <family val="2"/>
      <scheme val="minor"/>
    </font>
    <font>
      <b/>
      <i/>
      <sz val="10"/>
      <color rgb="FF000000"/>
      <name val="Calibri"/>
      <family val="2"/>
    </font>
    <font>
      <b/>
      <sz val="20"/>
      <color rgb="FF000000"/>
      <name val="RijksoverheidSansHeading"/>
    </font>
    <font>
      <sz val="11"/>
      <color theme="1"/>
      <name val="RijksoverheidSansHeading"/>
    </font>
    <font>
      <sz val="14"/>
      <color theme="1"/>
      <name val="RijksoverheidSansHeading"/>
    </font>
    <font>
      <b/>
      <sz val="18"/>
      <color rgb="FF000000"/>
      <name val="RijksoverheidSansHeading"/>
    </font>
    <font>
      <b/>
      <sz val="12"/>
      <color rgb="FF000000"/>
      <name val="RijksoverheidSansHeading"/>
    </font>
    <font>
      <sz val="12"/>
      <color theme="1"/>
      <name val="RijksoverheidSansHeading"/>
    </font>
    <font>
      <i/>
      <sz val="10"/>
      <color theme="0"/>
      <name val="Calibri"/>
      <family val="2"/>
      <scheme val="minor"/>
    </font>
    <font>
      <b/>
      <sz val="10"/>
      <name val="Calibri"/>
      <family val="2"/>
      <scheme val="minor"/>
    </font>
    <font>
      <b/>
      <sz val="10"/>
      <color theme="1"/>
      <name val="Calibri Light"/>
      <family val="2"/>
      <scheme val="major"/>
    </font>
    <font>
      <b/>
      <i/>
      <sz val="10"/>
      <color theme="1"/>
      <name val="Calibri"/>
      <family val="2"/>
    </font>
    <font>
      <b/>
      <sz val="16"/>
      <color rgb="FF000000"/>
      <name val="RijksoverheidSansHeading"/>
    </font>
    <font>
      <b/>
      <sz val="10"/>
      <color rgb="FFFF0000"/>
      <name val="Calibri"/>
      <family val="2"/>
    </font>
    <font>
      <sz val="10"/>
      <color theme="8" tint="-0.499984740745262"/>
      <name val="Calibri"/>
      <family val="2"/>
      <scheme val="minor"/>
    </font>
    <font>
      <sz val="10"/>
      <color theme="0"/>
      <name val="Calibri Light"/>
      <family val="2"/>
      <scheme val="major"/>
    </font>
  </fonts>
  <fills count="1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C0C0C0"/>
        <bgColor indexed="64"/>
      </patternFill>
    </fill>
    <fill>
      <patternFill patternType="solid">
        <fgColor theme="5"/>
        <bgColor indexed="64"/>
      </patternFill>
    </fill>
    <fill>
      <patternFill patternType="solid">
        <fgColor theme="1"/>
        <bgColor indexed="64"/>
      </patternFill>
    </fill>
    <fill>
      <patternFill patternType="solid">
        <fgColor theme="9"/>
        <bgColor rgb="FF000000"/>
      </patternFill>
    </fill>
    <fill>
      <patternFill patternType="solid">
        <fgColor rgb="FFF9E11E"/>
        <bgColor rgb="FF000000"/>
      </patternFill>
    </fill>
    <fill>
      <patternFill patternType="solid">
        <fgColor rgb="FFE6E6E6"/>
        <bgColor indexed="64"/>
      </patternFill>
    </fill>
    <fill>
      <patternFill patternType="solid">
        <fgColor rgb="FFF9E11E"/>
        <bgColor indexed="64"/>
      </patternFill>
    </fill>
    <fill>
      <patternFill patternType="solid">
        <fgColor rgb="FF8FCAE7"/>
        <bgColor rgb="FF000000"/>
      </patternFill>
    </fill>
    <fill>
      <patternFill patternType="solid">
        <fgColor rgb="FF8FCAE7"/>
        <bgColor indexed="64"/>
      </patternFill>
    </fill>
    <fill>
      <patternFill patternType="solid">
        <fgColor theme="0" tint="-0.499984740745262"/>
        <bgColor indexed="64"/>
      </patternFill>
    </fill>
    <fill>
      <patternFill patternType="solid">
        <fgColor rgb="FF787878"/>
        <bgColor indexed="64"/>
      </patternFill>
    </fill>
    <fill>
      <patternFill patternType="solid">
        <fgColor theme="9"/>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5" tint="0.39997558519241921"/>
        <bgColor rgb="FF000000"/>
      </patternFill>
    </fill>
  </fills>
  <borders count="7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rgb="FF808080"/>
      </top>
      <bottom/>
      <diagonal/>
    </border>
    <border>
      <left/>
      <right/>
      <top style="thin">
        <color indexed="64"/>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style="medium">
        <color rgb="FF999999"/>
      </left>
      <right style="thin">
        <color rgb="FF999999"/>
      </right>
      <top style="medium">
        <color rgb="FF999999"/>
      </top>
      <bottom style="thin">
        <color rgb="FF999999"/>
      </bottom>
      <diagonal/>
    </border>
    <border>
      <left style="thin">
        <color rgb="FF999999"/>
      </left>
      <right style="thin">
        <color rgb="FF999999"/>
      </right>
      <top style="medium">
        <color rgb="FF999999"/>
      </top>
      <bottom style="thin">
        <color rgb="FF999999"/>
      </bottom>
      <diagonal/>
    </border>
    <border>
      <left style="thin">
        <color rgb="FF999999"/>
      </left>
      <right style="medium">
        <color rgb="FF999999"/>
      </right>
      <top style="medium">
        <color rgb="FF999999"/>
      </top>
      <bottom style="thin">
        <color rgb="FF999999"/>
      </bottom>
      <diagonal/>
    </border>
    <border>
      <left style="medium">
        <color rgb="FF999999"/>
      </left>
      <right style="thin">
        <color rgb="FF999999"/>
      </right>
      <top style="thin">
        <color rgb="FF999999"/>
      </top>
      <bottom style="thin">
        <color rgb="FF999999"/>
      </bottom>
      <diagonal/>
    </border>
    <border>
      <left style="thin">
        <color rgb="FF999999"/>
      </left>
      <right style="medium">
        <color rgb="FF999999"/>
      </right>
      <top style="thin">
        <color rgb="FF999999"/>
      </top>
      <bottom style="thin">
        <color rgb="FF999999"/>
      </bottom>
      <diagonal/>
    </border>
    <border>
      <left style="medium">
        <color rgb="FF999999"/>
      </left>
      <right style="thin">
        <color rgb="FF999999"/>
      </right>
      <top style="thin">
        <color rgb="FF999999"/>
      </top>
      <bottom style="medium">
        <color rgb="FF999999"/>
      </bottom>
      <diagonal/>
    </border>
    <border>
      <left style="thin">
        <color rgb="FF999999"/>
      </left>
      <right style="thin">
        <color rgb="FF999999"/>
      </right>
      <top style="thin">
        <color rgb="FF999999"/>
      </top>
      <bottom style="medium">
        <color rgb="FF999999"/>
      </bottom>
      <diagonal/>
    </border>
    <border>
      <left style="thin">
        <color rgb="FF999999"/>
      </left>
      <right style="medium">
        <color rgb="FF999999"/>
      </right>
      <top style="thin">
        <color rgb="FF999999"/>
      </top>
      <bottom style="medium">
        <color rgb="FF999999"/>
      </bottom>
      <diagonal/>
    </border>
    <border>
      <left style="medium">
        <color rgb="FF999999"/>
      </left>
      <right style="medium">
        <color rgb="FF999999"/>
      </right>
      <top style="medium">
        <color rgb="FF999999"/>
      </top>
      <bottom style="thin">
        <color rgb="FF999999"/>
      </bottom>
      <diagonal/>
    </border>
    <border>
      <left style="medium">
        <color rgb="FF999999"/>
      </left>
      <right style="medium">
        <color rgb="FF999999"/>
      </right>
      <top style="thin">
        <color rgb="FF999999"/>
      </top>
      <bottom style="thin">
        <color rgb="FF999999"/>
      </bottom>
      <diagonal/>
    </border>
    <border>
      <left style="medium">
        <color rgb="FF999999"/>
      </left>
      <right style="medium">
        <color rgb="FF999999"/>
      </right>
      <top style="thin">
        <color rgb="FF999999"/>
      </top>
      <bottom style="medium">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bottom style="thin">
        <color rgb="FF999999"/>
      </bottom>
      <diagonal/>
    </border>
    <border>
      <left style="thin">
        <color rgb="FF999999"/>
      </left>
      <right style="medium">
        <color rgb="FF999999"/>
      </right>
      <top/>
      <bottom style="thin">
        <color rgb="FF999999"/>
      </bottom>
      <diagonal/>
    </border>
    <border>
      <left style="thin">
        <color rgb="FF999999"/>
      </left>
      <right/>
      <top/>
      <bottom style="thin">
        <color rgb="FF999999"/>
      </bottom>
      <diagonal/>
    </border>
    <border>
      <left/>
      <right/>
      <top/>
      <bottom style="thin">
        <color rgb="FF999999"/>
      </bottom>
      <diagonal/>
    </border>
    <border>
      <left/>
      <right/>
      <top style="thin">
        <color rgb="FF999999"/>
      </top>
      <bottom/>
      <diagonal/>
    </border>
    <border>
      <left/>
      <right style="thin">
        <color rgb="FF999999"/>
      </right>
      <top style="thin">
        <color rgb="FF999999"/>
      </top>
      <bottom/>
      <diagonal/>
    </border>
    <border>
      <left style="medium">
        <color rgb="FF999999"/>
      </left>
      <right/>
      <top style="medium">
        <color rgb="FF999999"/>
      </top>
      <bottom style="thin">
        <color rgb="FF999999"/>
      </bottom>
      <diagonal/>
    </border>
    <border>
      <left style="medium">
        <color rgb="FF999999"/>
      </left>
      <right/>
      <top style="thin">
        <color rgb="FF999999"/>
      </top>
      <bottom style="thin">
        <color rgb="FF999999"/>
      </bottom>
      <diagonal/>
    </border>
    <border>
      <left style="medium">
        <color rgb="FF999999"/>
      </left>
      <right/>
      <top style="thin">
        <color rgb="FF999999"/>
      </top>
      <bottom style="medium">
        <color rgb="FF999999"/>
      </bottom>
      <diagonal/>
    </border>
    <border>
      <left style="medium">
        <color rgb="FF999999"/>
      </left>
      <right/>
      <top style="medium">
        <color rgb="FF999999"/>
      </top>
      <bottom/>
      <diagonal/>
    </border>
    <border>
      <left/>
      <right/>
      <top style="medium">
        <color rgb="FF999999"/>
      </top>
      <bottom/>
      <diagonal/>
    </border>
    <border>
      <left/>
      <right style="medium">
        <color rgb="FF999999"/>
      </right>
      <top style="medium">
        <color rgb="FF999999"/>
      </top>
      <bottom/>
      <diagonal/>
    </border>
    <border>
      <left style="medium">
        <color rgb="FF999999"/>
      </left>
      <right/>
      <top/>
      <bottom/>
      <diagonal/>
    </border>
    <border>
      <left style="medium">
        <color rgb="FF999999"/>
      </left>
      <right/>
      <top/>
      <bottom style="medium">
        <color rgb="FF999999"/>
      </bottom>
      <diagonal/>
    </border>
    <border>
      <left/>
      <right/>
      <top/>
      <bottom style="medium">
        <color rgb="FF999999"/>
      </bottom>
      <diagonal/>
    </border>
    <border>
      <left/>
      <right/>
      <top style="medium">
        <color rgb="FF999999"/>
      </top>
      <bottom style="thin">
        <color rgb="FF999999"/>
      </bottom>
      <diagonal/>
    </border>
    <border>
      <left/>
      <right style="medium">
        <color rgb="FF999999"/>
      </right>
      <top style="medium">
        <color rgb="FF999999"/>
      </top>
      <bottom style="thin">
        <color rgb="FF999999"/>
      </bottom>
      <diagonal/>
    </border>
    <border>
      <left style="thin">
        <color indexed="64"/>
      </left>
      <right/>
      <top/>
      <bottom style="medium">
        <color rgb="FF999999"/>
      </bottom>
      <diagonal/>
    </border>
    <border>
      <left/>
      <right style="thin">
        <color rgb="FF999999"/>
      </right>
      <top style="medium">
        <color rgb="FF999999"/>
      </top>
      <bottom style="thin">
        <color rgb="FF999999"/>
      </bottom>
      <diagonal/>
    </border>
    <border>
      <left/>
      <right style="medium">
        <color rgb="FF999999"/>
      </right>
      <top/>
      <bottom/>
      <diagonal/>
    </border>
    <border>
      <left/>
      <right style="medium">
        <color rgb="FF999999"/>
      </right>
      <top/>
      <bottom style="medium">
        <color rgb="FF999999"/>
      </bottom>
      <diagonal/>
    </border>
    <border>
      <left style="thin">
        <color indexed="64"/>
      </left>
      <right style="thin">
        <color indexed="64"/>
      </right>
      <top/>
      <bottom/>
      <diagonal/>
    </border>
    <border>
      <left style="medium">
        <color rgb="FF999999"/>
      </left>
      <right style="thin">
        <color indexed="64"/>
      </right>
      <top/>
      <bottom/>
      <diagonal/>
    </border>
    <border>
      <left style="thin">
        <color indexed="64"/>
      </left>
      <right style="medium">
        <color rgb="FF999999"/>
      </right>
      <top/>
      <bottom/>
      <diagonal/>
    </border>
    <border>
      <left/>
      <right/>
      <top style="thin">
        <color rgb="FF999999"/>
      </top>
      <bottom style="medium">
        <color rgb="FF999999"/>
      </bottom>
      <diagonal/>
    </border>
    <border>
      <left/>
      <right style="medium">
        <color rgb="FF999999"/>
      </right>
      <top style="thin">
        <color rgb="FF999999"/>
      </top>
      <bottom style="medium">
        <color rgb="FF999999"/>
      </bottom>
      <diagonal/>
    </border>
    <border>
      <left/>
      <right style="thin">
        <color indexed="64"/>
      </right>
      <top style="thin">
        <color rgb="FF999999"/>
      </top>
      <bottom style="medium">
        <color rgb="FF999999"/>
      </bottom>
      <diagonal/>
    </border>
    <border>
      <left/>
      <right style="thin">
        <color indexed="64"/>
      </right>
      <top style="thin">
        <color rgb="FF999999"/>
      </top>
      <bottom style="thin">
        <color rgb="FF999999"/>
      </bottom>
      <diagonal/>
    </border>
    <border>
      <left style="thin">
        <color indexed="64"/>
      </left>
      <right style="thin">
        <color rgb="FF999999"/>
      </right>
      <top style="thin">
        <color rgb="FF999999"/>
      </top>
      <bottom style="thin">
        <color rgb="FF999999"/>
      </bottom>
      <diagonal/>
    </border>
    <border>
      <left style="thin">
        <color rgb="FF999999"/>
      </left>
      <right style="thin">
        <color indexed="64"/>
      </right>
      <top style="thin">
        <color rgb="FF999999"/>
      </top>
      <bottom style="thin">
        <color rgb="FF999999"/>
      </bottom>
      <diagonal/>
    </border>
    <border>
      <left style="thin">
        <color rgb="FF999999"/>
      </left>
      <right style="thin">
        <color rgb="FF999999"/>
      </right>
      <top style="thin">
        <color rgb="FF999999"/>
      </top>
      <bottom/>
      <diagonal/>
    </border>
    <border>
      <left style="thin">
        <color indexed="64"/>
      </left>
      <right style="thin">
        <color indexed="64"/>
      </right>
      <top style="thin">
        <color indexed="64"/>
      </top>
      <bottom style="thin">
        <color indexed="64"/>
      </bottom>
      <diagonal/>
    </border>
    <border>
      <left/>
      <right style="medium">
        <color rgb="FF999999"/>
      </right>
      <top style="thin">
        <color rgb="FF999999"/>
      </top>
      <bottom style="thin">
        <color rgb="FF999999"/>
      </bottom>
      <diagonal/>
    </border>
    <border>
      <left style="thin">
        <color rgb="FF999999"/>
      </left>
      <right style="thin">
        <color rgb="FF999999"/>
      </right>
      <top style="thin">
        <color rgb="FF787878"/>
      </top>
      <bottom style="thin">
        <color rgb="FF999999"/>
      </bottom>
      <diagonal/>
    </border>
    <border>
      <left style="thin">
        <color rgb="FF787878"/>
      </left>
      <right style="thin">
        <color rgb="FF787878"/>
      </right>
      <top style="thin">
        <color rgb="FF787878"/>
      </top>
      <bottom style="thin">
        <color rgb="FF787878"/>
      </bottom>
      <diagonal/>
    </border>
    <border>
      <left style="thin">
        <color indexed="64"/>
      </left>
      <right style="thin">
        <color indexed="64"/>
      </right>
      <top style="thin">
        <color rgb="FF787878"/>
      </top>
      <bottom style="thin">
        <color rgb="FF787878"/>
      </bottom>
      <diagonal/>
    </border>
    <border>
      <left style="thin">
        <color indexed="64"/>
      </left>
      <right style="thin">
        <color rgb="FF787878"/>
      </right>
      <top style="thin">
        <color rgb="FF787878"/>
      </top>
      <bottom style="thin">
        <color rgb="FF787878"/>
      </bottom>
      <diagonal/>
    </border>
    <border>
      <left/>
      <right style="thin">
        <color indexed="64"/>
      </right>
      <top style="thin">
        <color rgb="FF787878"/>
      </top>
      <bottom style="thin">
        <color rgb="FF787878"/>
      </bottom>
      <diagonal/>
    </border>
    <border>
      <left/>
      <right style="thin">
        <color indexed="64"/>
      </right>
      <top style="thin">
        <color rgb="FF999999"/>
      </top>
      <bottom style="thin">
        <color indexed="64"/>
      </bottom>
      <diagonal/>
    </border>
    <border>
      <left style="thin">
        <color theme="0" tint="-0.499984740745262"/>
      </left>
      <right style="thin">
        <color rgb="FF999999"/>
      </right>
      <top style="thin">
        <color rgb="FF999999"/>
      </top>
      <bottom style="thin">
        <color rgb="FF999999"/>
      </bottom>
      <diagonal/>
    </border>
    <border>
      <left/>
      <right style="thin">
        <color theme="0" tint="-0.499984740745262"/>
      </right>
      <top style="thin">
        <color rgb="FF999999"/>
      </top>
      <bottom style="thin">
        <color rgb="FF999999"/>
      </bottom>
      <diagonal/>
    </border>
    <border>
      <left style="thin">
        <color theme="0" tint="-0.499984740745262"/>
      </left>
      <right style="thin">
        <color rgb="FF999999"/>
      </right>
      <top style="thin">
        <color rgb="FF999999"/>
      </top>
      <bottom style="thin">
        <color theme="0" tint="-0.499984740745262"/>
      </bottom>
      <diagonal/>
    </border>
    <border>
      <left style="thin">
        <color rgb="FF999999"/>
      </left>
      <right style="thin">
        <color rgb="FF999999"/>
      </right>
      <top style="thin">
        <color rgb="FF999999"/>
      </top>
      <bottom style="thin">
        <color theme="0" tint="-0.499984740745262"/>
      </bottom>
      <diagonal/>
    </border>
    <border>
      <left/>
      <right style="thin">
        <color theme="0" tint="-0.499984740745262"/>
      </right>
      <top style="thin">
        <color rgb="FF999999"/>
      </top>
      <bottom style="thin">
        <color theme="0" tint="-0.499984740745262"/>
      </bottom>
      <diagonal/>
    </border>
    <border>
      <left style="thin">
        <color theme="0" tint="-0.499984740745262"/>
      </left>
      <right style="thin">
        <color rgb="FF999999"/>
      </right>
      <top/>
      <bottom style="thin">
        <color rgb="FF999999"/>
      </bottom>
      <diagonal/>
    </border>
    <border>
      <left/>
      <right style="thin">
        <color theme="0" tint="-0.499984740745262"/>
      </right>
      <top/>
      <bottom style="thin">
        <color rgb="FF999999"/>
      </bottom>
      <diagonal/>
    </border>
    <border>
      <left/>
      <right style="thin">
        <color rgb="FF999999"/>
      </right>
      <top/>
      <bottom style="thin">
        <color rgb="FF999999"/>
      </bottom>
      <diagonal/>
    </border>
    <border>
      <left/>
      <right style="thin">
        <color indexed="64"/>
      </right>
      <top/>
      <bottom style="thin">
        <color rgb="FF999999"/>
      </bottom>
      <diagonal/>
    </border>
  </borders>
  <cellStyleXfs count="15">
    <xf numFmtId="167" fontId="0" fillId="0" borderId="0" applyFont="0" applyFill="0" applyBorder="0" applyProtection="0">
      <alignment vertical="top"/>
    </xf>
    <xf numFmtId="164" fontId="1" fillId="0" borderId="0" applyFont="0" applyFill="0" applyBorder="0" applyAlignment="0" applyProtection="0"/>
    <xf numFmtId="168" fontId="1" fillId="0" borderId="0" applyFont="0" applyFill="0" applyBorder="0" applyProtection="0">
      <alignment vertical="top"/>
    </xf>
    <xf numFmtId="171" fontId="5" fillId="0" borderId="0" applyFont="0" applyFill="0" applyBorder="0" applyProtection="0">
      <alignment vertical="top"/>
    </xf>
    <xf numFmtId="169" fontId="1" fillId="0" borderId="0" applyFont="0" applyFill="0" applyBorder="0" applyProtection="0">
      <alignment vertical="top"/>
    </xf>
    <xf numFmtId="170" fontId="1" fillId="0" borderId="0" applyFont="0" applyFill="0" applyBorder="0" applyProtection="0">
      <alignment vertical="top"/>
    </xf>
    <xf numFmtId="172" fontId="1" fillId="0" borderId="0" applyFont="0" applyFill="0" applyBorder="0" applyProtection="0">
      <alignment vertical="top"/>
    </xf>
    <xf numFmtId="0" fontId="10" fillId="0" borderId="0"/>
    <xf numFmtId="174" fontId="5" fillId="0" borderId="0" applyFont="0" applyFill="0" applyBorder="0" applyProtection="0">
      <alignment vertical="top"/>
    </xf>
    <xf numFmtId="174" fontId="5" fillId="0" borderId="0" applyFont="0" applyFill="0" applyBorder="0" applyProtection="0">
      <alignment vertical="top"/>
    </xf>
    <xf numFmtId="165" fontId="5" fillId="0" borderId="0" applyFont="0" applyFill="0" applyBorder="0" applyProtection="0">
      <alignment vertical="top"/>
    </xf>
    <xf numFmtId="175" fontId="5" fillId="0" borderId="0" applyFont="0" applyFill="0" applyBorder="0" applyProtection="0">
      <alignment vertical="top"/>
    </xf>
    <xf numFmtId="176" fontId="5" fillId="0" borderId="0" applyFont="0" applyFill="0" applyBorder="0" applyProtection="0">
      <alignment vertical="top"/>
    </xf>
    <xf numFmtId="177" fontId="5" fillId="0" borderId="0" applyFont="0" applyFill="0" applyBorder="0" applyProtection="0">
      <alignment vertical="top"/>
    </xf>
    <xf numFmtId="44" fontId="5" fillId="0" borderId="0" applyFont="0" applyFill="0" applyBorder="0" applyAlignment="0" applyProtection="0"/>
  </cellStyleXfs>
  <cellXfs count="389">
    <xf numFmtId="167" fontId="0" fillId="0" borderId="0" xfId="0">
      <alignment vertical="top"/>
    </xf>
    <xf numFmtId="167" fontId="4" fillId="2" borderId="0" xfId="0" applyFont="1" applyFill="1" applyBorder="1" applyAlignment="1" applyProtection="1">
      <alignment horizontal="left" vertical="top" indent="1"/>
    </xf>
    <xf numFmtId="167" fontId="0" fillId="0" borderId="0" xfId="0" applyProtection="1">
      <alignment vertical="top"/>
    </xf>
    <xf numFmtId="167" fontId="14" fillId="0" borderId="0" xfId="0" applyFont="1" applyFill="1" applyBorder="1" applyProtection="1">
      <alignment vertical="top"/>
    </xf>
    <xf numFmtId="169" fontId="12" fillId="3" borderId="1" xfId="4" applyFont="1" applyFill="1" applyBorder="1" applyProtection="1">
      <alignment vertical="top"/>
    </xf>
    <xf numFmtId="167" fontId="29" fillId="0" borderId="0" xfId="2" applyNumberFormat="1" applyFont="1" applyFill="1" applyBorder="1" applyAlignment="1" applyProtection="1">
      <alignment vertical="center" wrapText="1"/>
    </xf>
    <xf numFmtId="0" fontId="19" fillId="0" borderId="0" xfId="2" applyNumberFormat="1" applyFont="1" applyFill="1" applyBorder="1" applyAlignment="1" applyProtection="1">
      <alignment horizontal="center" vertical="center" wrapText="1"/>
    </xf>
    <xf numFmtId="169" fontId="12" fillId="3" borderId="2" xfId="4" applyFont="1" applyFill="1" applyBorder="1" applyProtection="1">
      <alignment vertical="top"/>
    </xf>
    <xf numFmtId="166" fontId="15" fillId="0" borderId="3" xfId="1" applyNumberFormat="1" applyFont="1" applyFill="1" applyBorder="1" applyAlignment="1" applyProtection="1">
      <alignment vertical="center"/>
    </xf>
    <xf numFmtId="0" fontId="11" fillId="0" borderId="0" xfId="7" applyFont="1"/>
    <xf numFmtId="167" fontId="12" fillId="2" borderId="0" xfId="0" applyFont="1" applyFill="1" applyProtection="1">
      <alignment vertical="top"/>
    </xf>
    <xf numFmtId="167" fontId="3" fillId="0" borderId="0" xfId="0" applyFont="1" applyProtection="1">
      <alignment vertical="top"/>
    </xf>
    <xf numFmtId="167" fontId="4" fillId="2" borderId="0" xfId="0" applyFont="1" applyFill="1" applyProtection="1">
      <alignment vertical="top"/>
    </xf>
    <xf numFmtId="167" fontId="4" fillId="2" borderId="0" xfId="0" applyFont="1" applyFill="1" applyAlignment="1" applyProtection="1">
      <alignment horizontal="right" vertical="top"/>
    </xf>
    <xf numFmtId="0" fontId="26" fillId="0" borderId="0" xfId="7" applyFont="1"/>
    <xf numFmtId="0" fontId="26" fillId="6" borderId="0" xfId="7" applyFont="1" applyFill="1"/>
    <xf numFmtId="0" fontId="14" fillId="0" borderId="0" xfId="7" applyFont="1"/>
    <xf numFmtId="0" fontId="16" fillId="0" borderId="0" xfId="7" applyFont="1"/>
    <xf numFmtId="167" fontId="14" fillId="0" borderId="0" xfId="0" applyFont="1" applyProtection="1">
      <alignment vertical="top"/>
    </xf>
    <xf numFmtId="167" fontId="14" fillId="0" borderId="0" xfId="0" applyFont="1" applyAlignment="1" applyProtection="1">
      <alignment vertical="center"/>
    </xf>
    <xf numFmtId="167" fontId="14" fillId="0" borderId="0" xfId="0" applyFont="1" applyFill="1" applyAlignment="1" applyProtection="1">
      <alignment vertical="center"/>
    </xf>
    <xf numFmtId="167" fontId="14" fillId="0" borderId="0" xfId="0" applyFont="1" applyBorder="1" applyAlignment="1" applyProtection="1">
      <alignment vertical="center"/>
    </xf>
    <xf numFmtId="167" fontId="14" fillId="0" borderId="0" xfId="0" applyFont="1" applyFill="1" applyBorder="1" applyAlignment="1" applyProtection="1">
      <alignment vertical="center"/>
    </xf>
    <xf numFmtId="167" fontId="16" fillId="4" borderId="0" xfId="0" applyFont="1" applyFill="1" applyAlignment="1" applyProtection="1">
      <alignment vertical="center"/>
    </xf>
    <xf numFmtId="167" fontId="19" fillId="4" borderId="0" xfId="0" applyFont="1" applyFill="1" applyAlignment="1" applyProtection="1">
      <alignment vertical="center"/>
    </xf>
    <xf numFmtId="167" fontId="14" fillId="4" borderId="0" xfId="0" applyFont="1" applyFill="1" applyAlignment="1" applyProtection="1">
      <alignment vertical="center"/>
    </xf>
    <xf numFmtId="167" fontId="24" fillId="0" borderId="0" xfId="0" applyFont="1" applyFill="1" applyBorder="1" applyAlignment="1" applyProtection="1">
      <alignment vertical="center"/>
    </xf>
    <xf numFmtId="167" fontId="15" fillId="0" borderId="0" xfId="0" applyFont="1" applyBorder="1" applyAlignment="1" applyProtection="1">
      <alignment vertical="center"/>
    </xf>
    <xf numFmtId="167" fontId="15" fillId="0" borderId="0" xfId="0" applyFont="1" applyFill="1" applyBorder="1" applyAlignment="1" applyProtection="1">
      <alignment vertical="center"/>
    </xf>
    <xf numFmtId="167" fontId="15" fillId="0" borderId="3" xfId="0" applyFont="1" applyBorder="1" applyAlignment="1" applyProtection="1">
      <alignment vertical="center"/>
    </xf>
    <xf numFmtId="167" fontId="15" fillId="0" borderId="0" xfId="0" applyFont="1" applyAlignment="1" applyProtection="1">
      <alignment vertical="center"/>
    </xf>
    <xf numFmtId="167" fontId="9" fillId="0" borderId="0" xfId="0" applyFont="1" applyProtection="1">
      <alignment vertical="top"/>
    </xf>
    <xf numFmtId="167" fontId="2" fillId="2" borderId="0" xfId="0" applyFont="1" applyFill="1" applyProtection="1">
      <alignment vertical="top"/>
    </xf>
    <xf numFmtId="167" fontId="3" fillId="2" borderId="0" xfId="0" applyFont="1" applyFill="1" applyProtection="1">
      <alignment vertical="top"/>
    </xf>
    <xf numFmtId="167" fontId="0" fillId="2" borderId="0" xfId="0" applyFill="1" applyProtection="1">
      <alignment vertical="top"/>
    </xf>
    <xf numFmtId="0" fontId="11" fillId="2" borderId="0" xfId="7" applyFont="1" applyFill="1"/>
    <xf numFmtId="167" fontId="9" fillId="2" borderId="0" xfId="0" applyFont="1" applyFill="1" applyProtection="1">
      <alignment vertical="top"/>
    </xf>
    <xf numFmtId="0" fontId="14" fillId="2" borderId="0" xfId="7" applyFont="1" applyFill="1"/>
    <xf numFmtId="167" fontId="14" fillId="2" borderId="0" xfId="0" applyFont="1" applyFill="1" applyProtection="1">
      <alignment vertical="top"/>
    </xf>
    <xf numFmtId="0" fontId="16" fillId="2" borderId="0" xfId="7" applyFont="1" applyFill="1"/>
    <xf numFmtId="0" fontId="14" fillId="2" borderId="0" xfId="7" applyFont="1" applyFill="1" applyAlignment="1">
      <alignment wrapText="1"/>
    </xf>
    <xf numFmtId="0" fontId="26" fillId="2" borderId="0" xfId="7" applyFont="1" applyFill="1"/>
    <xf numFmtId="0" fontId="17" fillId="2" borderId="0" xfId="7" applyFont="1" applyFill="1"/>
    <xf numFmtId="0" fontId="14" fillId="2" borderId="0" xfId="7" applyFont="1" applyFill="1" applyAlignment="1">
      <alignment horizontal="center"/>
    </xf>
    <xf numFmtId="167" fontId="14" fillId="2" borderId="0" xfId="0" applyFont="1" applyFill="1" applyAlignment="1" applyProtection="1">
      <alignment horizontal="center" vertical="center"/>
    </xf>
    <xf numFmtId="0" fontId="15" fillId="2" borderId="0" xfId="7" applyFont="1" applyFill="1"/>
    <xf numFmtId="167" fontId="14" fillId="2" borderId="0" xfId="0" applyFont="1" applyFill="1" applyBorder="1" applyProtection="1">
      <alignment vertical="top"/>
    </xf>
    <xf numFmtId="167" fontId="14" fillId="2" borderId="0" xfId="7" applyNumberFormat="1" applyFont="1" applyFill="1"/>
    <xf numFmtId="0" fontId="14" fillId="2" borderId="0" xfId="7" quotePrefix="1" applyFont="1" applyFill="1" applyAlignment="1">
      <alignment horizontal="left"/>
    </xf>
    <xf numFmtId="0" fontId="14" fillId="2" borderId="0" xfId="7" quotePrefix="1" applyFont="1" applyFill="1"/>
    <xf numFmtId="167" fontId="14" fillId="2" borderId="0" xfId="0" applyFont="1" applyFill="1" applyBorder="1" applyAlignment="1" applyProtection="1">
      <alignment horizontal="right" vertical="center"/>
    </xf>
    <xf numFmtId="165" fontId="18" fillId="2" borderId="0" xfId="0" applyNumberFormat="1" applyFont="1" applyFill="1" applyAlignment="1" applyProtection="1">
      <alignment horizontal="right" vertical="center"/>
    </xf>
    <xf numFmtId="167" fontId="14" fillId="2" borderId="0" xfId="0" applyFont="1" applyFill="1" applyBorder="1" applyAlignment="1" applyProtection="1">
      <alignment vertical="center"/>
    </xf>
    <xf numFmtId="167" fontId="20" fillId="2" borderId="0" xfId="0" applyFont="1" applyFill="1" applyBorder="1" applyAlignment="1" applyProtection="1">
      <alignment vertical="center"/>
    </xf>
    <xf numFmtId="167" fontId="8" fillId="2" borderId="0" xfId="0" applyFont="1" applyFill="1" applyProtection="1">
      <alignment vertical="top"/>
    </xf>
    <xf numFmtId="167" fontId="0" fillId="2" borderId="0" xfId="0" quotePrefix="1" applyFill="1" applyProtection="1">
      <alignment vertical="top"/>
    </xf>
    <xf numFmtId="167" fontId="14" fillId="2" borderId="0" xfId="0" applyFont="1" applyFill="1" applyAlignment="1" applyProtection="1">
      <alignment vertical="center"/>
    </xf>
    <xf numFmtId="167" fontId="17" fillId="2" borderId="0" xfId="0" applyFont="1" applyFill="1" applyBorder="1" applyAlignment="1" applyProtection="1">
      <alignment vertical="center"/>
    </xf>
    <xf numFmtId="167" fontId="19" fillId="2" borderId="0" xfId="0" applyFont="1" applyFill="1" applyBorder="1" applyAlignment="1" applyProtection="1">
      <alignment vertical="center"/>
    </xf>
    <xf numFmtId="167" fontId="14" fillId="2" borderId="0" xfId="0" applyFont="1" applyFill="1" applyBorder="1" applyAlignment="1" applyProtection="1">
      <alignment horizontal="center" vertical="center"/>
    </xf>
    <xf numFmtId="166" fontId="13" fillId="2" borderId="0" xfId="1" applyNumberFormat="1" applyFont="1" applyFill="1" applyBorder="1" applyAlignment="1" applyProtection="1">
      <alignment vertical="center"/>
    </xf>
    <xf numFmtId="166" fontId="23" fillId="2" borderId="0" xfId="1" applyNumberFormat="1" applyFont="1" applyFill="1" applyBorder="1" applyAlignment="1" applyProtection="1">
      <alignment vertical="center"/>
    </xf>
    <xf numFmtId="0" fontId="19" fillId="2" borderId="0" xfId="2" applyNumberFormat="1" applyFont="1" applyFill="1" applyBorder="1" applyAlignment="1" applyProtection="1">
      <alignment vertical="center" wrapText="1"/>
    </xf>
    <xf numFmtId="168" fontId="14" fillId="2" borderId="0" xfId="2" quotePrefix="1" applyFont="1" applyFill="1" applyBorder="1" applyAlignment="1" applyProtection="1">
      <alignment vertical="center"/>
    </xf>
    <xf numFmtId="166" fontId="14" fillId="2" borderId="0" xfId="1" applyNumberFormat="1" applyFont="1" applyFill="1" applyBorder="1" applyAlignment="1" applyProtection="1">
      <alignment vertical="center"/>
    </xf>
    <xf numFmtId="166" fontId="14" fillId="2" borderId="1" xfId="1" applyNumberFormat="1" applyFont="1" applyFill="1" applyBorder="1" applyAlignment="1" applyProtection="1">
      <alignment vertical="center"/>
    </xf>
    <xf numFmtId="167" fontId="20" fillId="2" borderId="0" xfId="0" applyFont="1" applyFill="1" applyAlignment="1" applyProtection="1">
      <alignment vertical="center"/>
    </xf>
    <xf numFmtId="167" fontId="15" fillId="2" borderId="0" xfId="0" applyFont="1" applyFill="1" applyAlignment="1" applyProtection="1">
      <alignment vertical="center"/>
    </xf>
    <xf numFmtId="167" fontId="16" fillId="2" borderId="0" xfId="0" applyFont="1" applyFill="1" applyBorder="1" applyAlignment="1" applyProtection="1">
      <alignment vertical="center"/>
    </xf>
    <xf numFmtId="167" fontId="14" fillId="2" borderId="4" xfId="0" applyFont="1" applyFill="1" applyBorder="1" applyAlignment="1" applyProtection="1">
      <alignment horizontal="center" vertical="center"/>
    </xf>
    <xf numFmtId="167" fontId="13" fillId="2" borderId="0" xfId="0" applyFont="1" applyFill="1" applyBorder="1" applyAlignment="1" applyProtection="1">
      <alignment vertical="center"/>
    </xf>
    <xf numFmtId="166" fontId="13" fillId="0" borderId="5" xfId="1" applyNumberFormat="1" applyFont="1" applyFill="1" applyBorder="1" applyAlignment="1" applyProtection="1">
      <alignment vertical="center"/>
    </xf>
    <xf numFmtId="167" fontId="14" fillId="0" borderId="5" xfId="0" applyFont="1" applyBorder="1" applyAlignment="1" applyProtection="1">
      <alignment vertical="center"/>
    </xf>
    <xf numFmtId="167" fontId="21" fillId="2" borderId="0" xfId="0" applyFont="1" applyFill="1" applyBorder="1" applyAlignment="1" applyProtection="1">
      <alignment vertical="center"/>
    </xf>
    <xf numFmtId="0" fontId="19" fillId="2" borderId="0" xfId="2" applyNumberFormat="1" applyFont="1" applyFill="1" applyBorder="1" applyAlignment="1" applyProtection="1">
      <alignment horizontal="center" vertical="center" wrapText="1"/>
    </xf>
    <xf numFmtId="167" fontId="23" fillId="2" borderId="0" xfId="0" applyFont="1" applyFill="1" applyBorder="1" applyAlignment="1" applyProtection="1">
      <alignment vertical="center"/>
    </xf>
    <xf numFmtId="167" fontId="26" fillId="2" borderId="0" xfId="0" applyFont="1" applyFill="1" applyAlignment="1" applyProtection="1">
      <alignment horizontal="center" vertical="center"/>
    </xf>
    <xf numFmtId="167" fontId="25" fillId="2" borderId="0" xfId="0" applyFont="1" applyFill="1" applyAlignment="1" applyProtection="1">
      <alignment vertical="center"/>
    </xf>
    <xf numFmtId="167" fontId="0" fillId="2" borderId="0" xfId="0" applyFont="1" applyFill="1" applyBorder="1" applyAlignment="1" applyProtection="1">
      <alignment vertical="top" wrapText="1"/>
    </xf>
    <xf numFmtId="167" fontId="6" fillId="2" borderId="0" xfId="0" quotePrefix="1" applyFont="1" applyFill="1" applyBorder="1" applyAlignment="1" applyProtection="1">
      <alignment horizontal="left" vertical="top"/>
    </xf>
    <xf numFmtId="167" fontId="0" fillId="2" borderId="0" xfId="0" applyFont="1" applyFill="1" applyBorder="1" applyProtection="1">
      <alignment vertical="top"/>
    </xf>
    <xf numFmtId="167" fontId="0" fillId="2" borderId="0" xfId="0" applyFill="1" applyBorder="1" applyProtection="1">
      <alignment vertical="top"/>
    </xf>
    <xf numFmtId="0" fontId="11" fillId="2" borderId="0" xfId="7" applyFont="1" applyFill="1" applyAlignment="1">
      <alignment wrapText="1"/>
    </xf>
    <xf numFmtId="167" fontId="14" fillId="2" borderId="6" xfId="0" applyFont="1" applyFill="1" applyBorder="1" applyAlignment="1" applyProtection="1">
      <alignment horizontal="center" vertical="center"/>
    </xf>
    <xf numFmtId="167" fontId="6" fillId="2" borderId="0" xfId="0" applyFont="1" applyFill="1" applyBorder="1" applyAlignment="1" applyProtection="1">
      <alignment horizontal="left" vertical="top"/>
    </xf>
    <xf numFmtId="167" fontId="34" fillId="2" borderId="0" xfId="0" applyFont="1" applyFill="1" applyBorder="1" applyAlignment="1" applyProtection="1">
      <alignment horizontal="left" vertical="top"/>
    </xf>
    <xf numFmtId="167" fontId="32" fillId="2" borderId="0" xfId="0" applyFont="1" applyFill="1" applyProtection="1">
      <alignment vertical="top"/>
    </xf>
    <xf numFmtId="167" fontId="36" fillId="2" borderId="0" xfId="0" applyFont="1" applyFill="1" applyProtection="1">
      <alignment vertical="top"/>
    </xf>
    <xf numFmtId="167" fontId="37" fillId="2" borderId="0" xfId="0" applyFont="1" applyFill="1" applyProtection="1">
      <alignment vertical="top"/>
    </xf>
    <xf numFmtId="167" fontId="35" fillId="2" borderId="0" xfId="0" applyFont="1" applyFill="1" applyAlignment="1" applyProtection="1">
      <alignment horizontal="left" vertical="top"/>
    </xf>
    <xf numFmtId="167" fontId="14" fillId="10" borderId="7" xfId="0" applyFont="1" applyFill="1" applyBorder="1" applyProtection="1">
      <alignment vertical="top"/>
      <protection locked="0"/>
    </xf>
    <xf numFmtId="167" fontId="14" fillId="11" borderId="7" xfId="0" applyFont="1" applyFill="1" applyBorder="1" applyProtection="1">
      <alignment vertical="top"/>
    </xf>
    <xf numFmtId="0" fontId="14" fillId="2" borderId="7" xfId="7" applyFont="1" applyFill="1" applyBorder="1"/>
    <xf numFmtId="165" fontId="1" fillId="8" borderId="7" xfId="10" quotePrefix="1" applyFont="1" applyFill="1" applyBorder="1" applyProtection="1">
      <alignment vertical="top"/>
      <protection locked="0"/>
    </xf>
    <xf numFmtId="165" fontId="0" fillId="8" borderId="7" xfId="10" quotePrefix="1" applyFont="1" applyFill="1" applyBorder="1" applyProtection="1">
      <alignment vertical="top"/>
      <protection locked="0"/>
    </xf>
    <xf numFmtId="0" fontId="16" fillId="2" borderId="10" xfId="7" applyFont="1" applyFill="1" applyBorder="1"/>
    <xf numFmtId="0" fontId="14" fillId="2" borderId="12" xfId="7" applyFont="1" applyFill="1" applyBorder="1" applyAlignment="1">
      <alignment wrapText="1"/>
    </xf>
    <xf numFmtId="167" fontId="14" fillId="0" borderId="14" xfId="0" applyFont="1" applyBorder="1" applyProtection="1">
      <alignment vertical="top"/>
    </xf>
    <xf numFmtId="0" fontId="14" fillId="0" borderId="17" xfId="7" applyFont="1" applyBorder="1"/>
    <xf numFmtId="0" fontId="14" fillId="0" borderId="18" xfId="7" applyFont="1" applyBorder="1"/>
    <xf numFmtId="167" fontId="14" fillId="0" borderId="19" xfId="0" applyFont="1" applyBorder="1" applyProtection="1">
      <alignment vertical="top"/>
    </xf>
    <xf numFmtId="0" fontId="14" fillId="2" borderId="8" xfId="7" applyFont="1" applyFill="1" applyBorder="1"/>
    <xf numFmtId="167" fontId="16" fillId="2" borderId="0" xfId="0" applyFont="1" applyFill="1" applyBorder="1" applyAlignment="1" applyProtection="1">
      <alignment horizontal="left" vertical="center"/>
    </xf>
    <xf numFmtId="167" fontId="14" fillId="12" borderId="12" xfId="0" applyFont="1" applyFill="1" applyBorder="1" applyProtection="1">
      <alignment vertical="top"/>
    </xf>
    <xf numFmtId="167" fontId="14" fillId="12" borderId="7" xfId="0" applyFont="1" applyFill="1" applyBorder="1" applyProtection="1">
      <alignment vertical="top"/>
    </xf>
    <xf numFmtId="167" fontId="14" fillId="12" borderId="13" xfId="0" applyFont="1" applyFill="1" applyBorder="1" applyProtection="1">
      <alignment vertical="top"/>
    </xf>
    <xf numFmtId="167" fontId="14" fillId="12" borderId="15" xfId="0" applyFont="1" applyFill="1" applyBorder="1" applyProtection="1">
      <alignment vertical="top"/>
    </xf>
    <xf numFmtId="167" fontId="14" fillId="12" borderId="16" xfId="0" applyFont="1" applyFill="1" applyBorder="1" applyProtection="1">
      <alignment vertical="top"/>
    </xf>
    <xf numFmtId="168" fontId="14" fillId="8" borderId="18" xfId="2" quotePrefix="1" applyFont="1" applyFill="1" applyBorder="1" applyProtection="1">
      <alignment vertical="top"/>
      <protection locked="0"/>
    </xf>
    <xf numFmtId="167" fontId="14" fillId="11" borderId="15" xfId="0" applyFont="1" applyFill="1" applyBorder="1" applyProtection="1">
      <alignment vertical="top"/>
    </xf>
    <xf numFmtId="0" fontId="16" fillId="0" borderId="10" xfId="7" applyFont="1" applyBorder="1"/>
    <xf numFmtId="0" fontId="17" fillId="0" borderId="11" xfId="7" applyFont="1" applyBorder="1"/>
    <xf numFmtId="168" fontId="18" fillId="11" borderId="18" xfId="0" applyNumberFormat="1" applyFont="1" applyFill="1" applyBorder="1" applyProtection="1">
      <alignment vertical="top"/>
    </xf>
    <xf numFmtId="0" fontId="16" fillId="0" borderId="22" xfId="7" applyFont="1" applyBorder="1"/>
    <xf numFmtId="0" fontId="15" fillId="9" borderId="8" xfId="7" applyFont="1" applyFill="1" applyBorder="1"/>
    <xf numFmtId="0" fontId="14" fillId="9" borderId="20" xfId="7" applyFont="1" applyFill="1" applyBorder="1"/>
    <xf numFmtId="0" fontId="15" fillId="9" borderId="24" xfId="7" applyFont="1" applyFill="1" applyBorder="1"/>
    <xf numFmtId="0" fontId="14" fillId="9" borderId="25" xfId="7" applyFont="1" applyFill="1" applyBorder="1"/>
    <xf numFmtId="0" fontId="28" fillId="13" borderId="8" xfId="7" applyFont="1" applyFill="1" applyBorder="1"/>
    <xf numFmtId="0" fontId="18" fillId="13" borderId="20" xfId="7" applyFont="1" applyFill="1" applyBorder="1"/>
    <xf numFmtId="0" fontId="26" fillId="13" borderId="20" xfId="7" applyFont="1" applyFill="1" applyBorder="1"/>
    <xf numFmtId="167" fontId="26" fillId="13" borderId="20" xfId="0" applyFont="1" applyFill="1" applyBorder="1" applyProtection="1">
      <alignment vertical="top"/>
    </xf>
    <xf numFmtId="0" fontId="28" fillId="14" borderId="8" xfId="7" applyFont="1" applyFill="1" applyBorder="1"/>
    <xf numFmtId="0" fontId="26" fillId="14" borderId="20" xfId="7" applyFont="1" applyFill="1" applyBorder="1"/>
    <xf numFmtId="167" fontId="26" fillId="14" borderId="20" xfId="0" applyFont="1" applyFill="1" applyBorder="1" applyProtection="1">
      <alignment vertical="top"/>
    </xf>
    <xf numFmtId="0" fontId="26" fillId="14" borderId="21" xfId="7" applyFont="1" applyFill="1" applyBorder="1"/>
    <xf numFmtId="0" fontId="38" fillId="2" borderId="0" xfId="7" applyFont="1" applyFill="1"/>
    <xf numFmtId="0" fontId="14" fillId="9" borderId="26" xfId="7" applyFont="1" applyFill="1" applyBorder="1"/>
    <xf numFmtId="0" fontId="14" fillId="9" borderId="27" xfId="7" applyFont="1" applyFill="1" applyBorder="1"/>
    <xf numFmtId="179" fontId="14" fillId="2" borderId="7" xfId="0" applyNumberFormat="1" applyFont="1" applyFill="1" applyBorder="1" applyProtection="1">
      <alignment vertical="top"/>
    </xf>
    <xf numFmtId="179" fontId="14" fillId="12" borderId="7" xfId="0" applyNumberFormat="1" applyFont="1" applyFill="1" applyBorder="1" applyProtection="1">
      <alignment vertical="top"/>
    </xf>
    <xf numFmtId="0" fontId="14" fillId="2" borderId="13" xfId="7" applyFont="1" applyFill="1" applyBorder="1"/>
    <xf numFmtId="0" fontId="18" fillId="0" borderId="17" xfId="7" applyFont="1" applyBorder="1"/>
    <xf numFmtId="0" fontId="18" fillId="0" borderId="18" xfId="7" applyFont="1" applyBorder="1"/>
    <xf numFmtId="0" fontId="17" fillId="2" borderId="11" xfId="7" applyFont="1" applyFill="1" applyBorder="1"/>
    <xf numFmtId="0" fontId="26" fillId="14" borderId="26" xfId="7" applyFont="1" applyFill="1" applyBorder="1"/>
    <xf numFmtId="179" fontId="14" fillId="12" borderId="12" xfId="0" applyNumberFormat="1" applyFont="1" applyFill="1" applyBorder="1" applyProtection="1">
      <alignment vertical="top"/>
    </xf>
    <xf numFmtId="179" fontId="14" fillId="12" borderId="13" xfId="0" applyNumberFormat="1" applyFont="1" applyFill="1" applyBorder="1" applyProtection="1">
      <alignment vertical="top"/>
    </xf>
    <xf numFmtId="179" fontId="14" fillId="0" borderId="14" xfId="0" applyNumberFormat="1" applyFont="1" applyBorder="1" applyProtection="1">
      <alignment vertical="top"/>
    </xf>
    <xf numFmtId="179" fontId="14" fillId="12" borderId="15" xfId="0" applyNumberFormat="1" applyFont="1" applyFill="1" applyBorder="1" applyProtection="1">
      <alignment vertical="top"/>
    </xf>
    <xf numFmtId="179" fontId="14" fillId="12" borderId="16" xfId="0" applyNumberFormat="1" applyFont="1" applyFill="1" applyBorder="1" applyProtection="1">
      <alignment vertical="top"/>
    </xf>
    <xf numFmtId="167" fontId="26" fillId="14" borderId="26" xfId="0" applyFont="1" applyFill="1" applyBorder="1" applyProtection="1">
      <alignment vertical="top"/>
    </xf>
    <xf numFmtId="167" fontId="34" fillId="2" borderId="0" xfId="0" applyFont="1" applyFill="1" applyProtection="1">
      <alignment vertical="top"/>
    </xf>
    <xf numFmtId="167" fontId="14" fillId="0" borderId="7" xfId="0" applyFont="1" applyBorder="1" applyAlignment="1" applyProtection="1">
      <alignment vertical="center"/>
    </xf>
    <xf numFmtId="167" fontId="14" fillId="0" borderId="15" xfId="0" applyFont="1" applyBorder="1" applyAlignment="1" applyProtection="1">
      <alignment vertical="center"/>
    </xf>
    <xf numFmtId="167" fontId="14" fillId="2" borderId="34" xfId="0" applyFont="1" applyFill="1" applyBorder="1" applyAlignment="1" applyProtection="1">
      <alignment vertical="center"/>
    </xf>
    <xf numFmtId="167" fontId="14" fillId="2" borderId="35" xfId="0" applyFont="1" applyFill="1" applyBorder="1" applyAlignment="1" applyProtection="1">
      <alignment vertical="center"/>
    </xf>
    <xf numFmtId="167" fontId="14" fillId="2" borderId="36" xfId="0" applyFont="1" applyFill="1" applyBorder="1" applyAlignment="1" applyProtection="1">
      <alignment vertical="center"/>
    </xf>
    <xf numFmtId="167" fontId="20" fillId="2" borderId="36" xfId="0" applyFont="1" applyFill="1" applyBorder="1" applyAlignment="1" applyProtection="1">
      <alignment vertical="center"/>
    </xf>
    <xf numFmtId="167" fontId="14" fillId="9" borderId="32" xfId="0" applyFont="1" applyFill="1" applyBorder="1" applyAlignment="1" applyProtection="1">
      <alignment vertical="center"/>
    </xf>
    <xf numFmtId="167" fontId="14" fillId="9" borderId="33" xfId="0" applyFont="1" applyFill="1" applyBorder="1" applyAlignment="1" applyProtection="1">
      <alignment vertical="center"/>
    </xf>
    <xf numFmtId="167" fontId="14" fillId="0" borderId="22" xfId="0" applyFont="1" applyBorder="1" applyAlignment="1" applyProtection="1">
      <alignment vertical="center"/>
    </xf>
    <xf numFmtId="167" fontId="19" fillId="9" borderId="28" xfId="0" applyFont="1" applyFill="1" applyBorder="1" applyAlignment="1" applyProtection="1">
      <alignment vertical="center"/>
    </xf>
    <xf numFmtId="167" fontId="14" fillId="9" borderId="37" xfId="0" applyFont="1" applyFill="1" applyBorder="1" applyAlignment="1" applyProtection="1">
      <alignment vertical="center"/>
    </xf>
    <xf numFmtId="167" fontId="20" fillId="9" borderId="37" xfId="0" applyFont="1" applyFill="1" applyBorder="1" applyAlignment="1" applyProtection="1">
      <alignment vertical="center"/>
    </xf>
    <xf numFmtId="167" fontId="14" fillId="9" borderId="38" xfId="0" applyFont="1" applyFill="1" applyBorder="1" applyAlignment="1" applyProtection="1">
      <alignment vertical="center"/>
    </xf>
    <xf numFmtId="49" fontId="14" fillId="11" borderId="23" xfId="0" applyNumberFormat="1" applyFont="1" applyFill="1" applyBorder="1" applyAlignment="1" applyProtection="1">
      <alignment horizontal="right" vertical="center"/>
    </xf>
    <xf numFmtId="14" fontId="14" fillId="11" borderId="13" xfId="3" applyNumberFormat="1" applyFont="1" applyFill="1" applyBorder="1" applyAlignment="1" applyProtection="1">
      <alignment horizontal="right" vertical="center"/>
    </xf>
    <xf numFmtId="168" fontId="14" fillId="11" borderId="16" xfId="2" applyFont="1" applyFill="1" applyBorder="1" applyProtection="1">
      <alignment vertical="top"/>
    </xf>
    <xf numFmtId="0" fontId="19" fillId="0" borderId="7" xfId="1" applyNumberFormat="1" applyFont="1" applyFill="1" applyBorder="1" applyAlignment="1" applyProtection="1">
      <alignment horizontal="center" vertical="center" wrapText="1"/>
    </xf>
    <xf numFmtId="167" fontId="14" fillId="2" borderId="7" xfId="0" applyFont="1" applyFill="1" applyBorder="1" applyAlignment="1" applyProtection="1">
      <alignment vertical="center"/>
    </xf>
    <xf numFmtId="167" fontId="22" fillId="5" borderId="7" xfId="0" applyFont="1" applyFill="1" applyBorder="1" applyAlignment="1" applyProtection="1">
      <alignment vertical="center"/>
    </xf>
    <xf numFmtId="167" fontId="18" fillId="2" borderId="7" xfId="0" applyFont="1" applyFill="1" applyBorder="1" applyProtection="1">
      <alignment vertical="top"/>
    </xf>
    <xf numFmtId="0" fontId="19" fillId="0" borderId="13" xfId="1" applyNumberFormat="1" applyFont="1" applyFill="1" applyBorder="1" applyAlignment="1" applyProtection="1">
      <alignment horizontal="center" vertical="center" wrapText="1"/>
    </xf>
    <xf numFmtId="167" fontId="14" fillId="2" borderId="13" xfId="0" applyFont="1" applyFill="1" applyBorder="1" applyAlignment="1" applyProtection="1">
      <alignment vertical="center"/>
    </xf>
    <xf numFmtId="178" fontId="18" fillId="2" borderId="13" xfId="2" applyNumberFormat="1" applyFont="1" applyFill="1" applyBorder="1" applyProtection="1">
      <alignment vertical="top"/>
    </xf>
    <xf numFmtId="167" fontId="13" fillId="0" borderId="39" xfId="0" applyFont="1" applyBorder="1" applyAlignment="1" applyProtection="1">
      <alignment vertical="center"/>
    </xf>
    <xf numFmtId="167" fontId="17" fillId="9" borderId="10" xfId="0" applyFont="1" applyFill="1" applyBorder="1" applyAlignment="1" applyProtection="1">
      <alignment vertical="center"/>
    </xf>
    <xf numFmtId="167" fontId="14" fillId="9" borderId="10" xfId="0" applyFont="1" applyFill="1" applyBorder="1" applyAlignment="1" applyProtection="1">
      <alignment vertical="center"/>
    </xf>
    <xf numFmtId="167" fontId="14" fillId="9" borderId="11" xfId="0" applyFont="1" applyFill="1" applyBorder="1" applyAlignment="1" applyProtection="1">
      <alignment vertical="center"/>
    </xf>
    <xf numFmtId="167" fontId="14" fillId="9" borderId="40" xfId="0" applyFont="1" applyFill="1" applyBorder="1" applyAlignment="1" applyProtection="1">
      <alignment vertical="center"/>
    </xf>
    <xf numFmtId="167" fontId="0" fillId="2" borderId="31" xfId="0" applyFill="1" applyBorder="1" applyProtection="1">
      <alignment vertical="top"/>
    </xf>
    <xf numFmtId="165" fontId="18" fillId="2" borderId="33" xfId="0" applyNumberFormat="1" applyFont="1" applyFill="1" applyBorder="1" applyAlignment="1" applyProtection="1">
      <alignment horizontal="right" vertical="center"/>
    </xf>
    <xf numFmtId="167" fontId="0" fillId="2" borderId="34" xfId="0" applyFill="1" applyBorder="1" applyProtection="1">
      <alignment vertical="top"/>
    </xf>
    <xf numFmtId="165" fontId="18" fillId="2" borderId="41" xfId="0" applyNumberFormat="1" applyFont="1" applyFill="1" applyBorder="1" applyAlignment="1" applyProtection="1">
      <alignment horizontal="right" vertical="center"/>
    </xf>
    <xf numFmtId="165" fontId="18" fillId="2" borderId="42" xfId="0" applyNumberFormat="1" applyFont="1" applyFill="1" applyBorder="1" applyAlignment="1" applyProtection="1">
      <alignment horizontal="right" vertical="center"/>
    </xf>
    <xf numFmtId="0" fontId="19" fillId="0" borderId="7" xfId="2" applyNumberFormat="1" applyFont="1" applyFill="1" applyBorder="1" applyAlignment="1" applyProtection="1">
      <alignment horizontal="center" vertical="center" wrapText="1"/>
    </xf>
    <xf numFmtId="0" fontId="19" fillId="0" borderId="12" xfId="1" applyNumberFormat="1" applyFont="1" applyFill="1" applyBorder="1" applyAlignment="1" applyProtection="1">
      <alignment horizontal="center" vertical="center" wrapText="1"/>
    </xf>
    <xf numFmtId="0" fontId="19" fillId="0" borderId="13" xfId="2" applyNumberFormat="1" applyFont="1" applyFill="1" applyBorder="1" applyAlignment="1" applyProtection="1">
      <alignment horizontal="center" vertical="center" wrapText="1"/>
    </xf>
    <xf numFmtId="0" fontId="19" fillId="2" borderId="34" xfId="1" applyNumberFormat="1" applyFont="1" applyFill="1" applyBorder="1" applyAlignment="1" applyProtection="1">
      <alignment horizontal="right" vertical="center" wrapText="1"/>
    </xf>
    <xf numFmtId="0" fontId="19" fillId="2" borderId="41" xfId="2" applyNumberFormat="1" applyFont="1" applyFill="1" applyBorder="1" applyAlignment="1" applyProtection="1">
      <alignment vertical="center" wrapText="1"/>
    </xf>
    <xf numFmtId="166" fontId="12" fillId="2" borderId="34" xfId="1" applyNumberFormat="1" applyFont="1" applyFill="1" applyBorder="1" applyAlignment="1" applyProtection="1">
      <alignment vertical="center"/>
    </xf>
    <xf numFmtId="166" fontId="14" fillId="2" borderId="41" xfId="1" applyNumberFormat="1" applyFont="1" applyFill="1" applyBorder="1" applyAlignment="1" applyProtection="1">
      <alignment vertical="center"/>
    </xf>
    <xf numFmtId="167" fontId="17" fillId="9" borderId="31" xfId="0" applyFont="1" applyFill="1" applyBorder="1" applyAlignment="1" applyProtection="1">
      <alignment vertical="center"/>
    </xf>
    <xf numFmtId="167" fontId="16" fillId="9" borderId="32" xfId="0" applyFont="1" applyFill="1" applyBorder="1" applyAlignment="1" applyProtection="1">
      <alignment vertical="center"/>
    </xf>
    <xf numFmtId="167" fontId="19" fillId="9" borderId="32" xfId="0" applyFont="1" applyFill="1" applyBorder="1" applyAlignment="1" applyProtection="1">
      <alignment vertical="center"/>
    </xf>
    <xf numFmtId="167" fontId="29" fillId="0" borderId="43" xfId="2" applyNumberFormat="1" applyFont="1" applyFill="1" applyBorder="1" applyAlignment="1" applyProtection="1">
      <alignment vertical="center" wrapText="1"/>
    </xf>
    <xf numFmtId="167" fontId="29" fillId="0" borderId="44" xfId="2" applyNumberFormat="1" applyFont="1" applyFill="1" applyBorder="1" applyAlignment="1" applyProtection="1">
      <alignment vertical="center" wrapText="1"/>
    </xf>
    <xf numFmtId="167" fontId="29" fillId="0" borderId="45" xfId="2" applyNumberFormat="1" applyFont="1" applyFill="1" applyBorder="1" applyAlignment="1" applyProtection="1">
      <alignment vertical="center" wrapText="1"/>
    </xf>
    <xf numFmtId="167" fontId="14" fillId="2" borderId="34" xfId="0" applyFont="1" applyFill="1" applyBorder="1" applyProtection="1">
      <alignment vertical="top"/>
    </xf>
    <xf numFmtId="167" fontId="14" fillId="2" borderId="41" xfId="0" applyFont="1" applyFill="1" applyBorder="1" applyProtection="1">
      <alignment vertical="top"/>
    </xf>
    <xf numFmtId="173" fontId="23" fillId="12" borderId="7" xfId="2" applyNumberFormat="1" applyFont="1" applyFill="1" applyBorder="1" applyProtection="1">
      <alignment vertical="top"/>
    </xf>
    <xf numFmtId="173" fontId="18" fillId="12" borderId="7" xfId="2" applyNumberFormat="1" applyFont="1" applyFill="1" applyBorder="1" applyProtection="1">
      <alignment vertical="top"/>
    </xf>
    <xf numFmtId="167" fontId="13" fillId="12" borderId="15" xfId="0" applyFont="1" applyFill="1" applyBorder="1" applyAlignment="1" applyProtection="1">
      <alignment vertical="center"/>
    </xf>
    <xf numFmtId="167" fontId="13" fillId="12" borderId="16" xfId="0" applyFont="1" applyFill="1" applyBorder="1" applyAlignment="1" applyProtection="1">
      <alignment vertical="center"/>
    </xf>
    <xf numFmtId="166" fontId="12" fillId="12" borderId="12" xfId="1" applyNumberFormat="1" applyFont="1" applyFill="1" applyBorder="1" applyAlignment="1" applyProtection="1">
      <alignment vertical="center"/>
    </xf>
    <xf numFmtId="166" fontId="13" fillId="12" borderId="14" xfId="1" applyNumberFormat="1" applyFont="1" applyFill="1" applyBorder="1" applyAlignment="1" applyProtection="1">
      <alignment vertical="center"/>
    </xf>
    <xf numFmtId="166" fontId="13" fillId="12" borderId="15" xfId="1" applyNumberFormat="1" applyFont="1" applyFill="1" applyBorder="1" applyAlignment="1" applyProtection="1">
      <alignment vertical="center"/>
    </xf>
    <xf numFmtId="166" fontId="13" fillId="12" borderId="16" xfId="1" applyNumberFormat="1" applyFont="1" applyFill="1" applyBorder="1" applyAlignment="1" applyProtection="1">
      <alignment vertical="center"/>
    </xf>
    <xf numFmtId="167" fontId="12" fillId="12" borderId="12" xfId="0" applyFont="1" applyFill="1" applyBorder="1" applyProtection="1">
      <alignment vertical="top"/>
    </xf>
    <xf numFmtId="167" fontId="12" fillId="12" borderId="7" xfId="0" applyFont="1" applyFill="1" applyBorder="1" applyProtection="1">
      <alignment vertical="top"/>
    </xf>
    <xf numFmtId="167" fontId="12" fillId="12" borderId="13" xfId="0" applyFont="1" applyFill="1" applyBorder="1" applyProtection="1">
      <alignment vertical="top"/>
    </xf>
    <xf numFmtId="167" fontId="13" fillId="12" borderId="14" xfId="0" applyFont="1" applyFill="1" applyBorder="1" applyProtection="1">
      <alignment vertical="top"/>
    </xf>
    <xf numFmtId="167" fontId="13" fillId="12" borderId="15" xfId="0" applyFont="1" applyFill="1" applyBorder="1" applyProtection="1">
      <alignment vertical="top"/>
    </xf>
    <xf numFmtId="167" fontId="13" fillId="12" borderId="16" xfId="0" applyFont="1" applyFill="1" applyBorder="1" applyProtection="1">
      <alignment vertical="top"/>
    </xf>
    <xf numFmtId="168" fontId="14" fillId="8" borderId="7" xfId="2" quotePrefix="1" applyFont="1" applyFill="1" applyBorder="1" applyAlignment="1" applyProtection="1">
      <alignment vertical="center"/>
      <protection locked="0"/>
    </xf>
    <xf numFmtId="167" fontId="14" fillId="10" borderId="7" xfId="0" applyFont="1" applyFill="1" applyBorder="1" applyAlignment="1" applyProtection="1">
      <alignment vertical="center"/>
      <protection locked="0"/>
    </xf>
    <xf numFmtId="167" fontId="23" fillId="10" borderId="7" xfId="0" applyFont="1" applyFill="1" applyBorder="1" applyProtection="1">
      <alignment vertical="top"/>
      <protection locked="0"/>
    </xf>
    <xf numFmtId="168" fontId="23" fillId="10" borderId="13" xfId="2" applyFont="1" applyFill="1" applyBorder="1" applyProtection="1">
      <alignment vertical="top"/>
      <protection locked="0"/>
    </xf>
    <xf numFmtId="167" fontId="18" fillId="10" borderId="7" xfId="0" applyFont="1" applyFill="1" applyBorder="1" applyProtection="1">
      <alignment vertical="top"/>
      <protection locked="0"/>
    </xf>
    <xf numFmtId="166" fontId="14" fillId="10" borderId="7" xfId="1" applyNumberFormat="1" applyFont="1" applyFill="1" applyBorder="1" applyAlignment="1" applyProtection="1">
      <alignment vertical="center"/>
      <protection locked="0"/>
    </xf>
    <xf numFmtId="166" fontId="14" fillId="10" borderId="13" xfId="1" applyNumberFormat="1" applyFont="1" applyFill="1" applyBorder="1" applyAlignment="1" applyProtection="1">
      <alignment vertical="center"/>
      <protection locked="0"/>
    </xf>
    <xf numFmtId="166" fontId="15" fillId="12" borderId="14" xfId="1" applyNumberFormat="1" applyFont="1" applyFill="1" applyBorder="1" applyAlignment="1" applyProtection="1">
      <alignment vertical="center"/>
    </xf>
    <xf numFmtId="166" fontId="15" fillId="12" borderId="15" xfId="1" applyNumberFormat="1" applyFont="1" applyFill="1" applyBorder="1" applyAlignment="1" applyProtection="1">
      <alignment vertical="center"/>
    </xf>
    <xf numFmtId="166" fontId="15" fillId="12" borderId="16" xfId="1" applyNumberFormat="1" applyFont="1" applyFill="1" applyBorder="1" applyAlignment="1" applyProtection="1">
      <alignment vertical="center"/>
    </xf>
    <xf numFmtId="0" fontId="19" fillId="0" borderId="9" xfId="2" applyNumberFormat="1" applyFont="1" applyFill="1" applyBorder="1" applyAlignment="1" applyProtection="1">
      <alignment horizontal="center" vertical="center" wrapText="1"/>
    </xf>
    <xf numFmtId="0" fontId="19" fillId="0" borderId="10" xfId="2" applyNumberFormat="1" applyFont="1" applyFill="1" applyBorder="1" applyAlignment="1" applyProtection="1">
      <alignment horizontal="center" vertical="center" wrapText="1"/>
    </xf>
    <xf numFmtId="0" fontId="19" fillId="0" borderId="11" xfId="2" applyNumberFormat="1" applyFont="1" applyFill="1" applyBorder="1" applyAlignment="1" applyProtection="1">
      <alignment horizontal="center" vertical="center" wrapText="1"/>
    </xf>
    <xf numFmtId="0" fontId="19" fillId="0" borderId="9" xfId="1" applyNumberFormat="1" applyFont="1" applyFill="1" applyBorder="1" applyAlignment="1" applyProtection="1">
      <alignment horizontal="center" vertical="center" wrapText="1"/>
    </xf>
    <xf numFmtId="0" fontId="24" fillId="0" borderId="10" xfId="0" applyNumberFormat="1" applyFont="1" applyBorder="1" applyAlignment="1" applyProtection="1">
      <alignment horizontal="center" vertical="center"/>
    </xf>
    <xf numFmtId="0" fontId="24" fillId="0" borderId="11" xfId="0" applyNumberFormat="1" applyFont="1" applyBorder="1" applyAlignment="1" applyProtection="1">
      <alignment horizontal="center" vertical="center"/>
    </xf>
    <xf numFmtId="167" fontId="14" fillId="2" borderId="31" xfId="0" applyFont="1" applyFill="1" applyBorder="1" applyAlignment="1" applyProtection="1">
      <alignment vertical="center"/>
    </xf>
    <xf numFmtId="167" fontId="17" fillId="2" borderId="32" xfId="0" applyFont="1" applyFill="1" applyBorder="1" applyAlignment="1" applyProtection="1">
      <alignment vertical="center"/>
    </xf>
    <xf numFmtId="167" fontId="20" fillId="2" borderId="32" xfId="0" applyFont="1" applyFill="1" applyBorder="1" applyAlignment="1" applyProtection="1">
      <alignment vertical="center"/>
    </xf>
    <xf numFmtId="167" fontId="14" fillId="2" borderId="32" xfId="0" applyFont="1" applyFill="1" applyBorder="1" applyAlignment="1" applyProtection="1">
      <alignment vertical="center"/>
    </xf>
    <xf numFmtId="167" fontId="14" fillId="2" borderId="33" xfId="0" applyFont="1" applyFill="1" applyBorder="1" applyAlignment="1" applyProtection="1">
      <alignment vertical="center"/>
    </xf>
    <xf numFmtId="167" fontId="19" fillId="2" borderId="30" xfId="0" applyFont="1" applyFill="1" applyBorder="1" applyAlignment="1" applyProtection="1">
      <alignment vertical="center"/>
    </xf>
    <xf numFmtId="167" fontId="15" fillId="2" borderId="46" xfId="0" applyFont="1" applyFill="1" applyBorder="1" applyAlignment="1" applyProtection="1">
      <alignment vertical="center"/>
    </xf>
    <xf numFmtId="167" fontId="30" fillId="2" borderId="46" xfId="0" applyFont="1" applyFill="1" applyBorder="1" applyAlignment="1" applyProtection="1">
      <alignment vertical="center"/>
    </xf>
    <xf numFmtId="165" fontId="15" fillId="2" borderId="46" xfId="2" applyNumberFormat="1" applyFont="1" applyFill="1" applyBorder="1" applyAlignment="1" applyProtection="1">
      <alignment vertical="center"/>
    </xf>
    <xf numFmtId="165" fontId="15" fillId="2" borderId="47" xfId="2" applyNumberFormat="1" applyFont="1" applyFill="1" applyBorder="1" applyAlignment="1" applyProtection="1">
      <alignment vertical="center"/>
    </xf>
    <xf numFmtId="167" fontId="14" fillId="0" borderId="17" xfId="0" applyFont="1" applyBorder="1" applyAlignment="1" applyProtection="1">
      <alignment vertical="center"/>
    </xf>
    <xf numFmtId="167" fontId="14" fillId="0" borderId="18" xfId="0" applyFont="1" applyBorder="1" applyAlignment="1" applyProtection="1">
      <alignment vertical="center"/>
    </xf>
    <xf numFmtId="165" fontId="14" fillId="8" borderId="18" xfId="2" quotePrefix="1" applyNumberFormat="1" applyFont="1" applyFill="1" applyBorder="1" applyAlignment="1" applyProtection="1">
      <alignment vertical="center"/>
      <protection locked="0"/>
    </xf>
    <xf numFmtId="165" fontId="14" fillId="8" borderId="19" xfId="2" quotePrefix="1" applyNumberFormat="1" applyFont="1" applyFill="1" applyBorder="1" applyAlignment="1" applyProtection="1">
      <alignment vertical="center"/>
      <protection locked="0"/>
    </xf>
    <xf numFmtId="167" fontId="14" fillId="2" borderId="30" xfId="0" applyFont="1" applyFill="1" applyBorder="1" applyAlignment="1" applyProtection="1">
      <alignment vertical="center"/>
    </xf>
    <xf numFmtId="167" fontId="13" fillId="2" borderId="46" xfId="0" applyFont="1" applyFill="1" applyBorder="1" applyAlignment="1" applyProtection="1">
      <alignment horizontal="left" vertical="center"/>
    </xf>
    <xf numFmtId="167" fontId="20" fillId="0" borderId="48" xfId="0" applyFont="1" applyBorder="1" applyAlignment="1" applyProtection="1">
      <alignment vertical="center"/>
    </xf>
    <xf numFmtId="167" fontId="31" fillId="2" borderId="32" xfId="0" applyFont="1" applyFill="1" applyBorder="1" applyAlignment="1" applyProtection="1">
      <alignment vertical="center"/>
    </xf>
    <xf numFmtId="0" fontId="19" fillId="2" borderId="32" xfId="1" applyNumberFormat="1" applyFont="1" applyFill="1" applyBorder="1" applyAlignment="1" applyProtection="1">
      <alignment horizontal="center" vertical="center" wrapText="1"/>
    </xf>
    <xf numFmtId="0" fontId="19" fillId="2" borderId="10" xfId="1" applyNumberFormat="1" applyFont="1" applyFill="1" applyBorder="1" applyAlignment="1" applyProtection="1">
      <alignment horizontal="center" vertical="center" wrapText="1"/>
    </xf>
    <xf numFmtId="0" fontId="19" fillId="2" borderId="11" xfId="1" applyNumberFormat="1" applyFont="1" applyFill="1" applyBorder="1" applyAlignment="1" applyProtection="1">
      <alignment horizontal="center" vertical="center" wrapText="1"/>
    </xf>
    <xf numFmtId="167" fontId="20" fillId="2" borderId="46" xfId="0" applyFont="1" applyFill="1" applyBorder="1" applyAlignment="1" applyProtection="1">
      <alignment vertical="center"/>
    </xf>
    <xf numFmtId="167" fontId="14" fillId="0" borderId="36" xfId="0" applyFont="1" applyBorder="1" applyAlignment="1" applyProtection="1">
      <alignment vertical="center"/>
    </xf>
    <xf numFmtId="167" fontId="14" fillId="2" borderId="46" xfId="0" applyFont="1" applyFill="1" applyBorder="1" applyAlignment="1" applyProtection="1">
      <alignment vertical="center"/>
    </xf>
    <xf numFmtId="166" fontId="13" fillId="2" borderId="46" xfId="1" applyNumberFormat="1" applyFont="1" applyFill="1" applyBorder="1" applyAlignment="1" applyProtection="1">
      <alignment vertical="center"/>
    </xf>
    <xf numFmtId="166" fontId="23" fillId="2" borderId="7" xfId="1" applyNumberFormat="1" applyFont="1" applyFill="1" applyBorder="1" applyAlignment="1" applyProtection="1">
      <alignment vertical="center"/>
    </xf>
    <xf numFmtId="167" fontId="16" fillId="2" borderId="8" xfId="0" applyFont="1" applyFill="1" applyBorder="1" applyAlignment="1" applyProtection="1">
      <alignment vertical="center"/>
    </xf>
    <xf numFmtId="167" fontId="20" fillId="2" borderId="49" xfId="0" applyFont="1" applyFill="1" applyBorder="1" applyAlignment="1" applyProtection="1">
      <alignment vertical="center"/>
    </xf>
    <xf numFmtId="167" fontId="14" fillId="2" borderId="50" xfId="0" applyFont="1" applyFill="1" applyBorder="1" applyAlignment="1" applyProtection="1">
      <alignment vertical="center"/>
    </xf>
    <xf numFmtId="167" fontId="14" fillId="2" borderId="7" xfId="0" applyFont="1" applyFill="1" applyBorder="1" applyAlignment="1" applyProtection="1">
      <alignment horizontal="center" vertical="center"/>
    </xf>
    <xf numFmtId="173" fontId="14" fillId="2" borderId="7" xfId="2" applyNumberFormat="1" applyFont="1" applyFill="1" applyBorder="1" applyAlignment="1" applyProtection="1">
      <alignment horizontal="right" vertical="top"/>
    </xf>
    <xf numFmtId="167" fontId="14" fillId="2" borderId="7" xfId="0" applyFont="1" applyFill="1" applyBorder="1" applyAlignment="1" applyProtection="1">
      <alignment horizontal="left" vertical="center"/>
    </xf>
    <xf numFmtId="166" fontId="13" fillId="10" borderId="7" xfId="1" applyNumberFormat="1" applyFont="1" applyFill="1" applyBorder="1" applyAlignment="1" applyProtection="1">
      <alignment vertical="center"/>
      <protection locked="0"/>
    </xf>
    <xf numFmtId="166" fontId="23" fillId="0" borderId="7" xfId="1" applyNumberFormat="1" applyFont="1" applyFill="1" applyBorder="1" applyAlignment="1" applyProtection="1">
      <alignment vertical="center"/>
    </xf>
    <xf numFmtId="167" fontId="14" fillId="2" borderId="7" xfId="0" applyFont="1" applyFill="1" applyBorder="1" applyAlignment="1" applyProtection="1">
      <alignment horizontal="right" vertical="center"/>
    </xf>
    <xf numFmtId="167" fontId="14" fillId="2" borderId="51" xfId="0" applyFont="1" applyFill="1" applyBorder="1" applyAlignment="1" applyProtection="1">
      <alignment vertical="center"/>
    </xf>
    <xf numFmtId="167" fontId="14" fillId="2" borderId="50" xfId="0" applyFont="1" applyFill="1" applyBorder="1" applyAlignment="1" applyProtection="1">
      <alignment horizontal="right" vertical="center"/>
    </xf>
    <xf numFmtId="167" fontId="19" fillId="2" borderId="34" xfId="0" applyFont="1" applyFill="1" applyBorder="1" applyAlignment="1" applyProtection="1">
      <alignment vertical="center"/>
    </xf>
    <xf numFmtId="167" fontId="14" fillId="2" borderId="41" xfId="0" applyFont="1" applyFill="1" applyBorder="1" applyAlignment="1" applyProtection="1">
      <alignment vertical="center"/>
    </xf>
    <xf numFmtId="166" fontId="23" fillId="2" borderId="13" xfId="1" applyNumberFormat="1" applyFont="1" applyFill="1" applyBorder="1" applyAlignment="1" applyProtection="1">
      <alignment vertical="center"/>
    </xf>
    <xf numFmtId="167" fontId="14" fillId="2" borderId="41" xfId="0" applyFont="1" applyFill="1" applyBorder="1" applyAlignment="1" applyProtection="1">
      <alignment horizontal="center" vertical="center"/>
    </xf>
    <xf numFmtId="167" fontId="0" fillId="2" borderId="35" xfId="0" applyFill="1" applyBorder="1" applyProtection="1">
      <alignment vertical="top"/>
    </xf>
    <xf numFmtId="167" fontId="0" fillId="2" borderId="36" xfId="0" applyFill="1" applyBorder="1" applyProtection="1">
      <alignment vertical="top"/>
    </xf>
    <xf numFmtId="167" fontId="9" fillId="2" borderId="36" xfId="0" applyFont="1" applyFill="1" applyBorder="1" applyProtection="1">
      <alignment vertical="top"/>
    </xf>
    <xf numFmtId="167" fontId="0" fillId="2" borderId="42" xfId="0" applyFill="1" applyBorder="1" applyProtection="1">
      <alignment vertical="top"/>
    </xf>
    <xf numFmtId="0" fontId="19" fillId="2" borderId="9" xfId="1" applyNumberFormat="1" applyFont="1" applyFill="1" applyBorder="1" applyAlignment="1" applyProtection="1">
      <alignment horizontal="center" vertical="center" wrapText="1"/>
    </xf>
    <xf numFmtId="0" fontId="19" fillId="2" borderId="10" xfId="2" applyNumberFormat="1" applyFont="1" applyFill="1" applyBorder="1" applyAlignment="1" applyProtection="1">
      <alignment horizontal="center" vertical="center" wrapText="1"/>
    </xf>
    <xf numFmtId="0" fontId="19" fillId="2" borderId="11" xfId="2" applyNumberFormat="1" applyFont="1" applyFill="1" applyBorder="1" applyAlignment="1" applyProtection="1">
      <alignment horizontal="center" vertical="center" wrapText="1"/>
    </xf>
    <xf numFmtId="49" fontId="12" fillId="2" borderId="0" xfId="0" applyNumberFormat="1" applyFont="1" applyFill="1" applyAlignment="1" applyProtection="1">
      <alignment horizontal="left" vertical="top" wrapText="1"/>
    </xf>
    <xf numFmtId="167" fontId="0" fillId="0" borderId="0" xfId="0" applyBorder="1" applyAlignment="1">
      <alignment vertical="center"/>
    </xf>
    <xf numFmtId="167" fontId="14" fillId="10" borderId="8" xfId="0" applyFont="1" applyFill="1" applyBorder="1" applyProtection="1">
      <alignment vertical="top"/>
      <protection locked="0"/>
    </xf>
    <xf numFmtId="167" fontId="14" fillId="0" borderId="0" xfId="0" applyFont="1" applyFill="1" applyProtection="1">
      <alignment vertical="top"/>
    </xf>
    <xf numFmtId="0" fontId="14" fillId="0" borderId="0" xfId="7" applyFont="1" applyAlignment="1">
      <alignment horizontal="center"/>
    </xf>
    <xf numFmtId="167" fontId="0" fillId="2" borderId="0" xfId="0" applyFill="1" applyBorder="1" applyAlignment="1">
      <alignment vertical="center"/>
    </xf>
    <xf numFmtId="167" fontId="15" fillId="2" borderId="0" xfId="0" applyFont="1" applyFill="1" applyBorder="1" applyProtection="1">
      <alignment vertical="top"/>
    </xf>
    <xf numFmtId="0" fontId="14" fillId="2" borderId="53" xfId="7" applyFont="1" applyFill="1" applyBorder="1"/>
    <xf numFmtId="0" fontId="14" fillId="2" borderId="0" xfId="7" applyFont="1" applyFill="1" applyAlignment="1">
      <alignment vertical="center" wrapText="1"/>
    </xf>
    <xf numFmtId="0" fontId="14" fillId="2" borderId="0" xfId="7" applyFont="1" applyFill="1" applyAlignment="1">
      <alignment vertical="center"/>
    </xf>
    <xf numFmtId="0" fontId="14" fillId="2" borderId="12" xfId="7" applyFont="1" applyFill="1" applyBorder="1" applyAlignment="1">
      <alignment vertical="center" wrapText="1"/>
    </xf>
    <xf numFmtId="0" fontId="14" fillId="2" borderId="7" xfId="7" applyFont="1" applyFill="1" applyBorder="1" applyAlignment="1">
      <alignment vertical="center"/>
    </xf>
    <xf numFmtId="0" fontId="14" fillId="2" borderId="13" xfId="7" applyFont="1" applyFill="1" applyBorder="1" applyAlignment="1">
      <alignment vertical="center"/>
    </xf>
    <xf numFmtId="0" fontId="14" fillId="2" borderId="7" xfId="7" applyFont="1" applyFill="1" applyBorder="1" applyAlignment="1">
      <alignment vertical="center" wrapText="1"/>
    </xf>
    <xf numFmtId="0" fontId="14" fillId="2" borderId="13" xfId="7" applyFont="1" applyFill="1" applyBorder="1" applyAlignment="1">
      <alignment vertical="center" wrapText="1"/>
    </xf>
    <xf numFmtId="0" fontId="14" fillId="0" borderId="0" xfId="7" applyFont="1" applyAlignment="1">
      <alignment vertical="center" wrapText="1"/>
    </xf>
    <xf numFmtId="0" fontId="14" fillId="2" borderId="8" xfId="7" applyFont="1" applyFill="1" applyBorder="1" applyAlignment="1">
      <alignment vertical="center" wrapText="1"/>
    </xf>
    <xf numFmtId="0" fontId="14" fillId="9" borderId="0" xfId="7" applyFont="1" applyFill="1"/>
    <xf numFmtId="167" fontId="14" fillId="0" borderId="7" xfId="0" applyFont="1" applyBorder="1" applyProtection="1">
      <alignment vertical="top"/>
    </xf>
    <xf numFmtId="167" fontId="14" fillId="7" borderId="7" xfId="0" applyFont="1" applyFill="1" applyBorder="1" applyProtection="1">
      <alignment vertical="top"/>
    </xf>
    <xf numFmtId="165" fontId="39" fillId="2" borderId="0" xfId="0" applyNumberFormat="1" applyFont="1" applyFill="1" applyAlignment="1" applyProtection="1">
      <alignment horizontal="left" vertical="center"/>
    </xf>
    <xf numFmtId="49" fontId="19" fillId="0" borderId="7" xfId="2" applyNumberFormat="1" applyFont="1" applyFill="1" applyBorder="1" applyAlignment="1" applyProtection="1">
      <alignment horizontal="center" vertical="center" wrapText="1"/>
    </xf>
    <xf numFmtId="167" fontId="14" fillId="2" borderId="22" xfId="0" applyFont="1" applyFill="1" applyBorder="1" applyAlignment="1" applyProtection="1">
      <alignment vertical="center" wrapText="1"/>
    </xf>
    <xf numFmtId="167" fontId="14" fillId="2" borderId="7" xfId="0" applyFont="1" applyFill="1" applyBorder="1" applyAlignment="1" applyProtection="1">
      <alignment vertical="center" wrapText="1"/>
    </xf>
    <xf numFmtId="0" fontId="40" fillId="2" borderId="0" xfId="7" applyFont="1" applyFill="1"/>
    <xf numFmtId="167" fontId="0" fillId="0" borderId="0" xfId="0" applyAlignment="1">
      <alignment vertical="top" wrapText="1"/>
    </xf>
    <xf numFmtId="167" fontId="12" fillId="2" borderId="0" xfId="0" applyFont="1" applyFill="1" applyBorder="1" applyProtection="1">
      <alignment vertical="top"/>
    </xf>
    <xf numFmtId="167" fontId="0" fillId="2" borderId="0" xfId="0" applyFont="1" applyFill="1" applyBorder="1" applyAlignment="1" applyProtection="1">
      <alignment horizontal="right" vertical="center"/>
    </xf>
    <xf numFmtId="49" fontId="12" fillId="16" borderId="7" xfId="0" applyNumberFormat="1" applyFont="1" applyFill="1" applyBorder="1" applyAlignment="1" applyProtection="1">
      <alignment vertical="top" wrapText="1"/>
    </xf>
    <xf numFmtId="167" fontId="0" fillId="16" borderId="21" xfId="0" applyFont="1" applyFill="1" applyBorder="1" applyAlignment="1" applyProtection="1">
      <alignment horizontal="right" vertical="center"/>
    </xf>
    <xf numFmtId="167" fontId="0" fillId="2" borderId="0" xfId="0" applyFill="1" applyAlignment="1">
      <alignment vertical="top" wrapText="1"/>
    </xf>
    <xf numFmtId="49" fontId="12" fillId="2" borderId="0" xfId="0" applyNumberFormat="1" applyFont="1" applyFill="1" applyBorder="1" applyAlignment="1" applyProtection="1">
      <alignment horizontal="left" vertical="top" wrapText="1"/>
    </xf>
    <xf numFmtId="167" fontId="0" fillId="2" borderId="0" xfId="0" applyFill="1" applyBorder="1" applyAlignment="1">
      <alignment vertical="top" wrapText="1"/>
    </xf>
    <xf numFmtId="49" fontId="13" fillId="2" borderId="0" xfId="0" applyNumberFormat="1" applyFont="1" applyFill="1" applyBorder="1" applyAlignment="1" applyProtection="1">
      <alignment horizontal="left" vertical="top" wrapText="1"/>
    </xf>
    <xf numFmtId="49" fontId="41" fillId="2" borderId="0" xfId="0" applyNumberFormat="1" applyFont="1" applyFill="1" applyBorder="1" applyAlignment="1" applyProtection="1">
      <alignment horizontal="left" vertical="top" wrapText="1"/>
    </xf>
    <xf numFmtId="49" fontId="12" fillId="2" borderId="0" xfId="0" applyNumberFormat="1" applyFont="1" applyFill="1" applyBorder="1" applyAlignment="1" applyProtection="1">
      <alignment vertical="top" wrapText="1"/>
    </xf>
    <xf numFmtId="0" fontId="41" fillId="2" borderId="0" xfId="0" applyNumberFormat="1" applyFont="1" applyFill="1" applyBorder="1" applyAlignment="1" applyProtection="1">
      <alignment vertical="top" wrapText="1"/>
    </xf>
    <xf numFmtId="0" fontId="12" fillId="2" borderId="0" xfId="0" applyNumberFormat="1" applyFont="1" applyFill="1" applyBorder="1" applyAlignment="1" applyProtection="1">
      <alignment horizontal="left" vertical="top" wrapText="1" indent="1"/>
    </xf>
    <xf numFmtId="167" fontId="13" fillId="2" borderId="0" xfId="0" applyFont="1" applyFill="1" applyBorder="1" applyProtection="1">
      <alignment vertical="top"/>
    </xf>
    <xf numFmtId="167" fontId="33" fillId="2" borderId="0" xfId="0" applyFont="1" applyFill="1" applyAlignment="1" applyProtection="1">
      <alignment horizontal="left" vertical="top"/>
    </xf>
    <xf numFmtId="167" fontId="42" fillId="2" borderId="0" xfId="0" applyFont="1" applyFill="1" applyBorder="1" applyAlignment="1" applyProtection="1">
      <alignment horizontal="left" vertical="top"/>
    </xf>
    <xf numFmtId="0" fontId="40" fillId="2" borderId="7" xfId="7" applyFont="1" applyFill="1" applyBorder="1" applyAlignment="1">
      <alignment vertical="center"/>
    </xf>
    <xf numFmtId="167" fontId="15" fillId="11" borderId="16" xfId="0" applyFont="1" applyFill="1" applyBorder="1" applyProtection="1">
      <alignment vertical="top"/>
    </xf>
    <xf numFmtId="167" fontId="11" fillId="15" borderId="7" xfId="7" applyNumberFormat="1" applyFont="1" applyFill="1" applyBorder="1"/>
    <xf numFmtId="3" fontId="12" fillId="12" borderId="12" xfId="0" applyNumberFormat="1" applyFont="1" applyFill="1" applyBorder="1" applyProtection="1">
      <alignment vertical="top"/>
    </xf>
    <xf numFmtId="0" fontId="11" fillId="2" borderId="0" xfId="7" applyFont="1" applyFill="1" applyAlignment="1">
      <alignment horizontal="right"/>
    </xf>
    <xf numFmtId="167" fontId="23" fillId="5" borderId="7" xfId="0" applyFont="1" applyFill="1" applyBorder="1" applyAlignment="1" applyProtection="1">
      <alignment vertical="center"/>
    </xf>
    <xf numFmtId="49" fontId="14" fillId="2" borderId="7" xfId="0" applyNumberFormat="1" applyFont="1" applyFill="1" applyBorder="1" applyAlignment="1" applyProtection="1">
      <alignment vertical="center" wrapText="1"/>
    </xf>
    <xf numFmtId="173" fontId="14" fillId="2" borderId="7" xfId="2" quotePrefix="1" applyNumberFormat="1" applyFont="1" applyFill="1" applyBorder="1" applyAlignment="1" applyProtection="1">
      <alignment horizontal="left" vertical="center"/>
    </xf>
    <xf numFmtId="0" fontId="14" fillId="2" borderId="22" xfId="7" applyFont="1" applyFill="1" applyBorder="1" applyAlignment="1">
      <alignment vertical="center" wrapText="1"/>
    </xf>
    <xf numFmtId="167" fontId="14" fillId="10" borderId="52" xfId="0" applyFont="1" applyFill="1" applyBorder="1" applyProtection="1">
      <alignment vertical="top"/>
      <protection locked="0"/>
    </xf>
    <xf numFmtId="167" fontId="14" fillId="10" borderId="55" xfId="0" applyFont="1" applyFill="1" applyBorder="1" applyProtection="1">
      <alignment vertical="top"/>
      <protection locked="0"/>
    </xf>
    <xf numFmtId="167" fontId="14" fillId="11" borderId="57" xfId="0" applyFont="1" applyFill="1" applyBorder="1" applyProtection="1">
      <alignment vertical="top"/>
    </xf>
    <xf numFmtId="167" fontId="14" fillId="7" borderId="57" xfId="0" applyFont="1" applyFill="1" applyBorder="1" applyProtection="1">
      <alignment vertical="top"/>
    </xf>
    <xf numFmtId="167" fontId="14" fillId="11" borderId="58" xfId="0" applyFont="1" applyFill="1" applyBorder="1" applyProtection="1">
      <alignment vertical="top"/>
    </xf>
    <xf numFmtId="167" fontId="14" fillId="0" borderId="56" xfId="0" applyFont="1" applyBorder="1" applyProtection="1">
      <alignment vertical="top"/>
    </xf>
    <xf numFmtId="167" fontId="14" fillId="11" borderId="56" xfId="0" applyFont="1" applyFill="1" applyBorder="1" applyProtection="1">
      <alignment vertical="top"/>
    </xf>
    <xf numFmtId="167" fontId="14" fillId="7" borderId="56" xfId="0" applyFont="1" applyFill="1" applyBorder="1" applyProtection="1">
      <alignment vertical="top"/>
    </xf>
    <xf numFmtId="167" fontId="14" fillId="11" borderId="59" xfId="0" applyFont="1" applyFill="1" applyBorder="1" applyProtection="1">
      <alignment vertical="top"/>
    </xf>
    <xf numFmtId="167" fontId="11" fillId="17" borderId="0" xfId="7" applyNumberFormat="1" applyFont="1" applyFill="1"/>
    <xf numFmtId="167" fontId="15" fillId="18" borderId="16" xfId="0" applyFont="1" applyFill="1" applyBorder="1" applyProtection="1">
      <alignment vertical="top"/>
    </xf>
    <xf numFmtId="167" fontId="14" fillId="18" borderId="56" xfId="0" applyFont="1" applyFill="1" applyBorder="1" applyProtection="1">
      <alignment vertical="top"/>
    </xf>
    <xf numFmtId="173" fontId="14" fillId="2" borderId="7" xfId="2" applyNumberFormat="1" applyFont="1" applyFill="1" applyBorder="1" applyAlignment="1" applyProtection="1">
      <alignment horizontal="right" vertical="center"/>
    </xf>
    <xf numFmtId="167" fontId="44" fillId="5" borderId="7" xfId="0" applyFont="1" applyFill="1" applyBorder="1" applyAlignment="1" applyProtection="1">
      <alignment vertical="center"/>
    </xf>
    <xf numFmtId="167" fontId="11" fillId="0" borderId="0" xfId="7" applyNumberFormat="1" applyFont="1"/>
    <xf numFmtId="168" fontId="14" fillId="0" borderId="0" xfId="2" applyFont="1" applyFill="1" applyProtection="1">
      <alignment vertical="top"/>
    </xf>
    <xf numFmtId="0" fontId="45" fillId="2" borderId="0" xfId="7" applyFont="1" applyFill="1"/>
    <xf numFmtId="167" fontId="14" fillId="10" borderId="49" xfId="0" applyFont="1" applyFill="1" applyBorder="1" applyProtection="1">
      <alignment vertical="top"/>
      <protection locked="0"/>
    </xf>
    <xf numFmtId="167" fontId="14" fillId="11" borderId="60" xfId="0" applyFont="1" applyFill="1" applyBorder="1" applyProtection="1">
      <alignment vertical="top"/>
    </xf>
    <xf numFmtId="167" fontId="14" fillId="10" borderId="61" xfId="0" applyFont="1" applyFill="1" applyBorder="1" applyProtection="1">
      <alignment vertical="top"/>
      <protection locked="0"/>
    </xf>
    <xf numFmtId="167" fontId="14" fillId="10" borderId="62" xfId="0" applyFont="1" applyFill="1" applyBorder="1" applyProtection="1">
      <alignment vertical="top"/>
      <protection locked="0"/>
    </xf>
    <xf numFmtId="167" fontId="14" fillId="0" borderId="63" xfId="0" applyFont="1" applyBorder="1" applyProtection="1">
      <alignment vertical="top"/>
    </xf>
    <xf numFmtId="167" fontId="14" fillId="11" borderId="64" xfId="0" applyFont="1" applyFill="1" applyBorder="1" applyProtection="1">
      <alignment vertical="top"/>
    </xf>
    <xf numFmtId="167" fontId="14" fillId="7" borderId="64" xfId="0" applyFont="1" applyFill="1" applyBorder="1" applyProtection="1">
      <alignment vertical="top"/>
    </xf>
    <xf numFmtId="167" fontId="14" fillId="11" borderId="65" xfId="0" applyFont="1" applyFill="1" applyBorder="1" applyProtection="1">
      <alignment vertical="top"/>
    </xf>
    <xf numFmtId="0" fontId="14" fillId="2" borderId="66" xfId="7" applyFont="1" applyFill="1" applyBorder="1" applyAlignment="1">
      <alignment vertical="center" wrapText="1"/>
    </xf>
    <xf numFmtId="0" fontId="14" fillId="2" borderId="67" xfId="7" applyFont="1" applyFill="1" applyBorder="1" applyAlignment="1">
      <alignment vertical="center" wrapText="1"/>
    </xf>
    <xf numFmtId="0" fontId="16" fillId="2" borderId="7" xfId="7" applyFont="1" applyFill="1" applyBorder="1"/>
    <xf numFmtId="0" fontId="17" fillId="2" borderId="7" xfId="7" applyFont="1" applyFill="1" applyBorder="1"/>
    <xf numFmtId="167" fontId="15" fillId="7" borderId="7" xfId="0" applyFont="1" applyFill="1" applyBorder="1" applyProtection="1">
      <alignment vertical="top"/>
    </xf>
    <xf numFmtId="0" fontId="18" fillId="0" borderId="7" xfId="7" applyFont="1" applyBorder="1"/>
    <xf numFmtId="0" fontId="14" fillId="0" borderId="7" xfId="7" applyFont="1" applyBorder="1"/>
    <xf numFmtId="168" fontId="18" fillId="11" borderId="7" xfId="0" applyNumberFormat="1" applyFont="1" applyFill="1" applyBorder="1" applyProtection="1">
      <alignment vertical="top"/>
    </xf>
    <xf numFmtId="0" fontId="14" fillId="9" borderId="21" xfId="7" applyFont="1" applyFill="1" applyBorder="1"/>
    <xf numFmtId="0" fontId="14" fillId="2" borderId="69" xfId="7" applyFont="1" applyFill="1" applyBorder="1" applyAlignment="1">
      <alignment vertical="center" wrapText="1"/>
    </xf>
    <xf numFmtId="0" fontId="16" fillId="0" borderId="7" xfId="7" applyFont="1" applyBorder="1"/>
    <xf numFmtId="0" fontId="17" fillId="0" borderId="7" xfId="7" applyFont="1" applyBorder="1"/>
    <xf numFmtId="168" fontId="14" fillId="8" borderId="7" xfId="2" quotePrefix="1" applyFont="1" applyFill="1" applyBorder="1" applyProtection="1">
      <alignment vertical="top"/>
      <protection locked="0"/>
    </xf>
    <xf numFmtId="167" fontId="14" fillId="11" borderId="8" xfId="0" applyFont="1" applyFill="1" applyBorder="1" applyProtection="1">
      <alignment vertical="top"/>
    </xf>
    <xf numFmtId="0" fontId="18" fillId="2" borderId="7" xfId="7" applyFont="1" applyFill="1" applyBorder="1"/>
    <xf numFmtId="0" fontId="14" fillId="2" borderId="7" xfId="7" applyFont="1" applyFill="1" applyBorder="1" applyAlignment="1">
      <alignment wrapText="1"/>
    </xf>
    <xf numFmtId="179" fontId="14" fillId="0" borderId="7" xfId="0" applyNumberFormat="1" applyFont="1" applyBorder="1" applyProtection="1">
      <alignment vertical="top"/>
    </xf>
    <xf numFmtId="49" fontId="12" fillId="2" borderId="0" xfId="0" applyNumberFormat="1" applyFont="1" applyFill="1" applyBorder="1" applyAlignment="1" applyProtection="1">
      <alignment horizontal="left" vertical="top" wrapText="1" indent="1"/>
    </xf>
    <xf numFmtId="49" fontId="13" fillId="16" borderId="8" xfId="0" applyNumberFormat="1" applyFont="1" applyFill="1" applyBorder="1" applyAlignment="1" applyProtection="1">
      <alignment horizontal="left" vertical="top" wrapText="1"/>
    </xf>
    <xf numFmtId="167" fontId="0" fillId="0" borderId="21" xfId="0" applyBorder="1" applyAlignment="1">
      <alignment horizontal="left" vertical="top" wrapText="1"/>
    </xf>
    <xf numFmtId="49" fontId="41" fillId="16" borderId="8" xfId="0" applyNumberFormat="1" applyFont="1" applyFill="1" applyBorder="1" applyAlignment="1" applyProtection="1">
      <alignment horizontal="left" vertical="top" wrapText="1"/>
    </xf>
    <xf numFmtId="0" fontId="41" fillId="16" borderId="8" xfId="0" applyNumberFormat="1" applyFont="1" applyFill="1" applyBorder="1" applyAlignment="1" applyProtection="1">
      <alignment vertical="top" wrapText="1"/>
    </xf>
    <xf numFmtId="167" fontId="0" fillId="0" borderId="21" xfId="0" applyBorder="1" applyAlignment="1">
      <alignment vertical="top" wrapText="1"/>
    </xf>
    <xf numFmtId="0" fontId="14" fillId="2" borderId="7" xfId="7" applyFont="1" applyFill="1" applyBorder="1" applyAlignment="1">
      <alignment vertical="center"/>
    </xf>
    <xf numFmtId="167" fontId="0" fillId="0" borderId="7" xfId="0" applyBorder="1" applyAlignment="1">
      <alignment vertical="center"/>
    </xf>
    <xf numFmtId="0" fontId="17" fillId="2" borderId="8" xfId="7" applyFont="1" applyFill="1" applyBorder="1"/>
    <xf numFmtId="167" fontId="0" fillId="0" borderId="20" xfId="0" applyBorder="1" applyAlignment="1"/>
    <xf numFmtId="167" fontId="0" fillId="0" borderId="21" xfId="0" applyBorder="1" applyAlignment="1"/>
    <xf numFmtId="0" fontId="17" fillId="2" borderId="7" xfId="7" applyFont="1" applyFill="1" applyBorder="1"/>
    <xf numFmtId="167" fontId="0" fillId="0" borderId="7" xfId="0" applyBorder="1" applyAlignment="1"/>
    <xf numFmtId="0" fontId="17" fillId="2" borderId="24" xfId="7" applyFont="1" applyFill="1" applyBorder="1"/>
    <xf numFmtId="167" fontId="0" fillId="0" borderId="25" xfId="0" applyBorder="1" applyAlignment="1"/>
    <xf numFmtId="167" fontId="0" fillId="0" borderId="68" xfId="0" applyBorder="1" applyAlignment="1"/>
    <xf numFmtId="0" fontId="17" fillId="2" borderId="29" xfId="7" applyFont="1" applyFill="1" applyBorder="1"/>
    <xf numFmtId="167" fontId="0" fillId="0" borderId="54" xfId="0" applyBorder="1" applyAlignment="1"/>
    <xf numFmtId="167" fontId="17" fillId="9" borderId="34" xfId="0" applyFont="1" applyFill="1" applyBorder="1" applyAlignment="1" applyProtection="1">
      <alignment vertical="center"/>
    </xf>
    <xf numFmtId="167" fontId="0" fillId="0" borderId="0" xfId="0" applyBorder="1" applyAlignment="1">
      <alignment vertical="center"/>
    </xf>
    <xf numFmtId="167" fontId="0" fillId="0" borderId="41" xfId="0" applyBorder="1" applyAlignment="1">
      <alignment vertical="center"/>
    </xf>
    <xf numFmtId="0" fontId="14" fillId="2" borderId="9" xfId="7" applyFont="1" applyFill="1" applyBorder="1" applyAlignment="1">
      <alignment vertical="center"/>
    </xf>
    <xf numFmtId="167" fontId="0" fillId="0" borderId="14" xfId="0" applyBorder="1" applyAlignment="1">
      <alignment vertical="center"/>
    </xf>
    <xf numFmtId="0" fontId="17" fillId="2" borderId="28" xfId="7" applyFont="1" applyFill="1" applyBorder="1"/>
    <xf numFmtId="167" fontId="0" fillId="0" borderId="37" xfId="0" applyBorder="1" applyAlignment="1"/>
    <xf numFmtId="167" fontId="0" fillId="0" borderId="38" xfId="0" applyBorder="1" applyAlignment="1"/>
    <xf numFmtId="0" fontId="17" fillId="2" borderId="56" xfId="7" applyFont="1" applyFill="1" applyBorder="1"/>
    <xf numFmtId="167" fontId="0" fillId="0" borderId="56" xfId="0" applyBorder="1" applyAlignment="1"/>
  </cellXfs>
  <cellStyles count="15">
    <cellStyle name="Comma 2" xfId="9" xr:uid="{AD9D377C-8265-4AD1-81DB-A9032AB14861}"/>
    <cellStyle name="Currency 2" xfId="14" xr:uid="{56BED914-BC4D-4EDC-8C45-8C6A6BA56060}"/>
    <cellStyle name="DateLong" xfId="5" xr:uid="{D27103FE-FD57-4A13-AA1E-CE71930B5B2E}"/>
    <cellStyle name="DateLong 2" xfId="13" xr:uid="{F32EE72B-22E2-4351-8844-D98D0365A377}"/>
    <cellStyle name="DateShort" xfId="3" xr:uid="{EF03F795-18D5-407E-9D77-BC09678762DD}"/>
    <cellStyle name="DateShort 2" xfId="11" xr:uid="{D07DD09B-11B4-406D-B5EB-0C21EDD0DBAE}"/>
    <cellStyle name="Factor" xfId="4" xr:uid="{5290D541-8CAD-4C3F-A1B8-D7B93C54DD49}"/>
    <cellStyle name="Factor 2" xfId="12" xr:uid="{73EF98E9-B2AA-44B7-B2CE-15488A6D1AFE}"/>
    <cellStyle name="Komma" xfId="1" builtinId="3"/>
    <cellStyle name="Normal 2" xfId="7" xr:uid="{E1138ECE-7CB8-4061-ACC3-9D977C99532E}"/>
    <cellStyle name="Normal 3" xfId="8" xr:uid="{E1D2BE51-0C8D-4AB6-8D1B-3539F49DB2FA}"/>
    <cellStyle name="Percent 2" xfId="10" xr:uid="{6609D8B8-C9F1-4541-A3E3-8B3EF57AB200}"/>
    <cellStyle name="Procent" xfId="2" builtinId="5" customBuiltin="1"/>
    <cellStyle name="Standaard" xfId="0" builtinId="0" customBuiltin="1"/>
    <cellStyle name="Year" xfId="6" xr:uid="{B026C61F-6F2A-4BF9-9A12-AF655967ADFD}"/>
  </cellStyles>
  <dxfs count="0"/>
  <tableStyles count="0" defaultTableStyle="TableStyleMedium2" defaultPivotStyle="PivotStyleLight16"/>
  <colors>
    <mruColors>
      <color rgb="FF8FCAE7"/>
      <color rgb="FF787878"/>
      <color rgb="FFE6E6E6"/>
      <color rgb="FF999999"/>
      <color rgb="FF696969"/>
      <color rgb="FFF9E11E"/>
      <color rgb="FFFFFF99"/>
      <color rgb="FFD52B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2105026</xdr:colOff>
      <xdr:row>0</xdr:row>
      <xdr:rowOff>19050</xdr:rowOff>
    </xdr:from>
    <xdr:to>
      <xdr:col>4</xdr:col>
      <xdr:colOff>2428876</xdr:colOff>
      <xdr:row>4</xdr:row>
      <xdr:rowOff>104775</xdr:rowOff>
    </xdr:to>
    <xdr:pic>
      <xdr:nvPicPr>
        <xdr:cNvPr id="2" name="Afbeelding 1" descr="Rijkslogo">
          <a:extLst>
            <a:ext uri="{FF2B5EF4-FFF2-40B4-BE49-F238E27FC236}">
              <a16:creationId xmlns:a16="http://schemas.microsoft.com/office/drawing/2014/main" id="{637F0075-02EB-4ADB-83A7-4F9922ED176E}"/>
            </a:ext>
          </a:extLst>
        </xdr:cNvPr>
        <xdr:cNvPicPr/>
      </xdr:nvPicPr>
      <xdr:blipFill>
        <a:blip xmlns:r="http://schemas.openxmlformats.org/officeDocument/2006/relationships" r:embed="rId1"/>
        <a:srcRect/>
        <a:stretch>
          <a:fillRect/>
        </a:stretch>
      </xdr:blipFill>
      <xdr:spPr bwMode="auto">
        <a:xfrm>
          <a:off x="7124701" y="19050"/>
          <a:ext cx="323850" cy="1000125"/>
        </a:xfrm>
        <a:prstGeom prst="rect">
          <a:avLst/>
        </a:prstGeom>
        <a:noFill/>
        <a:ln w="9525">
          <a:noFill/>
          <a:miter lim="800000"/>
          <a:headEnd/>
          <a:tailEnd/>
        </a:ln>
      </xdr:spPr>
    </xdr:pic>
    <xdr:clientData/>
  </xdr:twoCellAnchor>
  <xdr:twoCellAnchor editAs="oneCell">
    <xdr:from>
      <xdr:col>4</xdr:col>
      <xdr:colOff>2733676</xdr:colOff>
      <xdr:row>0</xdr:row>
      <xdr:rowOff>0</xdr:rowOff>
    </xdr:from>
    <xdr:to>
      <xdr:col>4</xdr:col>
      <xdr:colOff>4638676</xdr:colOff>
      <xdr:row>5</xdr:row>
      <xdr:rowOff>28575</xdr:rowOff>
    </xdr:to>
    <xdr:pic>
      <xdr:nvPicPr>
        <xdr:cNvPr id="3" name="Afbeelding 2">
          <a:extLst>
            <a:ext uri="{FF2B5EF4-FFF2-40B4-BE49-F238E27FC236}">
              <a16:creationId xmlns:a16="http://schemas.microsoft.com/office/drawing/2014/main" id="{547B160B-F7CC-4D1D-B596-3D8AA658C63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53351" y="0"/>
          <a:ext cx="1905000" cy="1133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904876</xdr:colOff>
      <xdr:row>0</xdr:row>
      <xdr:rowOff>0</xdr:rowOff>
    </xdr:from>
    <xdr:to>
      <xdr:col>9</xdr:col>
      <xdr:colOff>228600</xdr:colOff>
      <xdr:row>3</xdr:row>
      <xdr:rowOff>135255</xdr:rowOff>
    </xdr:to>
    <xdr:pic>
      <xdr:nvPicPr>
        <xdr:cNvPr id="2" name="Afbeelding 1" descr="Rijkslogo">
          <a:extLst>
            <a:ext uri="{FF2B5EF4-FFF2-40B4-BE49-F238E27FC236}">
              <a16:creationId xmlns:a16="http://schemas.microsoft.com/office/drawing/2014/main" id="{137A7EF0-9844-48C0-A6AE-946F181D20B5}"/>
            </a:ext>
          </a:extLst>
        </xdr:cNvPr>
        <xdr:cNvPicPr/>
      </xdr:nvPicPr>
      <xdr:blipFill>
        <a:blip xmlns:r="http://schemas.openxmlformats.org/officeDocument/2006/relationships" r:embed="rId1"/>
        <a:srcRect/>
        <a:stretch>
          <a:fillRect/>
        </a:stretch>
      </xdr:blipFill>
      <xdr:spPr bwMode="auto">
        <a:xfrm>
          <a:off x="8943976" y="0"/>
          <a:ext cx="238124" cy="800100"/>
        </a:xfrm>
        <a:prstGeom prst="rect">
          <a:avLst/>
        </a:prstGeom>
        <a:noFill/>
        <a:ln w="9525">
          <a:noFill/>
          <a:miter lim="800000"/>
          <a:headEnd/>
          <a:tailEnd/>
        </a:ln>
      </xdr:spPr>
    </xdr:pic>
    <xdr:clientData/>
  </xdr:twoCellAnchor>
  <xdr:twoCellAnchor editAs="oneCell">
    <xdr:from>
      <xdr:col>9</xdr:col>
      <xdr:colOff>219076</xdr:colOff>
      <xdr:row>0</xdr:row>
      <xdr:rowOff>0</xdr:rowOff>
    </xdr:from>
    <xdr:to>
      <xdr:col>11</xdr:col>
      <xdr:colOff>152401</xdr:colOff>
      <xdr:row>5</xdr:row>
      <xdr:rowOff>15240</xdr:rowOff>
    </xdr:to>
    <xdr:pic>
      <xdr:nvPicPr>
        <xdr:cNvPr id="5" name="Afbeelding 4">
          <a:extLst>
            <a:ext uri="{FF2B5EF4-FFF2-40B4-BE49-F238E27FC236}">
              <a16:creationId xmlns:a16="http://schemas.microsoft.com/office/drawing/2014/main" id="{CDFD6D26-B4EF-493A-A7A0-C5EDCB5E558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72576" y="0"/>
          <a:ext cx="1790700" cy="1028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904876</xdr:colOff>
      <xdr:row>0</xdr:row>
      <xdr:rowOff>0</xdr:rowOff>
    </xdr:from>
    <xdr:to>
      <xdr:col>9</xdr:col>
      <xdr:colOff>228600</xdr:colOff>
      <xdr:row>3</xdr:row>
      <xdr:rowOff>135255</xdr:rowOff>
    </xdr:to>
    <xdr:pic>
      <xdr:nvPicPr>
        <xdr:cNvPr id="2" name="Afbeelding 1" descr="Rijkslogo">
          <a:extLst>
            <a:ext uri="{FF2B5EF4-FFF2-40B4-BE49-F238E27FC236}">
              <a16:creationId xmlns:a16="http://schemas.microsoft.com/office/drawing/2014/main" id="{1AE55C5D-2406-40B9-9189-49D77F36D7FB}"/>
            </a:ext>
          </a:extLst>
        </xdr:cNvPr>
        <xdr:cNvPicPr/>
      </xdr:nvPicPr>
      <xdr:blipFill>
        <a:blip xmlns:r="http://schemas.openxmlformats.org/officeDocument/2006/relationships" r:embed="rId1"/>
        <a:srcRect/>
        <a:stretch>
          <a:fillRect/>
        </a:stretch>
      </xdr:blipFill>
      <xdr:spPr bwMode="auto">
        <a:xfrm>
          <a:off x="8943976" y="0"/>
          <a:ext cx="238124" cy="800100"/>
        </a:xfrm>
        <a:prstGeom prst="rect">
          <a:avLst/>
        </a:prstGeom>
        <a:noFill/>
        <a:ln w="9525">
          <a:noFill/>
          <a:miter lim="800000"/>
          <a:headEnd/>
          <a:tailEnd/>
        </a:ln>
      </xdr:spPr>
    </xdr:pic>
    <xdr:clientData/>
  </xdr:twoCellAnchor>
  <xdr:twoCellAnchor editAs="oneCell">
    <xdr:from>
      <xdr:col>9</xdr:col>
      <xdr:colOff>219076</xdr:colOff>
      <xdr:row>0</xdr:row>
      <xdr:rowOff>0</xdr:rowOff>
    </xdr:from>
    <xdr:to>
      <xdr:col>11</xdr:col>
      <xdr:colOff>152401</xdr:colOff>
      <xdr:row>5</xdr:row>
      <xdr:rowOff>15240</xdr:rowOff>
    </xdr:to>
    <xdr:pic>
      <xdr:nvPicPr>
        <xdr:cNvPr id="3" name="Afbeelding 2">
          <a:extLst>
            <a:ext uri="{FF2B5EF4-FFF2-40B4-BE49-F238E27FC236}">
              <a16:creationId xmlns:a16="http://schemas.microsoft.com/office/drawing/2014/main" id="{C0DBD814-7359-4AF9-A9C8-3600BEC06E2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72576" y="0"/>
          <a:ext cx="1790700" cy="1028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904876</xdr:colOff>
      <xdr:row>0</xdr:row>
      <xdr:rowOff>0</xdr:rowOff>
    </xdr:from>
    <xdr:to>
      <xdr:col>9</xdr:col>
      <xdr:colOff>228600</xdr:colOff>
      <xdr:row>3</xdr:row>
      <xdr:rowOff>142875</xdr:rowOff>
    </xdr:to>
    <xdr:pic>
      <xdr:nvPicPr>
        <xdr:cNvPr id="2" name="Afbeelding 1" descr="Rijkslogo">
          <a:extLst>
            <a:ext uri="{FF2B5EF4-FFF2-40B4-BE49-F238E27FC236}">
              <a16:creationId xmlns:a16="http://schemas.microsoft.com/office/drawing/2014/main" id="{2C2FFCE5-4FC0-4EE2-BCDC-EADB3BCCF29A}"/>
            </a:ext>
          </a:extLst>
        </xdr:cNvPr>
        <xdr:cNvPicPr/>
      </xdr:nvPicPr>
      <xdr:blipFill>
        <a:blip xmlns:r="http://schemas.openxmlformats.org/officeDocument/2006/relationships" r:embed="rId1"/>
        <a:srcRect/>
        <a:stretch>
          <a:fillRect/>
        </a:stretch>
      </xdr:blipFill>
      <xdr:spPr bwMode="auto">
        <a:xfrm>
          <a:off x="8943976" y="0"/>
          <a:ext cx="238124" cy="800100"/>
        </a:xfrm>
        <a:prstGeom prst="rect">
          <a:avLst/>
        </a:prstGeom>
        <a:noFill/>
        <a:ln w="9525">
          <a:noFill/>
          <a:miter lim="800000"/>
          <a:headEnd/>
          <a:tailEnd/>
        </a:ln>
      </xdr:spPr>
    </xdr:pic>
    <xdr:clientData/>
  </xdr:twoCellAnchor>
  <xdr:twoCellAnchor editAs="oneCell">
    <xdr:from>
      <xdr:col>9</xdr:col>
      <xdr:colOff>219076</xdr:colOff>
      <xdr:row>0</xdr:row>
      <xdr:rowOff>0</xdr:rowOff>
    </xdr:from>
    <xdr:to>
      <xdr:col>11</xdr:col>
      <xdr:colOff>152401</xdr:colOff>
      <xdr:row>5</xdr:row>
      <xdr:rowOff>19050</xdr:rowOff>
    </xdr:to>
    <xdr:pic>
      <xdr:nvPicPr>
        <xdr:cNvPr id="3" name="Afbeelding 2">
          <a:extLst>
            <a:ext uri="{FF2B5EF4-FFF2-40B4-BE49-F238E27FC236}">
              <a16:creationId xmlns:a16="http://schemas.microsoft.com/office/drawing/2014/main" id="{BCBBCA7B-E69D-481F-B509-2807EB430B0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72576" y="0"/>
          <a:ext cx="1790700" cy="1028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904876</xdr:colOff>
      <xdr:row>0</xdr:row>
      <xdr:rowOff>0</xdr:rowOff>
    </xdr:from>
    <xdr:to>
      <xdr:col>9</xdr:col>
      <xdr:colOff>228600</xdr:colOff>
      <xdr:row>3</xdr:row>
      <xdr:rowOff>142875</xdr:rowOff>
    </xdr:to>
    <xdr:pic>
      <xdr:nvPicPr>
        <xdr:cNvPr id="2" name="Afbeelding 1" descr="Rijkslogo">
          <a:extLst>
            <a:ext uri="{FF2B5EF4-FFF2-40B4-BE49-F238E27FC236}">
              <a16:creationId xmlns:a16="http://schemas.microsoft.com/office/drawing/2014/main" id="{DD99BE15-F5EB-4511-82EF-EDF2D7A821B4}"/>
            </a:ext>
          </a:extLst>
        </xdr:cNvPr>
        <xdr:cNvPicPr/>
      </xdr:nvPicPr>
      <xdr:blipFill>
        <a:blip xmlns:r="http://schemas.openxmlformats.org/officeDocument/2006/relationships" r:embed="rId1"/>
        <a:srcRect/>
        <a:stretch>
          <a:fillRect/>
        </a:stretch>
      </xdr:blipFill>
      <xdr:spPr bwMode="auto">
        <a:xfrm>
          <a:off x="8943976" y="0"/>
          <a:ext cx="238124" cy="800100"/>
        </a:xfrm>
        <a:prstGeom prst="rect">
          <a:avLst/>
        </a:prstGeom>
        <a:noFill/>
        <a:ln w="9525">
          <a:noFill/>
          <a:miter lim="800000"/>
          <a:headEnd/>
          <a:tailEnd/>
        </a:ln>
      </xdr:spPr>
    </xdr:pic>
    <xdr:clientData/>
  </xdr:twoCellAnchor>
  <xdr:twoCellAnchor editAs="oneCell">
    <xdr:from>
      <xdr:col>9</xdr:col>
      <xdr:colOff>219076</xdr:colOff>
      <xdr:row>0</xdr:row>
      <xdr:rowOff>0</xdr:rowOff>
    </xdr:from>
    <xdr:to>
      <xdr:col>11</xdr:col>
      <xdr:colOff>152401</xdr:colOff>
      <xdr:row>5</xdr:row>
      <xdr:rowOff>19050</xdr:rowOff>
    </xdr:to>
    <xdr:pic>
      <xdr:nvPicPr>
        <xdr:cNvPr id="3" name="Afbeelding 2">
          <a:extLst>
            <a:ext uri="{FF2B5EF4-FFF2-40B4-BE49-F238E27FC236}">
              <a16:creationId xmlns:a16="http://schemas.microsoft.com/office/drawing/2014/main" id="{AD4D4D13-7C8D-4DD0-B4DC-D046AF5388A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72576" y="0"/>
          <a:ext cx="1790700" cy="1028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904876</xdr:colOff>
      <xdr:row>0</xdr:row>
      <xdr:rowOff>0</xdr:rowOff>
    </xdr:from>
    <xdr:to>
      <xdr:col>9</xdr:col>
      <xdr:colOff>228600</xdr:colOff>
      <xdr:row>3</xdr:row>
      <xdr:rowOff>142875</xdr:rowOff>
    </xdr:to>
    <xdr:pic>
      <xdr:nvPicPr>
        <xdr:cNvPr id="2" name="Afbeelding 1" descr="Rijkslogo">
          <a:extLst>
            <a:ext uri="{FF2B5EF4-FFF2-40B4-BE49-F238E27FC236}">
              <a16:creationId xmlns:a16="http://schemas.microsoft.com/office/drawing/2014/main" id="{D7E849F6-BCAF-4E3C-9C1A-21D29B3D23FD}"/>
            </a:ext>
          </a:extLst>
        </xdr:cNvPr>
        <xdr:cNvPicPr/>
      </xdr:nvPicPr>
      <xdr:blipFill>
        <a:blip xmlns:r="http://schemas.openxmlformats.org/officeDocument/2006/relationships" r:embed="rId1"/>
        <a:srcRect/>
        <a:stretch>
          <a:fillRect/>
        </a:stretch>
      </xdr:blipFill>
      <xdr:spPr bwMode="auto">
        <a:xfrm>
          <a:off x="8943976" y="0"/>
          <a:ext cx="238124" cy="800100"/>
        </a:xfrm>
        <a:prstGeom prst="rect">
          <a:avLst/>
        </a:prstGeom>
        <a:noFill/>
        <a:ln w="9525">
          <a:noFill/>
          <a:miter lim="800000"/>
          <a:headEnd/>
          <a:tailEnd/>
        </a:ln>
      </xdr:spPr>
    </xdr:pic>
    <xdr:clientData/>
  </xdr:twoCellAnchor>
  <xdr:twoCellAnchor editAs="oneCell">
    <xdr:from>
      <xdr:col>9</xdr:col>
      <xdr:colOff>219076</xdr:colOff>
      <xdr:row>0</xdr:row>
      <xdr:rowOff>0</xdr:rowOff>
    </xdr:from>
    <xdr:to>
      <xdr:col>11</xdr:col>
      <xdr:colOff>152401</xdr:colOff>
      <xdr:row>5</xdr:row>
      <xdr:rowOff>19050</xdr:rowOff>
    </xdr:to>
    <xdr:pic>
      <xdr:nvPicPr>
        <xdr:cNvPr id="3" name="Afbeelding 2">
          <a:extLst>
            <a:ext uri="{FF2B5EF4-FFF2-40B4-BE49-F238E27FC236}">
              <a16:creationId xmlns:a16="http://schemas.microsoft.com/office/drawing/2014/main" id="{8BFDB74A-4AA4-4949-946B-652C9CDEE00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72576" y="0"/>
          <a:ext cx="1790700" cy="1028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904876</xdr:colOff>
      <xdr:row>0</xdr:row>
      <xdr:rowOff>0</xdr:rowOff>
    </xdr:from>
    <xdr:to>
      <xdr:col>9</xdr:col>
      <xdr:colOff>228600</xdr:colOff>
      <xdr:row>4</xdr:row>
      <xdr:rowOff>59055</xdr:rowOff>
    </xdr:to>
    <xdr:pic>
      <xdr:nvPicPr>
        <xdr:cNvPr id="2" name="Afbeelding 1" descr="Rijkslogo">
          <a:extLst>
            <a:ext uri="{FF2B5EF4-FFF2-40B4-BE49-F238E27FC236}">
              <a16:creationId xmlns:a16="http://schemas.microsoft.com/office/drawing/2014/main" id="{D3CD084D-F892-433B-9171-49439F7859EB}"/>
            </a:ext>
          </a:extLst>
        </xdr:cNvPr>
        <xdr:cNvPicPr/>
      </xdr:nvPicPr>
      <xdr:blipFill>
        <a:blip xmlns:r="http://schemas.openxmlformats.org/officeDocument/2006/relationships" r:embed="rId1"/>
        <a:srcRect/>
        <a:stretch>
          <a:fillRect/>
        </a:stretch>
      </xdr:blipFill>
      <xdr:spPr bwMode="auto">
        <a:xfrm>
          <a:off x="9157336" y="0"/>
          <a:ext cx="260984" cy="790575"/>
        </a:xfrm>
        <a:prstGeom prst="rect">
          <a:avLst/>
        </a:prstGeom>
        <a:noFill/>
        <a:ln w="9525">
          <a:noFill/>
          <a:miter lim="800000"/>
          <a:headEnd/>
          <a:tailEnd/>
        </a:ln>
      </xdr:spPr>
    </xdr:pic>
    <xdr:clientData/>
  </xdr:twoCellAnchor>
  <xdr:twoCellAnchor editAs="oneCell">
    <xdr:from>
      <xdr:col>9</xdr:col>
      <xdr:colOff>219076</xdr:colOff>
      <xdr:row>0</xdr:row>
      <xdr:rowOff>0</xdr:rowOff>
    </xdr:from>
    <xdr:to>
      <xdr:col>11</xdr:col>
      <xdr:colOff>198121</xdr:colOff>
      <xdr:row>5</xdr:row>
      <xdr:rowOff>110490</xdr:rowOff>
    </xdr:to>
    <xdr:pic>
      <xdr:nvPicPr>
        <xdr:cNvPr id="3" name="Afbeelding 2">
          <a:extLst>
            <a:ext uri="{FF2B5EF4-FFF2-40B4-BE49-F238E27FC236}">
              <a16:creationId xmlns:a16="http://schemas.microsoft.com/office/drawing/2014/main" id="{6589F0B1-2BDE-4511-B356-3D62862519A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08796" y="0"/>
          <a:ext cx="1838325" cy="102489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904876</xdr:colOff>
      <xdr:row>0</xdr:row>
      <xdr:rowOff>0</xdr:rowOff>
    </xdr:from>
    <xdr:to>
      <xdr:col>9</xdr:col>
      <xdr:colOff>228600</xdr:colOff>
      <xdr:row>4</xdr:row>
      <xdr:rowOff>59055</xdr:rowOff>
    </xdr:to>
    <xdr:pic>
      <xdr:nvPicPr>
        <xdr:cNvPr id="2" name="Afbeelding 1" descr="Rijkslogo">
          <a:extLst>
            <a:ext uri="{FF2B5EF4-FFF2-40B4-BE49-F238E27FC236}">
              <a16:creationId xmlns:a16="http://schemas.microsoft.com/office/drawing/2014/main" id="{2A3C034E-3C22-4DB4-B614-E4EDB2BF6654}"/>
            </a:ext>
          </a:extLst>
        </xdr:cNvPr>
        <xdr:cNvPicPr/>
      </xdr:nvPicPr>
      <xdr:blipFill>
        <a:blip xmlns:r="http://schemas.openxmlformats.org/officeDocument/2006/relationships" r:embed="rId1"/>
        <a:srcRect/>
        <a:stretch>
          <a:fillRect/>
        </a:stretch>
      </xdr:blipFill>
      <xdr:spPr bwMode="auto">
        <a:xfrm>
          <a:off x="9157336" y="0"/>
          <a:ext cx="260984" cy="790575"/>
        </a:xfrm>
        <a:prstGeom prst="rect">
          <a:avLst/>
        </a:prstGeom>
        <a:noFill/>
        <a:ln w="9525">
          <a:noFill/>
          <a:miter lim="800000"/>
          <a:headEnd/>
          <a:tailEnd/>
        </a:ln>
      </xdr:spPr>
    </xdr:pic>
    <xdr:clientData/>
  </xdr:twoCellAnchor>
  <xdr:twoCellAnchor editAs="oneCell">
    <xdr:from>
      <xdr:col>9</xdr:col>
      <xdr:colOff>219076</xdr:colOff>
      <xdr:row>0</xdr:row>
      <xdr:rowOff>0</xdr:rowOff>
    </xdr:from>
    <xdr:to>
      <xdr:col>11</xdr:col>
      <xdr:colOff>198121</xdr:colOff>
      <xdr:row>5</xdr:row>
      <xdr:rowOff>110490</xdr:rowOff>
    </xdr:to>
    <xdr:pic>
      <xdr:nvPicPr>
        <xdr:cNvPr id="3" name="Afbeelding 2">
          <a:extLst>
            <a:ext uri="{FF2B5EF4-FFF2-40B4-BE49-F238E27FC236}">
              <a16:creationId xmlns:a16="http://schemas.microsoft.com/office/drawing/2014/main" id="{5B2DE4E1-DEF9-4F07-8301-F62E2474DB7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08796" y="0"/>
          <a:ext cx="1838325" cy="102489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476249</xdr:colOff>
      <xdr:row>0</xdr:row>
      <xdr:rowOff>0</xdr:rowOff>
    </xdr:from>
    <xdr:to>
      <xdr:col>14</xdr:col>
      <xdr:colOff>21770</xdr:colOff>
      <xdr:row>6</xdr:row>
      <xdr:rowOff>54429</xdr:rowOff>
    </xdr:to>
    <xdr:pic>
      <xdr:nvPicPr>
        <xdr:cNvPr id="2" name="Afbeelding 1" descr="Rijkslogo">
          <a:extLst>
            <a:ext uri="{FF2B5EF4-FFF2-40B4-BE49-F238E27FC236}">
              <a16:creationId xmlns:a16="http://schemas.microsoft.com/office/drawing/2014/main" id="{2C73A3AA-18DC-46EE-996D-2B61441E5F21}"/>
            </a:ext>
          </a:extLst>
        </xdr:cNvPr>
        <xdr:cNvPicPr/>
      </xdr:nvPicPr>
      <xdr:blipFill>
        <a:blip xmlns:r="http://schemas.openxmlformats.org/officeDocument/2006/relationships" r:embed="rId1"/>
        <a:srcRect/>
        <a:stretch>
          <a:fillRect/>
        </a:stretch>
      </xdr:blipFill>
      <xdr:spPr bwMode="auto">
        <a:xfrm>
          <a:off x="13035642" y="0"/>
          <a:ext cx="466725" cy="1333500"/>
        </a:xfrm>
        <a:prstGeom prst="rect">
          <a:avLst/>
        </a:prstGeom>
        <a:noFill/>
        <a:ln w="9525">
          <a:noFill/>
          <a:miter lim="800000"/>
          <a:headEnd/>
          <a:tailEnd/>
        </a:ln>
      </xdr:spPr>
    </xdr:pic>
    <xdr:clientData/>
  </xdr:twoCellAnchor>
  <xdr:twoCellAnchor editAs="oneCell">
    <xdr:from>
      <xdr:col>14</xdr:col>
      <xdr:colOff>27214</xdr:colOff>
      <xdr:row>0</xdr:row>
      <xdr:rowOff>0</xdr:rowOff>
    </xdr:from>
    <xdr:to>
      <xdr:col>16</xdr:col>
      <xdr:colOff>555262</xdr:colOff>
      <xdr:row>7</xdr:row>
      <xdr:rowOff>134711</xdr:rowOff>
    </xdr:to>
    <xdr:pic>
      <xdr:nvPicPr>
        <xdr:cNvPr id="3" name="Afbeelding 2">
          <a:extLst>
            <a:ext uri="{FF2B5EF4-FFF2-40B4-BE49-F238E27FC236}">
              <a16:creationId xmlns:a16="http://schemas.microsoft.com/office/drawing/2014/main" id="{2861C58B-5F52-4C53-AD93-2FD741F83E9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98285" y="0"/>
          <a:ext cx="2351405" cy="1590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122p0519.cicwp.nl\8142-Userdata_P$\Internal\RSD\Shared%20Documents\Projecten\32412%20Regeling%20impulsaanpak%20winkelgebieden\Ontvangen%20stukken\Copy%20of%20Kopie%20van%20Bijlage%206%20B%20%20Begroting%20MOO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e"/>
      <sheetName val="Deelnemersoverzicht"/>
      <sheetName val="Subsidiepercentages"/>
      <sheetName val="Financiering"/>
      <sheetName val="Per deelnemer"/>
      <sheetName val="Resultaat 1"/>
      <sheetName val="Resultaat 2"/>
      <sheetName val="Resultaat 3"/>
      <sheetName val="Resultaat 4"/>
      <sheetName val="Resultaat 5"/>
      <sheetName val="Resultaat 6"/>
      <sheetName val="Resultaat 7"/>
      <sheetName val="Resultaat 8"/>
      <sheetName val="Resultaat 9"/>
      <sheetName val="Resultaat 10"/>
      <sheetName val="Mijlpalenbegroting"/>
      <sheetName val="Betaalritme"/>
      <sheetName val="Lijsten"/>
      <sheetName val="TotalenMonitoring"/>
      <sheetName val="DraaitabMonitor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
          <cell r="A3" t="str">
            <v>Wind op Zee</v>
          </cell>
          <cell r="C3" t="str">
            <v>Ja</v>
          </cell>
          <cell r="E3" t="str">
            <v>Integrale kostensystematiek</v>
          </cell>
        </row>
        <row r="4">
          <cell r="A4" t="str">
            <v>Hernieuwbare elektriciteit op land</v>
          </cell>
          <cell r="C4" t="str">
            <v>Nee</v>
          </cell>
          <cell r="E4" t="str">
            <v>Loonkosten +50% opslag systematiek</v>
          </cell>
        </row>
        <row r="5">
          <cell r="A5" t="str">
            <v>Gebouwde omgeving</v>
          </cell>
          <cell r="E5" t="str">
            <v>Vast uurtatief van € 60,00</v>
          </cell>
        </row>
        <row r="6">
          <cell r="A6" t="str">
            <v>Industrie</v>
          </cell>
        </row>
        <row r="15">
          <cell r="A15" t="e">
            <v>#N/A</v>
          </cell>
        </row>
        <row r="16">
          <cell r="A16" t="e">
            <v>#N/A</v>
          </cell>
        </row>
        <row r="17">
          <cell r="A17" t="str">
            <v>Grote onderneming</v>
          </cell>
        </row>
        <row r="18">
          <cell r="A18" t="str">
            <v>Middelgrote onderneming</v>
          </cell>
        </row>
        <row r="19">
          <cell r="A19" t="str">
            <v>Kleine onderneming</v>
          </cell>
        </row>
        <row r="20">
          <cell r="A20" t="str">
            <v>Overheid met publieke taken</v>
          </cell>
        </row>
        <row r="21">
          <cell r="A21" t="str">
            <v>Overheid met private taken</v>
          </cell>
        </row>
        <row r="22">
          <cell r="A22" t="str">
            <v>Overig</v>
          </cell>
        </row>
      </sheetData>
      <sheetData sheetId="18"/>
      <sheetData sheetId="19"/>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BFF1A-7ED3-4B40-9A9A-D028671F8751}">
  <sheetPr codeName="Blad1">
    <tabColor rgb="FF00B0F0"/>
  </sheetPr>
  <dimension ref="A1:M105"/>
  <sheetViews>
    <sheetView tabSelected="1" workbookViewId="0"/>
  </sheetViews>
  <sheetFormatPr defaultColWidth="9.109375" defaultRowHeight="13.8"/>
  <cols>
    <col min="1" max="1" width="4.44140625" style="35" customWidth="1"/>
    <col min="2" max="2" width="3.88671875" style="35" customWidth="1"/>
    <col min="3" max="3" width="59.6640625" style="35" customWidth="1"/>
    <col min="4" max="4" width="7.33203125" style="35" customWidth="1"/>
    <col min="5" max="5" width="84.88671875" style="35" customWidth="1"/>
    <col min="6" max="6" width="10.6640625" style="35" bestFit="1" customWidth="1"/>
    <col min="7" max="8" width="10.6640625" style="35" customWidth="1"/>
    <col min="9" max="9" width="7.33203125" style="35" customWidth="1"/>
    <col min="10" max="10" width="10.6640625" style="35" bestFit="1" customWidth="1"/>
    <col min="11" max="12" width="9.109375" style="35"/>
    <col min="13" max="13" width="10.109375" style="35" customWidth="1"/>
    <col min="14" max="16384" width="9.109375" style="35"/>
  </cols>
  <sheetData>
    <row r="1" spans="1:13">
      <c r="A1" s="335"/>
    </row>
    <row r="2" spans="1:13" ht="21">
      <c r="C2" s="309" t="s">
        <v>0</v>
      </c>
    </row>
    <row r="3" spans="1:13" ht="17.399999999999999">
      <c r="C3" s="85" t="s">
        <v>1</v>
      </c>
    </row>
    <row r="4" spans="1:13" ht="21" customHeight="1">
      <c r="C4" s="308"/>
      <c r="D4" s="34"/>
    </row>
    <row r="5" spans="1:13" s="82" customFormat="1" ht="14.4">
      <c r="C5" s="78"/>
      <c r="D5" s="78"/>
    </row>
    <row r="6" spans="1:13" ht="14.4">
      <c r="B6" s="34"/>
      <c r="C6" s="79" t="s">
        <v>2</v>
      </c>
      <c r="D6" s="80"/>
      <c r="E6" s="362" t="s">
        <v>3</v>
      </c>
      <c r="F6" s="363"/>
    </row>
    <row r="7" spans="1:13" ht="14.4">
      <c r="B7" s="34"/>
      <c r="C7" s="93"/>
      <c r="D7" s="80"/>
      <c r="E7" s="364" t="s">
        <v>4</v>
      </c>
      <c r="F7" s="363"/>
      <c r="G7" s="299"/>
      <c r="H7" s="299"/>
      <c r="I7" s="299"/>
      <c r="J7" s="299"/>
      <c r="K7" s="299"/>
      <c r="L7" s="299"/>
      <c r="M7" s="299"/>
    </row>
    <row r="8" spans="1:13" ht="14.4">
      <c r="B8" s="80"/>
      <c r="C8" s="84" t="s">
        <v>5</v>
      </c>
      <c r="D8" s="80"/>
      <c r="E8" s="297" t="s">
        <v>6</v>
      </c>
      <c r="F8" s="298">
        <f>+'Input gemeente'!E11</f>
        <v>3</v>
      </c>
      <c r="G8" s="299"/>
      <c r="H8" s="299"/>
      <c r="I8" s="299"/>
      <c r="J8" s="299"/>
      <c r="K8" s="299"/>
      <c r="L8" s="299"/>
      <c r="M8" s="299"/>
    </row>
    <row r="9" spans="1:13" ht="14.4">
      <c r="B9" s="80"/>
      <c r="C9" s="94"/>
      <c r="D9" s="80"/>
      <c r="E9" s="297" t="s">
        <v>7</v>
      </c>
      <c r="F9" s="298">
        <f>'Input gemeente'!E12</f>
        <v>3</v>
      </c>
      <c r="G9" s="299"/>
      <c r="H9" s="299"/>
      <c r="I9" s="299"/>
      <c r="J9" s="299"/>
      <c r="K9" s="299"/>
      <c r="L9" s="299"/>
      <c r="M9" s="299"/>
    </row>
    <row r="10" spans="1:13" ht="16.5" customHeight="1">
      <c r="B10" s="80"/>
      <c r="C10" s="84" t="s">
        <v>8</v>
      </c>
      <c r="D10" s="80"/>
      <c r="E10" s="297" t="s">
        <v>9</v>
      </c>
      <c r="F10" s="298">
        <f>'Input gemeente'!E35</f>
        <v>3</v>
      </c>
      <c r="G10" s="299"/>
      <c r="H10" s="299"/>
      <c r="I10" s="299"/>
      <c r="J10" s="299"/>
      <c r="K10" s="299"/>
      <c r="L10" s="299"/>
      <c r="M10" s="299"/>
    </row>
    <row r="11" spans="1:13" ht="14.4">
      <c r="B11" s="34"/>
      <c r="C11" s="94"/>
      <c r="D11" s="80"/>
      <c r="E11" s="297" t="s">
        <v>10</v>
      </c>
      <c r="F11" s="298">
        <f>'Input gemeente'!E36</f>
        <v>3</v>
      </c>
      <c r="G11" s="299"/>
      <c r="H11" s="299"/>
      <c r="I11" s="299"/>
      <c r="J11" s="299"/>
      <c r="K11" s="299"/>
      <c r="L11" s="299"/>
      <c r="M11" s="299"/>
    </row>
    <row r="12" spans="1:13" ht="14.4">
      <c r="B12" s="34"/>
      <c r="C12" s="79" t="s">
        <v>11</v>
      </c>
      <c r="D12" s="80"/>
      <c r="E12" s="297" t="s">
        <v>12</v>
      </c>
      <c r="F12" s="298">
        <f>'Input gemeente'!E59</f>
        <v>3</v>
      </c>
      <c r="G12" s="299"/>
      <c r="H12" s="299"/>
      <c r="I12" s="299"/>
      <c r="J12" s="299"/>
      <c r="K12" s="299"/>
      <c r="L12" s="299"/>
      <c r="M12" s="299"/>
    </row>
    <row r="13" spans="1:13" ht="14.4">
      <c r="B13" s="34"/>
      <c r="C13" s="93"/>
      <c r="D13" s="34"/>
      <c r="E13" s="297" t="s">
        <v>13</v>
      </c>
      <c r="F13" s="298">
        <f>'Input gemeente'!E60</f>
        <v>3</v>
      </c>
      <c r="G13" s="299"/>
      <c r="H13" s="299"/>
      <c r="I13" s="299"/>
      <c r="J13" s="299"/>
      <c r="K13" s="299"/>
      <c r="L13" s="299"/>
      <c r="M13" s="299"/>
    </row>
    <row r="14" spans="1:13" ht="14.4">
      <c r="B14" s="81"/>
      <c r="C14" s="79" t="s">
        <v>14</v>
      </c>
      <c r="D14" s="81"/>
      <c r="E14" s="297" t="s">
        <v>15</v>
      </c>
      <c r="F14" s="298">
        <f>'Input gemeente'!E78</f>
        <v>3</v>
      </c>
      <c r="G14" s="299"/>
      <c r="H14" s="299"/>
      <c r="I14" s="299"/>
      <c r="J14" s="299"/>
      <c r="K14" s="299"/>
      <c r="L14" s="299"/>
      <c r="M14" s="299"/>
    </row>
    <row r="15" spans="1:13" ht="15.6">
      <c r="B15" s="1"/>
      <c r="C15" s="93"/>
      <c r="D15" s="10"/>
      <c r="E15" s="365" t="s">
        <v>16</v>
      </c>
      <c r="F15" s="366"/>
      <c r="G15" s="299"/>
      <c r="H15" s="299"/>
      <c r="I15" s="299"/>
      <c r="J15" s="299"/>
      <c r="K15" s="299"/>
      <c r="L15" s="299"/>
      <c r="M15" s="299"/>
    </row>
    <row r="16" spans="1:13" ht="14.4">
      <c r="B16" s="10"/>
      <c r="C16" s="79" t="s">
        <v>17</v>
      </c>
      <c r="D16" s="269"/>
      <c r="E16" s="297" t="s">
        <v>18</v>
      </c>
      <c r="F16" s="298">
        <f>'Begroting en prognose gemeente'!K28</f>
        <v>3</v>
      </c>
      <c r="G16" s="299"/>
      <c r="H16" s="299"/>
      <c r="I16" s="299"/>
      <c r="J16" s="299"/>
      <c r="K16" s="299"/>
      <c r="L16" s="299"/>
      <c r="M16" s="299"/>
    </row>
    <row r="17" spans="2:13" ht="14.4">
      <c r="B17" s="10"/>
      <c r="C17" s="93"/>
      <c r="D17" s="269"/>
      <c r="E17" s="297" t="s">
        <v>19</v>
      </c>
      <c r="F17" s="298">
        <f>'Begroting en prognose gemeente'!K38</f>
        <v>3</v>
      </c>
      <c r="G17" s="299"/>
      <c r="H17" s="299"/>
      <c r="I17" s="299"/>
      <c r="J17" s="299"/>
      <c r="K17" s="299"/>
      <c r="L17" s="299"/>
      <c r="M17" s="299"/>
    </row>
    <row r="18" spans="2:13" ht="14.4">
      <c r="B18" s="10"/>
      <c r="C18" s="79" t="s">
        <v>20</v>
      </c>
      <c r="D18" s="269"/>
      <c r="E18" s="297" t="s">
        <v>21</v>
      </c>
      <c r="F18" s="298">
        <f>IF('Begroting en prognose gemeente'!G24&lt;='Begroting en prognose gemeente'!F24,3,-3)</f>
        <v>3</v>
      </c>
      <c r="G18" s="299"/>
      <c r="H18" s="299"/>
      <c r="I18" s="299"/>
      <c r="J18" s="299"/>
      <c r="K18" s="299"/>
      <c r="L18" s="299"/>
      <c r="M18" s="299"/>
    </row>
    <row r="19" spans="2:13" ht="14.4">
      <c r="B19" s="10"/>
      <c r="C19" s="93"/>
      <c r="D19" s="269"/>
      <c r="E19" s="297" t="s">
        <v>22</v>
      </c>
      <c r="F19" s="298" t="e">
        <f>'Begroting en prognose gemeente'!G56</f>
        <v>#VALUE!</v>
      </c>
      <c r="G19" s="299"/>
      <c r="H19" s="299"/>
      <c r="I19" s="299"/>
      <c r="J19" s="299"/>
      <c r="K19" s="299"/>
      <c r="L19" s="299"/>
      <c r="M19" s="299"/>
    </row>
    <row r="20" spans="2:13" ht="14.4">
      <c r="B20" s="10"/>
      <c r="C20" s="79" t="s">
        <v>23</v>
      </c>
      <c r="D20" s="269"/>
      <c r="E20" s="297" t="s">
        <v>24</v>
      </c>
      <c r="F20" s="298">
        <f>'Begroting en prognose gemeente'!G57</f>
        <v>-3</v>
      </c>
      <c r="G20" s="299"/>
      <c r="H20" s="299"/>
      <c r="I20" s="299"/>
      <c r="J20" s="299"/>
      <c r="K20" s="299"/>
      <c r="L20" s="299"/>
      <c r="M20" s="299"/>
    </row>
    <row r="21" spans="2:13" ht="14.4">
      <c r="B21" s="10"/>
      <c r="C21" s="93"/>
      <c r="D21" s="300"/>
      <c r="E21" s="365" t="s">
        <v>25</v>
      </c>
      <c r="F21" s="366"/>
      <c r="G21" s="301"/>
      <c r="H21" s="301"/>
      <c r="I21" s="301"/>
      <c r="J21" s="301"/>
      <c r="K21" s="299"/>
      <c r="L21" s="299"/>
      <c r="M21" s="299"/>
    </row>
    <row r="22" spans="2:13" ht="14.4">
      <c r="B22" s="10"/>
      <c r="C22" s="79" t="s">
        <v>26</v>
      </c>
      <c r="D22" s="300"/>
      <c r="E22" s="297" t="s">
        <v>27</v>
      </c>
      <c r="F22" s="298">
        <f>'Private partner 1'!E76</f>
        <v>3</v>
      </c>
      <c r="G22" s="301"/>
      <c r="H22" s="301"/>
      <c r="I22" s="301"/>
      <c r="J22" s="301"/>
      <c r="K22" s="299"/>
      <c r="L22" s="299"/>
      <c r="M22" s="299"/>
    </row>
    <row r="23" spans="2:13" ht="14.4">
      <c r="B23" s="10"/>
      <c r="C23" s="93"/>
      <c r="D23" s="300"/>
      <c r="E23" s="297" t="s">
        <v>28</v>
      </c>
      <c r="F23" s="298">
        <f>'Private partner 1'!E77</f>
        <v>3</v>
      </c>
      <c r="G23" s="301"/>
      <c r="H23" s="301"/>
      <c r="I23" s="301"/>
      <c r="J23" s="301"/>
      <c r="K23" s="299"/>
      <c r="L23" s="299"/>
      <c r="M23" s="299"/>
    </row>
    <row r="24" spans="2:13" ht="14.4">
      <c r="B24" s="10"/>
      <c r="C24" s="302"/>
      <c r="D24" s="300"/>
      <c r="E24" s="297" t="s">
        <v>29</v>
      </c>
      <c r="F24" s="298">
        <f>'Private partner 2'!E76</f>
        <v>3</v>
      </c>
      <c r="G24" s="301"/>
      <c r="H24" s="301"/>
      <c r="I24" s="301"/>
      <c r="J24" s="301"/>
      <c r="K24" s="299"/>
      <c r="L24" s="299"/>
      <c r="M24" s="299"/>
    </row>
    <row r="25" spans="2:13" ht="14.4">
      <c r="B25" s="10"/>
      <c r="C25" s="303"/>
      <c r="D25" s="300"/>
      <c r="E25" s="297" t="s">
        <v>30</v>
      </c>
      <c r="F25" s="298">
        <f>'Private partner 2'!E77</f>
        <v>3</v>
      </c>
      <c r="G25" s="301"/>
      <c r="H25" s="301"/>
      <c r="I25" s="301"/>
      <c r="J25" s="301"/>
      <c r="K25" s="299"/>
      <c r="L25" s="299"/>
      <c r="M25" s="299"/>
    </row>
    <row r="26" spans="2:13" ht="14.4">
      <c r="B26" s="10"/>
      <c r="C26" s="303"/>
      <c r="D26" s="300"/>
      <c r="E26" s="297" t="s">
        <v>31</v>
      </c>
      <c r="F26" s="298">
        <f>'Private partner 3'!E76</f>
        <v>3</v>
      </c>
      <c r="G26" s="301"/>
      <c r="H26" s="301"/>
      <c r="I26" s="301"/>
      <c r="J26" s="301"/>
      <c r="K26" s="299"/>
      <c r="L26" s="299"/>
      <c r="M26" s="299"/>
    </row>
    <row r="27" spans="2:13" ht="14.4">
      <c r="B27" s="10"/>
      <c r="C27" s="304"/>
      <c r="D27" s="296"/>
      <c r="E27" s="297" t="s">
        <v>32</v>
      </c>
      <c r="F27" s="298">
        <f>'Private partner 3'!E77</f>
        <v>3</v>
      </c>
      <c r="G27" s="301"/>
      <c r="H27" s="301"/>
      <c r="I27" s="301"/>
      <c r="J27" s="301"/>
      <c r="K27" s="299"/>
      <c r="L27" s="299"/>
      <c r="M27" s="299"/>
    </row>
    <row r="28" spans="2:13" ht="14.4">
      <c r="B28" s="10"/>
      <c r="C28" s="304"/>
      <c r="D28" s="296"/>
      <c r="E28" s="297" t="s">
        <v>33</v>
      </c>
      <c r="F28" s="298">
        <f>'Private partner 4'!E76</f>
        <v>3</v>
      </c>
      <c r="G28" s="301"/>
      <c r="H28" s="301"/>
      <c r="I28" s="301"/>
      <c r="J28" s="301"/>
      <c r="K28" s="299"/>
      <c r="L28" s="299"/>
      <c r="M28" s="299"/>
    </row>
    <row r="29" spans="2:13" ht="14.4">
      <c r="B29" s="10"/>
      <c r="C29" s="304"/>
      <c r="D29" s="296"/>
      <c r="E29" s="297" t="s">
        <v>34</v>
      </c>
      <c r="F29" s="298">
        <f>'Private partner 4'!E77</f>
        <v>3</v>
      </c>
      <c r="G29" s="301"/>
      <c r="H29" s="301"/>
      <c r="I29" s="301"/>
      <c r="J29" s="301"/>
      <c r="K29" s="299"/>
      <c r="L29" s="299"/>
      <c r="M29" s="299"/>
    </row>
    <row r="30" spans="2:13" ht="15.6">
      <c r="B30" s="1"/>
      <c r="C30" s="304"/>
      <c r="D30" s="296"/>
      <c r="E30" s="297" t="s">
        <v>35</v>
      </c>
      <c r="F30" s="298">
        <f>'Private partner 5'!E76</f>
        <v>3</v>
      </c>
      <c r="G30" s="301"/>
      <c r="H30" s="301"/>
      <c r="I30" s="301"/>
      <c r="J30" s="301"/>
      <c r="K30" s="299"/>
      <c r="L30" s="299"/>
      <c r="M30" s="299"/>
    </row>
    <row r="31" spans="2:13" ht="14.4">
      <c r="B31" s="10"/>
      <c r="C31" s="304"/>
      <c r="D31" s="296"/>
      <c r="E31" s="297" t="s">
        <v>36</v>
      </c>
      <c r="F31" s="298">
        <f>'Private partner 5'!E77</f>
        <v>3</v>
      </c>
      <c r="G31" s="301"/>
      <c r="H31" s="301"/>
      <c r="I31" s="301"/>
      <c r="J31" s="301"/>
      <c r="K31" s="299"/>
      <c r="L31" s="299"/>
      <c r="M31" s="299"/>
    </row>
    <row r="32" spans="2:13" ht="14.4">
      <c r="B32" s="10"/>
      <c r="C32" s="304"/>
      <c r="D32" s="296"/>
      <c r="E32" s="297" t="s">
        <v>37</v>
      </c>
      <c r="F32" s="298">
        <f>'Private partner 6'!E76</f>
        <v>3</v>
      </c>
      <c r="G32" s="301"/>
      <c r="H32" s="301"/>
      <c r="I32" s="301"/>
      <c r="J32" s="301"/>
      <c r="K32" s="299"/>
      <c r="L32" s="299"/>
      <c r="M32" s="299"/>
    </row>
    <row r="33" spans="3:13" ht="14.4">
      <c r="C33" s="304"/>
      <c r="D33" s="296"/>
      <c r="E33" s="297" t="s">
        <v>38</v>
      </c>
      <c r="F33" s="298">
        <f>'Private partner 6'!E77</f>
        <v>3</v>
      </c>
      <c r="G33" s="301"/>
      <c r="H33" s="301"/>
      <c r="I33" s="301"/>
      <c r="J33" s="301"/>
      <c r="K33" s="299"/>
      <c r="L33" s="299"/>
      <c r="M33" s="299"/>
    </row>
    <row r="34" spans="3:13" ht="14.4">
      <c r="C34" s="305"/>
      <c r="D34" s="306"/>
      <c r="E34" s="301"/>
      <c r="F34" s="301"/>
      <c r="G34" s="301"/>
      <c r="H34" s="301"/>
      <c r="I34" s="301"/>
      <c r="J34" s="301"/>
      <c r="K34" s="299"/>
      <c r="L34" s="299"/>
      <c r="M34" s="299"/>
    </row>
    <row r="35" spans="3:13" ht="14.4">
      <c r="C35" s="304"/>
      <c r="D35" s="296"/>
      <c r="E35" s="301"/>
      <c r="F35" s="301"/>
      <c r="G35" s="301"/>
      <c r="H35" s="301"/>
      <c r="I35" s="301"/>
      <c r="J35" s="301"/>
      <c r="K35" s="299"/>
      <c r="L35" s="299"/>
      <c r="M35" s="299"/>
    </row>
    <row r="36" spans="3:13" ht="14.4">
      <c r="C36" s="304"/>
      <c r="D36" s="296"/>
      <c r="E36" s="301"/>
      <c r="F36" s="301"/>
      <c r="G36" s="301"/>
      <c r="H36" s="301"/>
      <c r="I36" s="301"/>
      <c r="J36" s="301"/>
      <c r="K36" s="299"/>
      <c r="L36" s="299"/>
      <c r="M36" s="299"/>
    </row>
    <row r="37" spans="3:13" ht="14.4">
      <c r="C37" s="304"/>
      <c r="D37" s="296"/>
      <c r="E37" s="301"/>
      <c r="F37" s="301"/>
      <c r="G37" s="301"/>
      <c r="H37" s="301"/>
      <c r="I37" s="301"/>
      <c r="J37" s="301"/>
      <c r="K37" s="299"/>
      <c r="L37" s="299"/>
      <c r="M37" s="299"/>
    </row>
    <row r="38" spans="3:13" ht="14.4">
      <c r="C38" s="304"/>
      <c r="D38" s="296"/>
      <c r="E38" s="301"/>
      <c r="F38" s="301"/>
      <c r="G38" s="301"/>
      <c r="H38" s="301"/>
      <c r="I38" s="301"/>
      <c r="J38" s="301"/>
      <c r="K38" s="299"/>
      <c r="L38" s="299"/>
      <c r="M38" s="299"/>
    </row>
    <row r="39" spans="3:13" ht="14.4">
      <c r="C39" s="304"/>
      <c r="D39" s="296"/>
      <c r="E39" s="301"/>
      <c r="F39" s="301"/>
      <c r="G39" s="301"/>
      <c r="H39" s="301"/>
      <c r="I39" s="301"/>
      <c r="J39" s="301"/>
      <c r="K39" s="299"/>
      <c r="L39" s="299"/>
      <c r="M39" s="299"/>
    </row>
    <row r="40" spans="3:13" ht="14.4">
      <c r="C40" s="304"/>
      <c r="D40" s="296"/>
      <c r="E40" s="301"/>
      <c r="F40" s="301"/>
      <c r="G40" s="301"/>
      <c r="H40" s="301"/>
      <c r="I40" s="301"/>
      <c r="J40" s="301"/>
      <c r="K40" s="299"/>
      <c r="L40" s="299"/>
      <c r="M40" s="299"/>
    </row>
    <row r="41" spans="3:13" ht="14.4">
      <c r="C41" s="304"/>
      <c r="D41" s="296"/>
      <c r="E41" s="301"/>
      <c r="F41" s="301"/>
      <c r="G41" s="301"/>
      <c r="H41" s="301"/>
      <c r="I41" s="301"/>
      <c r="J41" s="301"/>
      <c r="K41" s="299"/>
      <c r="L41" s="299"/>
      <c r="M41" s="299"/>
    </row>
    <row r="42" spans="3:13" ht="14.4">
      <c r="C42" s="304"/>
      <c r="D42" s="296"/>
      <c r="E42" s="301"/>
      <c r="F42" s="301"/>
      <c r="G42" s="301"/>
      <c r="H42" s="301"/>
      <c r="I42" s="301"/>
      <c r="J42" s="301"/>
      <c r="K42" s="294"/>
      <c r="L42" s="294"/>
      <c r="M42" s="294"/>
    </row>
    <row r="43" spans="3:13" ht="14.4">
      <c r="C43" s="304"/>
      <c r="D43" s="296"/>
      <c r="E43" s="301"/>
      <c r="F43" s="301"/>
      <c r="G43" s="301"/>
      <c r="H43" s="301"/>
      <c r="I43" s="301"/>
      <c r="J43" s="301"/>
      <c r="K43" s="294"/>
      <c r="L43" s="294"/>
      <c r="M43" s="294"/>
    </row>
    <row r="44" spans="3:13" ht="14.4">
      <c r="C44" s="304"/>
      <c r="D44" s="296"/>
      <c r="E44" s="301"/>
      <c r="F44" s="301"/>
      <c r="G44" s="301"/>
      <c r="H44" s="301"/>
      <c r="I44" s="301"/>
      <c r="J44" s="301"/>
      <c r="K44" s="294"/>
      <c r="L44" s="294"/>
      <c r="M44" s="294"/>
    </row>
    <row r="45" spans="3:13" ht="14.4">
      <c r="C45" s="304"/>
      <c r="D45" s="296"/>
      <c r="E45" s="301"/>
      <c r="F45" s="301"/>
      <c r="G45" s="301"/>
      <c r="H45" s="301"/>
      <c r="I45" s="301"/>
      <c r="J45" s="301"/>
      <c r="K45" s="294"/>
      <c r="L45" s="294"/>
      <c r="M45" s="294"/>
    </row>
    <row r="46" spans="3:13" ht="14.4">
      <c r="C46" s="304"/>
      <c r="D46" s="296"/>
      <c r="E46" s="301"/>
      <c r="F46" s="301"/>
      <c r="G46" s="301"/>
      <c r="H46" s="301"/>
      <c r="I46" s="301"/>
      <c r="J46" s="301"/>
      <c r="K46" s="294"/>
      <c r="L46" s="294"/>
      <c r="M46" s="294"/>
    </row>
    <row r="47" spans="3:13" ht="14.4">
      <c r="C47" s="304"/>
      <c r="D47" s="296"/>
      <c r="E47" s="301"/>
      <c r="F47" s="301"/>
      <c r="G47" s="301"/>
      <c r="H47" s="301"/>
      <c r="I47" s="301"/>
      <c r="J47" s="301"/>
      <c r="K47" s="294"/>
      <c r="L47" s="294"/>
      <c r="M47" s="294"/>
    </row>
    <row r="48" spans="3:13" ht="14.4">
      <c r="C48" s="304"/>
      <c r="D48" s="296"/>
      <c r="E48" s="301"/>
      <c r="F48" s="301"/>
      <c r="G48" s="301"/>
      <c r="H48" s="301"/>
      <c r="I48" s="301"/>
      <c r="J48" s="301"/>
      <c r="K48" s="294"/>
      <c r="L48" s="294"/>
      <c r="M48" s="294"/>
    </row>
    <row r="49" spans="2:13" ht="14.4">
      <c r="C49" s="304"/>
      <c r="D49" s="296"/>
      <c r="E49" s="301"/>
      <c r="F49" s="301"/>
      <c r="G49" s="301"/>
      <c r="H49" s="301"/>
      <c r="I49" s="301"/>
      <c r="J49" s="301"/>
      <c r="K49" s="294"/>
      <c r="L49" s="294"/>
      <c r="M49" s="294"/>
    </row>
    <row r="50" spans="2:13" ht="14.4">
      <c r="C50" s="304"/>
      <c r="D50" s="296"/>
      <c r="E50" s="301"/>
      <c r="F50" s="301"/>
      <c r="G50" s="301"/>
      <c r="H50" s="301"/>
      <c r="I50" s="301"/>
      <c r="J50" s="301"/>
      <c r="K50" s="294"/>
      <c r="L50" s="294"/>
      <c r="M50" s="294"/>
    </row>
    <row r="51" spans="2:13" ht="14.4">
      <c r="D51" s="296"/>
      <c r="E51" s="301"/>
      <c r="F51" s="301"/>
      <c r="G51" s="301"/>
      <c r="H51" s="301"/>
      <c r="I51" s="301"/>
      <c r="J51" s="301"/>
      <c r="K51" s="294"/>
      <c r="L51" s="294"/>
      <c r="M51" s="294"/>
    </row>
    <row r="52" spans="2:13" ht="14.4">
      <c r="C52" s="304"/>
      <c r="D52" s="296"/>
      <c r="E52" s="301"/>
      <c r="F52" s="301"/>
      <c r="G52" s="301"/>
      <c r="H52" s="301"/>
      <c r="I52" s="301"/>
      <c r="J52" s="301"/>
      <c r="K52" s="294"/>
      <c r="L52" s="294"/>
      <c r="M52" s="294"/>
    </row>
    <row r="53" spans="2:13" ht="14.4">
      <c r="D53" s="296"/>
      <c r="E53" s="301"/>
      <c r="F53" s="301"/>
      <c r="G53" s="301"/>
      <c r="H53" s="301"/>
      <c r="I53" s="301"/>
      <c r="J53" s="301"/>
      <c r="K53" s="294"/>
      <c r="L53" s="294"/>
      <c r="M53" s="294"/>
    </row>
    <row r="54" spans="2:13" ht="14.4">
      <c r="E54" s="301"/>
      <c r="F54" s="301"/>
      <c r="G54" s="301"/>
      <c r="H54" s="301"/>
      <c r="I54" s="301"/>
      <c r="J54" s="301"/>
      <c r="K54" s="294"/>
      <c r="L54" s="294"/>
      <c r="M54" s="294"/>
    </row>
    <row r="55" spans="2:13" ht="14.4">
      <c r="D55" s="296"/>
      <c r="E55" s="301"/>
      <c r="F55" s="301"/>
      <c r="G55" s="301"/>
      <c r="H55" s="301"/>
      <c r="I55" s="301"/>
      <c r="J55" s="301"/>
      <c r="K55" s="294"/>
      <c r="L55" s="294"/>
      <c r="M55" s="294"/>
    </row>
    <row r="56" spans="2:13" ht="14.4">
      <c r="D56" s="296"/>
      <c r="E56" s="301"/>
      <c r="F56" s="301"/>
      <c r="G56" s="301"/>
      <c r="H56" s="301"/>
      <c r="I56" s="301"/>
      <c r="J56" s="301"/>
      <c r="K56" s="294"/>
      <c r="L56" s="294"/>
      <c r="M56" s="294"/>
    </row>
    <row r="57" spans="2:13" ht="14.4">
      <c r="C57" s="304"/>
      <c r="D57" s="306"/>
      <c r="E57" s="301"/>
      <c r="F57" s="301"/>
      <c r="G57" s="301"/>
      <c r="H57" s="301"/>
      <c r="I57" s="301"/>
      <c r="J57" s="301"/>
      <c r="K57" s="294"/>
      <c r="L57" s="294"/>
      <c r="M57" s="294"/>
    </row>
    <row r="58" spans="2:13" ht="14.4">
      <c r="C58" s="306"/>
      <c r="D58" s="306"/>
      <c r="E58" s="301"/>
      <c r="F58" s="301"/>
      <c r="G58" s="301"/>
      <c r="H58" s="301"/>
      <c r="I58" s="301"/>
      <c r="J58" s="301"/>
      <c r="K58" s="294"/>
      <c r="L58" s="294"/>
      <c r="M58" s="294"/>
    </row>
    <row r="59" spans="2:13">
      <c r="C59" s="306"/>
      <c r="D59" s="306"/>
      <c r="E59" s="306"/>
      <c r="F59" s="306"/>
      <c r="G59" s="306"/>
      <c r="H59" s="306"/>
      <c r="I59" s="306"/>
      <c r="J59" s="306"/>
    </row>
    <row r="60" spans="2:13">
      <c r="C60" s="306"/>
      <c r="D60" s="306"/>
      <c r="E60" s="306"/>
      <c r="F60" s="306"/>
      <c r="G60" s="306"/>
      <c r="H60" s="306"/>
      <c r="I60" s="306"/>
      <c r="J60" s="306"/>
    </row>
    <row r="61" spans="2:13">
      <c r="C61" s="306"/>
      <c r="D61" s="306"/>
      <c r="E61" s="306"/>
      <c r="F61" s="306"/>
      <c r="G61" s="306"/>
      <c r="H61" s="306"/>
      <c r="I61" s="306"/>
      <c r="J61" s="306"/>
    </row>
    <row r="62" spans="2:13">
      <c r="C62" s="306"/>
      <c r="D62" s="306"/>
      <c r="E62" s="306"/>
      <c r="F62" s="306"/>
      <c r="G62" s="306"/>
      <c r="H62" s="306"/>
      <c r="I62" s="306"/>
      <c r="J62" s="306"/>
    </row>
    <row r="63" spans="2:13">
      <c r="B63" s="10"/>
      <c r="C63" s="307"/>
      <c r="D63" s="307"/>
      <c r="E63" s="295"/>
      <c r="F63" s="295"/>
      <c r="G63" s="295"/>
      <c r="H63" s="295"/>
      <c r="I63" s="295"/>
      <c r="J63" s="295"/>
    </row>
    <row r="64" spans="2:13">
      <c r="B64" s="10"/>
      <c r="C64" s="361"/>
      <c r="D64" s="361"/>
      <c r="E64" s="361"/>
      <c r="F64" s="361"/>
      <c r="G64" s="361"/>
      <c r="H64" s="361"/>
      <c r="I64" s="361"/>
      <c r="J64" s="361"/>
    </row>
    <row r="65" spans="2:10">
      <c r="B65" s="10"/>
      <c r="C65" s="361"/>
      <c r="D65" s="361"/>
      <c r="E65" s="361"/>
      <c r="F65" s="361"/>
      <c r="G65" s="361"/>
      <c r="H65" s="361"/>
      <c r="I65" s="361"/>
      <c r="J65" s="361"/>
    </row>
    <row r="66" spans="2:10">
      <c r="B66" s="10"/>
      <c r="C66" s="361"/>
      <c r="D66" s="361"/>
      <c r="E66" s="361"/>
      <c r="F66" s="361"/>
      <c r="G66" s="361"/>
      <c r="H66" s="361"/>
      <c r="I66" s="361"/>
      <c r="J66" s="361"/>
    </row>
    <row r="67" spans="2:10">
      <c r="B67" s="10"/>
      <c r="C67" s="361"/>
      <c r="D67" s="361"/>
      <c r="E67" s="361"/>
      <c r="F67" s="361"/>
      <c r="G67" s="361"/>
      <c r="H67" s="361"/>
      <c r="I67" s="361"/>
      <c r="J67" s="361"/>
    </row>
    <row r="68" spans="2:10">
      <c r="B68" s="10"/>
      <c r="C68" s="361"/>
      <c r="D68" s="361"/>
      <c r="E68" s="361"/>
      <c r="F68" s="361"/>
      <c r="G68" s="361"/>
      <c r="H68" s="361"/>
      <c r="I68" s="361"/>
      <c r="J68" s="361"/>
    </row>
    <row r="69" spans="2:10">
      <c r="B69" s="10"/>
      <c r="C69" s="361"/>
      <c r="D69" s="361"/>
      <c r="E69" s="361"/>
      <c r="F69" s="361"/>
      <c r="G69" s="361"/>
      <c r="H69" s="361"/>
      <c r="I69" s="361"/>
      <c r="J69" s="361"/>
    </row>
    <row r="70" spans="2:10">
      <c r="B70" s="10"/>
      <c r="C70" s="361"/>
      <c r="D70" s="361"/>
      <c r="E70" s="361"/>
      <c r="F70" s="361"/>
      <c r="G70" s="361"/>
      <c r="H70" s="361"/>
      <c r="I70" s="361"/>
      <c r="J70" s="361"/>
    </row>
    <row r="71" spans="2:10">
      <c r="B71" s="10"/>
      <c r="C71" s="361"/>
      <c r="D71" s="361"/>
      <c r="E71" s="361"/>
      <c r="F71" s="361"/>
      <c r="G71" s="361"/>
      <c r="H71" s="361"/>
      <c r="I71" s="361"/>
      <c r="J71" s="361"/>
    </row>
    <row r="72" spans="2:10">
      <c r="B72" s="10"/>
      <c r="C72" s="361"/>
      <c r="D72" s="361"/>
      <c r="E72" s="361"/>
      <c r="F72" s="361"/>
      <c r="G72" s="361"/>
      <c r="H72" s="361"/>
      <c r="I72" s="361"/>
      <c r="J72" s="361"/>
    </row>
    <row r="73" spans="2:10">
      <c r="B73" s="10"/>
      <c r="C73" s="361"/>
      <c r="D73" s="361"/>
      <c r="E73" s="361"/>
      <c r="F73" s="361"/>
      <c r="G73" s="361"/>
      <c r="H73" s="361"/>
      <c r="I73" s="361"/>
      <c r="J73" s="361"/>
    </row>
    <row r="74" spans="2:10">
      <c r="B74" s="10"/>
      <c r="C74" s="361"/>
      <c r="D74" s="361"/>
      <c r="E74" s="361"/>
      <c r="F74" s="361"/>
      <c r="G74" s="361"/>
      <c r="H74" s="361"/>
      <c r="I74" s="361"/>
      <c r="J74" s="361"/>
    </row>
    <row r="75" spans="2:10">
      <c r="B75" s="10"/>
      <c r="C75" s="361"/>
      <c r="D75" s="361"/>
      <c r="E75" s="361"/>
      <c r="F75" s="361"/>
      <c r="G75" s="361"/>
      <c r="H75" s="361"/>
      <c r="I75" s="361"/>
      <c r="J75" s="361"/>
    </row>
    <row r="76" spans="2:10">
      <c r="B76" s="10"/>
      <c r="C76" s="361"/>
      <c r="D76" s="361"/>
      <c r="E76" s="361"/>
      <c r="F76" s="361"/>
      <c r="G76" s="361"/>
      <c r="H76" s="361"/>
      <c r="I76" s="361"/>
      <c r="J76" s="361"/>
    </row>
    <row r="77" spans="2:10">
      <c r="B77" s="10"/>
      <c r="C77" s="361"/>
      <c r="D77" s="361"/>
      <c r="E77" s="361"/>
      <c r="F77" s="361"/>
      <c r="G77" s="361"/>
      <c r="H77" s="361"/>
      <c r="I77" s="361"/>
      <c r="J77" s="361"/>
    </row>
    <row r="78" spans="2:10">
      <c r="B78" s="10"/>
      <c r="C78" s="361"/>
      <c r="D78" s="361"/>
      <c r="E78" s="361"/>
      <c r="F78" s="361"/>
      <c r="G78" s="361"/>
      <c r="H78" s="361"/>
      <c r="I78" s="361"/>
      <c r="J78" s="361"/>
    </row>
    <row r="79" spans="2:10">
      <c r="B79" s="10"/>
      <c r="C79" s="361"/>
      <c r="D79" s="361"/>
      <c r="E79" s="361"/>
      <c r="F79" s="361"/>
      <c r="G79" s="361"/>
      <c r="H79" s="361"/>
      <c r="I79" s="361"/>
      <c r="J79" s="361"/>
    </row>
    <row r="80" spans="2:10">
      <c r="B80" s="10"/>
      <c r="C80" s="361"/>
      <c r="D80" s="361"/>
      <c r="E80" s="361"/>
      <c r="F80" s="361"/>
      <c r="G80" s="361"/>
      <c r="H80" s="361"/>
      <c r="I80" s="361"/>
      <c r="J80" s="361"/>
    </row>
    <row r="81" spans="2:10">
      <c r="B81" s="10"/>
      <c r="C81" s="361"/>
      <c r="D81" s="361"/>
      <c r="E81" s="361"/>
      <c r="F81" s="361"/>
      <c r="G81" s="361"/>
      <c r="H81" s="361"/>
      <c r="I81" s="361"/>
      <c r="J81" s="361"/>
    </row>
    <row r="82" spans="2:10">
      <c r="B82" s="10"/>
      <c r="C82" s="361"/>
      <c r="D82" s="361"/>
      <c r="E82" s="361"/>
      <c r="F82" s="361"/>
      <c r="G82" s="361"/>
      <c r="H82" s="361"/>
      <c r="I82" s="361"/>
      <c r="J82" s="361"/>
    </row>
    <row r="83" spans="2:10">
      <c r="B83" s="10"/>
      <c r="C83" s="361"/>
      <c r="D83" s="361"/>
      <c r="E83" s="361"/>
      <c r="F83" s="361"/>
      <c r="G83" s="361"/>
      <c r="H83" s="361"/>
      <c r="I83" s="361"/>
      <c r="J83" s="361"/>
    </row>
    <row r="84" spans="2:10">
      <c r="B84" s="10"/>
      <c r="C84" s="361"/>
      <c r="D84" s="361"/>
      <c r="E84" s="361"/>
      <c r="F84" s="361"/>
      <c r="G84" s="361"/>
      <c r="H84" s="361"/>
      <c r="I84" s="361"/>
      <c r="J84" s="361"/>
    </row>
    <row r="85" spans="2:10">
      <c r="B85" s="10"/>
      <c r="C85" s="361"/>
      <c r="D85" s="361"/>
      <c r="E85" s="361"/>
      <c r="F85" s="361"/>
      <c r="G85" s="361"/>
      <c r="H85" s="361"/>
      <c r="I85" s="361"/>
      <c r="J85" s="361"/>
    </row>
    <row r="86" spans="2:10">
      <c r="B86" s="10"/>
      <c r="C86" s="361"/>
      <c r="D86" s="361"/>
      <c r="E86" s="361"/>
      <c r="F86" s="361"/>
      <c r="G86" s="361"/>
      <c r="H86" s="361"/>
      <c r="I86" s="361"/>
      <c r="J86" s="361"/>
    </row>
    <row r="87" spans="2:10">
      <c r="B87" s="10"/>
      <c r="C87" s="361"/>
      <c r="D87" s="361"/>
      <c r="E87" s="361"/>
      <c r="F87" s="361"/>
      <c r="G87" s="361"/>
      <c r="H87" s="361"/>
      <c r="I87" s="361"/>
      <c r="J87" s="361"/>
    </row>
    <row r="88" spans="2:10">
      <c r="B88" s="10"/>
      <c r="C88" s="361"/>
      <c r="D88" s="361"/>
      <c r="E88" s="361"/>
      <c r="F88" s="361"/>
      <c r="G88" s="361"/>
      <c r="H88" s="361"/>
      <c r="I88" s="361"/>
      <c r="J88" s="361"/>
    </row>
    <row r="89" spans="2:10">
      <c r="B89" s="10"/>
      <c r="C89" s="361"/>
      <c r="D89" s="361"/>
      <c r="E89" s="361"/>
      <c r="F89" s="361"/>
      <c r="G89" s="361"/>
      <c r="H89" s="361"/>
      <c r="I89" s="361"/>
      <c r="J89" s="361"/>
    </row>
    <row r="90" spans="2:10">
      <c r="B90" s="10"/>
      <c r="C90" s="361"/>
      <c r="D90" s="361"/>
      <c r="E90" s="361"/>
      <c r="F90" s="361"/>
      <c r="G90" s="361"/>
      <c r="H90" s="361"/>
      <c r="I90" s="361"/>
      <c r="J90" s="361"/>
    </row>
    <row r="91" spans="2:10">
      <c r="B91" s="10"/>
      <c r="C91" s="361"/>
      <c r="D91" s="361"/>
      <c r="E91" s="361"/>
      <c r="F91" s="361"/>
      <c r="G91" s="361"/>
      <c r="H91" s="361"/>
      <c r="I91" s="361"/>
      <c r="J91" s="361"/>
    </row>
    <row r="92" spans="2:10">
      <c r="B92" s="10"/>
      <c r="C92" s="361"/>
      <c r="D92" s="361"/>
      <c r="E92" s="361"/>
      <c r="F92" s="361"/>
      <c r="G92" s="361"/>
      <c r="H92" s="361"/>
      <c r="I92" s="361"/>
      <c r="J92" s="361"/>
    </row>
    <row r="93" spans="2:10">
      <c r="B93" s="10"/>
      <c r="C93" s="361"/>
      <c r="D93" s="361"/>
      <c r="E93" s="361"/>
      <c r="F93" s="361"/>
      <c r="G93" s="361"/>
      <c r="H93" s="361"/>
      <c r="I93" s="361"/>
      <c r="J93" s="361"/>
    </row>
    <row r="94" spans="2:10">
      <c r="B94" s="10"/>
      <c r="C94" s="361"/>
      <c r="D94" s="361"/>
      <c r="E94" s="361"/>
      <c r="F94" s="361"/>
      <c r="G94" s="361"/>
      <c r="H94" s="361"/>
      <c r="I94" s="361"/>
      <c r="J94" s="361"/>
    </row>
    <row r="95" spans="2:10">
      <c r="B95" s="10"/>
      <c r="C95" s="361"/>
      <c r="D95" s="361"/>
      <c r="E95" s="361"/>
      <c r="F95" s="361"/>
      <c r="G95" s="361"/>
      <c r="H95" s="361"/>
      <c r="I95" s="361"/>
      <c r="J95" s="361"/>
    </row>
    <row r="96" spans="2:10">
      <c r="B96" s="10"/>
      <c r="C96" s="361"/>
      <c r="D96" s="361"/>
      <c r="E96" s="361"/>
      <c r="F96" s="361"/>
      <c r="G96" s="361"/>
      <c r="H96" s="361"/>
      <c r="I96" s="361"/>
      <c r="J96" s="361"/>
    </row>
    <row r="97" spans="2:10">
      <c r="B97" s="10"/>
      <c r="C97" s="361"/>
      <c r="D97" s="361"/>
      <c r="E97" s="361"/>
      <c r="F97" s="361"/>
      <c r="G97" s="361"/>
      <c r="H97" s="361"/>
      <c r="I97" s="361"/>
      <c r="J97" s="361"/>
    </row>
    <row r="98" spans="2:10">
      <c r="B98" s="10"/>
      <c r="C98" s="361"/>
      <c r="D98" s="361"/>
      <c r="E98" s="361"/>
      <c r="F98" s="361"/>
      <c r="G98" s="361"/>
      <c r="H98" s="361"/>
      <c r="I98" s="361"/>
      <c r="J98" s="361"/>
    </row>
    <row r="99" spans="2:10">
      <c r="B99" s="10"/>
      <c r="C99" s="361"/>
      <c r="D99" s="361"/>
      <c r="E99" s="361"/>
      <c r="F99" s="361"/>
      <c r="G99" s="361"/>
      <c r="H99" s="361"/>
      <c r="I99" s="361"/>
      <c r="J99" s="361"/>
    </row>
    <row r="100" spans="2:10">
      <c r="B100" s="10"/>
      <c r="C100" s="361"/>
      <c r="D100" s="361"/>
      <c r="E100" s="361"/>
      <c r="F100" s="361"/>
      <c r="G100" s="361"/>
      <c r="H100" s="361"/>
      <c r="I100" s="361"/>
      <c r="J100" s="361"/>
    </row>
    <row r="101" spans="2:10">
      <c r="B101" s="10"/>
      <c r="C101" s="361"/>
      <c r="D101" s="361"/>
      <c r="E101" s="361"/>
      <c r="F101" s="361"/>
      <c r="G101" s="361"/>
      <c r="H101" s="361"/>
      <c r="I101" s="361"/>
      <c r="J101" s="361"/>
    </row>
    <row r="102" spans="2:10">
      <c r="B102" s="10"/>
      <c r="C102" s="361"/>
      <c r="D102" s="361"/>
      <c r="E102" s="361"/>
      <c r="F102" s="361"/>
      <c r="G102" s="361"/>
      <c r="H102" s="361"/>
      <c r="I102" s="361"/>
      <c r="J102" s="361"/>
    </row>
    <row r="103" spans="2:10">
      <c r="B103" s="10"/>
      <c r="C103" s="361"/>
      <c r="D103" s="361"/>
      <c r="E103" s="361"/>
      <c r="F103" s="361"/>
      <c r="G103" s="361"/>
      <c r="H103" s="361"/>
      <c r="I103" s="361"/>
      <c r="J103" s="361"/>
    </row>
    <row r="104" spans="2:10">
      <c r="B104" s="10"/>
      <c r="C104" s="361"/>
      <c r="D104" s="361"/>
      <c r="E104" s="361"/>
      <c r="F104" s="361"/>
      <c r="G104" s="361"/>
      <c r="H104" s="361"/>
      <c r="I104" s="361"/>
      <c r="J104" s="361"/>
    </row>
    <row r="105" spans="2:10">
      <c r="B105" s="10"/>
      <c r="C105" s="361"/>
      <c r="D105" s="361"/>
      <c r="E105" s="361"/>
      <c r="F105" s="361"/>
      <c r="G105" s="361"/>
      <c r="H105" s="361"/>
      <c r="I105" s="361"/>
      <c r="J105" s="361"/>
    </row>
  </sheetData>
  <sheetProtection algorithmName="SHA-512" hashValue="9HDcwLRnIK5gdqmaNwOVYj9ekBur2gSvicCsvOTeU7Gi0/OSVKhlHo+01c9QI5+GI2kIATr3MVGtXYVWAz5Aig==" saltValue="g0eBUm6bRxysFXEw+iU7ig==" spinCount="100000" sheet="1" objects="1" scenarios="1"/>
  <mergeCells count="5">
    <mergeCell ref="C64:J105"/>
    <mergeCell ref="E6:F6"/>
    <mergeCell ref="E7:F7"/>
    <mergeCell ref="E15:F15"/>
    <mergeCell ref="E21:F21"/>
  </mergeCells>
  <conditionalFormatting sqref="D27">
    <cfRule type="iconSet" priority="17">
      <iconSet iconSet="3Symbols" showValue="0">
        <cfvo type="percent" val="0"/>
        <cfvo type="num" val="0"/>
        <cfvo type="num" val="1"/>
      </iconSet>
    </cfRule>
  </conditionalFormatting>
  <conditionalFormatting sqref="D28:D33">
    <cfRule type="iconSet" priority="74">
      <iconSet iconSet="3Symbols" showValue="0">
        <cfvo type="percent" val="0"/>
        <cfvo type="num" val="0"/>
        <cfvo type="num" val="1"/>
      </iconSet>
    </cfRule>
  </conditionalFormatting>
  <conditionalFormatting sqref="D55:D56 D35:D53">
    <cfRule type="iconSet" priority="75">
      <iconSet iconSet="3Symbols" showValue="0">
        <cfvo type="percent" val="0"/>
        <cfvo type="num" val="0"/>
        <cfvo type="num" val="1"/>
      </iconSet>
    </cfRule>
  </conditionalFormatting>
  <conditionalFormatting sqref="F8">
    <cfRule type="iconSet" priority="10">
      <iconSet iconSet="3Symbols" showValue="0">
        <cfvo type="percent" val="0"/>
        <cfvo type="num" val="0"/>
        <cfvo type="num" val="1"/>
      </iconSet>
    </cfRule>
  </conditionalFormatting>
  <conditionalFormatting sqref="F9:F14">
    <cfRule type="iconSet" priority="11">
      <iconSet iconSet="3Symbols" showValue="0">
        <cfvo type="percent" val="0"/>
        <cfvo type="num" val="0"/>
        <cfvo type="num" val="1"/>
      </iconSet>
    </cfRule>
  </conditionalFormatting>
  <conditionalFormatting sqref="F16:F17 F19:F20">
    <cfRule type="iconSet" priority="76">
      <iconSet iconSet="3Symbols" showValue="0">
        <cfvo type="percent" val="0"/>
        <cfvo type="num" val="0"/>
        <cfvo type="num" val="1"/>
      </iconSet>
    </cfRule>
  </conditionalFormatting>
  <conditionalFormatting sqref="F18">
    <cfRule type="iconSet" priority="4">
      <iconSet iconSet="3Symbols" showValue="0">
        <cfvo type="percent" val="0"/>
        <cfvo type="num" val="0"/>
        <cfvo type="num" val="1"/>
      </iconSet>
    </cfRule>
  </conditionalFormatting>
  <conditionalFormatting sqref="F22 F24 F26 F28">
    <cfRule type="iconSet" priority="9">
      <iconSet iconSet="3Symbols" showValue="0">
        <cfvo type="percent" val="0"/>
        <cfvo type="num" val="0"/>
        <cfvo type="num" val="1"/>
      </iconSet>
    </cfRule>
  </conditionalFormatting>
  <conditionalFormatting sqref="F23">
    <cfRule type="iconSet" priority="7">
      <iconSet iconSet="3Symbols" showValue="0">
        <cfvo type="percent" val="0"/>
        <cfvo type="num" val="0"/>
        <cfvo type="num" val="1"/>
      </iconSet>
    </cfRule>
  </conditionalFormatting>
  <conditionalFormatting sqref="F25">
    <cfRule type="iconSet" priority="6">
      <iconSet iconSet="3Symbols" showValue="0">
        <cfvo type="percent" val="0"/>
        <cfvo type="num" val="0"/>
        <cfvo type="num" val="1"/>
      </iconSet>
    </cfRule>
  </conditionalFormatting>
  <conditionalFormatting sqref="F27">
    <cfRule type="iconSet" priority="5">
      <iconSet iconSet="3Symbols" showValue="0">
        <cfvo type="percent" val="0"/>
        <cfvo type="num" val="0"/>
        <cfvo type="num" val="1"/>
      </iconSet>
    </cfRule>
  </conditionalFormatting>
  <conditionalFormatting sqref="F29">
    <cfRule type="iconSet" priority="8">
      <iconSet iconSet="3Symbols" showValue="0">
        <cfvo type="percent" val="0"/>
        <cfvo type="num" val="0"/>
        <cfvo type="num" val="1"/>
      </iconSet>
    </cfRule>
  </conditionalFormatting>
  <conditionalFormatting sqref="F30 F32">
    <cfRule type="iconSet" priority="3">
      <iconSet iconSet="3Symbols" showValue="0">
        <cfvo type="percent" val="0"/>
        <cfvo type="num" val="0"/>
        <cfvo type="num" val="1"/>
      </iconSet>
    </cfRule>
  </conditionalFormatting>
  <conditionalFormatting sqref="F31">
    <cfRule type="iconSet" priority="1">
      <iconSet iconSet="3Symbols" showValue="0">
        <cfvo type="percent" val="0"/>
        <cfvo type="num" val="0"/>
        <cfvo type="num" val="1"/>
      </iconSet>
    </cfRule>
  </conditionalFormatting>
  <conditionalFormatting sqref="F33">
    <cfRule type="iconSet" priority="2">
      <iconSet iconSet="3Symbols" showValue="0">
        <cfvo type="percent" val="0"/>
        <cfvo type="num" val="0"/>
        <cfvo type="num" val="1"/>
      </iconSet>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4BC1E-AA90-4CBD-B49D-0A6662DB9A1D}">
  <sheetPr codeName="Blad2">
    <tabColor theme="5"/>
  </sheetPr>
  <dimension ref="A1:XFC136"/>
  <sheetViews>
    <sheetView zoomScale="93" zoomScaleNormal="93" workbookViewId="0">
      <pane xSplit="4" ySplit="2" topLeftCell="E3" activePane="bottomRight" state="frozen"/>
      <selection pane="topRight" activeCell="E1" sqref="E1"/>
      <selection pane="bottomLeft" activeCell="A3" sqref="A3"/>
      <selection pane="bottomRight" activeCell="E11" sqref="E11"/>
    </sheetView>
  </sheetViews>
  <sheetFormatPr defaultColWidth="9.109375" defaultRowHeight="13.8"/>
  <cols>
    <col min="1" max="3" width="1.5546875" style="9" customWidth="1"/>
    <col min="4" max="4" width="61" style="9" customWidth="1"/>
    <col min="5" max="10" width="13.6640625" style="9" customWidth="1"/>
    <col min="11" max="11" width="14.109375" style="9" customWidth="1"/>
    <col min="12" max="12" width="13.6640625" style="9" customWidth="1"/>
    <col min="13" max="13" width="14.33203125" style="9" customWidth="1"/>
    <col min="14" max="14" width="13.6640625" style="9" customWidth="1"/>
    <col min="15" max="15" width="14.33203125" style="9" customWidth="1"/>
    <col min="16" max="18" width="13.6640625" style="9" customWidth="1"/>
    <col min="19" max="19" width="14" style="9" customWidth="1"/>
    <col min="20" max="20" width="12.44140625" style="35" customWidth="1"/>
    <col min="21" max="21" width="14.5546875" style="35" customWidth="1"/>
    <col min="22" max="22" width="9.109375" style="9" customWidth="1"/>
    <col min="23" max="23" width="5.5546875" style="9" hidden="1" customWidth="1"/>
    <col min="24" max="24" width="7.6640625" style="35" hidden="1" customWidth="1"/>
    <col min="25" max="25" width="5.44140625" style="35" customWidth="1"/>
    <col min="26" max="139" width="9.109375" style="35"/>
    <col min="140" max="16377" width="9.109375" style="9"/>
    <col min="16378" max="16383" width="9.109375" style="9" hidden="1" customWidth="1"/>
    <col min="16384" max="16384" width="20.33203125" style="9" customWidth="1"/>
  </cols>
  <sheetData>
    <row r="1" spans="1:139" s="2" customFormat="1" ht="21.15" customHeight="1">
      <c r="A1" s="32"/>
      <c r="B1" s="89" t="s">
        <v>39</v>
      </c>
      <c r="C1" s="87"/>
      <c r="D1" s="88"/>
      <c r="E1" s="289">
        <f xml:space="preserve"> Voorblad!$C$7</f>
        <v>0</v>
      </c>
      <c r="G1" s="33"/>
      <c r="H1" s="33"/>
      <c r="I1" s="33"/>
      <c r="J1" s="33"/>
      <c r="K1" s="33"/>
      <c r="L1" s="33"/>
      <c r="M1" s="33"/>
      <c r="O1" s="33"/>
      <c r="P1" s="33"/>
      <c r="Q1" s="33"/>
      <c r="R1" s="11"/>
      <c r="S1" s="33"/>
      <c r="T1" s="33"/>
      <c r="U1" s="33"/>
      <c r="V1" s="33"/>
      <c r="W1" s="33"/>
      <c r="X1" s="33"/>
      <c r="Y1" s="33"/>
      <c r="Z1" s="33"/>
      <c r="AA1" s="33"/>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row>
    <row r="2" spans="1:139" s="2" customFormat="1" ht="15.6">
      <c r="A2" s="34"/>
      <c r="B2" s="88" t="s">
        <v>40</v>
      </c>
      <c r="C2" s="35"/>
      <c r="D2" s="35"/>
      <c r="E2" s="289">
        <f xml:space="preserve"> Voorblad!$C$9</f>
        <v>0</v>
      </c>
      <c r="F2" s="36"/>
      <c r="G2" s="34"/>
      <c r="H2" s="34"/>
      <c r="I2" s="34"/>
      <c r="J2" s="34"/>
      <c r="K2" s="34"/>
      <c r="L2" s="34"/>
      <c r="M2" s="34"/>
      <c r="N2" s="34"/>
      <c r="O2" s="34"/>
      <c r="P2" s="34"/>
      <c r="Q2" s="34"/>
      <c r="R2" s="34"/>
      <c r="T2" s="34"/>
      <c r="U2" s="34"/>
      <c r="V2" s="34"/>
      <c r="W2" s="34"/>
      <c r="X2" s="34"/>
      <c r="Y2" s="34"/>
      <c r="Z2" s="34"/>
      <c r="AA2" s="13"/>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row>
    <row r="3" spans="1:139" ht="14.4">
      <c r="A3" s="35"/>
      <c r="B3" s="35"/>
      <c r="C3" s="35"/>
      <c r="D3" s="35"/>
      <c r="E3" s="289">
        <f xml:space="preserve"> Voorblad!$C$11</f>
        <v>0</v>
      </c>
      <c r="F3" s="35"/>
      <c r="G3" s="35"/>
      <c r="H3" s="35"/>
      <c r="I3" s="35"/>
      <c r="J3" s="35"/>
      <c r="K3" s="35"/>
      <c r="L3" s="35"/>
      <c r="M3" s="35"/>
      <c r="N3" s="35"/>
      <c r="O3" s="35"/>
      <c r="P3" s="35"/>
      <c r="Q3" s="35"/>
      <c r="R3" s="34"/>
      <c r="S3" s="37"/>
      <c r="V3" s="35"/>
      <c r="W3" s="35"/>
    </row>
    <row r="4" spans="1:139" ht="14.4">
      <c r="A4" s="35"/>
      <c r="B4" s="35"/>
      <c r="C4" s="35"/>
      <c r="D4" s="35"/>
      <c r="F4" s="35"/>
      <c r="G4" s="35"/>
      <c r="H4" s="35"/>
      <c r="I4" s="35"/>
      <c r="J4" s="35"/>
      <c r="K4" s="35"/>
      <c r="L4" s="35"/>
      <c r="M4" s="35"/>
      <c r="N4" s="35"/>
      <c r="O4" s="35"/>
      <c r="P4" s="35"/>
      <c r="Q4" s="35"/>
      <c r="R4" s="34"/>
      <c r="S4" s="37"/>
      <c r="V4" s="35"/>
      <c r="W4" s="35"/>
    </row>
    <row r="5" spans="1:139" s="15" customFormat="1">
      <c r="A5" s="14"/>
      <c r="B5" s="118" t="s">
        <v>41</v>
      </c>
      <c r="C5" s="119"/>
      <c r="D5" s="119"/>
      <c r="E5" s="120"/>
      <c r="F5" s="120"/>
      <c r="G5" s="121"/>
      <c r="H5" s="120"/>
      <c r="I5" s="120"/>
      <c r="J5" s="120"/>
      <c r="K5" s="120"/>
      <c r="L5" s="120"/>
      <c r="M5" s="120"/>
      <c r="N5" s="120"/>
      <c r="O5" s="120"/>
      <c r="P5" s="120"/>
      <c r="Q5" s="120"/>
      <c r="R5" s="120"/>
      <c r="S5" s="120"/>
      <c r="T5" s="123"/>
      <c r="U5" s="125"/>
      <c r="V5" s="37"/>
      <c r="W5" s="37"/>
      <c r="X5" s="37"/>
      <c r="Y5" s="37"/>
      <c r="Z5" s="37"/>
      <c r="AA5" s="37"/>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row>
    <row r="6" spans="1:139" s="16" customFormat="1">
      <c r="A6" s="37"/>
      <c r="B6" s="37"/>
      <c r="C6" s="114" t="s">
        <v>42</v>
      </c>
      <c r="D6" s="115"/>
      <c r="E6" s="115"/>
      <c r="F6" s="115"/>
      <c r="G6" s="115"/>
      <c r="H6" s="115"/>
      <c r="I6" s="115"/>
      <c r="J6" s="115"/>
      <c r="K6" s="115"/>
      <c r="L6" s="115"/>
      <c r="M6" s="115"/>
      <c r="N6" s="115"/>
      <c r="O6" s="115"/>
      <c r="P6" s="115"/>
      <c r="Q6" s="115"/>
      <c r="R6" s="115"/>
      <c r="S6" s="115"/>
      <c r="T6" s="127"/>
      <c r="U6" s="128"/>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row>
    <row r="7" spans="1:139" s="16" customFormat="1">
      <c r="A7" s="37"/>
      <c r="B7" s="37"/>
      <c r="C7" s="37"/>
      <c r="D7" s="37"/>
      <c r="E7" s="113" t="s">
        <v>43</v>
      </c>
      <c r="F7" s="113" t="s">
        <v>44</v>
      </c>
      <c r="G7" s="113" t="s">
        <v>45</v>
      </c>
      <c r="H7" s="102" t="s">
        <v>46</v>
      </c>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row>
    <row r="8" spans="1:139" s="16" customFormat="1">
      <c r="A8" s="37"/>
      <c r="B8" s="37"/>
      <c r="C8" s="37"/>
      <c r="D8" s="101" t="s">
        <v>47</v>
      </c>
      <c r="E8" s="90"/>
      <c r="F8" s="91">
        <f>IF(E8=0,0,+G8/E8)</f>
        <v>0</v>
      </c>
      <c r="G8" s="90"/>
      <c r="H8" s="39" t="s">
        <v>48</v>
      </c>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row>
    <row r="9" spans="1:139" s="16" customFormat="1">
      <c r="A9" s="37"/>
      <c r="B9" s="37"/>
      <c r="C9" s="37"/>
      <c r="D9" s="101" t="s">
        <v>49</v>
      </c>
      <c r="E9" s="90"/>
      <c r="F9" s="91">
        <f>IF(E9=0,0,+G9/E9)</f>
        <v>0</v>
      </c>
      <c r="G9" s="90"/>
      <c r="H9" s="39" t="s">
        <v>48</v>
      </c>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row>
    <row r="10" spans="1:139" s="16" customFormat="1">
      <c r="A10" s="37"/>
      <c r="B10" s="37"/>
      <c r="C10" s="37"/>
      <c r="D10" s="37"/>
      <c r="F10" s="37"/>
      <c r="G10" s="38"/>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row>
    <row r="11" spans="1:139" s="16" customFormat="1">
      <c r="A11" s="37"/>
      <c r="B11" s="37"/>
      <c r="C11" s="37"/>
      <c r="D11" s="37"/>
      <c r="E11" s="50">
        <f>IF(E8="",3,IF(AND(G8&gt;0,F8&gt;0),3,0))</f>
        <v>3</v>
      </c>
      <c r="F11" s="37" t="str">
        <f>IF(E11=3,"Toetsbare vierkante meter prijs ingevoerd.","Voer bij bouwrijp maken zowel het oppervlak in m2 als de totale kosten (exclusief BTW en opslag voor onvoorzien) in zodat er een toetsbare gem. prijs/ m2 berekend wordt")</f>
        <v>Toetsbare vierkante meter prijs ingevoerd.</v>
      </c>
      <c r="G11" s="38"/>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row>
    <row r="12" spans="1:139" s="16" customFormat="1">
      <c r="A12" s="37"/>
      <c r="B12" s="37"/>
      <c r="C12" s="37"/>
      <c r="D12" s="37"/>
      <c r="E12" s="50">
        <f>IF(E9="",3,IF(AND(G9&gt;0,F9&gt;0),3,0))</f>
        <v>3</v>
      </c>
      <c r="F12" s="37" t="str">
        <f>IF(E12=3,"Toetsbare vierkante meter prijs ingevoerd.","Voer bij woorijp maken zowel het oppervlak in m2 als de totale kosten  (exclusief BTW en opslag voor onvoorzien) in zodat er een toetsbare gem. prijs/ m2 berekend wordt")</f>
        <v>Toetsbare vierkante meter prijs ingevoerd.</v>
      </c>
      <c r="G12" s="38"/>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row>
    <row r="13" spans="1:139" s="16" customFormat="1">
      <c r="A13" s="37"/>
      <c r="B13" s="37"/>
      <c r="C13" s="37"/>
      <c r="D13" s="37"/>
      <c r="E13" s="37"/>
      <c r="F13" s="37"/>
      <c r="G13" s="38"/>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row>
    <row r="14" spans="1:139" s="15" customFormat="1">
      <c r="A14" s="14"/>
      <c r="B14" s="122" t="s">
        <v>50</v>
      </c>
      <c r="C14" s="123"/>
      <c r="D14" s="123"/>
      <c r="E14" s="123"/>
      <c r="F14" s="123"/>
      <c r="G14" s="124"/>
      <c r="H14" s="123"/>
      <c r="I14" s="123"/>
      <c r="J14" s="123"/>
      <c r="K14" s="123"/>
      <c r="L14" s="123"/>
      <c r="M14" s="123"/>
      <c r="N14" s="123"/>
      <c r="O14" s="123"/>
      <c r="P14" s="123"/>
      <c r="Q14" s="123"/>
      <c r="R14" s="123"/>
      <c r="S14" s="123"/>
      <c r="T14" s="123"/>
      <c r="U14" s="125"/>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row>
    <row r="15" spans="1:139" s="16" customFormat="1">
      <c r="A15" s="37"/>
      <c r="C15" s="116" t="s">
        <v>51</v>
      </c>
      <c r="D15" s="117"/>
      <c r="E15" s="286"/>
      <c r="F15" s="286"/>
      <c r="G15" s="286"/>
      <c r="H15" s="117"/>
      <c r="I15" s="286"/>
      <c r="J15" s="286"/>
      <c r="K15" s="286"/>
      <c r="L15" s="286"/>
      <c r="M15" s="286"/>
      <c r="N15" s="117"/>
      <c r="O15" s="286"/>
      <c r="P15" s="286"/>
      <c r="Q15" s="286"/>
      <c r="R15" s="127"/>
      <c r="S15" s="127"/>
      <c r="T15" s="127"/>
      <c r="U15" s="128"/>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row>
    <row r="16" spans="1:139" s="17" customFormat="1" ht="14.4">
      <c r="A16" s="39"/>
      <c r="B16" s="39"/>
      <c r="C16" s="39"/>
      <c r="D16" s="42"/>
      <c r="E16" s="369" t="s">
        <v>52</v>
      </c>
      <c r="F16" s="370"/>
      <c r="G16" s="371"/>
      <c r="H16" s="43" t="s">
        <v>53</v>
      </c>
      <c r="I16" s="372" t="s">
        <v>54</v>
      </c>
      <c r="J16" s="373"/>
      <c r="K16" s="373"/>
      <c r="L16" s="373"/>
      <c r="M16" s="373"/>
      <c r="N16" s="39"/>
      <c r="O16" s="369" t="s">
        <v>55</v>
      </c>
      <c r="P16" s="370"/>
      <c r="Q16" s="370"/>
      <c r="R16" s="370"/>
      <c r="S16" s="371"/>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row>
    <row r="17" spans="1:139" s="284" customFormat="1" ht="70.5" customHeight="1">
      <c r="A17" s="277"/>
      <c r="B17" s="277"/>
      <c r="C17" s="277"/>
      <c r="D17" s="277"/>
      <c r="E17" s="282" t="s">
        <v>56</v>
      </c>
      <c r="F17" s="282" t="s">
        <v>57</v>
      </c>
      <c r="G17" s="282" t="s">
        <v>58</v>
      </c>
      <c r="H17" s="277"/>
      <c r="I17" s="282" t="s">
        <v>56</v>
      </c>
      <c r="J17" s="282" t="s">
        <v>59</v>
      </c>
      <c r="K17" s="282" t="s">
        <v>60</v>
      </c>
      <c r="L17" s="285" t="s">
        <v>61</v>
      </c>
      <c r="M17" s="282" t="s">
        <v>62</v>
      </c>
      <c r="N17" s="277"/>
      <c r="O17" s="282" t="s">
        <v>56</v>
      </c>
      <c r="P17" s="282" t="s">
        <v>59</v>
      </c>
      <c r="Q17" s="282" t="s">
        <v>60</v>
      </c>
      <c r="R17" s="282" t="s">
        <v>61</v>
      </c>
      <c r="S17" s="353" t="s">
        <v>63</v>
      </c>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277"/>
      <c r="AU17" s="277"/>
      <c r="AV17" s="277"/>
      <c r="AW17" s="277"/>
      <c r="AX17" s="277"/>
      <c r="AY17" s="277"/>
      <c r="AZ17" s="277"/>
      <c r="BA17" s="277"/>
      <c r="BB17" s="277"/>
      <c r="BC17" s="277"/>
      <c r="BD17" s="277"/>
      <c r="BE17" s="277"/>
      <c r="BF17" s="277"/>
      <c r="BG17" s="277"/>
      <c r="BH17" s="277"/>
      <c r="BI17" s="277"/>
      <c r="BJ17" s="277"/>
      <c r="BK17" s="277"/>
      <c r="BL17" s="277"/>
      <c r="BM17" s="277"/>
      <c r="BN17" s="277"/>
      <c r="BO17" s="277"/>
      <c r="BP17" s="277"/>
      <c r="BQ17" s="277"/>
      <c r="BR17" s="277"/>
      <c r="BS17" s="277"/>
      <c r="BT17" s="277"/>
      <c r="BU17" s="277"/>
      <c r="BV17" s="277"/>
      <c r="BW17" s="277"/>
      <c r="BX17" s="277"/>
      <c r="BY17" s="277"/>
      <c r="BZ17" s="277"/>
      <c r="CA17" s="277"/>
      <c r="CB17" s="277"/>
      <c r="CC17" s="277"/>
      <c r="CD17" s="277"/>
      <c r="CE17" s="277"/>
      <c r="CF17" s="277"/>
      <c r="CG17" s="277"/>
      <c r="CH17" s="277"/>
      <c r="CI17" s="277"/>
      <c r="CJ17" s="277"/>
      <c r="CK17" s="277"/>
      <c r="CL17" s="277"/>
      <c r="CM17" s="277"/>
      <c r="CN17" s="277"/>
      <c r="CO17" s="277"/>
      <c r="CP17" s="277"/>
      <c r="CQ17" s="277"/>
      <c r="CR17" s="277"/>
      <c r="CS17" s="277"/>
      <c r="CT17" s="277"/>
      <c r="CU17" s="277"/>
      <c r="CV17" s="277"/>
      <c r="CW17" s="277"/>
      <c r="CX17" s="277"/>
      <c r="CY17" s="277"/>
      <c r="CZ17" s="277"/>
      <c r="DA17" s="277"/>
      <c r="DB17" s="277"/>
      <c r="DC17" s="277"/>
      <c r="DD17" s="277"/>
      <c r="DE17" s="277"/>
      <c r="DF17" s="277"/>
      <c r="DG17" s="277"/>
      <c r="DH17" s="277"/>
      <c r="DI17" s="277"/>
      <c r="DJ17" s="277"/>
      <c r="DK17" s="277"/>
      <c r="DL17" s="277"/>
      <c r="DM17" s="277"/>
      <c r="DN17" s="277"/>
      <c r="DO17" s="277"/>
      <c r="DP17" s="277"/>
      <c r="DQ17" s="277"/>
      <c r="DR17" s="277"/>
      <c r="DS17" s="277"/>
      <c r="DT17" s="277"/>
      <c r="DU17" s="277"/>
      <c r="DV17" s="277"/>
      <c r="DW17" s="277"/>
      <c r="DX17" s="277"/>
      <c r="DY17" s="277"/>
      <c r="DZ17" s="277"/>
      <c r="EA17" s="277"/>
      <c r="EB17" s="277"/>
      <c r="EC17" s="277"/>
      <c r="ED17" s="277"/>
      <c r="EE17" s="277"/>
      <c r="EF17" s="277"/>
      <c r="EG17" s="277"/>
      <c r="EH17" s="277"/>
      <c r="EI17" s="277"/>
    </row>
    <row r="18" spans="1:139" s="16" customFormat="1">
      <c r="A18" s="37"/>
      <c r="B18" s="37"/>
      <c r="C18" s="37"/>
      <c r="D18" s="350" t="s">
        <v>64</v>
      </c>
      <c r="E18" s="104">
        <f t="shared" ref="E18:E28" si="0">+I18+O18</f>
        <v>0</v>
      </c>
      <c r="F18" s="104">
        <f t="shared" ref="F18:F28" si="1">+J18+P18</f>
        <v>0</v>
      </c>
      <c r="G18" s="104">
        <f t="shared" ref="G18:G28" si="2">+K18+Q18</f>
        <v>0</v>
      </c>
      <c r="H18" s="43"/>
      <c r="I18" s="90"/>
      <c r="J18" s="90"/>
      <c r="K18" s="90"/>
      <c r="L18" s="271"/>
      <c r="M18" s="90"/>
      <c r="N18" s="37"/>
      <c r="O18" s="90"/>
      <c r="P18" s="90"/>
      <c r="Q18" s="90"/>
      <c r="R18" s="90"/>
      <c r="S18" s="336"/>
      <c r="T18" s="37"/>
      <c r="U18" s="37"/>
      <c r="V18" s="37"/>
      <c r="W18" s="276" t="str">
        <f>IF($M18="v",1,"")</f>
        <v/>
      </c>
      <c r="X18" s="276" t="str">
        <f>IF($S18="v",1,"")</f>
        <v/>
      </c>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row>
    <row r="19" spans="1:139" s="16" customFormat="1">
      <c r="A19" s="37"/>
      <c r="B19" s="37"/>
      <c r="C19" s="37"/>
      <c r="D19" s="350" t="s">
        <v>65</v>
      </c>
      <c r="E19" s="104">
        <f t="shared" si="0"/>
        <v>0</v>
      </c>
      <c r="F19" s="104">
        <f t="shared" si="1"/>
        <v>0</v>
      </c>
      <c r="G19" s="104">
        <f t="shared" si="2"/>
        <v>0</v>
      </c>
      <c r="H19" s="43"/>
      <c r="I19" s="90"/>
      <c r="J19" s="90"/>
      <c r="K19" s="90"/>
      <c r="L19" s="271"/>
      <c r="M19" s="90"/>
      <c r="N19" s="37"/>
      <c r="O19" s="90"/>
      <c r="P19" s="90"/>
      <c r="Q19" s="90"/>
      <c r="R19" s="90"/>
      <c r="S19" s="336"/>
      <c r="T19" s="37"/>
      <c r="U19" s="37"/>
      <c r="V19" s="37"/>
      <c r="W19" s="276" t="str">
        <f t="shared" ref="W19:W28" si="3">IF($M19="v",1,"")</f>
        <v/>
      </c>
      <c r="X19" s="276" t="str">
        <f t="shared" ref="X19:X28" si="4">IF($S19="v",1,"")</f>
        <v/>
      </c>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row>
    <row r="20" spans="1:139" s="16" customFormat="1">
      <c r="A20" s="37"/>
      <c r="B20" s="37"/>
      <c r="C20" s="37"/>
      <c r="D20" s="350" t="s">
        <v>66</v>
      </c>
      <c r="E20" s="104">
        <f t="shared" si="0"/>
        <v>0</v>
      </c>
      <c r="F20" s="104">
        <f t="shared" si="1"/>
        <v>0</v>
      </c>
      <c r="G20" s="104">
        <f t="shared" si="2"/>
        <v>0</v>
      </c>
      <c r="H20" s="43"/>
      <c r="I20" s="90"/>
      <c r="J20" s="90"/>
      <c r="K20" s="90"/>
      <c r="L20" s="271"/>
      <c r="M20" s="90"/>
      <c r="N20" s="37"/>
      <c r="O20" s="90"/>
      <c r="P20" s="90"/>
      <c r="Q20" s="90"/>
      <c r="R20" s="90"/>
      <c r="S20" s="336"/>
      <c r="T20" s="37"/>
      <c r="U20" s="37"/>
      <c r="V20" s="37"/>
      <c r="W20" s="276" t="str">
        <f t="shared" si="3"/>
        <v/>
      </c>
      <c r="X20" s="276" t="str">
        <f t="shared" si="4"/>
        <v/>
      </c>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row>
    <row r="21" spans="1:139" s="16" customFormat="1">
      <c r="A21" s="37"/>
      <c r="B21" s="37"/>
      <c r="C21" s="37"/>
      <c r="D21" s="350" t="s">
        <v>67</v>
      </c>
      <c r="E21" s="104">
        <f t="shared" si="0"/>
        <v>0</v>
      </c>
      <c r="F21" s="104">
        <f t="shared" si="1"/>
        <v>0</v>
      </c>
      <c r="G21" s="104">
        <f t="shared" si="2"/>
        <v>0</v>
      </c>
      <c r="H21" s="43"/>
      <c r="I21" s="90"/>
      <c r="J21" s="90"/>
      <c r="K21" s="90"/>
      <c r="L21" s="271"/>
      <c r="M21" s="90"/>
      <c r="N21" s="37"/>
      <c r="O21" s="90"/>
      <c r="P21" s="90"/>
      <c r="Q21" s="90"/>
      <c r="R21" s="90"/>
      <c r="S21" s="336"/>
      <c r="T21" s="37"/>
      <c r="U21" s="37"/>
      <c r="V21" s="37"/>
      <c r="W21" s="276" t="str">
        <f t="shared" si="3"/>
        <v/>
      </c>
      <c r="X21" s="276" t="str">
        <f t="shared" si="4"/>
        <v/>
      </c>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row>
    <row r="22" spans="1:139" s="16" customFormat="1">
      <c r="A22" s="37"/>
      <c r="B22" s="37"/>
      <c r="C22" s="37"/>
      <c r="D22" s="350" t="s">
        <v>68</v>
      </c>
      <c r="E22" s="104">
        <f t="shared" si="0"/>
        <v>0</v>
      </c>
      <c r="F22" s="104">
        <f t="shared" si="1"/>
        <v>0</v>
      </c>
      <c r="G22" s="104">
        <f t="shared" si="2"/>
        <v>0</v>
      </c>
      <c r="H22" s="43"/>
      <c r="I22" s="90"/>
      <c r="J22" s="90"/>
      <c r="K22" s="90"/>
      <c r="L22" s="271"/>
      <c r="M22" s="90"/>
      <c r="N22" s="37"/>
      <c r="O22" s="90"/>
      <c r="P22" s="90"/>
      <c r="Q22" s="90"/>
      <c r="R22" s="271"/>
      <c r="S22" s="90"/>
      <c r="T22" s="37"/>
      <c r="U22" s="37"/>
      <c r="V22" s="37"/>
      <c r="W22" s="276" t="str">
        <f t="shared" si="3"/>
        <v/>
      </c>
      <c r="X22" s="276" t="str">
        <f t="shared" si="4"/>
        <v/>
      </c>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row>
    <row r="23" spans="1:139" s="16" customFormat="1">
      <c r="A23" s="37"/>
      <c r="B23" s="37"/>
      <c r="C23" s="37"/>
      <c r="D23" s="350" t="s">
        <v>69</v>
      </c>
      <c r="E23" s="104">
        <f t="shared" si="0"/>
        <v>0</v>
      </c>
      <c r="F23" s="104">
        <f t="shared" si="1"/>
        <v>0</v>
      </c>
      <c r="G23" s="104">
        <f t="shared" si="2"/>
        <v>0</v>
      </c>
      <c r="H23" s="43"/>
      <c r="I23" s="90"/>
      <c r="J23" s="90"/>
      <c r="K23" s="90"/>
      <c r="L23" s="271"/>
      <c r="M23" s="90"/>
      <c r="N23" s="37"/>
      <c r="O23" s="90"/>
      <c r="P23" s="90"/>
      <c r="Q23" s="90"/>
      <c r="R23" s="271"/>
      <c r="S23" s="90"/>
      <c r="T23" s="37"/>
      <c r="U23" s="37"/>
      <c r="V23" s="37"/>
      <c r="W23" s="276" t="str">
        <f t="shared" si="3"/>
        <v/>
      </c>
      <c r="X23" s="276" t="str">
        <f t="shared" si="4"/>
        <v/>
      </c>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row>
    <row r="24" spans="1:139" s="16" customFormat="1">
      <c r="A24" s="37"/>
      <c r="B24" s="37"/>
      <c r="C24" s="37"/>
      <c r="D24" s="350" t="s">
        <v>70</v>
      </c>
      <c r="E24" s="104">
        <f t="shared" si="0"/>
        <v>0</v>
      </c>
      <c r="F24" s="104">
        <f t="shared" si="1"/>
        <v>0</v>
      </c>
      <c r="G24" s="104">
        <f t="shared" si="2"/>
        <v>0</v>
      </c>
      <c r="H24" s="43"/>
      <c r="I24" s="90"/>
      <c r="J24" s="90"/>
      <c r="K24" s="90"/>
      <c r="L24" s="271"/>
      <c r="M24" s="90"/>
      <c r="N24" s="37"/>
      <c r="O24" s="90"/>
      <c r="P24" s="90"/>
      <c r="Q24" s="90"/>
      <c r="R24" s="90"/>
      <c r="S24" s="336"/>
      <c r="T24" s="37"/>
      <c r="U24" s="37"/>
      <c r="V24" s="37"/>
      <c r="W24" s="276" t="str">
        <f t="shared" si="3"/>
        <v/>
      </c>
      <c r="X24" s="276" t="str">
        <f t="shared" si="4"/>
        <v/>
      </c>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row>
    <row r="25" spans="1:139" s="16" customFormat="1">
      <c r="A25" s="37"/>
      <c r="B25" s="37"/>
      <c r="C25" s="37"/>
      <c r="D25" s="356" t="s">
        <v>71</v>
      </c>
      <c r="E25" s="104">
        <f t="shared" si="0"/>
        <v>0</v>
      </c>
      <c r="F25" s="104">
        <f t="shared" si="1"/>
        <v>0</v>
      </c>
      <c r="G25" s="104">
        <f t="shared" si="2"/>
        <v>0</v>
      </c>
      <c r="H25" s="43"/>
      <c r="I25" s="90"/>
      <c r="J25" s="90"/>
      <c r="K25" s="90"/>
      <c r="L25" s="271"/>
      <c r="M25" s="90"/>
      <c r="N25" s="37"/>
      <c r="O25" s="90"/>
      <c r="P25" s="90"/>
      <c r="Q25" s="90"/>
      <c r="R25" s="90"/>
      <c r="S25" s="336"/>
      <c r="T25" s="37"/>
      <c r="U25" s="37"/>
      <c r="V25" s="37"/>
      <c r="W25" s="276" t="str">
        <f t="shared" si="3"/>
        <v/>
      </c>
      <c r="X25" s="276" t="str">
        <f t="shared" si="4"/>
        <v/>
      </c>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row>
    <row r="26" spans="1:139" s="16" customFormat="1">
      <c r="A26" s="37"/>
      <c r="B26" s="37"/>
      <c r="C26" s="37"/>
      <c r="D26" s="356" t="s">
        <v>72</v>
      </c>
      <c r="E26" s="104">
        <f t="shared" si="0"/>
        <v>0</v>
      </c>
      <c r="F26" s="104">
        <f t="shared" si="1"/>
        <v>0</v>
      </c>
      <c r="G26" s="104">
        <f t="shared" si="2"/>
        <v>0</v>
      </c>
      <c r="H26" s="43"/>
      <c r="I26" s="90"/>
      <c r="J26" s="90"/>
      <c r="K26" s="90"/>
      <c r="L26" s="271"/>
      <c r="M26" s="90"/>
      <c r="N26" s="37"/>
      <c r="O26" s="90"/>
      <c r="P26" s="90"/>
      <c r="Q26" s="90"/>
      <c r="R26" s="90"/>
      <c r="S26" s="336"/>
      <c r="T26" s="37"/>
      <c r="U26" s="37"/>
      <c r="V26" s="37"/>
      <c r="W26" s="276" t="str">
        <f t="shared" si="3"/>
        <v/>
      </c>
      <c r="X26" s="276" t="str">
        <f t="shared" si="4"/>
        <v/>
      </c>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row>
    <row r="27" spans="1:139" s="16" customFormat="1">
      <c r="A27" s="37"/>
      <c r="B27" s="37"/>
      <c r="C27" s="37"/>
      <c r="D27" s="356" t="s">
        <v>73</v>
      </c>
      <c r="E27" s="104">
        <f t="shared" si="0"/>
        <v>0</v>
      </c>
      <c r="F27" s="104">
        <f t="shared" si="1"/>
        <v>0</v>
      </c>
      <c r="G27" s="104">
        <f t="shared" si="2"/>
        <v>0</v>
      </c>
      <c r="H27" s="43"/>
      <c r="I27" s="90"/>
      <c r="J27" s="90"/>
      <c r="K27" s="90"/>
      <c r="L27" s="271"/>
      <c r="M27" s="90"/>
      <c r="N27" s="37"/>
      <c r="O27" s="90"/>
      <c r="P27" s="90"/>
      <c r="Q27" s="90"/>
      <c r="R27" s="90"/>
      <c r="S27" s="336"/>
      <c r="T27" s="37"/>
      <c r="U27" s="37"/>
      <c r="V27" s="37"/>
      <c r="W27" s="276" t="str">
        <f t="shared" si="3"/>
        <v/>
      </c>
      <c r="X27" s="276" t="str">
        <f t="shared" si="4"/>
        <v/>
      </c>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row>
    <row r="28" spans="1:139" s="16" customFormat="1">
      <c r="A28" s="37"/>
      <c r="B28" s="37"/>
      <c r="C28" s="37"/>
      <c r="D28" s="350" t="s">
        <v>74</v>
      </c>
      <c r="E28" s="104">
        <f t="shared" si="0"/>
        <v>0</v>
      </c>
      <c r="F28" s="104">
        <f t="shared" si="1"/>
        <v>0</v>
      </c>
      <c r="G28" s="104">
        <f t="shared" si="2"/>
        <v>0</v>
      </c>
      <c r="H28" s="43"/>
      <c r="I28" s="90"/>
      <c r="J28" s="90"/>
      <c r="K28" s="90"/>
      <c r="L28" s="271"/>
      <c r="M28" s="90"/>
      <c r="N28" s="37"/>
      <c r="O28" s="90"/>
      <c r="P28" s="90"/>
      <c r="Q28" s="90"/>
      <c r="R28" s="90"/>
      <c r="S28" s="336"/>
      <c r="T28" s="37"/>
      <c r="U28" s="37"/>
      <c r="V28" s="37"/>
      <c r="W28" s="276" t="str">
        <f t="shared" si="3"/>
        <v/>
      </c>
      <c r="X28" s="276" t="str">
        <f t="shared" si="4"/>
        <v/>
      </c>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row>
    <row r="29" spans="1:139" s="18" customFormat="1">
      <c r="A29" s="38"/>
      <c r="B29" s="38"/>
      <c r="C29" s="38"/>
      <c r="D29" s="287" t="s">
        <v>75</v>
      </c>
      <c r="E29" s="287"/>
      <c r="F29" s="104">
        <f>+J29+P29</f>
        <v>0</v>
      </c>
      <c r="G29" s="104">
        <f>+K29+Q29</f>
        <v>0</v>
      </c>
      <c r="H29" s="43"/>
      <c r="I29" s="287"/>
      <c r="J29" s="91">
        <f>SUM(J18:J28)</f>
        <v>0</v>
      </c>
      <c r="K29" s="91">
        <f>SUM(K18:K28)</f>
        <v>0</v>
      </c>
      <c r="L29" s="357">
        <f>+SUM(L18:L28)</f>
        <v>0</v>
      </c>
      <c r="M29" s="91" t="str">
        <f>IF(L30&gt;M30,"onvolledig", "")</f>
        <v/>
      </c>
      <c r="N29" s="38"/>
      <c r="O29" s="287"/>
      <c r="P29" s="91">
        <f>SUM(P18:P28)</f>
        <v>0</v>
      </c>
      <c r="Q29" s="91">
        <f>SUM(Q18:Q28)</f>
        <v>0</v>
      </c>
      <c r="R29" s="91">
        <f>+SUM(R18:R28)</f>
        <v>0</v>
      </c>
      <c r="S29" s="337" t="str">
        <f>IF(R30&gt;S30,"onvolledig", "")</f>
        <v/>
      </c>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row>
    <row r="30" spans="1:139" s="272" customFormat="1" hidden="1">
      <c r="D30" s="3"/>
      <c r="E30" s="3"/>
      <c r="F30" s="3"/>
      <c r="G30" s="3"/>
      <c r="H30" s="273"/>
      <c r="I30" s="3"/>
      <c r="J30" s="3"/>
      <c r="K30" s="3"/>
      <c r="L30" s="3">
        <f>COUNT(L18:L28)</f>
        <v>0</v>
      </c>
      <c r="M30" s="272">
        <f>COUNT(W18:W28)</f>
        <v>0</v>
      </c>
      <c r="N30" s="38"/>
      <c r="O30" s="3"/>
      <c r="P30" s="3"/>
      <c r="Q30" s="3"/>
      <c r="R30" s="3">
        <f>COUNT(R18:R28)</f>
        <v>0</v>
      </c>
      <c r="S30" s="3">
        <f>COUNT(X18:X28)</f>
        <v>0</v>
      </c>
    </row>
    <row r="31" spans="1:139" s="16" customFormat="1">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row>
    <row r="32" spans="1:139" s="16" customFormat="1">
      <c r="A32" s="37"/>
      <c r="B32" s="37"/>
      <c r="C32" s="37"/>
      <c r="D32" s="367" t="s">
        <v>76</v>
      </c>
      <c r="E32" s="354" t="s">
        <v>77</v>
      </c>
      <c r="F32" s="354" t="s">
        <v>78</v>
      </c>
      <c r="G32" s="355" t="s">
        <v>79</v>
      </c>
      <c r="H32" s="37"/>
      <c r="I32" s="37"/>
      <c r="J32" s="37"/>
      <c r="K32" s="37"/>
      <c r="L32" s="37"/>
      <c r="M32" s="37"/>
      <c r="N32" s="37" t="s">
        <v>80</v>
      </c>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row>
    <row r="33" spans="1:139" s="16" customFormat="1">
      <c r="A33" s="37"/>
      <c r="B33" s="37"/>
      <c r="C33" s="37"/>
      <c r="D33" s="368"/>
      <c r="E33" s="91">
        <f>+L29</f>
        <v>0</v>
      </c>
      <c r="F33" s="91">
        <f>+R29</f>
        <v>0</v>
      </c>
      <c r="G33" s="348">
        <f>+E33+F33</f>
        <v>0</v>
      </c>
      <c r="H33" s="44"/>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row>
    <row r="34" spans="1:139" s="16" customFormat="1" ht="14.4">
      <c r="A34" s="37"/>
      <c r="B34" s="37"/>
      <c r="C34" s="37"/>
      <c r="D34" s="274"/>
      <c r="E34" s="46"/>
      <c r="F34" s="46"/>
      <c r="G34" s="275"/>
      <c r="H34" s="44"/>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row>
    <row r="35" spans="1:139" s="16" customFormat="1" ht="14.4">
      <c r="A35" s="37"/>
      <c r="B35" s="37"/>
      <c r="C35" s="37"/>
      <c r="D35" s="274"/>
      <c r="E35" s="50">
        <f>IF(M29="",3,0)</f>
        <v>3</v>
      </c>
      <c r="F35" s="37" t="str">
        <f>IF(E35=3,"Inbrengwaarde/verwervingskosten te transformeren/renoveren vastgoed onderbouwd.", "Er ontbreekt een taxatierapport ter onderbouwing van de inbrengwaarde/verwervingskosten van het te tranformeren/renoveren vastgoed.")</f>
        <v>Inbrengwaarde/verwervingskosten te transformeren/renoveren vastgoed onderbouwd.</v>
      </c>
      <c r="G35" s="275"/>
      <c r="H35" s="44"/>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row>
    <row r="36" spans="1:139" s="16" customFormat="1">
      <c r="A36" s="37"/>
      <c r="B36" s="37"/>
      <c r="C36" s="37"/>
      <c r="D36" s="45"/>
      <c r="E36" s="50">
        <f>IF(S29="",3,0)</f>
        <v>3</v>
      </c>
      <c r="F36" s="37" t="str">
        <f>IF(E36=3,"Inbrengwaarde/verwervingskosten te slopen vastgoed onderbouwd.","Er ontbreekt een taxatierapport ter onderbouwing van de inbrengwaarde/verwervingskosten van het te slopen vastgoed.")</f>
        <v>Inbrengwaarde/verwervingskosten te slopen vastgoed onderbouwd.</v>
      </c>
      <c r="G36" s="46"/>
      <c r="H36" s="44"/>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row>
    <row r="37" spans="1:139" s="16" customFormat="1">
      <c r="A37" s="37"/>
      <c r="B37" s="37"/>
      <c r="C37" s="37"/>
      <c r="D37" s="45"/>
      <c r="E37" s="50"/>
      <c r="F37" s="37"/>
      <c r="G37" s="46"/>
      <c r="H37" s="44"/>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row>
    <row r="38" spans="1:139" s="15" customFormat="1">
      <c r="A38" s="41"/>
      <c r="B38" s="122" t="s">
        <v>81</v>
      </c>
      <c r="C38" s="123"/>
      <c r="D38" s="123"/>
      <c r="E38" s="123"/>
      <c r="F38" s="123"/>
      <c r="G38" s="124"/>
      <c r="H38" s="123"/>
      <c r="I38" s="123"/>
      <c r="J38" s="123"/>
      <c r="K38" s="123"/>
      <c r="L38" s="123"/>
      <c r="M38" s="123"/>
      <c r="N38" s="123"/>
      <c r="O38" s="123"/>
      <c r="P38" s="123"/>
      <c r="Q38" s="123"/>
      <c r="R38" s="123"/>
      <c r="S38" s="123"/>
      <c r="T38" s="123"/>
      <c r="U38" s="125"/>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row>
    <row r="39" spans="1:139" s="16" customFormat="1">
      <c r="A39" s="37"/>
      <c r="B39" s="37"/>
      <c r="C39" s="114" t="s">
        <v>82</v>
      </c>
      <c r="D39" s="115"/>
      <c r="E39" s="115"/>
      <c r="F39" s="115"/>
      <c r="G39" s="115"/>
      <c r="H39" s="115"/>
      <c r="I39" s="115"/>
      <c r="J39" s="115"/>
      <c r="K39" s="115"/>
      <c r="L39" s="115"/>
      <c r="M39" s="115"/>
      <c r="N39" s="115"/>
      <c r="O39" s="115"/>
      <c r="P39" s="115"/>
      <c r="Q39" s="115"/>
      <c r="R39" s="115"/>
      <c r="S39" s="115"/>
      <c r="T39" s="115"/>
      <c r="U39" s="352"/>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row>
    <row r="40" spans="1:139" s="16" customFormat="1" ht="14.4">
      <c r="A40" s="37"/>
      <c r="B40" s="37"/>
      <c r="C40" s="37"/>
      <c r="D40" s="42"/>
      <c r="E40" s="374" t="s">
        <v>83</v>
      </c>
      <c r="F40" s="375"/>
      <c r="G40" s="376"/>
      <c r="H40" s="43" t="s">
        <v>53</v>
      </c>
      <c r="I40" s="374" t="s">
        <v>84</v>
      </c>
      <c r="J40" s="375"/>
      <c r="K40" s="375"/>
      <c r="L40" s="375"/>
      <c r="M40" s="375"/>
      <c r="N40" s="376"/>
      <c r="O40" s="37"/>
      <c r="P40" s="374" t="s">
        <v>85</v>
      </c>
      <c r="Q40" s="375"/>
      <c r="R40" s="375"/>
      <c r="S40" s="375"/>
      <c r="T40" s="375"/>
      <c r="U40" s="376"/>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row>
    <row r="41" spans="1:139" s="284" customFormat="1" ht="69">
      <c r="A41" s="277"/>
      <c r="B41" s="277"/>
      <c r="C41" s="278"/>
      <c r="D41" s="277"/>
      <c r="E41" s="282" t="s">
        <v>56</v>
      </c>
      <c r="F41" s="280" t="s">
        <v>57</v>
      </c>
      <c r="G41" s="280" t="s">
        <v>86</v>
      </c>
      <c r="H41" s="277"/>
      <c r="I41" s="344" t="s">
        <v>56</v>
      </c>
      <c r="J41" s="318" t="s">
        <v>59</v>
      </c>
      <c r="K41" s="318" t="s">
        <v>60</v>
      </c>
      <c r="L41" s="318" t="s">
        <v>87</v>
      </c>
      <c r="M41" s="318" t="s">
        <v>88</v>
      </c>
      <c r="N41" s="345" t="s">
        <v>197</v>
      </c>
      <c r="O41" s="277"/>
      <c r="P41" s="282" t="s">
        <v>56</v>
      </c>
      <c r="Q41" s="282" t="s">
        <v>59</v>
      </c>
      <c r="R41" s="282" t="s">
        <v>60</v>
      </c>
      <c r="S41" s="282" t="s">
        <v>89</v>
      </c>
      <c r="T41" s="282" t="s">
        <v>88</v>
      </c>
      <c r="U41" s="282" t="s">
        <v>198</v>
      </c>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7"/>
      <c r="BR41" s="277"/>
      <c r="BS41" s="277"/>
      <c r="BT41" s="277"/>
      <c r="BU41" s="277"/>
      <c r="BV41" s="277"/>
      <c r="BW41" s="277"/>
      <c r="BX41" s="277"/>
      <c r="BY41" s="277"/>
      <c r="BZ41" s="277"/>
      <c r="CA41" s="277"/>
      <c r="CB41" s="277"/>
      <c r="CC41" s="277"/>
      <c r="CD41" s="277"/>
      <c r="CE41" s="277"/>
      <c r="CF41" s="277"/>
      <c r="CG41" s="277"/>
      <c r="CH41" s="277"/>
      <c r="CI41" s="277"/>
      <c r="CJ41" s="277"/>
      <c r="CK41" s="277"/>
      <c r="CL41" s="277"/>
      <c r="CM41" s="277"/>
      <c r="CN41" s="277"/>
      <c r="CO41" s="277"/>
      <c r="CP41" s="277"/>
      <c r="CQ41" s="277"/>
      <c r="CR41" s="277"/>
      <c r="CS41" s="277"/>
      <c r="CT41" s="277"/>
      <c r="CU41" s="277"/>
      <c r="CV41" s="277"/>
      <c r="CW41" s="277"/>
      <c r="CX41" s="277"/>
      <c r="CY41" s="277"/>
      <c r="CZ41" s="277"/>
      <c r="DA41" s="277"/>
      <c r="DB41" s="277"/>
      <c r="DC41" s="277"/>
      <c r="DD41" s="277"/>
      <c r="DE41" s="277"/>
      <c r="DF41" s="277"/>
      <c r="DG41" s="277"/>
      <c r="DH41" s="277"/>
      <c r="DI41" s="277"/>
      <c r="DJ41" s="277"/>
      <c r="DK41" s="277"/>
      <c r="DL41" s="277"/>
      <c r="DM41" s="277"/>
      <c r="DN41" s="277"/>
      <c r="DO41" s="277"/>
      <c r="DP41" s="277"/>
      <c r="DQ41" s="277"/>
      <c r="DR41" s="277"/>
      <c r="DS41" s="277"/>
      <c r="DT41" s="277"/>
      <c r="DU41" s="277"/>
      <c r="DV41" s="277"/>
      <c r="DW41" s="277"/>
      <c r="DX41" s="277"/>
      <c r="DY41" s="277"/>
      <c r="DZ41" s="277"/>
      <c r="EA41" s="277"/>
      <c r="EB41" s="277"/>
      <c r="EC41" s="277"/>
      <c r="ED41" s="277"/>
      <c r="EE41" s="277"/>
      <c r="EF41" s="277"/>
      <c r="EG41" s="277"/>
      <c r="EH41" s="277"/>
      <c r="EI41" s="277"/>
    </row>
    <row r="42" spans="1:139" s="16" customFormat="1">
      <c r="A42" s="37"/>
      <c r="B42" s="37"/>
      <c r="D42" s="349" t="str">
        <f xml:space="preserve"> D$18</f>
        <v>Wonen sociale huur</v>
      </c>
      <c r="E42" s="104">
        <f t="shared" ref="E42:E52" si="5">$I42+$P42</f>
        <v>0</v>
      </c>
      <c r="F42" s="104">
        <f t="shared" ref="F42:F52" si="6">$J42+$Q42</f>
        <v>0</v>
      </c>
      <c r="G42" s="104">
        <f>$K42+$R42</f>
        <v>0</v>
      </c>
      <c r="H42" s="37"/>
      <c r="I42" s="338"/>
      <c r="J42" s="90"/>
      <c r="K42" s="90"/>
      <c r="L42" s="90"/>
      <c r="M42" s="90"/>
      <c r="N42" s="339"/>
      <c r="O42" s="37"/>
      <c r="P42" s="90"/>
      <c r="Q42" s="90"/>
      <c r="R42" s="90"/>
      <c r="S42" s="90"/>
      <c r="T42" s="90"/>
      <c r="U42" s="90"/>
      <c r="V42" s="37"/>
      <c r="W42" s="276" t="str">
        <f>IF($N42="v",1,"")</f>
        <v/>
      </c>
      <c r="X42" s="276" t="str">
        <f>IF($U42="v",1,"")</f>
        <v/>
      </c>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row>
    <row r="43" spans="1:139" s="16" customFormat="1">
      <c r="A43" s="37"/>
      <c r="B43" s="37"/>
      <c r="D43" s="350" t="s">
        <v>65</v>
      </c>
      <c r="E43" s="104">
        <f t="shared" si="5"/>
        <v>0</v>
      </c>
      <c r="F43" s="104">
        <f t="shared" si="6"/>
        <v>0</v>
      </c>
      <c r="G43" s="104">
        <f t="shared" ref="G43:G52" si="7">$K43+$R43</f>
        <v>0</v>
      </c>
      <c r="H43" s="37"/>
      <c r="I43" s="338"/>
      <c r="J43" s="90"/>
      <c r="K43" s="90"/>
      <c r="L43" s="90"/>
      <c r="M43" s="90"/>
      <c r="N43" s="339"/>
      <c r="O43" s="37"/>
      <c r="P43" s="90"/>
      <c r="Q43" s="90"/>
      <c r="R43" s="90"/>
      <c r="S43" s="90"/>
      <c r="T43" s="90"/>
      <c r="U43" s="90"/>
      <c r="V43" s="37"/>
      <c r="W43" s="276" t="str">
        <f t="shared" ref="W43:W52" si="8">IF($N43="v",1,"")</f>
        <v/>
      </c>
      <c r="X43" s="276" t="str">
        <f t="shared" ref="X43:X52" si="9">IF($U43="v",1,"")</f>
        <v/>
      </c>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row>
    <row r="44" spans="1:139" s="16" customFormat="1">
      <c r="A44" s="37"/>
      <c r="B44" s="37"/>
      <c r="D44" s="350" t="s">
        <v>66</v>
      </c>
      <c r="E44" s="104">
        <f t="shared" si="5"/>
        <v>0</v>
      </c>
      <c r="F44" s="104">
        <f t="shared" si="6"/>
        <v>0</v>
      </c>
      <c r="G44" s="104">
        <f t="shared" si="7"/>
        <v>0</v>
      </c>
      <c r="H44" s="37"/>
      <c r="I44" s="338"/>
      <c r="J44" s="90"/>
      <c r="K44" s="90"/>
      <c r="L44" s="90"/>
      <c r="M44" s="90"/>
      <c r="N44" s="339"/>
      <c r="O44" s="37"/>
      <c r="P44" s="90"/>
      <c r="Q44" s="90"/>
      <c r="R44" s="90"/>
      <c r="S44" s="90"/>
      <c r="T44" s="90"/>
      <c r="U44" s="90"/>
      <c r="V44" s="37"/>
      <c r="W44" s="276" t="str">
        <f t="shared" si="8"/>
        <v/>
      </c>
      <c r="X44" s="276" t="str">
        <f t="shared" si="9"/>
        <v/>
      </c>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row>
    <row r="45" spans="1:139" s="16" customFormat="1">
      <c r="A45" s="37"/>
      <c r="B45" s="37"/>
      <c r="D45" s="349" t="str">
        <f xml:space="preserve"> D$21</f>
        <v>Kantoren en bedrijfsruimte</v>
      </c>
      <c r="E45" s="104">
        <f t="shared" si="5"/>
        <v>0</v>
      </c>
      <c r="F45" s="104">
        <f t="shared" si="6"/>
        <v>0</v>
      </c>
      <c r="G45" s="104">
        <f t="shared" si="7"/>
        <v>0</v>
      </c>
      <c r="H45" s="37"/>
      <c r="I45" s="338"/>
      <c r="J45" s="90"/>
      <c r="K45" s="90"/>
      <c r="L45" s="90"/>
      <c r="M45" s="271"/>
      <c r="N45" s="90"/>
      <c r="O45" s="37"/>
      <c r="P45" s="90"/>
      <c r="Q45" s="90"/>
      <c r="R45" s="90"/>
      <c r="S45" s="90"/>
      <c r="T45" s="271"/>
      <c r="U45" s="90"/>
      <c r="V45" s="37"/>
      <c r="W45" s="276" t="str">
        <f t="shared" si="8"/>
        <v/>
      </c>
      <c r="X45" s="276" t="str">
        <f t="shared" si="9"/>
        <v/>
      </c>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row>
    <row r="46" spans="1:139" s="16" customFormat="1">
      <c r="A46" s="37"/>
      <c r="B46" s="37"/>
      <c r="D46" s="349" t="str">
        <f xml:space="preserve"> D$22</f>
        <v>Winkels (retail)</v>
      </c>
      <c r="E46" s="104">
        <f t="shared" si="5"/>
        <v>0</v>
      </c>
      <c r="F46" s="104">
        <f t="shared" si="6"/>
        <v>0</v>
      </c>
      <c r="G46" s="104">
        <f t="shared" si="7"/>
        <v>0</v>
      </c>
      <c r="H46" s="37"/>
      <c r="I46" s="338"/>
      <c r="J46" s="90"/>
      <c r="K46" s="90"/>
      <c r="L46" s="90"/>
      <c r="M46" s="271"/>
      <c r="N46" s="90"/>
      <c r="O46" s="37"/>
      <c r="P46" s="90"/>
      <c r="Q46" s="90"/>
      <c r="R46" s="90"/>
      <c r="S46" s="90"/>
      <c r="T46" s="271"/>
      <c r="U46" s="90"/>
      <c r="V46" s="37"/>
      <c r="W46" s="276" t="str">
        <f t="shared" si="8"/>
        <v/>
      </c>
      <c r="X46" s="276" t="str">
        <f t="shared" si="9"/>
        <v/>
      </c>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row>
    <row r="47" spans="1:139" s="16" customFormat="1">
      <c r="A47" s="37"/>
      <c r="B47" s="37"/>
      <c r="D47" s="349" t="str">
        <f xml:space="preserve"> D$23</f>
        <v>Overige commerciële voorzieningen</v>
      </c>
      <c r="E47" s="104">
        <f t="shared" si="5"/>
        <v>0</v>
      </c>
      <c r="F47" s="104">
        <f t="shared" si="6"/>
        <v>0</v>
      </c>
      <c r="G47" s="104">
        <f t="shared" si="7"/>
        <v>0</v>
      </c>
      <c r="H47" s="37"/>
      <c r="I47" s="338"/>
      <c r="J47" s="90"/>
      <c r="K47" s="90"/>
      <c r="L47" s="90"/>
      <c r="M47" s="90"/>
      <c r="N47" s="339"/>
      <c r="O47" s="37"/>
      <c r="P47" s="90"/>
      <c r="Q47" s="90"/>
      <c r="R47" s="90"/>
      <c r="S47" s="90"/>
      <c r="T47" s="90"/>
      <c r="U47" s="90"/>
      <c r="V47" s="37"/>
      <c r="W47" s="276" t="str">
        <f t="shared" si="8"/>
        <v/>
      </c>
      <c r="X47" s="276" t="str">
        <f t="shared" si="9"/>
        <v/>
      </c>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row>
    <row r="48" spans="1:139" s="16" customFormat="1">
      <c r="A48" s="37"/>
      <c r="B48" s="37"/>
      <c r="D48" s="349" t="str">
        <f xml:space="preserve"> D$24</f>
        <v>Maatschappelijke voorzieningen</v>
      </c>
      <c r="E48" s="104">
        <f t="shared" si="5"/>
        <v>0</v>
      </c>
      <c r="F48" s="104">
        <f t="shared" si="6"/>
        <v>0</v>
      </c>
      <c r="G48" s="104">
        <f t="shared" si="7"/>
        <v>0</v>
      </c>
      <c r="H48" s="37"/>
      <c r="I48" s="338"/>
      <c r="J48" s="90"/>
      <c r="K48" s="90"/>
      <c r="L48" s="90"/>
      <c r="M48" s="90"/>
      <c r="N48" s="339"/>
      <c r="O48" s="37"/>
      <c r="P48" s="90"/>
      <c r="Q48" s="90"/>
      <c r="R48" s="90"/>
      <c r="S48" s="90"/>
      <c r="T48" s="90"/>
      <c r="U48" s="90"/>
      <c r="V48" s="37"/>
      <c r="W48" s="276" t="str">
        <f t="shared" si="8"/>
        <v/>
      </c>
      <c r="X48" s="276" t="str">
        <f t="shared" si="9"/>
        <v/>
      </c>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row>
    <row r="49" spans="1:139" s="16" customFormat="1">
      <c r="A49" s="37"/>
      <c r="B49" s="37"/>
      <c r="D49" s="351" t="str">
        <f xml:space="preserve"> D$25</f>
        <v>= … Vrije vastgoedfunctie 1  =</v>
      </c>
      <c r="E49" s="104">
        <f t="shared" si="5"/>
        <v>0</v>
      </c>
      <c r="F49" s="104">
        <f>$J49+$Q49</f>
        <v>0</v>
      </c>
      <c r="G49" s="104">
        <f t="shared" si="7"/>
        <v>0</v>
      </c>
      <c r="H49" s="37"/>
      <c r="I49" s="338"/>
      <c r="J49" s="90"/>
      <c r="K49" s="90"/>
      <c r="L49" s="90"/>
      <c r="M49" s="90"/>
      <c r="N49" s="339"/>
      <c r="O49" s="37"/>
      <c r="P49" s="90"/>
      <c r="Q49" s="90"/>
      <c r="R49" s="90"/>
      <c r="S49" s="90"/>
      <c r="T49" s="90"/>
      <c r="U49" s="90"/>
      <c r="V49" s="37"/>
      <c r="W49" s="276" t="str">
        <f t="shared" si="8"/>
        <v/>
      </c>
      <c r="X49" s="276" t="str">
        <f t="shared" si="9"/>
        <v/>
      </c>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row>
    <row r="50" spans="1:139" s="16" customFormat="1">
      <c r="A50" s="37"/>
      <c r="B50" s="37"/>
      <c r="D50" s="351" t="str">
        <f xml:space="preserve"> D$26</f>
        <v>= … Vrije vastgoedfunctie 2  =</v>
      </c>
      <c r="E50" s="104">
        <f t="shared" si="5"/>
        <v>0</v>
      </c>
      <c r="F50" s="104">
        <f t="shared" si="6"/>
        <v>0</v>
      </c>
      <c r="G50" s="104">
        <f t="shared" si="7"/>
        <v>0</v>
      </c>
      <c r="H50" s="37"/>
      <c r="I50" s="338"/>
      <c r="J50" s="90"/>
      <c r="K50" s="90"/>
      <c r="L50" s="90"/>
      <c r="M50" s="90"/>
      <c r="N50" s="339"/>
      <c r="O50" s="37"/>
      <c r="P50" s="90"/>
      <c r="Q50" s="90"/>
      <c r="R50" s="90"/>
      <c r="S50" s="90"/>
      <c r="T50" s="90"/>
      <c r="U50" s="90"/>
      <c r="V50" s="37"/>
      <c r="W50" s="276" t="str">
        <f t="shared" si="8"/>
        <v/>
      </c>
      <c r="X50" s="276" t="str">
        <f t="shared" si="9"/>
        <v/>
      </c>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row>
    <row r="51" spans="1:139" s="16" customFormat="1">
      <c r="A51" s="37"/>
      <c r="B51" s="37"/>
      <c r="D51" s="351" t="str">
        <f xml:space="preserve"> D$27</f>
        <v>= … Vrije vastgoedfunctie 3  =</v>
      </c>
      <c r="E51" s="104">
        <f t="shared" si="5"/>
        <v>0</v>
      </c>
      <c r="F51" s="104">
        <f t="shared" si="6"/>
        <v>0</v>
      </c>
      <c r="G51" s="104">
        <f t="shared" si="7"/>
        <v>0</v>
      </c>
      <c r="H51" s="37"/>
      <c r="I51" s="338"/>
      <c r="J51" s="90"/>
      <c r="K51" s="90"/>
      <c r="L51" s="90"/>
      <c r="M51" s="90"/>
      <c r="N51" s="339"/>
      <c r="O51" s="37"/>
      <c r="P51" s="90"/>
      <c r="Q51" s="90"/>
      <c r="R51" s="90"/>
      <c r="S51" s="90"/>
      <c r="T51" s="90"/>
      <c r="U51" s="90"/>
      <c r="V51" s="37"/>
      <c r="W51" s="276" t="str">
        <f t="shared" si="8"/>
        <v/>
      </c>
      <c r="X51" s="276" t="str">
        <f t="shared" si="9"/>
        <v/>
      </c>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row>
    <row r="52" spans="1:139" s="16" customFormat="1">
      <c r="A52" s="37"/>
      <c r="B52" s="37"/>
      <c r="D52" s="349" t="str">
        <f xml:space="preserve"> D$28</f>
        <v>Gebouwd parkeren</v>
      </c>
      <c r="E52" s="104">
        <f t="shared" si="5"/>
        <v>0</v>
      </c>
      <c r="F52" s="104">
        <f t="shared" si="6"/>
        <v>0</v>
      </c>
      <c r="G52" s="104">
        <f t="shared" si="7"/>
        <v>0</v>
      </c>
      <c r="H52" s="37"/>
      <c r="I52" s="338"/>
      <c r="J52" s="90"/>
      <c r="K52" s="90"/>
      <c r="L52" s="90"/>
      <c r="M52" s="90"/>
      <c r="N52" s="339"/>
      <c r="O52" s="37"/>
      <c r="P52" s="90"/>
      <c r="Q52" s="90"/>
      <c r="R52" s="90"/>
      <c r="S52" s="90"/>
      <c r="T52" s="90"/>
      <c r="U52" s="90"/>
      <c r="V52" s="37"/>
      <c r="W52" s="276" t="str">
        <f t="shared" si="8"/>
        <v/>
      </c>
      <c r="X52" s="276" t="str">
        <f t="shared" si="9"/>
        <v/>
      </c>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c r="DD52" s="37"/>
      <c r="DE52" s="37"/>
      <c r="DF52" s="37"/>
      <c r="DG52" s="37"/>
      <c r="DH52" s="37"/>
      <c r="DI52" s="37"/>
      <c r="DJ52" s="37"/>
      <c r="DK52" s="37"/>
      <c r="DL52" s="37"/>
      <c r="DM52" s="37"/>
      <c r="DN52" s="37"/>
      <c r="DO52" s="37"/>
      <c r="DP52" s="37"/>
      <c r="DQ52" s="37"/>
      <c r="DR52" s="37"/>
      <c r="DS52" s="37"/>
      <c r="DT52" s="37"/>
      <c r="DU52" s="37"/>
      <c r="DV52" s="37"/>
      <c r="DW52" s="37"/>
      <c r="DX52" s="37"/>
      <c r="DY52" s="37"/>
      <c r="DZ52" s="37"/>
      <c r="EA52" s="37"/>
      <c r="EB52" s="37"/>
      <c r="EC52" s="37"/>
      <c r="ED52" s="37"/>
      <c r="EE52" s="37"/>
      <c r="EF52" s="37"/>
      <c r="EG52" s="37"/>
      <c r="EH52" s="37"/>
      <c r="EI52" s="37"/>
    </row>
    <row r="53" spans="1:139" s="16" customFormat="1">
      <c r="A53" s="37"/>
      <c r="B53" s="37"/>
      <c r="D53" s="287" t="s">
        <v>75</v>
      </c>
      <c r="E53" s="287"/>
      <c r="F53" s="104">
        <f>+SUM(F42:F52)</f>
        <v>0</v>
      </c>
      <c r="G53" s="104">
        <f>+SUM(G42:G52)</f>
        <v>0</v>
      </c>
      <c r="H53" s="37"/>
      <c r="I53" s="340"/>
      <c r="J53" s="341">
        <f>SUM(J42:J52)</f>
        <v>0</v>
      </c>
      <c r="K53" s="341">
        <f>SUM(K42:K52)</f>
        <v>0</v>
      </c>
      <c r="L53" s="342">
        <f>SUM(L42:L52)</f>
        <v>0</v>
      </c>
      <c r="M53" s="341">
        <f>+SUM(M42:M52)</f>
        <v>0</v>
      </c>
      <c r="N53" s="343" t="str">
        <f>IF(M54&gt;N54,"onvolledig", "")</f>
        <v/>
      </c>
      <c r="O53" s="37"/>
      <c r="P53" s="287"/>
      <c r="Q53" s="91">
        <f>SUM(Q42:Q52)</f>
        <v>0</v>
      </c>
      <c r="R53" s="91">
        <f>SUM(R42:R52)</f>
        <v>0</v>
      </c>
      <c r="S53" s="288">
        <f>SUM(S42:S52)</f>
        <v>0</v>
      </c>
      <c r="T53" s="91">
        <f>+SUM(T42:T52)</f>
        <v>0</v>
      </c>
      <c r="U53" s="91" t="str">
        <f>IF(T54&gt;U54,"onvolledig", "")</f>
        <v/>
      </c>
      <c r="V53" s="37"/>
      <c r="W53" s="37"/>
      <c r="X53" s="38"/>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c r="DH53" s="37"/>
      <c r="DI53" s="37"/>
      <c r="DJ53" s="37"/>
      <c r="DK53" s="37"/>
      <c r="DL53" s="37"/>
      <c r="DM53" s="37"/>
      <c r="DN53" s="37"/>
      <c r="DO53" s="37"/>
      <c r="DP53" s="37"/>
      <c r="DQ53" s="37"/>
      <c r="DR53" s="37"/>
      <c r="DS53" s="37"/>
      <c r="DT53" s="37"/>
      <c r="DU53" s="37"/>
      <c r="DV53" s="37"/>
      <c r="DW53" s="37"/>
      <c r="DX53" s="37"/>
      <c r="DY53" s="37"/>
      <c r="DZ53" s="37"/>
      <c r="EA53" s="37"/>
      <c r="EB53" s="37"/>
      <c r="EC53" s="37"/>
      <c r="ED53" s="37"/>
      <c r="EE53" s="37"/>
      <c r="EF53" s="37"/>
      <c r="EG53" s="37"/>
      <c r="EH53" s="37"/>
      <c r="EI53" s="37"/>
    </row>
    <row r="54" spans="1:139" s="16" customFormat="1" hidden="1">
      <c r="A54" s="37"/>
      <c r="B54" s="37"/>
      <c r="C54" s="37"/>
      <c r="D54" s="37"/>
      <c r="E54" s="37"/>
      <c r="F54" s="37"/>
      <c r="G54" s="37"/>
      <c r="H54" s="37"/>
      <c r="I54" s="37"/>
      <c r="J54" s="37"/>
      <c r="K54" s="37"/>
      <c r="L54" s="37"/>
      <c r="M54" s="46">
        <f>COUNT(M42:M52)</f>
        <v>0</v>
      </c>
      <c r="N54" s="38">
        <f>COUNT(W42:W52)</f>
        <v>0</v>
      </c>
      <c r="O54" s="37"/>
      <c r="P54" s="37"/>
      <c r="Q54" s="37"/>
      <c r="R54" s="37"/>
      <c r="S54" s="37"/>
      <c r="T54" s="3">
        <f>COUNT(T42:T52)</f>
        <v>0</v>
      </c>
      <c r="U54" s="3">
        <f>COUNT(X42:X52)</f>
        <v>0</v>
      </c>
      <c r="V54" s="37"/>
      <c r="W54" s="37"/>
      <c r="X54" s="272"/>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7"/>
      <c r="CV54" s="37"/>
      <c r="CW54" s="37"/>
      <c r="CX54" s="37"/>
      <c r="CY54" s="37"/>
      <c r="CZ54" s="37"/>
      <c r="DA54" s="37"/>
      <c r="DB54" s="37"/>
      <c r="DC54" s="37"/>
      <c r="DD54" s="37"/>
      <c r="DE54" s="37"/>
      <c r="DF54" s="37"/>
      <c r="DG54" s="37"/>
      <c r="DH54" s="37"/>
      <c r="DI54" s="37"/>
      <c r="DJ54" s="37"/>
      <c r="DK54" s="37"/>
      <c r="DL54" s="37"/>
      <c r="DM54" s="37"/>
      <c r="DN54" s="37"/>
      <c r="DO54" s="37"/>
      <c r="DP54" s="37"/>
      <c r="DQ54" s="37"/>
      <c r="DR54" s="37"/>
      <c r="DS54" s="37"/>
      <c r="DT54" s="37"/>
      <c r="DU54" s="37"/>
      <c r="DV54" s="37"/>
      <c r="DW54" s="37"/>
      <c r="DX54" s="37"/>
      <c r="DY54" s="37"/>
      <c r="DZ54" s="37"/>
      <c r="EA54" s="37"/>
      <c r="EB54" s="37"/>
      <c r="EC54" s="37"/>
      <c r="ED54" s="37"/>
      <c r="EE54" s="37"/>
      <c r="EF54" s="37"/>
      <c r="EG54" s="37"/>
      <c r="EH54" s="37"/>
      <c r="EI54" s="37"/>
    </row>
    <row r="55" spans="1:139" s="16" customFormat="1">
      <c r="A55" s="37"/>
      <c r="B55" s="37"/>
      <c r="C55" s="37"/>
      <c r="D55" s="367" t="s">
        <v>90</v>
      </c>
      <c r="E55" s="346" t="s">
        <v>77</v>
      </c>
      <c r="F55" s="346" t="s">
        <v>91</v>
      </c>
      <c r="G55" s="347" t="s">
        <v>79</v>
      </c>
      <c r="H55" s="37"/>
      <c r="I55" s="37"/>
      <c r="J55" s="47">
        <f>J29</f>
        <v>0</v>
      </c>
      <c r="K55" s="48" t="s">
        <v>92</v>
      </c>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7"/>
      <c r="CV55" s="37"/>
      <c r="CW55" s="37"/>
      <c r="CX55" s="37"/>
      <c r="CY55" s="37"/>
      <c r="CZ55" s="37"/>
      <c r="DA55" s="37"/>
      <c r="DB55" s="37"/>
      <c r="DC55" s="37"/>
      <c r="DD55" s="37"/>
      <c r="DE55" s="37"/>
      <c r="DF55" s="37"/>
      <c r="DG55" s="37"/>
      <c r="DH55" s="37"/>
      <c r="DI55" s="37"/>
      <c r="DJ55" s="37"/>
      <c r="DK55" s="37"/>
      <c r="DL55" s="37"/>
      <c r="DM55" s="37"/>
      <c r="DN55" s="37"/>
      <c r="DO55" s="37"/>
      <c r="DP55" s="37"/>
      <c r="DQ55" s="37"/>
      <c r="DR55" s="37"/>
      <c r="DS55" s="37"/>
      <c r="DT55" s="37"/>
      <c r="DU55" s="37"/>
      <c r="DV55" s="37"/>
      <c r="DW55" s="37"/>
      <c r="DX55" s="37"/>
      <c r="DY55" s="37"/>
      <c r="DZ55" s="37"/>
      <c r="EA55" s="37"/>
      <c r="EB55" s="37"/>
      <c r="EC55" s="37"/>
      <c r="ED55" s="37"/>
      <c r="EE55" s="37"/>
      <c r="EF55" s="37"/>
      <c r="EG55" s="37"/>
      <c r="EH55" s="37"/>
      <c r="EI55" s="37"/>
    </row>
    <row r="56" spans="1:139" s="16" customFormat="1">
      <c r="A56" s="37"/>
      <c r="B56" s="37"/>
      <c r="C56" s="37"/>
      <c r="D56" s="368"/>
      <c r="E56" s="91">
        <f>+M53</f>
        <v>0</v>
      </c>
      <c r="F56" s="91">
        <f>+T53</f>
        <v>0</v>
      </c>
      <c r="G56" s="348">
        <f>+E56+F56</f>
        <v>0</v>
      </c>
      <c r="H56" s="44"/>
      <c r="I56" s="37"/>
      <c r="J56" s="129">
        <f>+J53-J55</f>
        <v>0</v>
      </c>
      <c r="K56" s="49" t="s">
        <v>93</v>
      </c>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c r="DD56" s="37"/>
      <c r="DE56" s="37"/>
      <c r="DF56" s="37"/>
      <c r="DG56" s="37"/>
      <c r="DH56" s="37"/>
      <c r="DI56" s="37"/>
      <c r="DJ56" s="37"/>
      <c r="DK56" s="37"/>
      <c r="DL56" s="37"/>
      <c r="DM56" s="37"/>
      <c r="DN56" s="37"/>
      <c r="DO56" s="37"/>
      <c r="DP56" s="37"/>
      <c r="DQ56" s="37"/>
      <c r="DR56" s="37"/>
      <c r="DS56" s="37"/>
      <c r="DT56" s="37"/>
      <c r="DU56" s="37"/>
      <c r="DV56" s="37"/>
      <c r="DW56" s="37"/>
      <c r="DX56" s="37"/>
      <c r="DY56" s="37"/>
      <c r="DZ56" s="37"/>
      <c r="EA56" s="37"/>
      <c r="EB56" s="37"/>
      <c r="EC56" s="37"/>
      <c r="ED56" s="37"/>
      <c r="EE56" s="37"/>
      <c r="EF56" s="37"/>
      <c r="EG56" s="37"/>
      <c r="EH56" s="37"/>
      <c r="EI56" s="37"/>
    </row>
    <row r="57" spans="1:139" s="37" customFormat="1" ht="14.4">
      <c r="D57" s="274"/>
      <c r="E57" s="46"/>
      <c r="F57" s="46"/>
      <c r="G57" s="275"/>
      <c r="H57" s="44"/>
    </row>
    <row r="58" spans="1:139" s="37" customFormat="1" ht="14.4">
      <c r="D58" s="274"/>
      <c r="E58" s="50">
        <f>IF(J56=0,3,0)</f>
        <v>3</v>
      </c>
      <c r="F58" s="37" t="str">
        <f>IF(J56=0," ","Zie cel J56: je zou verwachten dat m² bvo bij renovatie/transformatie in begin- en eindsituatie ongeveer gelijk is")</f>
        <v xml:space="preserve"> </v>
      </c>
      <c r="G58" s="275"/>
      <c r="H58" s="44"/>
      <c r="J58" s="50"/>
    </row>
    <row r="59" spans="1:139" s="37" customFormat="1" ht="14.4">
      <c r="D59" s="274"/>
      <c r="E59" s="50">
        <f>IF(N53="",3,0)</f>
        <v>3</v>
      </c>
      <c r="F59" s="37" t="str">
        <f>IF(E59=3,"Toekomstige marktwaarde te transformeren/renoveren vastgoed onderbouwd.", "Er ontbreekt een taxatierapport ter onderbouwing van de toekomstige marktwaarde van het te tranformeren/renoveren vastgoed.")</f>
        <v>Toekomstige marktwaarde te transformeren/renoveren vastgoed onderbouwd.</v>
      </c>
      <c r="G59" s="275"/>
      <c r="H59" s="44"/>
      <c r="J59" s="50"/>
    </row>
    <row r="60" spans="1:139" s="37" customFormat="1" ht="14.4">
      <c r="D60" s="274"/>
      <c r="E60" s="50">
        <f>IF(U53="",3,0)</f>
        <v>3</v>
      </c>
      <c r="F60" s="37" t="str">
        <f>IF(E60=3,"Toekomstige marktwaarde te slopen vastgoed onderbouwd.","Er ontbreekt een taxatierapport ter onderbouwing van de toekomstige marktwaarde van het te slopen vastgoed.")</f>
        <v>Toekomstige marktwaarde te slopen vastgoed onderbouwd.</v>
      </c>
      <c r="G60" s="275"/>
      <c r="H60" s="44"/>
      <c r="J60" s="50"/>
    </row>
    <row r="61" spans="1:139" s="16" customFormat="1">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c r="CP61" s="37"/>
      <c r="CQ61" s="37"/>
      <c r="CR61" s="37"/>
      <c r="CS61" s="37"/>
      <c r="CT61" s="37"/>
      <c r="CU61" s="37"/>
      <c r="CV61" s="37"/>
      <c r="CW61" s="37"/>
      <c r="CX61" s="37"/>
      <c r="CY61" s="37"/>
      <c r="CZ61" s="37"/>
      <c r="DA61" s="37"/>
      <c r="DB61" s="37"/>
      <c r="DC61" s="37"/>
      <c r="DD61" s="37"/>
      <c r="DE61" s="37"/>
      <c r="DF61" s="37"/>
      <c r="DG61" s="37"/>
      <c r="DH61" s="37"/>
      <c r="DI61" s="37"/>
      <c r="DJ61" s="37"/>
      <c r="DK61" s="37"/>
      <c r="DL61" s="37"/>
      <c r="DM61" s="37"/>
      <c r="DN61" s="37"/>
      <c r="DO61" s="37"/>
      <c r="DP61" s="37"/>
      <c r="DQ61" s="37"/>
      <c r="DR61" s="37"/>
      <c r="DS61" s="37"/>
      <c r="DT61" s="37"/>
      <c r="DU61" s="37"/>
      <c r="DV61" s="37"/>
      <c r="DW61" s="37"/>
      <c r="DX61" s="37"/>
      <c r="DY61" s="37"/>
      <c r="DZ61" s="37"/>
      <c r="EA61" s="37"/>
      <c r="EB61" s="37"/>
      <c r="EC61" s="37"/>
      <c r="ED61" s="37"/>
      <c r="EE61" s="37"/>
      <c r="EF61" s="37"/>
      <c r="EG61" s="37"/>
      <c r="EH61" s="37"/>
      <c r="EI61" s="37"/>
    </row>
    <row r="62" spans="1:139" s="16" customFormat="1">
      <c r="A62" s="37"/>
      <c r="C62" s="114" t="s">
        <v>94</v>
      </c>
      <c r="D62" s="115"/>
      <c r="E62" s="127"/>
      <c r="F62" s="127"/>
      <c r="G62" s="127"/>
      <c r="H62" s="115"/>
      <c r="I62" s="127"/>
      <c r="J62" s="127"/>
      <c r="K62" s="127"/>
      <c r="L62" s="127"/>
      <c r="M62" s="115"/>
      <c r="N62" s="115"/>
      <c r="O62" s="115"/>
      <c r="P62" s="115"/>
      <c r="Q62" s="115"/>
      <c r="R62" s="115"/>
      <c r="S62" s="115"/>
      <c r="T62" s="115"/>
      <c r="U62" s="128"/>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CV62" s="37"/>
      <c r="CW62" s="37"/>
      <c r="CX62" s="37"/>
      <c r="CY62" s="37"/>
      <c r="CZ62" s="37"/>
      <c r="DA62" s="37"/>
      <c r="DB62" s="37"/>
      <c r="DC62" s="37"/>
      <c r="DD62" s="37"/>
      <c r="DE62" s="37"/>
      <c r="DF62" s="37"/>
      <c r="DG62" s="37"/>
      <c r="DH62" s="37"/>
      <c r="DI62" s="37"/>
      <c r="DJ62" s="37"/>
      <c r="DK62" s="37"/>
      <c r="DL62" s="37"/>
      <c r="DM62" s="37"/>
      <c r="DN62" s="37"/>
      <c r="DO62" s="37"/>
      <c r="DP62" s="37"/>
      <c r="DQ62" s="37"/>
      <c r="DR62" s="37"/>
      <c r="DS62" s="37"/>
      <c r="DT62" s="37"/>
      <c r="DU62" s="37"/>
      <c r="DV62" s="37"/>
      <c r="DW62" s="37"/>
      <c r="DX62" s="37"/>
      <c r="DY62" s="37"/>
      <c r="DZ62" s="37"/>
      <c r="EA62" s="37"/>
      <c r="EB62" s="37"/>
      <c r="EC62" s="37"/>
      <c r="ED62" s="37"/>
      <c r="EE62" s="37"/>
      <c r="EF62" s="37"/>
      <c r="EG62" s="37"/>
      <c r="EH62" s="37"/>
      <c r="EI62" s="37"/>
    </row>
    <row r="63" spans="1:139" s="16" customFormat="1">
      <c r="A63" s="37"/>
      <c r="B63" s="37"/>
      <c r="C63" s="37"/>
      <c r="D63" s="42"/>
      <c r="E63" s="347" t="s">
        <v>83</v>
      </c>
      <c r="F63" s="346"/>
      <c r="G63" s="346"/>
      <c r="H63" s="43"/>
      <c r="I63" s="347" t="s">
        <v>85</v>
      </c>
      <c r="J63" s="346"/>
      <c r="K63" s="346"/>
      <c r="L63" s="346"/>
      <c r="M63" s="37"/>
      <c r="N63" s="37"/>
      <c r="O63" s="37"/>
      <c r="P63" s="37"/>
      <c r="Q63" s="37"/>
      <c r="R63" s="126"/>
      <c r="S63" s="126"/>
      <c r="T63" s="39"/>
      <c r="U63" s="39"/>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c r="DD63" s="37"/>
      <c r="DE63" s="37"/>
      <c r="DF63" s="37"/>
      <c r="DG63" s="37"/>
      <c r="DH63" s="37"/>
      <c r="DI63" s="37"/>
      <c r="DJ63" s="37"/>
      <c r="DK63" s="37"/>
      <c r="DL63" s="37"/>
      <c r="DM63" s="37"/>
      <c r="DN63" s="37"/>
      <c r="DO63" s="37"/>
      <c r="DP63" s="37"/>
      <c r="DQ63" s="37"/>
      <c r="DR63" s="37"/>
      <c r="DS63" s="37"/>
      <c r="DT63" s="37"/>
      <c r="DU63" s="37"/>
      <c r="DV63" s="37"/>
      <c r="DW63" s="37"/>
      <c r="DX63" s="37"/>
      <c r="DY63" s="37"/>
      <c r="DZ63" s="37"/>
      <c r="EA63" s="37"/>
      <c r="EB63" s="37"/>
      <c r="EC63" s="37"/>
      <c r="ED63" s="37"/>
      <c r="EE63" s="37"/>
      <c r="EF63" s="37"/>
      <c r="EG63" s="37"/>
      <c r="EH63" s="37"/>
      <c r="EI63" s="37"/>
    </row>
    <row r="64" spans="1:139" s="284" customFormat="1" ht="69">
      <c r="A64" s="277"/>
      <c r="B64" s="277"/>
      <c r="C64" s="277"/>
      <c r="D64" s="277"/>
      <c r="E64" s="282" t="s">
        <v>56</v>
      </c>
      <c r="F64" s="280" t="s">
        <v>57</v>
      </c>
      <c r="G64" s="280" t="s">
        <v>86</v>
      </c>
      <c r="H64" s="277"/>
      <c r="I64" s="282" t="s">
        <v>56</v>
      </c>
      <c r="J64" s="282" t="s">
        <v>59</v>
      </c>
      <c r="K64" s="282" t="s">
        <v>60</v>
      </c>
      <c r="L64" s="282" t="s">
        <v>95</v>
      </c>
      <c r="M64" s="282" t="s">
        <v>197</v>
      </c>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277"/>
      <c r="AP64" s="277"/>
      <c r="AQ64" s="277"/>
      <c r="AR64" s="277"/>
      <c r="AS64" s="277"/>
      <c r="AT64" s="277"/>
      <c r="AU64" s="277"/>
      <c r="AV64" s="277"/>
      <c r="AW64" s="277"/>
      <c r="AX64" s="277"/>
      <c r="AY64" s="277"/>
      <c r="AZ64" s="277"/>
      <c r="BA64" s="277"/>
      <c r="BB64" s="277"/>
      <c r="BC64" s="277"/>
      <c r="BD64" s="277"/>
      <c r="BE64" s="277"/>
      <c r="BF64" s="277"/>
      <c r="BG64" s="277"/>
      <c r="BH64" s="277"/>
      <c r="BI64" s="277"/>
      <c r="BJ64" s="277"/>
      <c r="BK64" s="277"/>
      <c r="BL64" s="277"/>
      <c r="BM64" s="277"/>
      <c r="BN64" s="277"/>
      <c r="BO64" s="277"/>
      <c r="BP64" s="277"/>
      <c r="BQ64" s="277"/>
      <c r="BR64" s="277"/>
      <c r="BS64" s="277"/>
      <c r="BT64" s="277"/>
      <c r="BU64" s="277"/>
      <c r="BV64" s="277"/>
      <c r="BW64" s="277"/>
      <c r="BX64" s="277"/>
      <c r="BY64" s="277"/>
      <c r="BZ64" s="277"/>
      <c r="CA64" s="277"/>
      <c r="CB64" s="277"/>
      <c r="CC64" s="277"/>
      <c r="CD64" s="277"/>
      <c r="CE64" s="277"/>
      <c r="CF64" s="277"/>
      <c r="CG64" s="277"/>
      <c r="CH64" s="277"/>
      <c r="CI64" s="277"/>
      <c r="CJ64" s="277"/>
      <c r="CK64" s="277"/>
      <c r="CL64" s="277"/>
      <c r="CM64" s="277"/>
      <c r="CN64" s="277"/>
      <c r="CO64" s="277"/>
      <c r="CP64" s="277"/>
      <c r="CQ64" s="277"/>
      <c r="CR64" s="277"/>
      <c r="CS64" s="277"/>
      <c r="CT64" s="277"/>
      <c r="CU64" s="277"/>
      <c r="CV64" s="277"/>
      <c r="CW64" s="277"/>
      <c r="CX64" s="277"/>
      <c r="CY64" s="277"/>
      <c r="CZ64" s="277"/>
      <c r="DA64" s="277"/>
      <c r="DB64" s="277"/>
      <c r="DC64" s="277"/>
      <c r="DD64" s="277"/>
      <c r="DE64" s="277"/>
      <c r="DF64" s="277"/>
      <c r="DG64" s="277"/>
      <c r="DH64" s="277"/>
      <c r="DI64" s="277"/>
      <c r="DJ64" s="277"/>
      <c r="DK64" s="277"/>
      <c r="DL64" s="277"/>
      <c r="DM64" s="277"/>
      <c r="DN64" s="277"/>
      <c r="DO64" s="277"/>
      <c r="DP64" s="277"/>
      <c r="DQ64" s="277"/>
      <c r="DR64" s="277"/>
      <c r="DS64" s="277"/>
      <c r="DT64" s="277"/>
      <c r="DU64" s="277"/>
      <c r="DV64" s="277"/>
      <c r="DW64" s="277"/>
      <c r="DX64" s="277"/>
      <c r="DY64" s="277"/>
      <c r="DZ64" s="277"/>
      <c r="EA64" s="277"/>
      <c r="EB64" s="277"/>
      <c r="EC64" s="277"/>
      <c r="ED64" s="277"/>
      <c r="EE64" s="277"/>
      <c r="EF64" s="277"/>
      <c r="EG64" s="277"/>
      <c r="EH64" s="277"/>
      <c r="EI64" s="277"/>
    </row>
    <row r="65" spans="1:139" s="16" customFormat="1">
      <c r="A65" s="37"/>
      <c r="B65" s="37"/>
      <c r="C65" s="37"/>
      <c r="D65" s="358" t="str">
        <f xml:space="preserve"> D$18</f>
        <v>Wonen sociale huur</v>
      </c>
      <c r="E65" s="104">
        <f t="shared" ref="E65:E75" si="10">$I65</f>
        <v>0</v>
      </c>
      <c r="F65" s="104">
        <f t="shared" ref="F65:F75" si="11">$J65</f>
        <v>0</v>
      </c>
      <c r="G65" s="104">
        <f>$K65</f>
        <v>0</v>
      </c>
      <c r="H65" s="37"/>
      <c r="I65" s="90"/>
      <c r="J65" s="90"/>
      <c r="K65" s="90"/>
      <c r="L65" s="90"/>
      <c r="M65" s="90"/>
      <c r="N65" s="37"/>
      <c r="O65" s="37"/>
      <c r="P65" s="37"/>
      <c r="Q65" s="37"/>
      <c r="R65" s="37"/>
      <c r="S65" s="46"/>
      <c r="T65" s="46"/>
      <c r="U65" s="46"/>
      <c r="V65" s="37"/>
      <c r="W65" s="276" t="str">
        <f>IF($M65="v",1,"")</f>
        <v/>
      </c>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row>
    <row r="66" spans="1:139" s="16" customFormat="1">
      <c r="A66" s="37"/>
      <c r="B66" s="37"/>
      <c r="C66" s="37"/>
      <c r="D66" s="92" t="s">
        <v>65</v>
      </c>
      <c r="E66" s="104">
        <f t="shared" si="10"/>
        <v>0</v>
      </c>
      <c r="F66" s="104">
        <f t="shared" si="11"/>
        <v>0</v>
      </c>
      <c r="G66" s="104">
        <f t="shared" ref="G66:G75" si="12">$K66</f>
        <v>0</v>
      </c>
      <c r="H66" s="37"/>
      <c r="I66" s="90"/>
      <c r="J66" s="90"/>
      <c r="K66" s="90"/>
      <c r="L66" s="90"/>
      <c r="M66" s="90"/>
      <c r="N66" s="37"/>
      <c r="O66" s="37"/>
      <c r="P66" s="37"/>
      <c r="Q66" s="37"/>
      <c r="R66" s="37"/>
      <c r="S66" s="46"/>
      <c r="T66" s="46"/>
      <c r="U66" s="46"/>
      <c r="V66" s="37"/>
      <c r="W66" s="276" t="str">
        <f t="shared" ref="W66:W75" si="13">IF($M66="v",1,"")</f>
        <v/>
      </c>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row>
    <row r="67" spans="1:139" s="16" customFormat="1">
      <c r="A67" s="37"/>
      <c r="B67" s="37"/>
      <c r="C67" s="37"/>
      <c r="D67" s="92" t="s">
        <v>66</v>
      </c>
      <c r="E67" s="104">
        <f t="shared" si="10"/>
        <v>0</v>
      </c>
      <c r="F67" s="104">
        <f t="shared" si="11"/>
        <v>0</v>
      </c>
      <c r="G67" s="104">
        <f t="shared" si="12"/>
        <v>0</v>
      </c>
      <c r="H67" s="37"/>
      <c r="I67" s="90"/>
      <c r="J67" s="90"/>
      <c r="K67" s="90"/>
      <c r="L67" s="90"/>
      <c r="M67" s="90"/>
      <c r="N67" s="37"/>
      <c r="O67" s="37"/>
      <c r="P67" s="37"/>
      <c r="Q67" s="37"/>
      <c r="R67" s="37"/>
      <c r="S67" s="46"/>
      <c r="T67" s="46"/>
      <c r="U67" s="46"/>
      <c r="V67" s="37"/>
      <c r="W67" s="276" t="str">
        <f t="shared" si="13"/>
        <v/>
      </c>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row>
    <row r="68" spans="1:139" s="16" customFormat="1">
      <c r="A68" s="37"/>
      <c r="B68" s="37"/>
      <c r="C68" s="37"/>
      <c r="D68" s="358" t="str">
        <f xml:space="preserve"> D$21</f>
        <v>Kantoren en bedrijfsruimte</v>
      </c>
      <c r="E68" s="104">
        <f t="shared" si="10"/>
        <v>0</v>
      </c>
      <c r="F68" s="104">
        <f t="shared" si="11"/>
        <v>0</v>
      </c>
      <c r="G68" s="104">
        <f t="shared" si="12"/>
        <v>0</v>
      </c>
      <c r="H68" s="37"/>
      <c r="I68" s="90"/>
      <c r="J68" s="90"/>
      <c r="K68" s="90"/>
      <c r="L68" s="90"/>
      <c r="M68" s="90"/>
      <c r="N68" s="37"/>
      <c r="O68" s="37"/>
      <c r="P68" s="37"/>
      <c r="Q68" s="37"/>
      <c r="R68" s="37"/>
      <c r="S68" s="46"/>
      <c r="T68" s="46"/>
      <c r="U68" s="46"/>
      <c r="V68" s="37"/>
      <c r="W68" s="276" t="str">
        <f t="shared" si="13"/>
        <v/>
      </c>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row>
    <row r="69" spans="1:139" s="16" customFormat="1">
      <c r="A69" s="37"/>
      <c r="B69" s="37"/>
      <c r="C69" s="37"/>
      <c r="D69" s="358" t="str">
        <f xml:space="preserve"> D$22</f>
        <v>Winkels (retail)</v>
      </c>
      <c r="E69" s="104">
        <f t="shared" si="10"/>
        <v>0</v>
      </c>
      <c r="F69" s="104">
        <f t="shared" si="11"/>
        <v>0</v>
      </c>
      <c r="G69" s="104">
        <f t="shared" si="12"/>
        <v>0</v>
      </c>
      <c r="H69" s="37"/>
      <c r="I69" s="90"/>
      <c r="J69" s="90"/>
      <c r="K69" s="90"/>
      <c r="L69" s="271"/>
      <c r="M69" s="90"/>
      <c r="N69" s="37"/>
      <c r="O69" s="37"/>
      <c r="P69" s="37"/>
      <c r="Q69" s="37"/>
      <c r="R69" s="37"/>
      <c r="S69" s="46"/>
      <c r="T69" s="46"/>
      <c r="U69" s="46"/>
      <c r="V69" s="37"/>
      <c r="W69" s="276" t="str">
        <f t="shared" si="13"/>
        <v/>
      </c>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row>
    <row r="70" spans="1:139" s="16" customFormat="1">
      <c r="A70" s="37"/>
      <c r="B70" s="37"/>
      <c r="C70" s="37"/>
      <c r="D70" s="358" t="str">
        <f xml:space="preserve"> D$23</f>
        <v>Overige commerciële voorzieningen</v>
      </c>
      <c r="E70" s="104">
        <f t="shared" si="10"/>
        <v>0</v>
      </c>
      <c r="F70" s="104">
        <f t="shared" si="11"/>
        <v>0</v>
      </c>
      <c r="G70" s="104">
        <f t="shared" si="12"/>
        <v>0</v>
      </c>
      <c r="H70" s="37"/>
      <c r="I70" s="90"/>
      <c r="J70" s="90"/>
      <c r="K70" s="90"/>
      <c r="L70" s="271"/>
      <c r="M70" s="90"/>
      <c r="N70" s="37"/>
      <c r="O70" s="37"/>
      <c r="P70" s="37"/>
      <c r="Q70" s="37"/>
      <c r="R70" s="37"/>
      <c r="S70" s="46"/>
      <c r="T70" s="46"/>
      <c r="U70" s="46"/>
      <c r="V70" s="37"/>
      <c r="W70" s="276" t="str">
        <f t="shared" si="13"/>
        <v/>
      </c>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c r="CP70" s="37"/>
      <c r="CQ70" s="37"/>
      <c r="CR70" s="37"/>
      <c r="CS70" s="37"/>
      <c r="CT70" s="37"/>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row>
    <row r="71" spans="1:139" s="16" customFormat="1">
      <c r="A71" s="37"/>
      <c r="B71" s="37"/>
      <c r="C71" s="37"/>
      <c r="D71" s="358" t="str">
        <f xml:space="preserve"> D$24</f>
        <v>Maatschappelijke voorzieningen</v>
      </c>
      <c r="E71" s="104">
        <f t="shared" si="10"/>
        <v>0</v>
      </c>
      <c r="F71" s="104">
        <f t="shared" si="11"/>
        <v>0</v>
      </c>
      <c r="G71" s="104">
        <f t="shared" si="12"/>
        <v>0</v>
      </c>
      <c r="H71" s="37"/>
      <c r="I71" s="90"/>
      <c r="J71" s="90"/>
      <c r="K71" s="90"/>
      <c r="L71" s="90"/>
      <c r="M71" s="90"/>
      <c r="N71" s="37"/>
      <c r="O71" s="37"/>
      <c r="P71" s="37"/>
      <c r="Q71" s="37"/>
      <c r="R71" s="37"/>
      <c r="S71" s="46"/>
      <c r="T71" s="46"/>
      <c r="U71" s="46"/>
      <c r="V71" s="37"/>
      <c r="W71" s="276" t="str">
        <f t="shared" si="13"/>
        <v/>
      </c>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c r="CP71" s="37"/>
      <c r="CQ71" s="37"/>
      <c r="CR71" s="37"/>
      <c r="CS71" s="37"/>
      <c r="CT71" s="37"/>
      <c r="CU71" s="37"/>
      <c r="CV71" s="37"/>
      <c r="CW71" s="37"/>
      <c r="CX71" s="37"/>
      <c r="CY71" s="37"/>
      <c r="CZ71" s="37"/>
      <c r="DA71" s="37"/>
      <c r="DB71" s="37"/>
      <c r="DC71" s="37"/>
      <c r="DD71" s="37"/>
      <c r="DE71" s="37"/>
      <c r="DF71" s="37"/>
      <c r="DG71" s="37"/>
      <c r="DH71" s="37"/>
      <c r="DI71" s="37"/>
      <c r="DJ71" s="37"/>
      <c r="DK71" s="37"/>
      <c r="DL71" s="37"/>
      <c r="DM71" s="37"/>
      <c r="DN71" s="37"/>
      <c r="DO71" s="37"/>
      <c r="DP71" s="37"/>
      <c r="DQ71" s="37"/>
      <c r="DR71" s="37"/>
      <c r="DS71" s="37"/>
      <c r="DT71" s="37"/>
      <c r="DU71" s="37"/>
      <c r="DV71" s="37"/>
      <c r="DW71" s="37"/>
      <c r="DX71" s="37"/>
      <c r="DY71" s="37"/>
      <c r="DZ71" s="37"/>
      <c r="EA71" s="37"/>
      <c r="EB71" s="37"/>
      <c r="EC71" s="37"/>
      <c r="ED71" s="37"/>
      <c r="EE71" s="37"/>
      <c r="EF71" s="37"/>
      <c r="EG71" s="37"/>
      <c r="EH71" s="37"/>
      <c r="EI71" s="37"/>
    </row>
    <row r="72" spans="1:139" s="16" customFormat="1">
      <c r="A72" s="37"/>
      <c r="B72" s="37"/>
      <c r="C72" s="37"/>
      <c r="D72" s="351" t="str">
        <f xml:space="preserve"> D$25</f>
        <v>= … Vrije vastgoedfunctie 1  =</v>
      </c>
      <c r="E72" s="104">
        <f t="shared" si="10"/>
        <v>0</v>
      </c>
      <c r="F72" s="104">
        <f t="shared" si="11"/>
        <v>0</v>
      </c>
      <c r="G72" s="104">
        <f t="shared" si="12"/>
        <v>0</v>
      </c>
      <c r="H72" s="37"/>
      <c r="I72" s="90"/>
      <c r="J72" s="90"/>
      <c r="K72" s="90"/>
      <c r="L72" s="90"/>
      <c r="M72" s="90"/>
      <c r="N72" s="37"/>
      <c r="O72" s="37"/>
      <c r="P72" s="37"/>
      <c r="Q72" s="37"/>
      <c r="R72" s="37"/>
      <c r="S72" s="46"/>
      <c r="T72" s="46"/>
      <c r="U72" s="46"/>
      <c r="V72" s="37"/>
      <c r="W72" s="276" t="str">
        <f t="shared" si="13"/>
        <v/>
      </c>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c r="CP72" s="37"/>
      <c r="CQ72" s="37"/>
      <c r="CR72" s="37"/>
      <c r="CS72" s="37"/>
      <c r="CT72" s="37"/>
      <c r="CU72" s="37"/>
      <c r="CV72" s="37"/>
      <c r="CW72" s="37"/>
      <c r="CX72" s="37"/>
      <c r="CY72" s="37"/>
      <c r="CZ72" s="37"/>
      <c r="DA72" s="37"/>
      <c r="DB72" s="37"/>
      <c r="DC72" s="37"/>
      <c r="DD72" s="37"/>
      <c r="DE72" s="37"/>
      <c r="DF72" s="37"/>
      <c r="DG72" s="37"/>
      <c r="DH72" s="37"/>
      <c r="DI72" s="37"/>
      <c r="DJ72" s="37"/>
      <c r="DK72" s="37"/>
      <c r="DL72" s="37"/>
      <c r="DM72" s="37"/>
      <c r="DN72" s="37"/>
      <c r="DO72" s="37"/>
      <c r="DP72" s="37"/>
      <c r="DQ72" s="37"/>
      <c r="DR72" s="37"/>
      <c r="DS72" s="37"/>
      <c r="DT72" s="37"/>
      <c r="DU72" s="37"/>
      <c r="DV72" s="37"/>
      <c r="DW72" s="37"/>
      <c r="DX72" s="37"/>
      <c r="DY72" s="37"/>
      <c r="DZ72" s="37"/>
      <c r="EA72" s="37"/>
      <c r="EB72" s="37"/>
      <c r="EC72" s="37"/>
      <c r="ED72" s="37"/>
      <c r="EE72" s="37"/>
      <c r="EF72" s="37"/>
      <c r="EG72" s="37"/>
      <c r="EH72" s="37"/>
      <c r="EI72" s="37"/>
    </row>
    <row r="73" spans="1:139" s="16" customFormat="1">
      <c r="A73" s="37"/>
      <c r="B73" s="37"/>
      <c r="C73" s="37"/>
      <c r="D73" s="351" t="str">
        <f xml:space="preserve"> D$26</f>
        <v>= … Vrije vastgoedfunctie 2  =</v>
      </c>
      <c r="E73" s="104">
        <f t="shared" si="10"/>
        <v>0</v>
      </c>
      <c r="F73" s="104">
        <f t="shared" si="11"/>
        <v>0</v>
      </c>
      <c r="G73" s="104">
        <f t="shared" si="12"/>
        <v>0</v>
      </c>
      <c r="H73" s="37"/>
      <c r="I73" s="90"/>
      <c r="J73" s="90"/>
      <c r="K73" s="90"/>
      <c r="L73" s="90"/>
      <c r="M73" s="90"/>
      <c r="N73" s="37"/>
      <c r="O73" s="37"/>
      <c r="P73" s="37"/>
      <c r="Q73" s="37"/>
      <c r="R73" s="37"/>
      <c r="S73" s="46"/>
      <c r="T73" s="46"/>
      <c r="U73" s="46"/>
      <c r="V73" s="37"/>
      <c r="W73" s="276" t="str">
        <f t="shared" si="13"/>
        <v/>
      </c>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c r="CP73" s="37"/>
      <c r="CQ73" s="37"/>
      <c r="CR73" s="37"/>
      <c r="CS73" s="37"/>
      <c r="CT73" s="37"/>
      <c r="CU73" s="37"/>
      <c r="CV73" s="37"/>
      <c r="CW73" s="37"/>
      <c r="CX73" s="37"/>
      <c r="CY73" s="37"/>
      <c r="CZ73" s="37"/>
      <c r="DA73" s="37"/>
      <c r="DB73" s="37"/>
      <c r="DC73" s="37"/>
      <c r="DD73" s="37"/>
      <c r="DE73" s="37"/>
      <c r="DF73" s="37"/>
      <c r="DG73" s="37"/>
      <c r="DH73" s="37"/>
      <c r="DI73" s="37"/>
      <c r="DJ73" s="37"/>
      <c r="DK73" s="37"/>
      <c r="DL73" s="37"/>
      <c r="DM73" s="37"/>
      <c r="DN73" s="37"/>
      <c r="DO73" s="37"/>
      <c r="DP73" s="37"/>
      <c r="DQ73" s="37"/>
      <c r="DR73" s="37"/>
      <c r="DS73" s="37"/>
      <c r="DT73" s="37"/>
      <c r="DU73" s="37"/>
      <c r="DV73" s="37"/>
      <c r="DW73" s="37"/>
      <c r="DX73" s="37"/>
      <c r="DY73" s="37"/>
      <c r="DZ73" s="37"/>
      <c r="EA73" s="37"/>
      <c r="EB73" s="37"/>
      <c r="EC73" s="37"/>
      <c r="ED73" s="37"/>
      <c r="EE73" s="37"/>
      <c r="EF73" s="37"/>
      <c r="EG73" s="37"/>
      <c r="EH73" s="37"/>
      <c r="EI73" s="37"/>
    </row>
    <row r="74" spans="1:139" s="16" customFormat="1">
      <c r="A74" s="37"/>
      <c r="B74" s="37"/>
      <c r="C74" s="37"/>
      <c r="D74" s="351" t="str">
        <f xml:space="preserve"> D$27</f>
        <v>= … Vrije vastgoedfunctie 3  =</v>
      </c>
      <c r="E74" s="104">
        <f t="shared" si="10"/>
        <v>0</v>
      </c>
      <c r="F74" s="104">
        <f t="shared" si="11"/>
        <v>0</v>
      </c>
      <c r="G74" s="104">
        <f t="shared" si="12"/>
        <v>0</v>
      </c>
      <c r="H74" s="37"/>
      <c r="I74" s="90"/>
      <c r="J74" s="90"/>
      <c r="K74" s="90"/>
      <c r="L74" s="90"/>
      <c r="M74" s="90"/>
      <c r="N74" s="37"/>
      <c r="O74" s="37"/>
      <c r="P74" s="37"/>
      <c r="Q74" s="37"/>
      <c r="R74" s="37"/>
      <c r="S74" s="46"/>
      <c r="T74" s="46"/>
      <c r="U74" s="46"/>
      <c r="V74" s="37"/>
      <c r="W74" s="276" t="str">
        <f t="shared" si="13"/>
        <v/>
      </c>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O74" s="37"/>
      <c r="CP74" s="37"/>
      <c r="CQ74" s="37"/>
      <c r="CR74" s="37"/>
      <c r="CS74" s="37"/>
      <c r="CT74" s="37"/>
      <c r="CU74" s="37"/>
      <c r="CV74" s="37"/>
      <c r="CW74" s="37"/>
      <c r="CX74" s="37"/>
      <c r="CY74" s="37"/>
      <c r="CZ74" s="37"/>
      <c r="DA74" s="37"/>
      <c r="DB74" s="37"/>
      <c r="DC74" s="37"/>
      <c r="DD74" s="37"/>
      <c r="DE74" s="37"/>
      <c r="DF74" s="37"/>
      <c r="DG74" s="37"/>
      <c r="DH74" s="37"/>
      <c r="DI74" s="37"/>
      <c r="DJ74" s="37"/>
      <c r="DK74" s="37"/>
      <c r="DL74" s="37"/>
      <c r="DM74" s="37"/>
      <c r="DN74" s="37"/>
      <c r="DO74" s="37"/>
      <c r="DP74" s="37"/>
      <c r="DQ74" s="37"/>
      <c r="DR74" s="37"/>
      <c r="DS74" s="37"/>
      <c r="DT74" s="37"/>
      <c r="DU74" s="37"/>
      <c r="DV74" s="37"/>
      <c r="DW74" s="37"/>
      <c r="DX74" s="37"/>
      <c r="DY74" s="37"/>
      <c r="DZ74" s="37"/>
      <c r="EA74" s="37"/>
      <c r="EB74" s="37"/>
      <c r="EC74" s="37"/>
      <c r="ED74" s="37"/>
      <c r="EE74" s="37"/>
      <c r="EF74" s="37"/>
      <c r="EG74" s="37"/>
      <c r="EH74" s="37"/>
      <c r="EI74" s="37"/>
    </row>
    <row r="75" spans="1:139" s="16" customFormat="1">
      <c r="A75" s="37"/>
      <c r="B75" s="37"/>
      <c r="C75" s="37"/>
      <c r="D75" s="349" t="str">
        <f xml:space="preserve"> D$28</f>
        <v>Gebouwd parkeren</v>
      </c>
      <c r="E75" s="104">
        <f t="shared" si="10"/>
        <v>0</v>
      </c>
      <c r="F75" s="104">
        <f t="shared" si="11"/>
        <v>0</v>
      </c>
      <c r="G75" s="104">
        <f t="shared" si="12"/>
        <v>0</v>
      </c>
      <c r="H75" s="37"/>
      <c r="I75" s="90"/>
      <c r="J75" s="90"/>
      <c r="K75" s="90"/>
      <c r="L75" s="90"/>
      <c r="M75" s="90"/>
      <c r="N75" s="37"/>
      <c r="O75" s="37"/>
      <c r="P75" s="37"/>
      <c r="Q75" s="37"/>
      <c r="R75" s="37"/>
      <c r="S75" s="46"/>
      <c r="T75" s="46"/>
      <c r="U75" s="46"/>
      <c r="V75" s="37"/>
      <c r="W75" s="276" t="str">
        <f t="shared" si="13"/>
        <v/>
      </c>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O75" s="37"/>
      <c r="CP75" s="37"/>
      <c r="CQ75" s="37"/>
      <c r="CR75" s="37"/>
      <c r="CS75" s="37"/>
      <c r="CT75" s="37"/>
      <c r="CU75" s="37"/>
      <c r="CV75" s="37"/>
      <c r="CW75" s="37"/>
      <c r="CX75" s="37"/>
      <c r="CY75" s="37"/>
      <c r="CZ75" s="37"/>
      <c r="DA75" s="37"/>
      <c r="DB75" s="37"/>
      <c r="DC75" s="37"/>
      <c r="DD75" s="37"/>
      <c r="DE75" s="37"/>
      <c r="DF75" s="37"/>
      <c r="DG75" s="37"/>
      <c r="DH75" s="37"/>
      <c r="DI75" s="37"/>
      <c r="DJ75" s="37"/>
      <c r="DK75" s="37"/>
      <c r="DL75" s="37"/>
      <c r="DM75" s="37"/>
      <c r="DN75" s="37"/>
      <c r="DO75" s="37"/>
      <c r="DP75" s="37"/>
      <c r="DQ75" s="37"/>
      <c r="DR75" s="37"/>
      <c r="DS75" s="37"/>
      <c r="DT75" s="37"/>
      <c r="DU75" s="37"/>
      <c r="DV75" s="37"/>
      <c r="DW75" s="37"/>
      <c r="DX75" s="37"/>
      <c r="DY75" s="37"/>
      <c r="DZ75" s="37"/>
      <c r="EA75" s="37"/>
      <c r="EB75" s="37"/>
      <c r="EC75" s="37"/>
      <c r="ED75" s="37"/>
      <c r="EE75" s="37"/>
      <c r="EF75" s="37"/>
      <c r="EG75" s="37"/>
      <c r="EH75" s="37"/>
      <c r="EI75" s="37"/>
    </row>
    <row r="76" spans="1:139" s="16" customFormat="1">
      <c r="A76" s="37"/>
      <c r="B76" s="37"/>
      <c r="C76" s="37"/>
      <c r="D76" s="287" t="s">
        <v>75</v>
      </c>
      <c r="E76" s="287"/>
      <c r="F76" s="104">
        <f>+SUM(F65:F75)</f>
        <v>0</v>
      </c>
      <c r="G76" s="104">
        <f>+SUM(G65:G75)</f>
        <v>0</v>
      </c>
      <c r="H76" s="37"/>
      <c r="I76" s="287"/>
      <c r="J76" s="91">
        <f>SUM(J65:J75)</f>
        <v>0</v>
      </c>
      <c r="K76" s="91">
        <f>SUM(K65:K75)</f>
        <v>0</v>
      </c>
      <c r="L76" s="288">
        <f>SUM(L65:L75)</f>
        <v>0</v>
      </c>
      <c r="M76" s="91" t="str">
        <f>IF(L77&gt;M77,"onvolledig", "")</f>
        <v/>
      </c>
      <c r="N76" s="37"/>
      <c r="O76" s="37"/>
      <c r="P76" s="37"/>
      <c r="Q76" s="37"/>
      <c r="R76" s="37"/>
      <c r="S76" s="46"/>
      <c r="T76" s="46"/>
      <c r="U76" s="46"/>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O76" s="37"/>
      <c r="CP76" s="37"/>
      <c r="CQ76" s="37"/>
      <c r="CR76" s="37"/>
      <c r="CS76" s="37"/>
      <c r="CT76" s="37"/>
      <c r="CU76" s="37"/>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row>
    <row r="77" spans="1:139" s="16" customFormat="1" hidden="1">
      <c r="A77" s="37"/>
      <c r="B77" s="37"/>
      <c r="C77" s="37"/>
      <c r="D77" s="37"/>
      <c r="E77" s="37"/>
      <c r="F77" s="37"/>
      <c r="G77" s="37"/>
      <c r="H77" s="37"/>
      <c r="I77" s="37"/>
      <c r="J77" s="37"/>
      <c r="K77" s="37"/>
      <c r="L77" s="3">
        <f>COUNT(L65:L75)</f>
        <v>0</v>
      </c>
      <c r="M77" s="272">
        <f>COUNT(W65:W75)</f>
        <v>0</v>
      </c>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c r="CR77" s="37"/>
      <c r="CS77" s="37"/>
      <c r="CT77" s="37"/>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row>
    <row r="78" spans="1:139" s="16" customFormat="1">
      <c r="A78" s="37"/>
      <c r="B78" s="37"/>
      <c r="C78" s="37"/>
      <c r="D78" s="37"/>
      <c r="E78" s="50">
        <f>IF(M76="",3,0)</f>
        <v>3</v>
      </c>
      <c r="F78" s="37" t="str">
        <f>IF(E78=3,"Opbrengsten grondverkoop onderbouwd.", "Er ontbreekt een taxatierapport ter onderbouwing van de opbrengsten uit grondverkoop.")</f>
        <v>Opbrengsten grondverkoop onderbouwd.</v>
      </c>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c r="CP78" s="37"/>
      <c r="CQ78" s="37"/>
      <c r="CR78" s="37"/>
      <c r="CS78" s="37"/>
      <c r="CT78" s="37"/>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row>
    <row r="79" spans="1:139" s="16" customFormat="1">
      <c r="A79" s="37"/>
      <c r="B79" s="37"/>
      <c r="C79" s="37"/>
      <c r="D79" s="37"/>
      <c r="E79" s="50"/>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row>
    <row r="80" spans="1:139" s="16" customFormat="1">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c r="CR80" s="37"/>
      <c r="CS80" s="37"/>
      <c r="CT80" s="37"/>
      <c r="CU80" s="37"/>
      <c r="CV80" s="37"/>
      <c r="CW80" s="37"/>
      <c r="CX80" s="37"/>
      <c r="CY80" s="37"/>
      <c r="CZ80" s="37"/>
      <c r="DA80" s="37"/>
      <c r="DB80" s="37"/>
      <c r="DC80" s="37"/>
      <c r="DD80" s="37"/>
      <c r="DE80" s="37"/>
      <c r="DF80" s="37"/>
      <c r="DG80" s="37"/>
      <c r="DH80" s="37"/>
      <c r="DI80" s="37"/>
      <c r="DJ80" s="37"/>
      <c r="DK80" s="37"/>
      <c r="DL80" s="37"/>
      <c r="DM80" s="37"/>
      <c r="DN80" s="37"/>
      <c r="DO80" s="37"/>
      <c r="DP80" s="37"/>
      <c r="DQ80" s="37"/>
      <c r="DR80" s="37"/>
      <c r="DS80" s="37"/>
      <c r="DT80" s="37"/>
      <c r="DU80" s="37"/>
      <c r="DV80" s="37"/>
      <c r="DW80" s="37"/>
      <c r="DX80" s="37"/>
      <c r="DY80" s="37"/>
      <c r="DZ80" s="37"/>
      <c r="EA80" s="37"/>
      <c r="EB80" s="37"/>
      <c r="EC80" s="37"/>
      <c r="ED80" s="37"/>
      <c r="EE80" s="37"/>
      <c r="EF80" s="37"/>
      <c r="EG80" s="37"/>
      <c r="EH80" s="37"/>
      <c r="EI80" s="37"/>
    </row>
    <row r="81" spans="1:139" s="15" customFormat="1">
      <c r="A81" s="14"/>
      <c r="B81" s="122" t="s">
        <v>96</v>
      </c>
      <c r="C81" s="123"/>
      <c r="D81" s="123"/>
      <c r="E81" s="135"/>
      <c r="F81" s="135"/>
      <c r="G81" s="141"/>
      <c r="H81" s="123"/>
      <c r="I81" s="135"/>
      <c r="J81" s="135"/>
      <c r="K81" s="135"/>
      <c r="L81" s="123"/>
      <c r="M81" s="135"/>
      <c r="N81" s="135"/>
      <c r="O81" s="135"/>
      <c r="P81" s="123"/>
      <c r="Q81" s="123"/>
      <c r="R81" s="123"/>
      <c r="S81" s="123"/>
      <c r="T81" s="123"/>
      <c r="U81" s="123"/>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row>
    <row r="82" spans="1:139">
      <c r="A82" s="35"/>
      <c r="B82" s="35"/>
      <c r="C82" s="35"/>
      <c r="D82" s="42"/>
      <c r="E82" s="347" t="s">
        <v>97</v>
      </c>
      <c r="F82" s="346"/>
      <c r="G82" s="346"/>
      <c r="H82" s="35"/>
      <c r="I82" s="347" t="s">
        <v>98</v>
      </c>
      <c r="J82" s="346"/>
      <c r="K82" s="346"/>
      <c r="L82" s="35"/>
      <c r="M82" s="347" t="s">
        <v>99</v>
      </c>
      <c r="N82" s="346"/>
      <c r="O82" s="346"/>
      <c r="P82" s="35"/>
      <c r="Q82" s="35"/>
      <c r="R82" s="35"/>
      <c r="S82" s="35"/>
      <c r="V82" s="35"/>
      <c r="W82" s="35"/>
    </row>
    <row r="83" spans="1:139">
      <c r="A83" s="35"/>
      <c r="B83" s="35"/>
      <c r="C83" s="35"/>
      <c r="D83" s="40"/>
      <c r="E83" s="359" t="s">
        <v>56</v>
      </c>
      <c r="F83" s="92" t="s">
        <v>57</v>
      </c>
      <c r="G83" s="92" t="s">
        <v>86</v>
      </c>
      <c r="H83" s="35"/>
      <c r="I83" s="359" t="s">
        <v>56</v>
      </c>
      <c r="J83" s="92" t="s">
        <v>57</v>
      </c>
      <c r="K83" s="92" t="s">
        <v>86</v>
      </c>
      <c r="L83" s="35"/>
      <c r="M83" s="359" t="s">
        <v>56</v>
      </c>
      <c r="N83" s="92" t="s">
        <v>57</v>
      </c>
      <c r="O83" s="92" t="s">
        <v>86</v>
      </c>
      <c r="P83" s="35"/>
      <c r="Q83" s="35"/>
      <c r="R83" s="35"/>
      <c r="S83" s="35"/>
      <c r="V83" s="35"/>
      <c r="W83" s="35"/>
    </row>
    <row r="84" spans="1:139">
      <c r="A84" s="35"/>
      <c r="B84" s="35"/>
      <c r="C84" s="35"/>
      <c r="D84" s="349" t="str">
        <f xml:space="preserve"> D$18</f>
        <v>Wonen sociale huur</v>
      </c>
      <c r="E84" s="104">
        <f>+$E18</f>
        <v>0</v>
      </c>
      <c r="F84" s="104">
        <f t="shared" ref="F84:F95" si="14">+$F18</f>
        <v>0</v>
      </c>
      <c r="G84" s="104">
        <f t="shared" ref="G84:G95" si="15">+$G18</f>
        <v>0</v>
      </c>
      <c r="H84" s="35"/>
      <c r="I84" s="104">
        <f>+$E42+$E65</f>
        <v>0</v>
      </c>
      <c r="J84" s="104">
        <f t="shared" ref="J84:J94" si="16">+$F42+$F65</f>
        <v>0</v>
      </c>
      <c r="K84" s="104">
        <f t="shared" ref="K84:K95" si="17">+$G42+$G65</f>
        <v>0</v>
      </c>
      <c r="L84" s="35"/>
      <c r="M84" s="130">
        <f t="shared" ref="M84:M94" si="18">+I84-E84</f>
        <v>0</v>
      </c>
      <c r="N84" s="130">
        <f t="shared" ref="N84:N94" si="19">+J84-F84</f>
        <v>0</v>
      </c>
      <c r="O84" s="130">
        <f t="shared" ref="O84:O94" si="20">+K84-G84</f>
        <v>0</v>
      </c>
      <c r="P84" s="35"/>
      <c r="Q84" s="35"/>
      <c r="R84" s="35"/>
      <c r="S84" s="35"/>
      <c r="V84" s="35"/>
      <c r="W84" s="35"/>
    </row>
    <row r="85" spans="1:139">
      <c r="A85" s="35"/>
      <c r="B85" s="35"/>
      <c r="C85" s="35"/>
      <c r="D85" s="350" t="s">
        <v>65</v>
      </c>
      <c r="E85" s="104">
        <f t="shared" ref="E85:E94" si="21">+$E19</f>
        <v>0</v>
      </c>
      <c r="F85" s="104">
        <f t="shared" si="14"/>
        <v>0</v>
      </c>
      <c r="G85" s="104">
        <f t="shared" si="15"/>
        <v>0</v>
      </c>
      <c r="H85" s="35"/>
      <c r="I85" s="104">
        <f>+$E43+$E66</f>
        <v>0</v>
      </c>
      <c r="J85" s="104">
        <f t="shared" si="16"/>
        <v>0</v>
      </c>
      <c r="K85" s="104">
        <f t="shared" si="17"/>
        <v>0</v>
      </c>
      <c r="L85" s="35"/>
      <c r="M85" s="130">
        <f t="shared" si="18"/>
        <v>0</v>
      </c>
      <c r="N85" s="130">
        <f t="shared" si="19"/>
        <v>0</v>
      </c>
      <c r="O85" s="130">
        <f t="shared" si="20"/>
        <v>0</v>
      </c>
      <c r="P85" s="35"/>
      <c r="Q85" s="35"/>
      <c r="R85" s="35"/>
      <c r="S85" s="35"/>
      <c r="V85" s="35"/>
      <c r="W85" s="35"/>
    </row>
    <row r="86" spans="1:139">
      <c r="A86" s="35"/>
      <c r="B86" s="35"/>
      <c r="C86" s="35"/>
      <c r="D86" s="350" t="s">
        <v>66</v>
      </c>
      <c r="E86" s="104">
        <f t="shared" si="21"/>
        <v>0</v>
      </c>
      <c r="F86" s="104">
        <f t="shared" si="14"/>
        <v>0</v>
      </c>
      <c r="G86" s="104">
        <f t="shared" si="15"/>
        <v>0</v>
      </c>
      <c r="H86" s="35"/>
      <c r="I86" s="104">
        <f>+$E44+$E67</f>
        <v>0</v>
      </c>
      <c r="J86" s="104">
        <f t="shared" si="16"/>
        <v>0</v>
      </c>
      <c r="K86" s="104">
        <f t="shared" si="17"/>
        <v>0</v>
      </c>
      <c r="L86" s="35"/>
      <c r="M86" s="130">
        <f t="shared" si="18"/>
        <v>0</v>
      </c>
      <c r="N86" s="130">
        <f t="shared" si="19"/>
        <v>0</v>
      </c>
      <c r="O86" s="130">
        <f t="shared" si="20"/>
        <v>0</v>
      </c>
      <c r="P86" s="35"/>
      <c r="Q86" s="35"/>
      <c r="R86" s="35"/>
      <c r="S86" s="35"/>
      <c r="V86" s="35"/>
      <c r="W86" s="35"/>
    </row>
    <row r="87" spans="1:139">
      <c r="A87" s="35"/>
      <c r="B87" s="35"/>
      <c r="C87" s="35"/>
      <c r="D87" s="349" t="str">
        <f xml:space="preserve"> D$21</f>
        <v>Kantoren en bedrijfsruimte</v>
      </c>
      <c r="E87" s="104">
        <f t="shared" si="21"/>
        <v>0</v>
      </c>
      <c r="F87" s="104">
        <f t="shared" si="14"/>
        <v>0</v>
      </c>
      <c r="G87" s="104">
        <f t="shared" si="15"/>
        <v>0</v>
      </c>
      <c r="H87" s="35"/>
      <c r="I87" s="104">
        <f>+$E45+$E68</f>
        <v>0</v>
      </c>
      <c r="J87" s="104">
        <f t="shared" si="16"/>
        <v>0</v>
      </c>
      <c r="K87" s="104">
        <f t="shared" si="17"/>
        <v>0</v>
      </c>
      <c r="L87" s="35"/>
      <c r="M87" s="130">
        <f t="shared" si="18"/>
        <v>0</v>
      </c>
      <c r="N87" s="130">
        <f t="shared" si="19"/>
        <v>0</v>
      </c>
      <c r="O87" s="130">
        <f t="shared" si="20"/>
        <v>0</v>
      </c>
      <c r="P87" s="35"/>
      <c r="Q87" s="35"/>
      <c r="R87" s="35"/>
      <c r="S87" s="35"/>
      <c r="V87" s="35"/>
      <c r="W87" s="35"/>
    </row>
    <row r="88" spans="1:139">
      <c r="A88" s="35"/>
      <c r="B88" s="35"/>
      <c r="C88" s="35"/>
      <c r="D88" s="349" t="str">
        <f xml:space="preserve"> D$22</f>
        <v>Winkels (retail)</v>
      </c>
      <c r="E88" s="104">
        <f t="shared" si="21"/>
        <v>0</v>
      </c>
      <c r="F88" s="104">
        <f t="shared" si="14"/>
        <v>0</v>
      </c>
      <c r="G88" s="104">
        <f t="shared" si="15"/>
        <v>0</v>
      </c>
      <c r="H88" s="35"/>
      <c r="I88" s="104">
        <f t="shared" ref="I88:I94" si="22">+$E46+$E69</f>
        <v>0</v>
      </c>
      <c r="J88" s="104">
        <f t="shared" si="16"/>
        <v>0</v>
      </c>
      <c r="K88" s="104">
        <f t="shared" si="17"/>
        <v>0</v>
      </c>
      <c r="L88" s="35"/>
      <c r="M88" s="130">
        <f t="shared" si="18"/>
        <v>0</v>
      </c>
      <c r="N88" s="130">
        <f t="shared" si="19"/>
        <v>0</v>
      </c>
      <c r="O88" s="130">
        <f t="shared" si="20"/>
        <v>0</v>
      </c>
      <c r="P88" s="35"/>
      <c r="Q88" s="35"/>
      <c r="R88" s="35"/>
      <c r="S88" s="35"/>
      <c r="V88" s="35"/>
      <c r="W88" s="35"/>
    </row>
    <row r="89" spans="1:139">
      <c r="A89" s="35"/>
      <c r="B89" s="35"/>
      <c r="C89" s="35"/>
      <c r="D89" s="349" t="str">
        <f xml:space="preserve"> D$23</f>
        <v>Overige commerciële voorzieningen</v>
      </c>
      <c r="E89" s="104">
        <f t="shared" si="21"/>
        <v>0</v>
      </c>
      <c r="F89" s="104">
        <f t="shared" si="14"/>
        <v>0</v>
      </c>
      <c r="G89" s="104">
        <f t="shared" si="15"/>
        <v>0</v>
      </c>
      <c r="H89" s="35"/>
      <c r="I89" s="104">
        <f t="shared" si="22"/>
        <v>0</v>
      </c>
      <c r="J89" s="104">
        <f t="shared" si="16"/>
        <v>0</v>
      </c>
      <c r="K89" s="104">
        <f t="shared" si="17"/>
        <v>0</v>
      </c>
      <c r="L89" s="35"/>
      <c r="M89" s="130">
        <f t="shared" si="18"/>
        <v>0</v>
      </c>
      <c r="N89" s="130">
        <f t="shared" si="19"/>
        <v>0</v>
      </c>
      <c r="O89" s="130">
        <f t="shared" si="20"/>
        <v>0</v>
      </c>
      <c r="P89" s="35"/>
      <c r="Q89" s="35"/>
      <c r="R89" s="35"/>
      <c r="S89" s="35"/>
      <c r="V89" s="35"/>
      <c r="W89" s="35"/>
    </row>
    <row r="90" spans="1:139">
      <c r="A90" s="35"/>
      <c r="B90" s="35"/>
      <c r="C90" s="35"/>
      <c r="D90" s="349" t="str">
        <f xml:space="preserve"> D$24</f>
        <v>Maatschappelijke voorzieningen</v>
      </c>
      <c r="E90" s="104">
        <f t="shared" si="21"/>
        <v>0</v>
      </c>
      <c r="F90" s="104">
        <f t="shared" si="14"/>
        <v>0</v>
      </c>
      <c r="G90" s="104">
        <f t="shared" si="15"/>
        <v>0</v>
      </c>
      <c r="H90" s="35"/>
      <c r="I90" s="104">
        <f t="shared" si="22"/>
        <v>0</v>
      </c>
      <c r="J90" s="104">
        <f t="shared" si="16"/>
        <v>0</v>
      </c>
      <c r="K90" s="104">
        <f t="shared" si="17"/>
        <v>0</v>
      </c>
      <c r="L90" s="35"/>
      <c r="M90" s="130">
        <f t="shared" si="18"/>
        <v>0</v>
      </c>
      <c r="N90" s="130">
        <f t="shared" si="19"/>
        <v>0</v>
      </c>
      <c r="O90" s="130">
        <f t="shared" si="20"/>
        <v>0</v>
      </c>
      <c r="P90" s="35"/>
      <c r="Q90" s="35"/>
      <c r="R90" s="35"/>
      <c r="S90" s="35"/>
      <c r="V90" s="35"/>
      <c r="W90" s="35"/>
    </row>
    <row r="91" spans="1:139">
      <c r="A91" s="35"/>
      <c r="B91" s="35"/>
      <c r="C91" s="35"/>
      <c r="D91" s="351" t="str">
        <f xml:space="preserve"> D$25</f>
        <v>= … Vrije vastgoedfunctie 1  =</v>
      </c>
      <c r="E91" s="104">
        <f t="shared" si="21"/>
        <v>0</v>
      </c>
      <c r="F91" s="104">
        <f t="shared" si="14"/>
        <v>0</v>
      </c>
      <c r="G91" s="104">
        <f t="shared" si="15"/>
        <v>0</v>
      </c>
      <c r="H91" s="35"/>
      <c r="I91" s="104">
        <f t="shared" si="22"/>
        <v>0</v>
      </c>
      <c r="J91" s="104">
        <f t="shared" si="16"/>
        <v>0</v>
      </c>
      <c r="K91" s="104">
        <f t="shared" si="17"/>
        <v>0</v>
      </c>
      <c r="L91" s="35"/>
      <c r="M91" s="130">
        <f t="shared" si="18"/>
        <v>0</v>
      </c>
      <c r="N91" s="130">
        <f t="shared" si="19"/>
        <v>0</v>
      </c>
      <c r="O91" s="130">
        <f t="shared" si="20"/>
        <v>0</v>
      </c>
      <c r="P91" s="35"/>
      <c r="Q91" s="35"/>
      <c r="R91" s="35"/>
      <c r="S91" s="35"/>
      <c r="V91" s="35"/>
      <c r="W91" s="35"/>
    </row>
    <row r="92" spans="1:139">
      <c r="A92" s="35"/>
      <c r="B92" s="35"/>
      <c r="C92" s="35"/>
      <c r="D92" s="351" t="str">
        <f xml:space="preserve"> D$26</f>
        <v>= … Vrije vastgoedfunctie 2  =</v>
      </c>
      <c r="E92" s="104">
        <f t="shared" si="21"/>
        <v>0</v>
      </c>
      <c r="F92" s="104">
        <f t="shared" si="14"/>
        <v>0</v>
      </c>
      <c r="G92" s="104">
        <f t="shared" si="15"/>
        <v>0</v>
      </c>
      <c r="H92" s="35"/>
      <c r="I92" s="104">
        <f t="shared" si="22"/>
        <v>0</v>
      </c>
      <c r="J92" s="104">
        <f t="shared" si="16"/>
        <v>0</v>
      </c>
      <c r="K92" s="104">
        <f t="shared" si="17"/>
        <v>0</v>
      </c>
      <c r="L92" s="35"/>
      <c r="M92" s="130">
        <f t="shared" si="18"/>
        <v>0</v>
      </c>
      <c r="N92" s="130">
        <f t="shared" si="19"/>
        <v>0</v>
      </c>
      <c r="O92" s="130">
        <f t="shared" si="20"/>
        <v>0</v>
      </c>
      <c r="P92" s="35"/>
      <c r="Q92" s="35"/>
      <c r="R92" s="35"/>
      <c r="S92" s="35"/>
      <c r="V92" s="35"/>
      <c r="W92" s="35"/>
    </row>
    <row r="93" spans="1:139">
      <c r="A93" s="35"/>
      <c r="B93" s="35"/>
      <c r="C93" s="35"/>
      <c r="D93" s="351" t="str">
        <f xml:space="preserve"> D$27</f>
        <v>= … Vrije vastgoedfunctie 3  =</v>
      </c>
      <c r="E93" s="104">
        <f t="shared" si="21"/>
        <v>0</v>
      </c>
      <c r="F93" s="104">
        <f t="shared" si="14"/>
        <v>0</v>
      </c>
      <c r="G93" s="104">
        <f t="shared" si="15"/>
        <v>0</v>
      </c>
      <c r="H93" s="35"/>
      <c r="I93" s="104">
        <f t="shared" si="22"/>
        <v>0</v>
      </c>
      <c r="J93" s="104">
        <f t="shared" si="16"/>
        <v>0</v>
      </c>
      <c r="K93" s="104">
        <f t="shared" si="17"/>
        <v>0</v>
      </c>
      <c r="L93" s="35"/>
      <c r="M93" s="130">
        <f t="shared" si="18"/>
        <v>0</v>
      </c>
      <c r="N93" s="130">
        <f t="shared" si="19"/>
        <v>0</v>
      </c>
      <c r="O93" s="130">
        <f t="shared" si="20"/>
        <v>0</v>
      </c>
      <c r="P93" s="35"/>
      <c r="Q93" s="35"/>
      <c r="R93" s="35"/>
      <c r="S93" s="35"/>
      <c r="V93" s="35"/>
      <c r="W93" s="35"/>
    </row>
    <row r="94" spans="1:139">
      <c r="A94" s="35"/>
      <c r="B94" s="35"/>
      <c r="C94" s="35"/>
      <c r="D94" s="349" t="str">
        <f xml:space="preserve"> D$28</f>
        <v>Gebouwd parkeren</v>
      </c>
      <c r="E94" s="104">
        <f t="shared" si="21"/>
        <v>0</v>
      </c>
      <c r="F94" s="104">
        <f t="shared" si="14"/>
        <v>0</v>
      </c>
      <c r="G94" s="104">
        <f t="shared" si="15"/>
        <v>0</v>
      </c>
      <c r="H94" s="35"/>
      <c r="I94" s="104">
        <f t="shared" si="22"/>
        <v>0</v>
      </c>
      <c r="J94" s="104">
        <f t="shared" si="16"/>
        <v>0</v>
      </c>
      <c r="K94" s="104">
        <f t="shared" si="17"/>
        <v>0</v>
      </c>
      <c r="L94" s="35"/>
      <c r="M94" s="130">
        <f t="shared" si="18"/>
        <v>0</v>
      </c>
      <c r="N94" s="130">
        <f t="shared" si="19"/>
        <v>0</v>
      </c>
      <c r="O94" s="130">
        <f t="shared" si="20"/>
        <v>0</v>
      </c>
      <c r="P94" s="35"/>
      <c r="Q94" s="35"/>
      <c r="R94" s="35"/>
      <c r="S94" s="35"/>
      <c r="V94" s="35"/>
      <c r="W94" s="35"/>
    </row>
    <row r="95" spans="1:139">
      <c r="A95" s="35"/>
      <c r="B95" s="35"/>
      <c r="C95" s="35"/>
      <c r="D95" s="287" t="s">
        <v>75</v>
      </c>
      <c r="E95" s="287"/>
      <c r="F95" s="104">
        <f t="shared" si="14"/>
        <v>0</v>
      </c>
      <c r="G95" s="104">
        <f t="shared" si="15"/>
        <v>0</v>
      </c>
      <c r="H95" s="35"/>
      <c r="I95" s="287"/>
      <c r="J95" s="104">
        <f>+$F53+$F76</f>
        <v>0</v>
      </c>
      <c r="K95" s="104">
        <f t="shared" si="17"/>
        <v>0</v>
      </c>
      <c r="L95" s="35"/>
      <c r="M95" s="360"/>
      <c r="N95" s="130">
        <f>+J95-F95</f>
        <v>0</v>
      </c>
      <c r="O95" s="130">
        <f>+K95-G95</f>
        <v>0</v>
      </c>
      <c r="P95" s="35"/>
      <c r="Q95" s="35"/>
      <c r="R95" s="35"/>
      <c r="S95" s="35"/>
      <c r="V95" s="35"/>
      <c r="W95" s="35"/>
    </row>
    <row r="96" spans="1:139">
      <c r="A96" s="35"/>
      <c r="B96" s="35"/>
      <c r="C96" s="35"/>
      <c r="D96" s="35"/>
      <c r="E96" s="35"/>
      <c r="F96" s="35"/>
      <c r="G96" s="35"/>
      <c r="H96" s="35"/>
      <c r="I96" s="35"/>
      <c r="J96" s="35"/>
      <c r="K96" s="35"/>
      <c r="L96" s="35"/>
      <c r="M96" s="35"/>
      <c r="N96" s="35"/>
      <c r="O96" s="35"/>
      <c r="P96" s="35"/>
      <c r="Q96" s="35"/>
      <c r="R96" s="35"/>
      <c r="S96" s="35"/>
      <c r="V96" s="35"/>
      <c r="W96" s="35"/>
    </row>
    <row r="97" spans="1:23">
      <c r="A97" s="35"/>
      <c r="B97" s="35"/>
      <c r="C97" s="35"/>
      <c r="D97" s="35"/>
      <c r="E97" s="35"/>
      <c r="F97" s="35"/>
      <c r="G97" s="35"/>
      <c r="H97" s="35"/>
      <c r="I97" s="35"/>
      <c r="J97" s="35"/>
      <c r="K97" s="35"/>
      <c r="L97" s="35"/>
      <c r="M97" s="35"/>
      <c r="N97" s="35"/>
      <c r="O97" s="35"/>
      <c r="P97" s="35"/>
      <c r="Q97" s="35"/>
      <c r="R97" s="35"/>
      <c r="S97" s="35"/>
      <c r="V97" s="35"/>
      <c r="W97" s="35"/>
    </row>
    <row r="98" spans="1:23">
      <c r="B98" s="35"/>
      <c r="C98" s="35"/>
      <c r="D98" s="35"/>
      <c r="E98" s="35"/>
      <c r="F98" s="35"/>
      <c r="G98" s="35"/>
      <c r="H98" s="35"/>
      <c r="I98" s="35"/>
      <c r="J98" s="35"/>
      <c r="K98" s="35"/>
      <c r="L98" s="35"/>
      <c r="M98" s="35"/>
      <c r="N98" s="35"/>
      <c r="O98" s="35"/>
      <c r="P98" s="35"/>
      <c r="Q98" s="35"/>
      <c r="R98" s="35"/>
      <c r="S98" s="35"/>
      <c r="V98" s="35"/>
      <c r="W98" s="35"/>
    </row>
    <row r="99" spans="1:23">
      <c r="B99" s="35"/>
      <c r="C99" s="35"/>
      <c r="D99" s="35"/>
      <c r="E99" s="35"/>
      <c r="F99" s="35"/>
      <c r="G99" s="35"/>
      <c r="H99" s="35"/>
      <c r="I99" s="35"/>
      <c r="J99" s="35"/>
      <c r="K99" s="35"/>
      <c r="L99" s="35"/>
      <c r="M99" s="35"/>
      <c r="N99" s="35"/>
      <c r="O99" s="35"/>
      <c r="P99" s="35"/>
      <c r="Q99" s="35"/>
      <c r="R99" s="35"/>
      <c r="S99" s="35"/>
      <c r="V99" s="35"/>
      <c r="W99" s="35"/>
    </row>
    <row r="100" spans="1:23">
      <c r="B100" s="35"/>
      <c r="C100" s="35"/>
      <c r="D100" s="35"/>
      <c r="E100" s="35"/>
      <c r="F100" s="35"/>
      <c r="G100" s="35"/>
      <c r="H100" s="35"/>
      <c r="I100" s="35"/>
      <c r="J100" s="35"/>
      <c r="K100" s="35"/>
      <c r="L100" s="35"/>
      <c r="M100" s="35"/>
      <c r="N100" s="35"/>
      <c r="O100" s="35"/>
      <c r="P100" s="35"/>
      <c r="Q100" s="35"/>
      <c r="R100" s="35"/>
      <c r="S100" s="35"/>
      <c r="V100" s="35"/>
      <c r="W100" s="35"/>
    </row>
    <row r="101" spans="1:23">
      <c r="B101" s="35"/>
      <c r="C101" s="35"/>
      <c r="D101" s="35"/>
      <c r="E101" s="35"/>
      <c r="F101" s="35"/>
      <c r="G101" s="35"/>
      <c r="H101" s="35"/>
      <c r="I101" s="35"/>
      <c r="J101" s="35"/>
      <c r="K101" s="35"/>
      <c r="L101" s="35"/>
      <c r="M101" s="35"/>
      <c r="N101" s="35"/>
      <c r="O101" s="35"/>
      <c r="P101" s="35"/>
      <c r="Q101" s="35"/>
      <c r="R101" s="35"/>
      <c r="S101" s="35"/>
      <c r="V101" s="35"/>
      <c r="W101" s="35"/>
    </row>
    <row r="102" spans="1:23">
      <c r="B102" s="35"/>
      <c r="C102" s="35"/>
      <c r="D102" s="35"/>
      <c r="E102" s="35"/>
      <c r="F102" s="35"/>
      <c r="G102" s="35"/>
      <c r="H102" s="35"/>
      <c r="I102" s="35"/>
      <c r="J102" s="35"/>
      <c r="K102" s="35"/>
      <c r="L102" s="35"/>
      <c r="M102" s="35"/>
      <c r="N102" s="35"/>
      <c r="O102" s="35"/>
      <c r="P102" s="35"/>
      <c r="Q102" s="35"/>
      <c r="R102" s="35"/>
      <c r="S102" s="35"/>
      <c r="V102" s="35"/>
      <c r="W102" s="35"/>
    </row>
    <row r="103" spans="1:23">
      <c r="B103" s="35"/>
      <c r="C103" s="35"/>
      <c r="D103" s="35"/>
      <c r="E103" s="35"/>
      <c r="F103" s="35"/>
      <c r="G103" s="35"/>
      <c r="H103" s="35"/>
      <c r="I103" s="35"/>
      <c r="J103" s="35"/>
      <c r="K103" s="35"/>
      <c r="L103" s="35"/>
      <c r="M103" s="35"/>
      <c r="N103" s="35"/>
      <c r="O103" s="35"/>
      <c r="P103" s="35"/>
      <c r="Q103" s="35"/>
      <c r="R103" s="35"/>
      <c r="S103" s="35"/>
      <c r="V103" s="35"/>
      <c r="W103" s="35"/>
    </row>
    <row r="104" spans="1:23">
      <c r="B104" s="35"/>
      <c r="C104" s="35"/>
      <c r="D104" s="35"/>
      <c r="E104" s="35"/>
      <c r="F104" s="35"/>
      <c r="G104" s="35"/>
      <c r="H104" s="35"/>
      <c r="I104" s="35"/>
      <c r="J104" s="35"/>
      <c r="K104" s="35"/>
      <c r="L104" s="35"/>
      <c r="M104" s="35"/>
      <c r="N104" s="35"/>
      <c r="O104" s="35"/>
      <c r="P104" s="35"/>
      <c r="Q104" s="35"/>
      <c r="R104" s="35"/>
      <c r="S104" s="35"/>
      <c r="V104" s="35"/>
      <c r="W104" s="35"/>
    </row>
    <row r="105" spans="1:23">
      <c r="B105" s="35"/>
      <c r="C105" s="35"/>
      <c r="D105" s="35"/>
      <c r="E105" s="35"/>
      <c r="F105" s="35"/>
      <c r="G105" s="35"/>
      <c r="H105" s="35"/>
      <c r="I105" s="35"/>
      <c r="J105" s="35"/>
      <c r="K105" s="35"/>
      <c r="L105" s="35"/>
      <c r="M105" s="35"/>
      <c r="N105" s="35"/>
      <c r="O105" s="35"/>
      <c r="P105" s="35"/>
      <c r="Q105" s="35"/>
      <c r="R105" s="35"/>
      <c r="S105" s="35"/>
      <c r="V105" s="35"/>
      <c r="W105" s="35"/>
    </row>
    <row r="106" spans="1:23">
      <c r="B106" s="35"/>
      <c r="C106" s="35"/>
      <c r="D106" s="35"/>
      <c r="E106" s="35"/>
      <c r="F106" s="35"/>
      <c r="G106" s="35"/>
      <c r="H106" s="35"/>
      <c r="I106" s="35"/>
      <c r="J106" s="35"/>
      <c r="K106" s="35"/>
      <c r="L106" s="35"/>
      <c r="M106" s="35"/>
      <c r="N106" s="35"/>
      <c r="O106" s="35"/>
      <c r="P106" s="35"/>
      <c r="Q106" s="35"/>
      <c r="R106" s="35"/>
      <c r="S106" s="35"/>
      <c r="V106" s="35"/>
      <c r="W106" s="35"/>
    </row>
    <row r="107" spans="1:23">
      <c r="B107" s="35"/>
      <c r="C107" s="35"/>
      <c r="D107" s="35"/>
      <c r="E107" s="35"/>
      <c r="F107" s="35"/>
      <c r="G107" s="35"/>
      <c r="H107" s="35"/>
      <c r="I107" s="35"/>
      <c r="J107" s="35"/>
      <c r="K107" s="35"/>
      <c r="L107" s="35"/>
      <c r="M107" s="35"/>
      <c r="N107" s="35"/>
      <c r="O107" s="35"/>
      <c r="P107" s="35"/>
      <c r="Q107" s="35"/>
      <c r="R107" s="35"/>
      <c r="S107" s="35"/>
      <c r="V107" s="35"/>
      <c r="W107" s="35"/>
    </row>
    <row r="108" spans="1:23">
      <c r="B108" s="35"/>
      <c r="C108" s="35"/>
      <c r="D108" s="35"/>
      <c r="E108" s="35"/>
      <c r="F108" s="35"/>
      <c r="G108" s="35"/>
      <c r="H108" s="35"/>
      <c r="I108" s="35"/>
      <c r="J108" s="35"/>
      <c r="K108" s="35"/>
      <c r="L108" s="35"/>
      <c r="M108" s="35"/>
      <c r="N108" s="35"/>
      <c r="O108" s="35"/>
      <c r="P108" s="35"/>
      <c r="Q108" s="35"/>
      <c r="R108" s="35"/>
      <c r="S108" s="35"/>
      <c r="V108" s="35"/>
      <c r="W108" s="35"/>
    </row>
    <row r="109" spans="1:23">
      <c r="B109" s="35"/>
      <c r="C109" s="35"/>
      <c r="D109" s="35"/>
      <c r="E109" s="35"/>
      <c r="F109" s="35"/>
      <c r="G109" s="35"/>
      <c r="H109" s="35"/>
      <c r="I109" s="35"/>
      <c r="J109" s="35"/>
      <c r="K109" s="35"/>
      <c r="L109" s="35"/>
      <c r="M109" s="35"/>
      <c r="N109" s="35"/>
      <c r="O109" s="35"/>
      <c r="P109" s="35"/>
      <c r="Q109" s="35"/>
      <c r="R109" s="35"/>
      <c r="S109" s="35"/>
      <c r="V109" s="35"/>
      <c r="W109" s="35"/>
    </row>
    <row r="110" spans="1:23">
      <c r="B110" s="35"/>
      <c r="C110" s="35"/>
      <c r="D110" s="35"/>
      <c r="E110" s="35"/>
      <c r="F110" s="35"/>
      <c r="G110" s="35"/>
      <c r="H110" s="35"/>
      <c r="I110" s="35"/>
      <c r="J110" s="35"/>
      <c r="K110" s="35"/>
      <c r="L110" s="35"/>
      <c r="M110" s="35"/>
      <c r="N110" s="35"/>
      <c r="O110" s="35"/>
      <c r="P110" s="35"/>
      <c r="Q110" s="35"/>
      <c r="R110" s="35"/>
      <c r="S110" s="35"/>
      <c r="V110" s="35"/>
      <c r="W110" s="35"/>
    </row>
    <row r="111" spans="1:23">
      <c r="B111" s="35"/>
      <c r="C111" s="35"/>
      <c r="D111" s="35"/>
      <c r="E111" s="35"/>
      <c r="F111" s="35"/>
      <c r="G111" s="35"/>
      <c r="H111" s="35"/>
      <c r="I111" s="35"/>
      <c r="J111" s="35"/>
      <c r="K111" s="35"/>
      <c r="L111" s="35"/>
      <c r="M111" s="35"/>
      <c r="N111" s="35"/>
      <c r="O111" s="35"/>
      <c r="P111" s="35"/>
      <c r="Q111" s="35"/>
      <c r="R111" s="35"/>
      <c r="S111" s="35"/>
      <c r="V111" s="35"/>
      <c r="W111" s="35"/>
    </row>
    <row r="112" spans="1:23">
      <c r="B112" s="35"/>
      <c r="C112" s="35"/>
      <c r="D112" s="35"/>
      <c r="E112" s="35"/>
      <c r="F112" s="35"/>
      <c r="G112" s="35"/>
      <c r="H112" s="35"/>
      <c r="I112" s="35"/>
      <c r="J112" s="35"/>
      <c r="K112" s="35"/>
      <c r="L112" s="35"/>
      <c r="M112" s="35"/>
      <c r="N112" s="35"/>
      <c r="O112" s="35"/>
      <c r="P112" s="35"/>
      <c r="Q112" s="35"/>
      <c r="R112" s="35"/>
      <c r="S112" s="35"/>
      <c r="V112" s="35"/>
      <c r="W112" s="35"/>
    </row>
    <row r="113" spans="2:23">
      <c r="B113" s="35"/>
      <c r="C113" s="35"/>
      <c r="D113" s="35"/>
      <c r="E113" s="35"/>
      <c r="F113" s="35"/>
      <c r="G113" s="35"/>
      <c r="H113" s="35"/>
      <c r="I113" s="35"/>
      <c r="J113" s="35"/>
      <c r="K113" s="35"/>
      <c r="L113" s="35"/>
      <c r="M113" s="35"/>
      <c r="N113" s="35"/>
      <c r="O113" s="35"/>
      <c r="P113" s="35"/>
      <c r="Q113" s="35"/>
      <c r="R113" s="35"/>
      <c r="S113" s="35"/>
      <c r="V113" s="35"/>
      <c r="W113" s="35"/>
    </row>
    <row r="114" spans="2:23">
      <c r="B114" s="35"/>
      <c r="C114" s="35"/>
      <c r="D114" s="35"/>
      <c r="E114" s="35"/>
      <c r="F114" s="35"/>
      <c r="G114" s="35"/>
      <c r="H114" s="35"/>
      <c r="I114" s="35"/>
      <c r="J114" s="35"/>
      <c r="K114" s="35"/>
      <c r="L114" s="35"/>
      <c r="M114" s="35"/>
      <c r="N114" s="35"/>
      <c r="O114" s="35"/>
      <c r="P114" s="35"/>
      <c r="Q114" s="35"/>
      <c r="R114" s="35"/>
      <c r="S114" s="35"/>
      <c r="V114" s="35"/>
      <c r="W114" s="35"/>
    </row>
    <row r="115" spans="2:23">
      <c r="B115" s="35"/>
      <c r="C115" s="35"/>
      <c r="D115" s="35"/>
      <c r="E115" s="35"/>
      <c r="F115" s="35"/>
      <c r="G115" s="35"/>
      <c r="H115" s="35"/>
      <c r="I115" s="35"/>
      <c r="J115" s="35"/>
      <c r="K115" s="35"/>
      <c r="L115" s="35"/>
      <c r="M115" s="35"/>
      <c r="N115" s="35"/>
      <c r="O115" s="35"/>
      <c r="P115" s="35"/>
      <c r="Q115" s="35"/>
      <c r="R115" s="35"/>
      <c r="S115" s="35"/>
      <c r="V115" s="35"/>
      <c r="W115" s="35"/>
    </row>
    <row r="116" spans="2:23">
      <c r="B116" s="35"/>
      <c r="C116" s="35"/>
      <c r="D116" s="35"/>
      <c r="E116" s="35"/>
      <c r="F116" s="35"/>
      <c r="G116" s="35"/>
      <c r="H116" s="35"/>
      <c r="I116" s="35"/>
      <c r="J116" s="35"/>
      <c r="K116" s="35"/>
      <c r="L116" s="35"/>
      <c r="M116" s="35"/>
      <c r="N116" s="35"/>
      <c r="O116" s="35"/>
      <c r="P116" s="35"/>
      <c r="Q116" s="35"/>
      <c r="R116" s="35"/>
      <c r="S116" s="35"/>
      <c r="V116" s="35"/>
      <c r="W116" s="35"/>
    </row>
    <row r="117" spans="2:23">
      <c r="B117" s="35"/>
      <c r="C117" s="35"/>
      <c r="D117" s="35"/>
      <c r="E117" s="35"/>
      <c r="F117" s="35"/>
      <c r="G117" s="35"/>
      <c r="H117" s="35"/>
      <c r="I117" s="35"/>
      <c r="J117" s="35"/>
      <c r="K117" s="35"/>
      <c r="L117" s="35"/>
      <c r="M117" s="35"/>
      <c r="N117" s="35"/>
      <c r="O117" s="35"/>
      <c r="P117" s="35"/>
      <c r="Q117" s="35"/>
      <c r="R117" s="35"/>
      <c r="S117" s="35"/>
      <c r="V117" s="35"/>
      <c r="W117" s="35"/>
    </row>
    <row r="118" spans="2:23">
      <c r="B118" s="35"/>
      <c r="C118" s="35"/>
      <c r="D118" s="35"/>
      <c r="E118" s="35"/>
      <c r="F118" s="35"/>
      <c r="G118" s="35"/>
      <c r="H118" s="35"/>
      <c r="I118" s="35"/>
      <c r="J118" s="35"/>
      <c r="K118" s="35"/>
      <c r="L118" s="35"/>
      <c r="M118" s="35"/>
      <c r="N118" s="35"/>
      <c r="O118" s="35"/>
      <c r="P118" s="35"/>
      <c r="Q118" s="35"/>
      <c r="R118" s="35"/>
      <c r="S118" s="35"/>
      <c r="V118" s="35"/>
      <c r="W118" s="35"/>
    </row>
    <row r="119" spans="2:23">
      <c r="B119" s="35"/>
      <c r="C119" s="35"/>
      <c r="D119" s="35"/>
      <c r="E119" s="35"/>
      <c r="F119" s="35"/>
      <c r="G119" s="35"/>
      <c r="H119" s="35"/>
      <c r="I119" s="35"/>
      <c r="J119" s="35"/>
      <c r="K119" s="35"/>
      <c r="L119" s="35"/>
      <c r="M119" s="35"/>
      <c r="N119" s="35"/>
      <c r="O119" s="35"/>
      <c r="P119" s="35"/>
      <c r="Q119" s="35"/>
      <c r="R119" s="35"/>
      <c r="S119" s="35"/>
      <c r="V119" s="35"/>
      <c r="W119" s="35"/>
    </row>
    <row r="120" spans="2:23">
      <c r="B120" s="35"/>
      <c r="C120" s="35"/>
      <c r="D120" s="35"/>
      <c r="E120" s="35"/>
      <c r="F120" s="35"/>
      <c r="G120" s="35"/>
      <c r="H120" s="35"/>
      <c r="I120" s="35"/>
      <c r="J120" s="35"/>
      <c r="K120" s="35"/>
      <c r="L120" s="35"/>
      <c r="M120" s="35"/>
      <c r="N120" s="35"/>
      <c r="O120" s="35"/>
      <c r="P120" s="35"/>
      <c r="Q120" s="35"/>
      <c r="R120" s="35"/>
      <c r="S120" s="35"/>
      <c r="V120" s="35"/>
      <c r="W120" s="35"/>
    </row>
    <row r="121" spans="2:23">
      <c r="B121" s="35"/>
      <c r="C121" s="35"/>
      <c r="D121" s="35"/>
      <c r="E121" s="35"/>
      <c r="F121" s="35"/>
      <c r="G121" s="35"/>
      <c r="H121" s="35"/>
      <c r="I121" s="35"/>
      <c r="J121" s="35"/>
      <c r="K121" s="35"/>
      <c r="L121" s="35"/>
      <c r="M121" s="35"/>
      <c r="N121" s="35"/>
      <c r="O121" s="35"/>
      <c r="P121" s="35"/>
      <c r="Q121" s="35"/>
      <c r="R121" s="35"/>
      <c r="S121" s="35"/>
      <c r="V121" s="35"/>
      <c r="W121" s="35"/>
    </row>
    <row r="122" spans="2:23">
      <c r="B122" s="35"/>
      <c r="C122" s="35"/>
      <c r="D122" s="35"/>
      <c r="E122" s="35"/>
      <c r="F122" s="35"/>
      <c r="G122" s="35"/>
      <c r="H122" s="35"/>
      <c r="I122" s="35"/>
      <c r="J122" s="35"/>
      <c r="K122" s="35"/>
      <c r="L122" s="35"/>
      <c r="M122" s="35"/>
      <c r="N122" s="35"/>
      <c r="O122" s="35"/>
      <c r="P122" s="35"/>
      <c r="Q122" s="35"/>
      <c r="R122" s="35"/>
      <c r="S122" s="35"/>
      <c r="V122" s="35"/>
      <c r="W122" s="35"/>
    </row>
    <row r="123" spans="2:23">
      <c r="V123" s="35"/>
      <c r="W123" s="35"/>
    </row>
    <row r="124" spans="2:23">
      <c r="V124" s="35"/>
      <c r="W124" s="35"/>
    </row>
    <row r="125" spans="2:23">
      <c r="V125" s="35"/>
      <c r="W125" s="35"/>
    </row>
    <row r="126" spans="2:23">
      <c r="V126" s="35"/>
      <c r="W126" s="35"/>
    </row>
    <row r="127" spans="2:23">
      <c r="V127" s="35"/>
      <c r="W127" s="35"/>
    </row>
    <row r="128" spans="2:23">
      <c r="V128" s="35"/>
      <c r="W128" s="35"/>
    </row>
    <row r="129" spans="22:23">
      <c r="V129" s="35"/>
      <c r="W129" s="35"/>
    </row>
    <row r="130" spans="22:23">
      <c r="V130" s="35"/>
      <c r="W130" s="35"/>
    </row>
    <row r="131" spans="22:23">
      <c r="V131" s="35"/>
      <c r="W131" s="35"/>
    </row>
    <row r="132" spans="22:23">
      <c r="V132" s="35"/>
      <c r="W132" s="35"/>
    </row>
    <row r="133" spans="22:23">
      <c r="V133" s="35"/>
      <c r="W133" s="35"/>
    </row>
    <row r="134" spans="22:23">
      <c r="V134" s="35"/>
      <c r="W134" s="35"/>
    </row>
    <row r="135" spans="22:23">
      <c r="V135" s="35"/>
      <c r="W135" s="35"/>
    </row>
    <row r="136" spans="22:23">
      <c r="V136" s="35"/>
      <c r="W136" s="35"/>
    </row>
  </sheetData>
  <sheetProtection algorithmName="SHA-512" hashValue="OLIPepWCa/3Gqo0f+pUoNWBy5ef9QqIhJ/XUgzzkak58DSMrxiNjMdmJev+hhPIykTybDG35oZ4gbl4o6sGGPw==" saltValue="ONH27wE02CPt2akob1MTGA==" spinCount="100000" sheet="1" objects="1" scenarios="1"/>
  <mergeCells count="8">
    <mergeCell ref="D32:D33"/>
    <mergeCell ref="D55:D56"/>
    <mergeCell ref="E16:G16"/>
    <mergeCell ref="I16:M16"/>
    <mergeCell ref="O16:S16"/>
    <mergeCell ref="E40:G40"/>
    <mergeCell ref="I40:N40"/>
    <mergeCell ref="P40:U40"/>
  </mergeCells>
  <conditionalFormatting sqref="E11">
    <cfRule type="iconSet" priority="11">
      <iconSet iconSet="3Symbols" showValue="0">
        <cfvo type="percent" val="0"/>
        <cfvo type="num" val="0"/>
        <cfvo type="num" val="1"/>
      </iconSet>
    </cfRule>
  </conditionalFormatting>
  <conditionalFormatting sqref="E12">
    <cfRule type="iconSet" priority="1">
      <iconSet iconSet="3Symbols" showValue="0">
        <cfvo type="percent" val="0"/>
        <cfvo type="num" val="0"/>
        <cfvo type="num" val="1"/>
      </iconSet>
    </cfRule>
  </conditionalFormatting>
  <conditionalFormatting sqref="E35">
    <cfRule type="iconSet" priority="8">
      <iconSet iconSet="3Symbols" showValue="0">
        <cfvo type="percent" val="0"/>
        <cfvo type="num" val="0"/>
        <cfvo type="num" val="1"/>
      </iconSet>
    </cfRule>
  </conditionalFormatting>
  <conditionalFormatting sqref="E36">
    <cfRule type="iconSet" priority="6">
      <iconSet iconSet="3Symbols" showValue="0">
        <cfvo type="percent" val="0"/>
        <cfvo type="num" val="0"/>
        <cfvo type="num" val="1"/>
      </iconSet>
    </cfRule>
  </conditionalFormatting>
  <conditionalFormatting sqref="E37">
    <cfRule type="iconSet" priority="7">
      <iconSet iconSet="3Symbols" showValue="0">
        <cfvo type="percent" val="0"/>
        <cfvo type="num" val="0"/>
        <cfvo type="num" val="1"/>
      </iconSet>
    </cfRule>
  </conditionalFormatting>
  <conditionalFormatting sqref="E59">
    <cfRule type="iconSet" priority="5">
      <iconSet iconSet="3Symbols" showValue="0">
        <cfvo type="percent" val="0"/>
        <cfvo type="num" val="0"/>
        <cfvo type="num" val="1"/>
      </iconSet>
    </cfRule>
  </conditionalFormatting>
  <conditionalFormatting sqref="E60">
    <cfRule type="iconSet" priority="4">
      <iconSet iconSet="3Symbols" showValue="0">
        <cfvo type="percent" val="0"/>
        <cfvo type="num" val="0"/>
        <cfvo type="num" val="1"/>
      </iconSet>
    </cfRule>
  </conditionalFormatting>
  <conditionalFormatting sqref="E78">
    <cfRule type="iconSet" priority="3">
      <iconSet iconSet="3Symbols" showValue="0">
        <cfvo type="percent" val="0"/>
        <cfvo type="num" val="0"/>
        <cfvo type="num" val="1"/>
      </iconSet>
    </cfRule>
  </conditionalFormatting>
  <conditionalFormatting sqref="E79">
    <cfRule type="iconSet" priority="2">
      <iconSet iconSet="3Symbols" showValue="0">
        <cfvo type="percent" val="0"/>
        <cfvo type="num" val="0"/>
        <cfvo type="num" val="1"/>
      </iconSet>
    </cfRule>
  </conditionalFormatting>
  <conditionalFormatting sqref="H7">
    <cfRule type="iconSet" priority="25">
      <iconSet iconSet="3Symbols" showValue="0">
        <cfvo type="percent" val="0"/>
        <cfvo type="num" val="0"/>
        <cfvo type="num" val="1"/>
      </iconSet>
    </cfRule>
  </conditionalFormatting>
  <conditionalFormatting sqref="H33:H37">
    <cfRule type="iconSet" priority="27">
      <iconSet iconSet="3Symbols" showValue="0">
        <cfvo type="percent" val="0"/>
        <cfvo type="num" val="0"/>
        <cfvo type="num" val="1"/>
      </iconSet>
    </cfRule>
  </conditionalFormatting>
  <conditionalFormatting sqref="H56:H60">
    <cfRule type="iconSet" priority="26">
      <iconSet iconSet="3Symbols" showValue="0">
        <cfvo type="percent" val="0"/>
        <cfvo type="num" val="0"/>
        <cfvo type="num" val="1"/>
      </iconSet>
    </cfRule>
  </conditionalFormatting>
  <conditionalFormatting sqref="J58:J60 E58">
    <cfRule type="iconSet" priority="57">
      <iconSet iconSet="3Symbols" showValue="0">
        <cfvo type="percent" val="0"/>
        <cfvo type="num" val="0"/>
        <cfvo type="num" val="1"/>
      </iconSet>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3EC20-CA68-49A4-9C56-1E7FA0515F26}">
  <sheetPr>
    <tabColor rgb="FFFFFF00"/>
  </sheetPr>
  <dimension ref="A1:XFC102"/>
  <sheetViews>
    <sheetView zoomScaleNormal="100" workbookViewId="0">
      <pane xSplit="4" ySplit="2" topLeftCell="E24" activePane="bottomRight" state="frozen"/>
      <selection pane="topRight" activeCell="E1" sqref="E1"/>
      <selection pane="bottomLeft" activeCell="A3" sqref="A3"/>
      <selection pane="bottomRight" activeCell="Q9" sqref="Q9"/>
    </sheetView>
  </sheetViews>
  <sheetFormatPr defaultColWidth="9.109375" defaultRowHeight="13.8"/>
  <cols>
    <col min="1" max="3" width="1.5546875" style="9" customWidth="1"/>
    <col min="4" max="4" width="61" style="9" customWidth="1"/>
    <col min="5" max="10" width="13.6640625" style="9" customWidth="1"/>
    <col min="11" max="11" width="14.109375" style="9" customWidth="1"/>
    <col min="12" max="12" width="13.6640625" style="9" customWidth="1"/>
    <col min="13" max="13" width="15.6640625" style="9" customWidth="1"/>
    <col min="14" max="14" width="13.6640625" style="9" customWidth="1"/>
    <col min="15" max="15" width="14.33203125" style="9" customWidth="1"/>
    <col min="16" max="18" width="13.6640625" style="9" customWidth="1"/>
    <col min="19" max="19" width="14" style="9" customWidth="1"/>
    <col min="20" max="20" width="15.33203125" style="35" customWidth="1"/>
    <col min="21" max="21" width="13.6640625" style="35" customWidth="1"/>
    <col min="22" max="22" width="13" style="9" customWidth="1"/>
    <col min="23" max="23" width="16.109375" style="9" customWidth="1"/>
    <col min="24" max="139" width="9.109375" style="35"/>
    <col min="140" max="16377" width="9.109375" style="9"/>
    <col min="16378" max="16383" width="9.109375" style="9" hidden="1" customWidth="1"/>
    <col min="16384" max="16384" width="20.33203125" style="9" customWidth="1"/>
  </cols>
  <sheetData>
    <row r="1" spans="1:139" s="2" customFormat="1" ht="21.15" customHeight="1">
      <c r="A1" s="32"/>
      <c r="B1" s="89" t="s">
        <v>39</v>
      </c>
      <c r="C1" s="87"/>
      <c r="D1" s="88"/>
      <c r="E1" s="33"/>
      <c r="G1" s="33"/>
      <c r="H1" s="33"/>
      <c r="I1" s="33"/>
      <c r="J1" s="33"/>
      <c r="K1" s="33"/>
      <c r="L1" s="33"/>
      <c r="M1" s="33"/>
      <c r="O1" s="33"/>
      <c r="P1" s="33"/>
      <c r="Q1" s="33"/>
      <c r="R1" s="11"/>
      <c r="S1" s="33"/>
      <c r="T1" s="33"/>
      <c r="U1" s="33"/>
      <c r="V1" s="33"/>
      <c r="W1" s="33"/>
      <c r="X1" s="33"/>
      <c r="Y1" s="33"/>
      <c r="Z1" s="33"/>
      <c r="AA1" s="33"/>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row>
    <row r="2" spans="1:139" s="2" customFormat="1" ht="15.6">
      <c r="A2" s="34"/>
      <c r="B2" s="88" t="s">
        <v>40</v>
      </c>
      <c r="C2" s="35"/>
      <c r="D2" s="35"/>
      <c r="E2" s="293">
        <f>Voorblad!C13</f>
        <v>0</v>
      </c>
      <c r="F2" s="36"/>
      <c r="G2" s="34"/>
      <c r="H2" s="34"/>
      <c r="I2" s="34"/>
      <c r="J2" s="34"/>
      <c r="K2" s="34"/>
      <c r="L2" s="34"/>
      <c r="M2" s="34"/>
      <c r="N2" s="34"/>
      <c r="O2" s="34"/>
      <c r="P2" s="34"/>
      <c r="Q2" s="34"/>
      <c r="R2" s="34"/>
      <c r="S2" s="51"/>
      <c r="T2" s="34"/>
      <c r="U2" s="34"/>
      <c r="V2" s="34"/>
      <c r="W2" s="34"/>
      <c r="X2" s="34"/>
      <c r="Y2" s="34"/>
      <c r="Z2" s="34"/>
      <c r="AA2" s="13"/>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row>
    <row r="3" spans="1:139" ht="14.4">
      <c r="A3" s="35"/>
      <c r="B3" s="35"/>
      <c r="C3" s="35"/>
      <c r="D3" s="35"/>
      <c r="E3" s="35"/>
      <c r="F3" s="35"/>
      <c r="G3" s="35"/>
      <c r="H3" s="35"/>
      <c r="I3" s="35"/>
      <c r="J3" s="35"/>
      <c r="K3" s="35"/>
      <c r="L3" s="35"/>
      <c r="M3" s="35"/>
      <c r="N3" s="35"/>
      <c r="O3" s="35"/>
      <c r="P3" s="35"/>
      <c r="Q3" s="35"/>
      <c r="R3" s="34"/>
      <c r="S3" s="51"/>
      <c r="V3" s="35"/>
      <c r="W3" s="35"/>
    </row>
    <row r="4" spans="1:139" ht="14.4">
      <c r="A4" s="35"/>
      <c r="B4" s="35"/>
      <c r="C4" s="35"/>
      <c r="D4" s="35"/>
      <c r="E4" s="35"/>
      <c r="F4" s="35"/>
      <c r="G4" s="35"/>
      <c r="H4" s="35"/>
      <c r="I4" s="35"/>
      <c r="J4" s="35"/>
      <c r="K4" s="35"/>
      <c r="L4" s="35"/>
      <c r="M4" s="35"/>
      <c r="N4" s="35"/>
      <c r="O4" s="35"/>
      <c r="P4" s="35"/>
      <c r="Q4" s="35"/>
      <c r="R4" s="34"/>
      <c r="S4" s="51"/>
      <c r="V4" s="35"/>
      <c r="W4" s="35"/>
    </row>
    <row r="5" spans="1:139" s="16" customFormat="1">
      <c r="A5" s="37"/>
      <c r="B5" s="37"/>
      <c r="C5" s="37"/>
      <c r="D5" s="37"/>
      <c r="E5" s="37"/>
      <c r="F5" s="37"/>
      <c r="G5" s="38"/>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row>
    <row r="6" spans="1:139" s="15" customFormat="1">
      <c r="A6" s="14"/>
      <c r="B6" s="122" t="s">
        <v>100</v>
      </c>
      <c r="C6" s="123"/>
      <c r="D6" s="123"/>
      <c r="E6" s="123"/>
      <c r="F6" s="123"/>
      <c r="G6" s="124"/>
      <c r="H6" s="123"/>
      <c r="I6" s="123"/>
      <c r="J6" s="123"/>
      <c r="K6" s="123"/>
      <c r="L6" s="123"/>
      <c r="M6" s="123"/>
      <c r="N6" s="123"/>
      <c r="O6" s="123"/>
      <c r="P6" s="123"/>
      <c r="Q6" s="123"/>
      <c r="R6" s="123"/>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row>
    <row r="7" spans="1:139" s="16" customFormat="1">
      <c r="A7" s="37"/>
      <c r="C7" s="116" t="s">
        <v>101</v>
      </c>
      <c r="D7" s="117"/>
      <c r="E7" s="117"/>
      <c r="F7" s="117"/>
      <c r="G7" s="117"/>
      <c r="H7" s="117"/>
      <c r="I7" s="117"/>
      <c r="J7" s="117"/>
      <c r="K7" s="117"/>
      <c r="L7" s="117"/>
      <c r="M7" s="286"/>
      <c r="N7" s="286"/>
      <c r="O7" s="286"/>
      <c r="P7" s="286"/>
      <c r="Q7" s="286"/>
      <c r="R7" s="11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row>
    <row r="8" spans="1:139" s="17" customFormat="1" ht="14.4">
      <c r="A8" s="39"/>
      <c r="B8" s="39"/>
      <c r="C8" s="39"/>
      <c r="D8" s="42"/>
      <c r="E8" s="377" t="s">
        <v>52</v>
      </c>
      <c r="F8" s="370"/>
      <c r="G8" s="378"/>
      <c r="H8" s="43" t="s">
        <v>53</v>
      </c>
      <c r="I8" s="369" t="s">
        <v>54</v>
      </c>
      <c r="J8" s="370"/>
      <c r="K8" s="370"/>
      <c r="L8" s="371"/>
      <c r="M8" s="39"/>
      <c r="N8" s="369" t="s">
        <v>55</v>
      </c>
      <c r="O8" s="370"/>
      <c r="P8" s="370"/>
      <c r="Q8" s="371"/>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row>
    <row r="9" spans="1:139" s="284" customFormat="1" ht="28.2" thickBot="1">
      <c r="A9" s="277"/>
      <c r="B9" s="277"/>
      <c r="C9" s="277"/>
      <c r="D9" s="277"/>
      <c r="E9" s="279" t="s">
        <v>56</v>
      </c>
      <c r="F9" s="282" t="s">
        <v>57</v>
      </c>
      <c r="G9" s="283" t="s">
        <v>58</v>
      </c>
      <c r="H9" s="277"/>
      <c r="I9" s="282" t="s">
        <v>56</v>
      </c>
      <c r="J9" s="282" t="s">
        <v>59</v>
      </c>
      <c r="K9" s="282" t="s">
        <v>60</v>
      </c>
      <c r="L9" s="282" t="s">
        <v>61</v>
      </c>
      <c r="M9" s="277"/>
      <c r="N9" s="282" t="s">
        <v>56</v>
      </c>
      <c r="O9" s="282" t="s">
        <v>59</v>
      </c>
      <c r="P9" s="282" t="s">
        <v>60</v>
      </c>
      <c r="Q9" s="282" t="s">
        <v>61</v>
      </c>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c r="BT9" s="277"/>
      <c r="BU9" s="277"/>
      <c r="BV9" s="277"/>
      <c r="BW9" s="277"/>
      <c r="BX9" s="277"/>
      <c r="BY9" s="277"/>
      <c r="BZ9" s="277"/>
      <c r="CA9" s="277"/>
      <c r="CB9" s="277"/>
      <c r="CC9" s="277"/>
      <c r="CD9" s="277"/>
      <c r="CE9" s="277"/>
      <c r="CF9" s="277"/>
      <c r="CG9" s="277"/>
      <c r="CH9" s="277"/>
      <c r="CI9" s="277"/>
      <c r="CJ9" s="277"/>
      <c r="CK9" s="277"/>
      <c r="CL9" s="277"/>
      <c r="CM9" s="277"/>
      <c r="CN9" s="277"/>
      <c r="CO9" s="277"/>
      <c r="CP9" s="277"/>
      <c r="CQ9" s="277"/>
      <c r="CR9" s="277"/>
      <c r="CS9" s="277"/>
      <c r="CT9" s="277"/>
      <c r="CU9" s="277"/>
      <c r="CV9" s="277"/>
      <c r="CW9" s="277"/>
      <c r="CX9" s="277"/>
      <c r="CY9" s="277"/>
      <c r="CZ9" s="277"/>
      <c r="DA9" s="277"/>
      <c r="DB9" s="277"/>
      <c r="DC9" s="277"/>
      <c r="DD9" s="277"/>
      <c r="DE9" s="277"/>
      <c r="DF9" s="277"/>
      <c r="DG9" s="277"/>
      <c r="DH9" s="277"/>
      <c r="DI9" s="277"/>
      <c r="DJ9" s="277"/>
      <c r="DK9" s="277"/>
      <c r="DL9" s="277"/>
      <c r="DM9" s="277"/>
      <c r="DN9" s="277"/>
      <c r="DO9" s="277"/>
      <c r="DP9" s="277"/>
      <c r="DQ9" s="277"/>
      <c r="DR9" s="277"/>
      <c r="DS9" s="277"/>
      <c r="DT9" s="277"/>
      <c r="DU9" s="277"/>
      <c r="DV9" s="277"/>
      <c r="DW9" s="277"/>
      <c r="DX9" s="277"/>
      <c r="DY9" s="277"/>
      <c r="DZ9" s="277"/>
      <c r="EA9" s="277"/>
      <c r="EB9" s="277"/>
      <c r="EC9" s="277"/>
      <c r="ED9" s="277"/>
      <c r="EE9" s="277"/>
      <c r="EF9" s="277"/>
      <c r="EG9" s="277"/>
      <c r="EH9" s="277"/>
      <c r="EI9" s="277"/>
    </row>
    <row r="10" spans="1:139" s="16" customFormat="1">
      <c r="A10" s="37"/>
      <c r="B10" s="37"/>
      <c r="C10" s="37"/>
      <c r="D10" s="98" t="s">
        <v>64</v>
      </c>
      <c r="E10" s="103">
        <f t="shared" ref="E10:E20" si="0">+I10+N10</f>
        <v>0</v>
      </c>
      <c r="F10" s="104">
        <f t="shared" ref="F10:F20" si="1">+J10+O10</f>
        <v>0</v>
      </c>
      <c r="G10" s="105">
        <f t="shared" ref="G10:G20" si="2">+K10+P10</f>
        <v>0</v>
      </c>
      <c r="H10" s="43"/>
      <c r="I10" s="90"/>
      <c r="J10" s="90"/>
      <c r="K10" s="90"/>
      <c r="L10" s="90"/>
      <c r="M10" s="37"/>
      <c r="N10" s="90"/>
      <c r="O10" s="90"/>
      <c r="P10" s="90"/>
      <c r="Q10" s="90"/>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row>
    <row r="11" spans="1:139" s="16" customFormat="1">
      <c r="A11" s="37"/>
      <c r="B11" s="37"/>
      <c r="C11" s="37"/>
      <c r="D11" s="99" t="s">
        <v>65</v>
      </c>
      <c r="E11" s="103">
        <f t="shared" si="0"/>
        <v>0</v>
      </c>
      <c r="F11" s="104">
        <f t="shared" si="1"/>
        <v>0</v>
      </c>
      <c r="G11" s="105">
        <f t="shared" si="2"/>
        <v>0</v>
      </c>
      <c r="H11" s="43"/>
      <c r="I11" s="90"/>
      <c r="J11" s="90"/>
      <c r="K11" s="90"/>
      <c r="L11" s="90"/>
      <c r="M11" s="37"/>
      <c r="N11" s="90"/>
      <c r="O11" s="90"/>
      <c r="P11" s="90"/>
      <c r="Q11" s="90"/>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row>
    <row r="12" spans="1:139" s="16" customFormat="1">
      <c r="A12" s="37"/>
      <c r="B12" s="37"/>
      <c r="C12" s="37"/>
      <c r="D12" s="99" t="s">
        <v>66</v>
      </c>
      <c r="E12" s="103">
        <f t="shared" si="0"/>
        <v>0</v>
      </c>
      <c r="F12" s="104">
        <f t="shared" si="1"/>
        <v>0</v>
      </c>
      <c r="G12" s="105">
        <f t="shared" si="2"/>
        <v>0</v>
      </c>
      <c r="H12" s="43"/>
      <c r="I12" s="90"/>
      <c r="J12" s="90"/>
      <c r="K12" s="90"/>
      <c r="L12" s="90"/>
      <c r="M12" s="37"/>
      <c r="N12" s="90"/>
      <c r="O12" s="90"/>
      <c r="P12" s="90"/>
      <c r="Q12" s="90"/>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row>
    <row r="13" spans="1:139" s="16" customFormat="1">
      <c r="A13" s="37"/>
      <c r="B13" s="37"/>
      <c r="C13" s="37"/>
      <c r="D13" s="99" t="s">
        <v>67</v>
      </c>
      <c r="E13" s="103">
        <f t="shared" si="0"/>
        <v>0</v>
      </c>
      <c r="F13" s="104">
        <f t="shared" si="1"/>
        <v>0</v>
      </c>
      <c r="G13" s="105">
        <f t="shared" si="2"/>
        <v>0</v>
      </c>
      <c r="H13" s="43"/>
      <c r="I13" s="90"/>
      <c r="J13" s="90"/>
      <c r="K13" s="90"/>
      <c r="L13" s="90"/>
      <c r="M13" s="37"/>
      <c r="N13" s="90"/>
      <c r="O13" s="90"/>
      <c r="P13" s="90"/>
      <c r="Q13" s="90"/>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row>
    <row r="14" spans="1:139" s="16" customFormat="1">
      <c r="A14" s="37"/>
      <c r="B14" s="37"/>
      <c r="C14" s="37"/>
      <c r="D14" s="99" t="s">
        <v>68</v>
      </c>
      <c r="E14" s="103">
        <f t="shared" si="0"/>
        <v>0</v>
      </c>
      <c r="F14" s="104">
        <f t="shared" si="1"/>
        <v>0</v>
      </c>
      <c r="G14" s="105">
        <f t="shared" si="2"/>
        <v>0</v>
      </c>
      <c r="H14" s="43"/>
      <c r="I14" s="90"/>
      <c r="J14" s="90"/>
      <c r="K14" s="90"/>
      <c r="L14" s="90"/>
      <c r="M14" s="37"/>
      <c r="N14" s="90"/>
      <c r="O14" s="90"/>
      <c r="P14" s="90"/>
      <c r="Q14" s="90"/>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row>
    <row r="15" spans="1:139" s="16" customFormat="1">
      <c r="A15" s="37"/>
      <c r="B15" s="37"/>
      <c r="C15" s="37"/>
      <c r="D15" s="99" t="s">
        <v>69</v>
      </c>
      <c r="E15" s="103">
        <f t="shared" si="0"/>
        <v>0</v>
      </c>
      <c r="F15" s="104">
        <f t="shared" si="1"/>
        <v>0</v>
      </c>
      <c r="G15" s="105">
        <f t="shared" si="2"/>
        <v>0</v>
      </c>
      <c r="H15" s="43"/>
      <c r="I15" s="90"/>
      <c r="J15" s="90"/>
      <c r="K15" s="90"/>
      <c r="L15" s="90"/>
      <c r="M15" s="37"/>
      <c r="N15" s="90"/>
      <c r="O15" s="90"/>
      <c r="P15" s="90"/>
      <c r="Q15" s="90"/>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row>
    <row r="16" spans="1:139" s="16" customFormat="1">
      <c r="A16" s="37"/>
      <c r="B16" s="37"/>
      <c r="C16" s="37"/>
      <c r="D16" s="99" t="s">
        <v>70</v>
      </c>
      <c r="E16" s="103">
        <f t="shared" si="0"/>
        <v>0</v>
      </c>
      <c r="F16" s="104">
        <f t="shared" si="1"/>
        <v>0</v>
      </c>
      <c r="G16" s="105">
        <f t="shared" si="2"/>
        <v>0</v>
      </c>
      <c r="H16" s="43"/>
      <c r="I16" s="90"/>
      <c r="J16" s="90"/>
      <c r="K16" s="90"/>
      <c r="L16" s="90"/>
      <c r="M16" s="37"/>
      <c r="N16" s="90"/>
      <c r="O16" s="90"/>
      <c r="P16" s="90"/>
      <c r="Q16" s="90"/>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row>
    <row r="17" spans="1:139" s="16" customFormat="1">
      <c r="A17" s="37"/>
      <c r="B17" s="37"/>
      <c r="C17" s="37"/>
      <c r="D17" s="108" t="s">
        <v>71</v>
      </c>
      <c r="E17" s="103">
        <f t="shared" si="0"/>
        <v>0</v>
      </c>
      <c r="F17" s="104">
        <f t="shared" si="1"/>
        <v>0</v>
      </c>
      <c r="G17" s="105">
        <f t="shared" si="2"/>
        <v>0</v>
      </c>
      <c r="H17" s="43"/>
      <c r="I17" s="90"/>
      <c r="J17" s="90"/>
      <c r="K17" s="90"/>
      <c r="L17" s="90"/>
      <c r="M17" s="37"/>
      <c r="N17" s="90"/>
      <c r="O17" s="90"/>
      <c r="P17" s="90"/>
      <c r="Q17" s="90"/>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row>
    <row r="18" spans="1:139" s="16" customFormat="1">
      <c r="A18" s="37"/>
      <c r="B18" s="37"/>
      <c r="C18" s="37"/>
      <c r="D18" s="108" t="s">
        <v>72</v>
      </c>
      <c r="E18" s="103">
        <f t="shared" si="0"/>
        <v>0</v>
      </c>
      <c r="F18" s="104">
        <f t="shared" si="1"/>
        <v>0</v>
      </c>
      <c r="G18" s="105">
        <f t="shared" si="2"/>
        <v>0</v>
      </c>
      <c r="H18" s="43"/>
      <c r="I18" s="90"/>
      <c r="J18" s="90"/>
      <c r="K18" s="90"/>
      <c r="L18" s="90"/>
      <c r="M18" s="37"/>
      <c r="N18" s="90"/>
      <c r="O18" s="90"/>
      <c r="P18" s="90"/>
      <c r="Q18" s="90"/>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row>
    <row r="19" spans="1:139" s="16" customFormat="1">
      <c r="A19" s="37"/>
      <c r="B19" s="37"/>
      <c r="C19" s="37"/>
      <c r="D19" s="108" t="s">
        <v>73</v>
      </c>
      <c r="E19" s="103">
        <f t="shared" si="0"/>
        <v>0</v>
      </c>
      <c r="F19" s="104">
        <f t="shared" si="1"/>
        <v>0</v>
      </c>
      <c r="G19" s="105">
        <f t="shared" si="2"/>
        <v>0</v>
      </c>
      <c r="H19" s="43"/>
      <c r="I19" s="90"/>
      <c r="J19" s="90"/>
      <c r="K19" s="90"/>
      <c r="L19" s="90"/>
      <c r="M19" s="37"/>
      <c r="N19" s="90"/>
      <c r="O19" s="90"/>
      <c r="P19" s="90"/>
      <c r="Q19" s="90"/>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row>
    <row r="20" spans="1:139" s="16" customFormat="1">
      <c r="A20" s="37"/>
      <c r="B20" s="37"/>
      <c r="C20" s="37"/>
      <c r="D20" s="99" t="s">
        <v>74</v>
      </c>
      <c r="E20" s="103">
        <f t="shared" si="0"/>
        <v>0</v>
      </c>
      <c r="F20" s="104">
        <f t="shared" si="1"/>
        <v>0</v>
      </c>
      <c r="G20" s="105">
        <f t="shared" si="2"/>
        <v>0</v>
      </c>
      <c r="H20" s="43"/>
      <c r="I20" s="90"/>
      <c r="J20" s="90"/>
      <c r="K20" s="90"/>
      <c r="L20" s="90"/>
      <c r="M20" s="37"/>
      <c r="N20" s="90"/>
      <c r="O20" s="90"/>
      <c r="P20" s="90"/>
      <c r="Q20" s="90"/>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row>
    <row r="21" spans="1:139" s="18" customFormat="1" ht="14.4" thickBot="1">
      <c r="A21" s="38"/>
      <c r="B21" s="38"/>
      <c r="C21" s="38"/>
      <c r="D21" s="100" t="s">
        <v>75</v>
      </c>
      <c r="E21" s="97"/>
      <c r="F21" s="106">
        <f>+J21+O21</f>
        <v>0</v>
      </c>
      <c r="G21" s="107">
        <f>+K21+P21</f>
        <v>0</v>
      </c>
      <c r="H21" s="43"/>
      <c r="I21" s="287"/>
      <c r="J21" s="91">
        <f>SUM(J10:J20)</f>
        <v>0</v>
      </c>
      <c r="K21" s="91">
        <f>SUM(K10:K20)</f>
        <v>0</v>
      </c>
      <c r="L21" s="288">
        <f>+SUM(L10:L20)</f>
        <v>0</v>
      </c>
      <c r="M21" s="46"/>
      <c r="N21" s="287"/>
      <c r="O21" s="91">
        <f>SUM(O10:O20)</f>
        <v>0</v>
      </c>
      <c r="P21" s="91">
        <f>SUM(P10:P20)</f>
        <v>0</v>
      </c>
      <c r="Q21" s="288">
        <f>+SUM(Q10:Q20)</f>
        <v>0</v>
      </c>
      <c r="R21" s="38"/>
      <c r="S21" s="46"/>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row>
    <row r="22" spans="1:139" s="38" customFormat="1">
      <c r="D22" s="46"/>
      <c r="E22" s="46"/>
      <c r="F22" s="46"/>
      <c r="G22" s="46"/>
      <c r="H22" s="43"/>
      <c r="I22" s="46"/>
      <c r="J22" s="46"/>
      <c r="K22" s="46"/>
      <c r="L22" s="46"/>
      <c r="M22" s="46"/>
      <c r="N22" s="46"/>
      <c r="O22" s="46"/>
      <c r="P22" s="46"/>
      <c r="Q22" s="46"/>
      <c r="R22" s="46"/>
      <c r="S22" s="46"/>
    </row>
    <row r="23" spans="1:139" s="16" customFormat="1" ht="14.4" thickBot="1">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row>
    <row r="24" spans="1:139" s="16" customFormat="1">
      <c r="A24" s="37"/>
      <c r="B24" s="37"/>
      <c r="C24" s="37"/>
      <c r="D24" s="382" t="s">
        <v>76</v>
      </c>
      <c r="E24" s="110" t="s">
        <v>77</v>
      </c>
      <c r="F24" s="110" t="s">
        <v>78</v>
      </c>
      <c r="G24" s="111" t="s">
        <v>79</v>
      </c>
      <c r="H24" s="37"/>
      <c r="I24" s="37"/>
      <c r="J24" s="37"/>
      <c r="K24" s="37"/>
      <c r="L24" s="37"/>
      <c r="M24" s="37"/>
      <c r="N24" s="37" t="s">
        <v>80</v>
      </c>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row>
    <row r="25" spans="1:139" s="16" customFormat="1" ht="14.4" thickBot="1">
      <c r="A25" s="37"/>
      <c r="B25" s="37"/>
      <c r="C25" s="37"/>
      <c r="D25" s="383"/>
      <c r="E25" s="109">
        <f>+L21</f>
        <v>0</v>
      </c>
      <c r="F25" s="109">
        <f>+Q21</f>
        <v>0</v>
      </c>
      <c r="G25" s="311">
        <f>+E25+F25</f>
        <v>0</v>
      </c>
      <c r="H25" s="44"/>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row>
    <row r="26" spans="1:139" s="16" customFormat="1" ht="14.4">
      <c r="A26" s="37"/>
      <c r="B26" s="37"/>
      <c r="C26" s="37"/>
      <c r="D26" s="270"/>
      <c r="E26" s="46"/>
      <c r="F26" s="46"/>
      <c r="G26" s="275"/>
      <c r="H26" s="44"/>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row>
    <row r="27" spans="1:139" s="16" customFormat="1">
      <c r="A27" s="37"/>
      <c r="B27" s="37"/>
      <c r="C27" s="37"/>
      <c r="D27" s="45"/>
      <c r="E27" s="50"/>
      <c r="F27" s="37"/>
      <c r="G27" s="46"/>
      <c r="H27" s="44"/>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row>
    <row r="28" spans="1:139" s="15" customFormat="1">
      <c r="A28" s="41"/>
      <c r="B28" s="122" t="s">
        <v>102</v>
      </c>
      <c r="C28" s="123"/>
      <c r="D28" s="123"/>
      <c r="E28" s="123"/>
      <c r="F28" s="123"/>
      <c r="G28" s="124"/>
      <c r="H28" s="123"/>
      <c r="I28" s="123"/>
      <c r="J28" s="123"/>
      <c r="K28" s="123"/>
      <c r="L28" s="123"/>
      <c r="M28" s="123"/>
      <c r="N28" s="123"/>
      <c r="O28" s="123"/>
      <c r="P28" s="123"/>
      <c r="Q28" s="123"/>
      <c r="R28" s="123"/>
      <c r="S28" s="125"/>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row>
    <row r="29" spans="1:139" s="16" customFormat="1" ht="14.4" thickBot="1">
      <c r="A29" s="37"/>
      <c r="B29" s="37"/>
      <c r="C29" s="114" t="s">
        <v>103</v>
      </c>
      <c r="D29" s="115"/>
      <c r="E29" s="127"/>
      <c r="F29" s="127"/>
      <c r="G29" s="127"/>
      <c r="H29" s="115"/>
      <c r="I29" s="127"/>
      <c r="J29" s="127"/>
      <c r="K29" s="127"/>
      <c r="L29" s="127"/>
      <c r="M29" s="127"/>
      <c r="N29" s="127"/>
      <c r="O29" s="127"/>
      <c r="P29" s="127"/>
      <c r="Q29" s="127"/>
      <c r="R29" s="127"/>
      <c r="S29" s="128"/>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row>
    <row r="30" spans="1:139" s="16" customFormat="1" ht="14.4">
      <c r="A30" s="37"/>
      <c r="B30" s="37"/>
      <c r="C30" s="37"/>
      <c r="D30" s="42"/>
      <c r="E30" s="384" t="s">
        <v>83</v>
      </c>
      <c r="F30" s="385"/>
      <c r="G30" s="386"/>
      <c r="H30" s="43" t="s">
        <v>53</v>
      </c>
      <c r="I30" s="387" t="s">
        <v>84</v>
      </c>
      <c r="J30" s="388"/>
      <c r="K30" s="388"/>
      <c r="L30" s="388"/>
      <c r="M30" s="388"/>
      <c r="N30" s="388"/>
      <c r="O30" s="388"/>
      <c r="P30" s="37"/>
      <c r="Q30" s="387" t="s">
        <v>85</v>
      </c>
      <c r="R30" s="388"/>
      <c r="S30" s="388"/>
      <c r="T30" s="388"/>
      <c r="U30" s="388"/>
      <c r="V30" s="388"/>
      <c r="W30" s="388"/>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row>
    <row r="31" spans="1:139" s="284" customFormat="1" ht="91.5" customHeight="1" thickBot="1">
      <c r="A31" s="277"/>
      <c r="B31" s="277"/>
      <c r="C31" s="278"/>
      <c r="D31" s="277"/>
      <c r="E31" s="279" t="s">
        <v>56</v>
      </c>
      <c r="F31" s="280" t="s">
        <v>57</v>
      </c>
      <c r="G31" s="281" t="s">
        <v>86</v>
      </c>
      <c r="H31" s="277"/>
      <c r="I31" s="318" t="s">
        <v>56</v>
      </c>
      <c r="J31" s="318" t="s">
        <v>59</v>
      </c>
      <c r="K31" s="318" t="s">
        <v>60</v>
      </c>
      <c r="L31" s="318" t="s">
        <v>104</v>
      </c>
      <c r="M31" s="318" t="s">
        <v>105</v>
      </c>
      <c r="N31" s="318" t="s">
        <v>88</v>
      </c>
      <c r="O31" s="318" t="s">
        <v>106</v>
      </c>
      <c r="P31" s="277"/>
      <c r="Q31" s="318" t="s">
        <v>56</v>
      </c>
      <c r="R31" s="318" t="s">
        <v>59</v>
      </c>
      <c r="S31" s="318" t="s">
        <v>60</v>
      </c>
      <c r="T31" s="318" t="s">
        <v>107</v>
      </c>
      <c r="U31" s="318" t="s">
        <v>105</v>
      </c>
      <c r="V31" s="318" t="s">
        <v>88</v>
      </c>
      <c r="W31" s="318" t="s">
        <v>108</v>
      </c>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c r="BT31" s="277"/>
      <c r="BU31" s="277"/>
      <c r="BV31" s="277"/>
      <c r="BW31" s="277"/>
      <c r="BX31" s="277"/>
      <c r="BY31" s="277"/>
      <c r="BZ31" s="277"/>
      <c r="CA31" s="277"/>
      <c r="CB31" s="277"/>
      <c r="CC31" s="277"/>
      <c r="CD31" s="277"/>
      <c r="CE31" s="277"/>
      <c r="CF31" s="277"/>
      <c r="CG31" s="277"/>
      <c r="CH31" s="277"/>
      <c r="CI31" s="277"/>
      <c r="CJ31" s="277"/>
      <c r="CK31" s="277"/>
      <c r="CL31" s="277"/>
      <c r="CM31" s="277"/>
      <c r="CN31" s="277"/>
      <c r="CO31" s="277"/>
      <c r="CP31" s="277"/>
      <c r="CQ31" s="277"/>
      <c r="CR31" s="277"/>
      <c r="CS31" s="277"/>
      <c r="CT31" s="277"/>
      <c r="CU31" s="277"/>
      <c r="CV31" s="277"/>
      <c r="CW31" s="277"/>
      <c r="CX31" s="277"/>
      <c r="CY31" s="277"/>
      <c r="CZ31" s="277"/>
      <c r="DA31" s="277"/>
      <c r="DB31" s="277"/>
      <c r="DC31" s="277"/>
      <c r="DD31" s="277"/>
      <c r="DE31" s="277"/>
      <c r="DF31" s="277"/>
      <c r="DG31" s="277"/>
      <c r="DH31" s="277"/>
      <c r="DI31" s="277"/>
      <c r="DJ31" s="277"/>
      <c r="DK31" s="277"/>
      <c r="DL31" s="277"/>
      <c r="DM31" s="277"/>
      <c r="DN31" s="277"/>
      <c r="DO31" s="277"/>
      <c r="DP31" s="277"/>
      <c r="DQ31" s="277"/>
      <c r="DR31" s="277"/>
      <c r="DS31" s="277"/>
      <c r="DT31" s="277"/>
      <c r="DU31" s="277"/>
      <c r="DV31" s="277"/>
      <c r="DW31" s="277"/>
      <c r="DX31" s="277"/>
      <c r="DY31" s="277"/>
      <c r="DZ31" s="277"/>
      <c r="EA31" s="277"/>
      <c r="EB31" s="277"/>
      <c r="EC31" s="277"/>
      <c r="ED31" s="277"/>
      <c r="EE31" s="277"/>
      <c r="EF31" s="277"/>
      <c r="EG31" s="277"/>
      <c r="EH31" s="277"/>
      <c r="EI31" s="277"/>
    </row>
    <row r="32" spans="1:139" s="16" customFormat="1">
      <c r="A32" s="37"/>
      <c r="B32" s="37"/>
      <c r="D32" s="132" t="str">
        <f xml:space="preserve"> D$10</f>
        <v>Wonen sociale huur</v>
      </c>
      <c r="E32" s="103">
        <f t="shared" ref="E32:E42" si="3">$I32+$Q32</f>
        <v>0</v>
      </c>
      <c r="F32" s="104">
        <f t="shared" ref="F32:F42" si="4">$J32+$R32</f>
        <v>0</v>
      </c>
      <c r="G32" s="105">
        <f t="shared" ref="G32:G42" si="5">$K32+$S32</f>
        <v>0</v>
      </c>
      <c r="H32" s="37"/>
      <c r="I32" s="90"/>
      <c r="J32" s="90"/>
      <c r="K32" s="90"/>
      <c r="L32" s="90"/>
      <c r="M32" s="90"/>
      <c r="N32" s="90"/>
      <c r="O32" s="90"/>
      <c r="P32" s="37"/>
      <c r="Q32" s="90"/>
      <c r="R32" s="90"/>
      <c r="S32" s="90"/>
      <c r="T32" s="90"/>
      <c r="U32" s="90"/>
      <c r="V32" s="90"/>
      <c r="W32" s="90"/>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row>
    <row r="33" spans="1:139" s="16" customFormat="1">
      <c r="A33" s="37"/>
      <c r="B33" s="37"/>
      <c r="D33" s="99" t="s">
        <v>65</v>
      </c>
      <c r="E33" s="103">
        <f t="shared" si="3"/>
        <v>0</v>
      </c>
      <c r="F33" s="104">
        <f t="shared" si="4"/>
        <v>0</v>
      </c>
      <c r="G33" s="105">
        <f t="shared" si="5"/>
        <v>0</v>
      </c>
      <c r="H33" s="37"/>
      <c r="I33" s="90"/>
      <c r="J33" s="90"/>
      <c r="K33" s="90"/>
      <c r="L33" s="90"/>
      <c r="M33" s="90"/>
      <c r="N33" s="90"/>
      <c r="O33" s="90"/>
      <c r="P33" s="37"/>
      <c r="Q33" s="90"/>
      <c r="R33" s="90"/>
      <c r="S33" s="90"/>
      <c r="T33" s="90"/>
      <c r="U33" s="90"/>
      <c r="V33" s="90"/>
      <c r="W33" s="90"/>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row>
    <row r="34" spans="1:139" s="16" customFormat="1">
      <c r="A34" s="37"/>
      <c r="B34" s="37"/>
      <c r="D34" s="99" t="s">
        <v>66</v>
      </c>
      <c r="E34" s="103">
        <f t="shared" si="3"/>
        <v>0</v>
      </c>
      <c r="F34" s="104">
        <f t="shared" si="4"/>
        <v>0</v>
      </c>
      <c r="G34" s="105">
        <f t="shared" si="5"/>
        <v>0</v>
      </c>
      <c r="H34" s="37"/>
      <c r="I34" s="90"/>
      <c r="J34" s="90"/>
      <c r="K34" s="90"/>
      <c r="L34" s="90"/>
      <c r="M34" s="90"/>
      <c r="N34" s="90"/>
      <c r="O34" s="90"/>
      <c r="P34" s="37"/>
      <c r="Q34" s="90"/>
      <c r="R34" s="90"/>
      <c r="S34" s="90"/>
      <c r="T34" s="90"/>
      <c r="U34" s="90"/>
      <c r="V34" s="90"/>
      <c r="W34" s="90"/>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row>
    <row r="35" spans="1:139" s="16" customFormat="1">
      <c r="A35" s="37"/>
      <c r="B35" s="37"/>
      <c r="D35" s="133" t="str">
        <f xml:space="preserve"> D$13</f>
        <v>Kantoren en bedrijfsruimte</v>
      </c>
      <c r="E35" s="103">
        <f t="shared" si="3"/>
        <v>0</v>
      </c>
      <c r="F35" s="104">
        <f t="shared" si="4"/>
        <v>0</v>
      </c>
      <c r="G35" s="105">
        <f t="shared" si="5"/>
        <v>0</v>
      </c>
      <c r="H35" s="37"/>
      <c r="I35" s="90"/>
      <c r="J35" s="90"/>
      <c r="K35" s="90"/>
      <c r="L35" s="90"/>
      <c r="M35" s="90"/>
      <c r="N35" s="90"/>
      <c r="O35" s="90"/>
      <c r="P35" s="37"/>
      <c r="Q35" s="90"/>
      <c r="R35" s="90"/>
      <c r="S35" s="90"/>
      <c r="T35" s="90"/>
      <c r="U35" s="90"/>
      <c r="V35" s="90"/>
      <c r="W35" s="90"/>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row>
    <row r="36" spans="1:139" s="16" customFormat="1">
      <c r="A36" s="37"/>
      <c r="B36" s="37"/>
      <c r="D36" s="133" t="str">
        <f xml:space="preserve"> D$14</f>
        <v>Winkels (retail)</v>
      </c>
      <c r="E36" s="103">
        <f t="shared" si="3"/>
        <v>0</v>
      </c>
      <c r="F36" s="104">
        <f t="shared" si="4"/>
        <v>0</v>
      </c>
      <c r="G36" s="105">
        <f t="shared" si="5"/>
        <v>0</v>
      </c>
      <c r="H36" s="37"/>
      <c r="I36" s="90"/>
      <c r="J36" s="90"/>
      <c r="K36" s="90"/>
      <c r="L36" s="90"/>
      <c r="M36" s="90"/>
      <c r="N36" s="90"/>
      <c r="O36" s="90"/>
      <c r="P36" s="37"/>
      <c r="Q36" s="90"/>
      <c r="R36" s="90"/>
      <c r="S36" s="90"/>
      <c r="T36" s="90"/>
      <c r="U36" s="90"/>
      <c r="V36" s="90"/>
      <c r="W36" s="90"/>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row>
    <row r="37" spans="1:139" s="16" customFormat="1">
      <c r="A37" s="37"/>
      <c r="B37" s="37"/>
      <c r="D37" s="133" t="str">
        <f xml:space="preserve"> D$15</f>
        <v>Overige commerciële voorzieningen</v>
      </c>
      <c r="E37" s="103">
        <f t="shared" si="3"/>
        <v>0</v>
      </c>
      <c r="F37" s="104">
        <f t="shared" si="4"/>
        <v>0</v>
      </c>
      <c r="G37" s="105">
        <f t="shared" si="5"/>
        <v>0</v>
      </c>
      <c r="H37" s="37"/>
      <c r="I37" s="90"/>
      <c r="J37" s="90"/>
      <c r="K37" s="90"/>
      <c r="L37" s="90"/>
      <c r="M37" s="90"/>
      <c r="N37" s="90"/>
      <c r="O37" s="90"/>
      <c r="P37" s="37"/>
      <c r="Q37" s="90"/>
      <c r="R37" s="90"/>
      <c r="S37" s="90"/>
      <c r="T37" s="90"/>
      <c r="U37" s="90"/>
      <c r="V37" s="90"/>
      <c r="W37" s="90"/>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row>
    <row r="38" spans="1:139" s="16" customFormat="1">
      <c r="A38" s="37"/>
      <c r="B38" s="37"/>
      <c r="D38" s="133" t="str">
        <f xml:space="preserve"> D$16</f>
        <v>Maatschappelijke voorzieningen</v>
      </c>
      <c r="E38" s="103">
        <f t="shared" si="3"/>
        <v>0</v>
      </c>
      <c r="F38" s="104">
        <f t="shared" si="4"/>
        <v>0</v>
      </c>
      <c r="G38" s="105">
        <f t="shared" si="5"/>
        <v>0</v>
      </c>
      <c r="H38" s="37"/>
      <c r="I38" s="90"/>
      <c r="J38" s="90"/>
      <c r="K38" s="90"/>
      <c r="L38" s="90"/>
      <c r="M38" s="90"/>
      <c r="N38" s="90"/>
      <c r="O38" s="90"/>
      <c r="P38" s="37"/>
      <c r="Q38" s="90"/>
      <c r="R38" s="90"/>
      <c r="S38" s="90"/>
      <c r="T38" s="90"/>
      <c r="U38" s="90"/>
      <c r="V38" s="90"/>
      <c r="W38" s="90"/>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row>
    <row r="39" spans="1:139" s="16" customFormat="1">
      <c r="A39" s="37"/>
      <c r="B39" s="37"/>
      <c r="D39" s="112" t="str">
        <f xml:space="preserve"> D$17</f>
        <v>= … Vrije vastgoedfunctie 1  =</v>
      </c>
      <c r="E39" s="103">
        <f t="shared" si="3"/>
        <v>0</v>
      </c>
      <c r="F39" s="104">
        <f t="shared" si="4"/>
        <v>0</v>
      </c>
      <c r="G39" s="105">
        <f t="shared" si="5"/>
        <v>0</v>
      </c>
      <c r="H39" s="37"/>
      <c r="I39" s="90"/>
      <c r="J39" s="90"/>
      <c r="K39" s="90"/>
      <c r="L39" s="90"/>
      <c r="M39" s="90"/>
      <c r="N39" s="90"/>
      <c r="O39" s="90"/>
      <c r="P39" s="37"/>
      <c r="Q39" s="90"/>
      <c r="R39" s="90"/>
      <c r="S39" s="90"/>
      <c r="T39" s="90"/>
      <c r="U39" s="90"/>
      <c r="V39" s="90"/>
      <c r="W39" s="90"/>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row>
    <row r="40" spans="1:139" s="16" customFormat="1">
      <c r="A40" s="37"/>
      <c r="B40" s="37"/>
      <c r="D40" s="112" t="str">
        <f xml:space="preserve"> D$18</f>
        <v>= … Vrije vastgoedfunctie 2  =</v>
      </c>
      <c r="E40" s="103">
        <f t="shared" si="3"/>
        <v>0</v>
      </c>
      <c r="F40" s="104">
        <f t="shared" si="4"/>
        <v>0</v>
      </c>
      <c r="G40" s="105">
        <f t="shared" si="5"/>
        <v>0</v>
      </c>
      <c r="H40" s="37"/>
      <c r="I40" s="90"/>
      <c r="J40" s="90"/>
      <c r="K40" s="90"/>
      <c r="L40" s="90"/>
      <c r="M40" s="90"/>
      <c r="N40" s="90"/>
      <c r="O40" s="90"/>
      <c r="P40" s="37"/>
      <c r="Q40" s="90"/>
      <c r="R40" s="90"/>
      <c r="S40" s="90"/>
      <c r="T40" s="90"/>
      <c r="U40" s="319"/>
      <c r="V40" s="90"/>
      <c r="W40" s="90"/>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row>
    <row r="41" spans="1:139" s="16" customFormat="1">
      <c r="A41" s="37"/>
      <c r="B41" s="37"/>
      <c r="D41" s="112" t="str">
        <f xml:space="preserve"> D$19</f>
        <v>= … Vrije vastgoedfunctie 3  =</v>
      </c>
      <c r="E41" s="103">
        <f t="shared" si="3"/>
        <v>0</v>
      </c>
      <c r="F41" s="104">
        <f t="shared" si="4"/>
        <v>0</v>
      </c>
      <c r="G41" s="105">
        <f t="shared" si="5"/>
        <v>0</v>
      </c>
      <c r="H41" s="37"/>
      <c r="I41" s="90"/>
      <c r="J41" s="90"/>
      <c r="K41" s="90"/>
      <c r="L41" s="90"/>
      <c r="M41" s="90"/>
      <c r="N41" s="90"/>
      <c r="O41" s="90"/>
      <c r="P41" s="37"/>
      <c r="Q41" s="90"/>
      <c r="R41" s="90"/>
      <c r="S41" s="90"/>
      <c r="T41" s="90"/>
      <c r="U41" s="320"/>
      <c r="V41" s="90"/>
      <c r="W41" s="90"/>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row>
    <row r="42" spans="1:139" s="16" customFormat="1">
      <c r="A42" s="37"/>
      <c r="B42" s="37"/>
      <c r="D42" s="133" t="str">
        <f xml:space="preserve"> D$20</f>
        <v>Gebouwd parkeren</v>
      </c>
      <c r="E42" s="103">
        <f t="shared" si="3"/>
        <v>0</v>
      </c>
      <c r="F42" s="104">
        <f t="shared" si="4"/>
        <v>0</v>
      </c>
      <c r="G42" s="105">
        <f t="shared" si="5"/>
        <v>0</v>
      </c>
      <c r="H42" s="37"/>
      <c r="I42" s="319"/>
      <c r="J42" s="319"/>
      <c r="K42" s="319"/>
      <c r="L42" s="319"/>
      <c r="M42" s="319"/>
      <c r="N42" s="319"/>
      <c r="O42" s="319"/>
      <c r="P42" s="37"/>
      <c r="Q42" s="319"/>
      <c r="R42" s="319"/>
      <c r="S42" s="319"/>
      <c r="T42" s="319"/>
      <c r="U42" s="319"/>
      <c r="V42" s="319"/>
      <c r="W42" s="319"/>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row>
    <row r="43" spans="1:139" s="16" customFormat="1" ht="14.4" thickBot="1">
      <c r="A43" s="37"/>
      <c r="B43" s="37"/>
      <c r="D43" s="100" t="s">
        <v>75</v>
      </c>
      <c r="E43" s="97"/>
      <c r="F43" s="106">
        <f>+SUM(F32:F42)</f>
        <v>0</v>
      </c>
      <c r="G43" s="107">
        <f>+SUM(G32:G42)</f>
        <v>0</v>
      </c>
      <c r="H43" s="37"/>
      <c r="I43" s="324"/>
      <c r="J43" s="325">
        <f>SUM(J32:J42)</f>
        <v>0</v>
      </c>
      <c r="K43" s="325">
        <f>SUM(K32:K42)</f>
        <v>0</v>
      </c>
      <c r="L43" s="326">
        <f>SUM(L32:L42)</f>
        <v>0</v>
      </c>
      <c r="M43" s="326">
        <f>+SUM(M32:M42)</f>
        <v>0</v>
      </c>
      <c r="N43" s="325">
        <f>+SUM(N32:N42)</f>
        <v>0</v>
      </c>
      <c r="O43" s="330">
        <f>+SUM(O32:O42)</f>
        <v>0</v>
      </c>
      <c r="P43" s="37"/>
      <c r="Q43" s="324"/>
      <c r="R43" s="327">
        <f>SUM(R32:R42)</f>
        <v>0</v>
      </c>
      <c r="S43" s="321">
        <f>SUM(S32:S42)</f>
        <v>0</v>
      </c>
      <c r="T43" s="322">
        <f>SUM(T32:T42)</f>
        <v>0</v>
      </c>
      <c r="U43" s="322">
        <f>+SUM(U32:U42)</f>
        <v>0</v>
      </c>
      <c r="V43" s="323">
        <f>+SUM(V32:V42)</f>
        <v>0</v>
      </c>
      <c r="W43" s="330">
        <f>+SUM(W32:W42)</f>
        <v>0</v>
      </c>
      <c r="X43" s="38"/>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row>
    <row r="44" spans="1:139" s="16" customFormat="1" ht="14.4" thickBot="1">
      <c r="A44" s="37"/>
      <c r="B44" s="37"/>
      <c r="C44" s="37"/>
      <c r="D44" s="37"/>
      <c r="E44" s="37"/>
      <c r="F44" s="37"/>
      <c r="G44" s="37"/>
      <c r="H44" s="37"/>
      <c r="I44" s="37"/>
      <c r="L44" s="37"/>
      <c r="M44" s="3"/>
      <c r="N44" s="46"/>
      <c r="O44" s="37"/>
      <c r="P44" s="37"/>
      <c r="Q44" s="37"/>
      <c r="R44" s="37"/>
      <c r="S44" s="3">
        <f>COUNT(V32:V42)</f>
        <v>0</v>
      </c>
      <c r="T44" s="37"/>
      <c r="U44" s="46"/>
      <c r="V44" s="37"/>
      <c r="W44" s="37"/>
      <c r="X44" s="272"/>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row>
    <row r="45" spans="1:139" s="16" customFormat="1">
      <c r="A45" s="37"/>
      <c r="B45" s="37"/>
      <c r="C45" s="37"/>
      <c r="D45" s="382" t="s">
        <v>90</v>
      </c>
      <c r="E45" s="95" t="s">
        <v>77</v>
      </c>
      <c r="F45" s="95" t="s">
        <v>91</v>
      </c>
      <c r="G45" s="134" t="s">
        <v>79</v>
      </c>
      <c r="H45" s="37"/>
      <c r="I45" s="37"/>
      <c r="J45" s="47">
        <f>J21</f>
        <v>0</v>
      </c>
      <c r="K45" s="48" t="s">
        <v>92</v>
      </c>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row>
    <row r="46" spans="1:139" s="16" customFormat="1" ht="14.4" thickBot="1">
      <c r="A46" s="37"/>
      <c r="B46" s="37"/>
      <c r="C46" s="37"/>
      <c r="D46" s="383"/>
      <c r="E46" s="109">
        <f>+N43</f>
        <v>0</v>
      </c>
      <c r="F46" s="109">
        <f>+V43</f>
        <v>0</v>
      </c>
      <c r="G46" s="329">
        <f>+E46+F46</f>
        <v>0</v>
      </c>
      <c r="H46" s="44"/>
      <c r="I46" s="37"/>
      <c r="J46" s="129">
        <f>+J43-J45</f>
        <v>0</v>
      </c>
      <c r="K46" s="49" t="s">
        <v>93</v>
      </c>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row>
    <row r="47" spans="1:139" s="37" customFormat="1" ht="14.4">
      <c r="D47" s="274"/>
      <c r="E47" s="46"/>
      <c r="F47" s="46"/>
      <c r="G47" s="275"/>
      <c r="H47" s="44"/>
    </row>
    <row r="48" spans="1:139" s="37" customFormat="1" ht="14.4">
      <c r="D48" s="274"/>
      <c r="E48" s="50">
        <f>IF(J46=0,3,0)</f>
        <v>3</v>
      </c>
      <c r="F48" s="278" t="str">
        <f>IF(J46=0," ","Zie cel J46: je zou verwachten dat m² bvo bij renovatie/transformatie in begin- en eindsituatie ongeveer gelijk is")</f>
        <v xml:space="preserve"> </v>
      </c>
      <c r="G48" s="275"/>
      <c r="H48" s="44"/>
      <c r="J48" s="50"/>
    </row>
    <row r="49" spans="1:139" s="16" customFormat="1">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row>
    <row r="50" spans="1:139" s="15" customFormat="1" ht="14.4" thickBot="1">
      <c r="A50" s="14"/>
      <c r="B50" s="122" t="s">
        <v>109</v>
      </c>
      <c r="C50" s="123"/>
      <c r="D50" s="123"/>
      <c r="E50" s="135"/>
      <c r="F50" s="135"/>
      <c r="G50" s="141"/>
      <c r="H50" s="123"/>
      <c r="I50" s="135"/>
      <c r="J50" s="135"/>
      <c r="K50" s="135"/>
      <c r="L50" s="123"/>
      <c r="M50" s="135"/>
      <c r="N50" s="135"/>
      <c r="O50" s="135"/>
      <c r="P50" s="123"/>
      <c r="Q50" s="123"/>
      <c r="R50" s="123"/>
      <c r="S50" s="125"/>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row>
    <row r="51" spans="1:139" ht="14.4">
      <c r="A51" s="35"/>
      <c r="B51" s="35"/>
      <c r="C51" s="35"/>
      <c r="D51" s="42"/>
      <c r="E51" s="384" t="s">
        <v>97</v>
      </c>
      <c r="F51" s="385"/>
      <c r="G51" s="386"/>
      <c r="H51" s="35"/>
      <c r="I51" s="384" t="s">
        <v>98</v>
      </c>
      <c r="J51" s="385"/>
      <c r="K51" s="386"/>
      <c r="L51" s="35"/>
      <c r="M51" s="384" t="s">
        <v>99</v>
      </c>
      <c r="N51" s="385"/>
      <c r="O51" s="386"/>
      <c r="P51" s="35"/>
      <c r="Q51" s="35"/>
      <c r="R51" s="35"/>
      <c r="S51" s="35"/>
      <c r="V51" s="35"/>
      <c r="W51" s="35"/>
    </row>
    <row r="52" spans="1:139" ht="14.4" thickBot="1">
      <c r="A52" s="35"/>
      <c r="B52" s="35"/>
      <c r="C52" s="35"/>
      <c r="D52" s="40"/>
      <c r="E52" s="96" t="s">
        <v>56</v>
      </c>
      <c r="F52" s="92" t="s">
        <v>57</v>
      </c>
      <c r="G52" s="131" t="s">
        <v>86</v>
      </c>
      <c r="H52" s="35"/>
      <c r="I52" s="96" t="s">
        <v>56</v>
      </c>
      <c r="J52" s="92" t="s">
        <v>57</v>
      </c>
      <c r="K52" s="131" t="s">
        <v>86</v>
      </c>
      <c r="L52" s="35"/>
      <c r="M52" s="96" t="s">
        <v>56</v>
      </c>
      <c r="N52" s="92" t="s">
        <v>57</v>
      </c>
      <c r="O52" s="131" t="s">
        <v>86</v>
      </c>
      <c r="P52" s="35"/>
      <c r="Q52" s="35"/>
      <c r="R52" s="35"/>
      <c r="S52" s="35"/>
      <c r="V52" s="35"/>
      <c r="W52" s="35"/>
    </row>
    <row r="53" spans="1:139">
      <c r="A53" s="35"/>
      <c r="B53" s="35"/>
      <c r="C53" s="35"/>
      <c r="D53" s="132" t="str">
        <f xml:space="preserve"> D$10</f>
        <v>Wonen sociale huur</v>
      </c>
      <c r="E53" s="103">
        <f t="shared" ref="E53:E63" si="6">+$E10</f>
        <v>0</v>
      </c>
      <c r="F53" s="104">
        <f t="shared" ref="F53:F64" si="7">+$F10</f>
        <v>0</v>
      </c>
      <c r="G53" s="105">
        <f t="shared" ref="G53:G64" si="8">+$G10</f>
        <v>0</v>
      </c>
      <c r="H53" s="35"/>
      <c r="I53" s="103">
        <f>+$E32</f>
        <v>0</v>
      </c>
      <c r="J53" s="104">
        <f>+$F32</f>
        <v>0</v>
      </c>
      <c r="K53" s="105">
        <f>+$G32</f>
        <v>0</v>
      </c>
      <c r="L53" s="35"/>
      <c r="M53" s="136">
        <f t="shared" ref="M53:O63" si="9">+I53-E53</f>
        <v>0</v>
      </c>
      <c r="N53" s="130">
        <f t="shared" si="9"/>
        <v>0</v>
      </c>
      <c r="O53" s="137">
        <f t="shared" si="9"/>
        <v>0</v>
      </c>
      <c r="P53" s="35"/>
      <c r="Q53" s="35"/>
      <c r="R53" s="35"/>
      <c r="S53" s="35"/>
      <c r="V53" s="35"/>
      <c r="W53" s="35"/>
    </row>
    <row r="54" spans="1:139">
      <c r="A54" s="35"/>
      <c r="B54" s="35"/>
      <c r="C54" s="35"/>
      <c r="D54" s="99" t="s">
        <v>65</v>
      </c>
      <c r="E54" s="103">
        <f t="shared" si="6"/>
        <v>0</v>
      </c>
      <c r="F54" s="104">
        <f t="shared" si="7"/>
        <v>0</v>
      </c>
      <c r="G54" s="105">
        <f t="shared" si="8"/>
        <v>0</v>
      </c>
      <c r="H54" s="35"/>
      <c r="I54" s="103">
        <f t="shared" ref="I54:I63" si="10">+$E33</f>
        <v>0</v>
      </c>
      <c r="J54" s="104">
        <f t="shared" ref="J54:J63" si="11">+$F33</f>
        <v>0</v>
      </c>
      <c r="K54" s="105">
        <f t="shared" ref="K54:K64" si="12">+$G33</f>
        <v>0</v>
      </c>
      <c r="L54" s="35"/>
      <c r="M54" s="136">
        <f t="shared" si="9"/>
        <v>0</v>
      </c>
      <c r="N54" s="130">
        <f t="shared" si="9"/>
        <v>0</v>
      </c>
      <c r="O54" s="137">
        <f t="shared" si="9"/>
        <v>0</v>
      </c>
      <c r="P54" s="35"/>
      <c r="Q54" s="35"/>
      <c r="R54" s="35"/>
      <c r="S54" s="35"/>
      <c r="V54" s="35"/>
      <c r="W54" s="35"/>
    </row>
    <row r="55" spans="1:139">
      <c r="A55" s="35"/>
      <c r="B55" s="35"/>
      <c r="C55" s="35"/>
      <c r="D55" s="99" t="s">
        <v>66</v>
      </c>
      <c r="E55" s="103">
        <f t="shared" si="6"/>
        <v>0</v>
      </c>
      <c r="F55" s="104">
        <f t="shared" si="7"/>
        <v>0</v>
      </c>
      <c r="G55" s="105">
        <f t="shared" si="8"/>
        <v>0</v>
      </c>
      <c r="H55" s="35"/>
      <c r="I55" s="103">
        <f t="shared" si="10"/>
        <v>0</v>
      </c>
      <c r="J55" s="104">
        <f t="shared" si="11"/>
        <v>0</v>
      </c>
      <c r="K55" s="105">
        <f t="shared" si="12"/>
        <v>0</v>
      </c>
      <c r="L55" s="35"/>
      <c r="M55" s="136">
        <f t="shared" si="9"/>
        <v>0</v>
      </c>
      <c r="N55" s="130">
        <f t="shared" si="9"/>
        <v>0</v>
      </c>
      <c r="O55" s="137">
        <f t="shared" si="9"/>
        <v>0</v>
      </c>
      <c r="P55" s="35"/>
      <c r="Q55" s="35"/>
      <c r="R55" s="35"/>
      <c r="S55" s="35"/>
      <c r="V55" s="35"/>
      <c r="W55" s="35"/>
    </row>
    <row r="56" spans="1:139">
      <c r="A56" s="35"/>
      <c r="B56" s="35"/>
      <c r="C56" s="35"/>
      <c r="D56" s="133" t="str">
        <f xml:space="preserve"> D$13</f>
        <v>Kantoren en bedrijfsruimte</v>
      </c>
      <c r="E56" s="103">
        <f t="shared" si="6"/>
        <v>0</v>
      </c>
      <c r="F56" s="104">
        <f t="shared" si="7"/>
        <v>0</v>
      </c>
      <c r="G56" s="105">
        <f t="shared" si="8"/>
        <v>0</v>
      </c>
      <c r="H56" s="35"/>
      <c r="I56" s="103">
        <f t="shared" si="10"/>
        <v>0</v>
      </c>
      <c r="J56" s="104">
        <f t="shared" si="11"/>
        <v>0</v>
      </c>
      <c r="K56" s="105">
        <f t="shared" si="12"/>
        <v>0</v>
      </c>
      <c r="L56" s="35"/>
      <c r="M56" s="136">
        <f t="shared" si="9"/>
        <v>0</v>
      </c>
      <c r="N56" s="130">
        <f t="shared" si="9"/>
        <v>0</v>
      </c>
      <c r="O56" s="137">
        <f t="shared" si="9"/>
        <v>0</v>
      </c>
      <c r="P56" s="35"/>
      <c r="Q56" s="35"/>
      <c r="R56" s="35"/>
      <c r="S56" s="35"/>
      <c r="V56" s="35"/>
      <c r="W56" s="35"/>
    </row>
    <row r="57" spans="1:139">
      <c r="A57" s="35"/>
      <c r="B57" s="35"/>
      <c r="C57" s="35"/>
      <c r="D57" s="133" t="str">
        <f xml:space="preserve"> D$14</f>
        <v>Winkels (retail)</v>
      </c>
      <c r="E57" s="103">
        <f t="shared" si="6"/>
        <v>0</v>
      </c>
      <c r="F57" s="104">
        <f t="shared" si="7"/>
        <v>0</v>
      </c>
      <c r="G57" s="105">
        <f t="shared" si="8"/>
        <v>0</v>
      </c>
      <c r="H57" s="35"/>
      <c r="I57" s="103">
        <f t="shared" si="10"/>
        <v>0</v>
      </c>
      <c r="J57" s="104">
        <f t="shared" si="11"/>
        <v>0</v>
      </c>
      <c r="K57" s="105">
        <f t="shared" si="12"/>
        <v>0</v>
      </c>
      <c r="L57" s="35"/>
      <c r="M57" s="136">
        <f t="shared" si="9"/>
        <v>0</v>
      </c>
      <c r="N57" s="130">
        <f t="shared" si="9"/>
        <v>0</v>
      </c>
      <c r="O57" s="137">
        <f t="shared" si="9"/>
        <v>0</v>
      </c>
      <c r="P57" s="35"/>
      <c r="Q57" s="35"/>
      <c r="R57" s="35"/>
      <c r="S57" s="35"/>
      <c r="V57" s="35"/>
      <c r="W57" s="35"/>
    </row>
    <row r="58" spans="1:139">
      <c r="A58" s="35"/>
      <c r="B58" s="35"/>
      <c r="C58" s="35"/>
      <c r="D58" s="133" t="str">
        <f xml:space="preserve"> D$15</f>
        <v>Overige commerciële voorzieningen</v>
      </c>
      <c r="E58" s="103">
        <f t="shared" si="6"/>
        <v>0</v>
      </c>
      <c r="F58" s="104">
        <f t="shared" si="7"/>
        <v>0</v>
      </c>
      <c r="G58" s="105">
        <f t="shared" si="8"/>
        <v>0</v>
      </c>
      <c r="H58" s="35"/>
      <c r="I58" s="103">
        <f t="shared" si="10"/>
        <v>0</v>
      </c>
      <c r="J58" s="104">
        <f t="shared" si="11"/>
        <v>0</v>
      </c>
      <c r="K58" s="105">
        <f t="shared" si="12"/>
        <v>0</v>
      </c>
      <c r="L58" s="35"/>
      <c r="M58" s="136">
        <f t="shared" si="9"/>
        <v>0</v>
      </c>
      <c r="N58" s="130">
        <f t="shared" si="9"/>
        <v>0</v>
      </c>
      <c r="O58" s="137">
        <f t="shared" si="9"/>
        <v>0</v>
      </c>
      <c r="P58" s="35"/>
      <c r="Q58" s="35"/>
      <c r="R58" s="35"/>
      <c r="S58" s="35"/>
      <c r="V58" s="35"/>
      <c r="W58" s="35"/>
    </row>
    <row r="59" spans="1:139">
      <c r="A59" s="35"/>
      <c r="B59" s="35"/>
      <c r="C59" s="35"/>
      <c r="D59" s="133" t="str">
        <f xml:space="preserve"> D$16</f>
        <v>Maatschappelijke voorzieningen</v>
      </c>
      <c r="E59" s="103">
        <f t="shared" si="6"/>
        <v>0</v>
      </c>
      <c r="F59" s="104">
        <f t="shared" si="7"/>
        <v>0</v>
      </c>
      <c r="G59" s="105">
        <f t="shared" si="8"/>
        <v>0</v>
      </c>
      <c r="H59" s="35"/>
      <c r="I59" s="103">
        <f t="shared" si="10"/>
        <v>0</v>
      </c>
      <c r="J59" s="104">
        <f t="shared" si="11"/>
        <v>0</v>
      </c>
      <c r="K59" s="105">
        <f t="shared" si="12"/>
        <v>0</v>
      </c>
      <c r="L59" s="35"/>
      <c r="M59" s="136">
        <f t="shared" si="9"/>
        <v>0</v>
      </c>
      <c r="N59" s="130">
        <f>+J59-F59</f>
        <v>0</v>
      </c>
      <c r="O59" s="137">
        <f t="shared" si="9"/>
        <v>0</v>
      </c>
      <c r="P59" s="35"/>
      <c r="Q59" s="35"/>
      <c r="R59" s="35"/>
      <c r="S59" s="35"/>
      <c r="V59" s="35"/>
      <c r="W59" s="35"/>
    </row>
    <row r="60" spans="1:139">
      <c r="A60" s="35"/>
      <c r="B60" s="35"/>
      <c r="C60" s="35"/>
      <c r="D60" s="112" t="str">
        <f xml:space="preserve"> D$17</f>
        <v>= … Vrije vastgoedfunctie 1  =</v>
      </c>
      <c r="E60" s="103">
        <f t="shared" si="6"/>
        <v>0</v>
      </c>
      <c r="F60" s="104">
        <f t="shared" si="7"/>
        <v>0</v>
      </c>
      <c r="G60" s="105">
        <f t="shared" si="8"/>
        <v>0</v>
      </c>
      <c r="H60" s="35"/>
      <c r="I60" s="103">
        <f t="shared" si="10"/>
        <v>0</v>
      </c>
      <c r="J60" s="104">
        <f t="shared" si="11"/>
        <v>0</v>
      </c>
      <c r="K60" s="105">
        <f t="shared" si="12"/>
        <v>0</v>
      </c>
      <c r="L60" s="35"/>
      <c r="M60" s="136">
        <f t="shared" si="9"/>
        <v>0</v>
      </c>
      <c r="N60" s="130">
        <f t="shared" si="9"/>
        <v>0</v>
      </c>
      <c r="O60" s="137">
        <f t="shared" si="9"/>
        <v>0</v>
      </c>
      <c r="P60" s="35"/>
      <c r="Q60" s="35"/>
      <c r="R60" s="35"/>
      <c r="S60" s="35"/>
      <c r="V60" s="35"/>
      <c r="W60" s="35"/>
    </row>
    <row r="61" spans="1:139">
      <c r="A61" s="35"/>
      <c r="B61" s="35"/>
      <c r="C61" s="35"/>
      <c r="D61" s="112" t="str">
        <f xml:space="preserve"> D$18</f>
        <v>= … Vrije vastgoedfunctie 2  =</v>
      </c>
      <c r="E61" s="103">
        <f t="shared" si="6"/>
        <v>0</v>
      </c>
      <c r="F61" s="104">
        <f t="shared" si="7"/>
        <v>0</v>
      </c>
      <c r="G61" s="105">
        <f t="shared" si="8"/>
        <v>0</v>
      </c>
      <c r="H61" s="35"/>
      <c r="I61" s="103">
        <f t="shared" si="10"/>
        <v>0</v>
      </c>
      <c r="J61" s="104">
        <f t="shared" si="11"/>
        <v>0</v>
      </c>
      <c r="K61" s="105">
        <f t="shared" si="12"/>
        <v>0</v>
      </c>
      <c r="L61" s="35"/>
      <c r="M61" s="136">
        <f t="shared" si="9"/>
        <v>0</v>
      </c>
      <c r="N61" s="130">
        <f t="shared" si="9"/>
        <v>0</v>
      </c>
      <c r="O61" s="137">
        <f t="shared" si="9"/>
        <v>0</v>
      </c>
      <c r="P61" s="35"/>
      <c r="Q61" s="35"/>
      <c r="R61" s="35"/>
      <c r="S61" s="35"/>
      <c r="V61" s="35"/>
      <c r="W61" s="35"/>
    </row>
    <row r="62" spans="1:139">
      <c r="A62" s="35"/>
      <c r="B62" s="35"/>
      <c r="C62" s="35"/>
      <c r="D62" s="112" t="str">
        <f xml:space="preserve"> D$19</f>
        <v>= … Vrije vastgoedfunctie 3  =</v>
      </c>
      <c r="E62" s="103">
        <f t="shared" si="6"/>
        <v>0</v>
      </c>
      <c r="F62" s="104">
        <f t="shared" si="7"/>
        <v>0</v>
      </c>
      <c r="G62" s="105">
        <f t="shared" si="8"/>
        <v>0</v>
      </c>
      <c r="H62" s="35"/>
      <c r="I62" s="103">
        <f t="shared" si="10"/>
        <v>0</v>
      </c>
      <c r="J62" s="104">
        <f t="shared" si="11"/>
        <v>0</v>
      </c>
      <c r="K62" s="105">
        <f t="shared" si="12"/>
        <v>0</v>
      </c>
      <c r="L62" s="35"/>
      <c r="M62" s="136">
        <f t="shared" si="9"/>
        <v>0</v>
      </c>
      <c r="N62" s="130">
        <f t="shared" si="9"/>
        <v>0</v>
      </c>
      <c r="O62" s="137">
        <f t="shared" si="9"/>
        <v>0</v>
      </c>
      <c r="P62" s="35"/>
      <c r="Q62" s="35"/>
      <c r="R62" s="35"/>
      <c r="S62" s="35"/>
      <c r="V62" s="35"/>
      <c r="W62" s="35"/>
    </row>
    <row r="63" spans="1:139">
      <c r="A63" s="35"/>
      <c r="B63" s="35"/>
      <c r="C63" s="35"/>
      <c r="D63" s="133" t="str">
        <f xml:space="preserve"> D$20</f>
        <v>Gebouwd parkeren</v>
      </c>
      <c r="E63" s="103">
        <f t="shared" si="6"/>
        <v>0</v>
      </c>
      <c r="F63" s="104">
        <f t="shared" si="7"/>
        <v>0</v>
      </c>
      <c r="G63" s="105">
        <f t="shared" si="8"/>
        <v>0</v>
      </c>
      <c r="H63" s="35"/>
      <c r="I63" s="103">
        <f t="shared" si="10"/>
        <v>0</v>
      </c>
      <c r="J63" s="104">
        <f t="shared" si="11"/>
        <v>0</v>
      </c>
      <c r="K63" s="105">
        <f t="shared" si="12"/>
        <v>0</v>
      </c>
      <c r="L63" s="35"/>
      <c r="M63" s="136">
        <f t="shared" si="9"/>
        <v>0</v>
      </c>
      <c r="N63" s="130">
        <f t="shared" si="9"/>
        <v>0</v>
      </c>
      <c r="O63" s="137">
        <f t="shared" si="9"/>
        <v>0</v>
      </c>
      <c r="P63" s="35"/>
      <c r="Q63" s="35"/>
      <c r="R63" s="35"/>
      <c r="S63" s="35"/>
      <c r="V63" s="35"/>
      <c r="W63" s="35"/>
    </row>
    <row r="64" spans="1:139" ht="14.4" thickBot="1">
      <c r="A64" s="35"/>
      <c r="B64" s="35"/>
      <c r="C64" s="35"/>
      <c r="D64" s="100" t="s">
        <v>75</v>
      </c>
      <c r="E64" s="97"/>
      <c r="F64" s="104">
        <f t="shared" si="7"/>
        <v>0</v>
      </c>
      <c r="G64" s="105">
        <f t="shared" si="8"/>
        <v>0</v>
      </c>
      <c r="H64" s="35"/>
      <c r="I64" s="97"/>
      <c r="J64" s="104">
        <f>+$F43</f>
        <v>0</v>
      </c>
      <c r="K64" s="105">
        <f t="shared" si="12"/>
        <v>0</v>
      </c>
      <c r="L64" s="35"/>
      <c r="M64" s="138"/>
      <c r="N64" s="139">
        <f>+J64-F64</f>
        <v>0</v>
      </c>
      <c r="O64" s="140">
        <f>+K64-G64</f>
        <v>0</v>
      </c>
      <c r="P64" s="35"/>
      <c r="Q64" s="35"/>
      <c r="R64" s="35"/>
      <c r="S64" s="35"/>
      <c r="V64" s="35"/>
      <c r="W64" s="35"/>
    </row>
    <row r="65" spans="1:43">
      <c r="A65" s="35"/>
      <c r="B65" s="35"/>
      <c r="C65" s="35"/>
      <c r="D65" s="35"/>
      <c r="E65" s="35"/>
      <c r="F65" s="35"/>
      <c r="G65" s="35"/>
      <c r="H65" s="35"/>
      <c r="I65" s="35"/>
      <c r="J65" s="35"/>
      <c r="K65" s="35"/>
      <c r="L65" s="35"/>
      <c r="M65" s="35"/>
      <c r="N65" s="35"/>
      <c r="O65" s="35"/>
      <c r="P65" s="35"/>
      <c r="Q65" s="35"/>
      <c r="R65" s="35"/>
      <c r="S65" s="35"/>
      <c r="V65" s="35"/>
      <c r="W65" s="35"/>
    </row>
    <row r="66" spans="1:43">
      <c r="A66" s="35"/>
      <c r="B66" s="35"/>
      <c r="C66" s="35"/>
      <c r="D66" s="35"/>
      <c r="E66" s="35"/>
      <c r="F66" s="35"/>
      <c r="G66" s="35"/>
      <c r="H66" s="35"/>
      <c r="I66" s="35"/>
      <c r="J66" s="35"/>
      <c r="K66" s="35"/>
      <c r="L66" s="35"/>
      <c r="M66" s="35"/>
      <c r="N66" s="35"/>
      <c r="O66" s="35"/>
      <c r="P66" s="35"/>
      <c r="Q66" s="35"/>
      <c r="R66" s="35"/>
      <c r="S66" s="35"/>
      <c r="V66" s="35"/>
      <c r="W66" s="35"/>
    </row>
    <row r="67" spans="1:43" ht="14.4" thickBot="1">
      <c r="B67" s="122" t="s">
        <v>110</v>
      </c>
      <c r="C67" s="123"/>
      <c r="D67" s="123"/>
      <c r="E67" s="135"/>
      <c r="F67" s="135"/>
      <c r="G67" s="141"/>
      <c r="H67" s="123"/>
      <c r="I67" s="135"/>
      <c r="J67" s="135"/>
      <c r="K67" s="135"/>
      <c r="L67" s="123"/>
      <c r="M67" s="135"/>
      <c r="N67" s="135"/>
      <c r="O67" s="135"/>
      <c r="P67" s="123"/>
      <c r="Q67" s="123"/>
      <c r="R67" s="123"/>
      <c r="S67" s="125"/>
      <c r="V67" s="35"/>
      <c r="W67" s="35"/>
    </row>
    <row r="68" spans="1:43" ht="14.4">
      <c r="B68" s="35"/>
      <c r="C68" s="35"/>
      <c r="D68" s="379" t="s">
        <v>111</v>
      </c>
      <c r="E68" s="380"/>
      <c r="F68" s="380"/>
      <c r="G68" s="380"/>
      <c r="H68" s="380"/>
      <c r="I68" s="380"/>
      <c r="J68" s="380"/>
      <c r="K68" s="380"/>
      <c r="L68" s="380"/>
      <c r="M68" s="381"/>
      <c r="N68" s="35"/>
      <c r="O68" s="183" t="s">
        <v>112</v>
      </c>
      <c r="P68" s="184"/>
      <c r="Q68" s="185"/>
      <c r="R68" s="149"/>
      <c r="S68" s="149"/>
      <c r="T68" s="149"/>
      <c r="U68" s="149"/>
      <c r="V68" s="149"/>
      <c r="W68" s="150"/>
      <c r="AJ68" s="23" t="s">
        <v>113</v>
      </c>
      <c r="AK68" s="24"/>
      <c r="AL68" s="25"/>
      <c r="AM68" s="25"/>
      <c r="AN68" s="25"/>
      <c r="AO68" s="25"/>
      <c r="AP68" s="25"/>
      <c r="AQ68" s="25"/>
    </row>
    <row r="69" spans="1:43" ht="41.4">
      <c r="B69" s="35"/>
      <c r="C69" s="35"/>
      <c r="D69" s="177" t="s">
        <v>114</v>
      </c>
      <c r="E69" s="310" t="s">
        <v>75</v>
      </c>
      <c r="F69" s="290" t="str">
        <f>+'Begroting en prognose gemeente'!F5</f>
        <v>2024</v>
      </c>
      <c r="G69" s="176">
        <f t="shared" ref="G69:K69" si="13">F69+1</f>
        <v>2025</v>
      </c>
      <c r="H69" s="176">
        <f t="shared" si="13"/>
        <v>2026</v>
      </c>
      <c r="I69" s="176">
        <f t="shared" si="13"/>
        <v>2027</v>
      </c>
      <c r="J69" s="176">
        <f t="shared" si="13"/>
        <v>2028</v>
      </c>
      <c r="K69" s="176">
        <f t="shared" si="13"/>
        <v>2029</v>
      </c>
      <c r="L69" s="176">
        <f>K69+1</f>
        <v>2030</v>
      </c>
      <c r="M69" s="178">
        <f>L69+1</f>
        <v>2031</v>
      </c>
      <c r="N69" s="35"/>
      <c r="O69" s="177" t="s">
        <v>115</v>
      </c>
      <c r="P69" s="176" t="str">
        <f t="shared" ref="P69:W69" si="14">+F69</f>
        <v>2024</v>
      </c>
      <c r="Q69" s="176">
        <f t="shared" si="14"/>
        <v>2025</v>
      </c>
      <c r="R69" s="176">
        <f t="shared" si="14"/>
        <v>2026</v>
      </c>
      <c r="S69" s="176">
        <f t="shared" si="14"/>
        <v>2027</v>
      </c>
      <c r="T69" s="176">
        <f t="shared" si="14"/>
        <v>2028</v>
      </c>
      <c r="U69" s="176">
        <f t="shared" si="14"/>
        <v>2029</v>
      </c>
      <c r="V69" s="176">
        <f t="shared" si="14"/>
        <v>2030</v>
      </c>
      <c r="W69" s="178">
        <f t="shared" si="14"/>
        <v>2031</v>
      </c>
      <c r="AJ69" s="6" t="str">
        <f t="shared" ref="AJ69:AQ69" si="15">+F69</f>
        <v>2024</v>
      </c>
      <c r="AK69" s="6">
        <f t="shared" si="15"/>
        <v>2025</v>
      </c>
      <c r="AL69" s="6">
        <f t="shared" si="15"/>
        <v>2026</v>
      </c>
      <c r="AM69" s="6">
        <f t="shared" si="15"/>
        <v>2027</v>
      </c>
      <c r="AN69" s="6">
        <f t="shared" si="15"/>
        <v>2028</v>
      </c>
      <c r="AO69" s="6">
        <f t="shared" si="15"/>
        <v>2029</v>
      </c>
      <c r="AP69" s="6">
        <f t="shared" si="15"/>
        <v>2030</v>
      </c>
      <c r="AQ69" s="6">
        <f t="shared" si="15"/>
        <v>2031</v>
      </c>
    </row>
    <row r="70" spans="1:43">
      <c r="B70" s="35"/>
      <c r="C70" s="35"/>
      <c r="D70" s="179"/>
      <c r="E70" s="35"/>
      <c r="F70" s="62"/>
      <c r="G70" s="62"/>
      <c r="H70" s="62"/>
      <c r="I70" s="62"/>
      <c r="J70" s="62"/>
      <c r="K70" s="62"/>
      <c r="L70" s="62"/>
      <c r="M70" s="180"/>
      <c r="N70" s="35"/>
      <c r="O70" s="187"/>
      <c r="P70" s="186">
        <f t="shared" ref="P70:W70" si="16">+P69-$F$5</f>
        <v>2024</v>
      </c>
      <c r="Q70" s="186">
        <f t="shared" si="16"/>
        <v>2025</v>
      </c>
      <c r="R70" s="186">
        <f t="shared" si="16"/>
        <v>2026</v>
      </c>
      <c r="S70" s="186">
        <f t="shared" si="16"/>
        <v>2027</v>
      </c>
      <c r="T70" s="186">
        <f t="shared" si="16"/>
        <v>2028</v>
      </c>
      <c r="U70" s="186">
        <f t="shared" si="16"/>
        <v>2029</v>
      </c>
      <c r="V70" s="186">
        <f t="shared" si="16"/>
        <v>2030</v>
      </c>
      <c r="W70" s="188">
        <f t="shared" si="16"/>
        <v>2031</v>
      </c>
      <c r="AJ70" s="5">
        <f>+AJ69-'Begroting en prognose gemeente'!$F$5</f>
        <v>0</v>
      </c>
      <c r="AK70" s="5">
        <f>+AK69-'Begroting en prognose gemeente'!$F$5</f>
        <v>1</v>
      </c>
      <c r="AL70" s="5">
        <f>+AL69-'Begroting en prognose gemeente'!$F$5</f>
        <v>2</v>
      </c>
      <c r="AM70" s="5">
        <f>+AM69-'Begroting en prognose gemeente'!$F$5</f>
        <v>3</v>
      </c>
      <c r="AN70" s="5">
        <f>+AN69-'Begroting en prognose gemeente'!$F$5</f>
        <v>4</v>
      </c>
      <c r="AO70" s="5">
        <f>+AO69-'Begroting en prognose gemeente'!$F$5</f>
        <v>5</v>
      </c>
      <c r="AP70" s="5">
        <f>+AP69-'Begroting en prognose gemeente'!$F$5</f>
        <v>6</v>
      </c>
      <c r="AQ70" s="5">
        <f>+AQ69-'Begroting en prognose gemeente'!$F$5</f>
        <v>7</v>
      </c>
    </row>
    <row r="71" spans="1:43">
      <c r="B71" s="35"/>
      <c r="C71" s="35"/>
      <c r="D71" s="195" t="s">
        <v>116</v>
      </c>
      <c r="E71" s="312">
        <f>L21+Q21+L43+M43+T43+U43</f>
        <v>0</v>
      </c>
      <c r="F71" s="210"/>
      <c r="G71" s="210"/>
      <c r="H71" s="210"/>
      <c r="I71" s="210"/>
      <c r="J71" s="210"/>
      <c r="K71" s="210"/>
      <c r="L71" s="210"/>
      <c r="M71" s="211"/>
      <c r="N71" s="35"/>
      <c r="O71" s="199">
        <f>SUM(P71:W71)</f>
        <v>0</v>
      </c>
      <c r="P71" s="200">
        <f t="shared" ref="P71:W72" si="17">+F71*AJ71</f>
        <v>0</v>
      </c>
      <c r="Q71" s="200">
        <f t="shared" si="17"/>
        <v>0</v>
      </c>
      <c r="R71" s="200">
        <f t="shared" si="17"/>
        <v>0</v>
      </c>
      <c r="S71" s="200">
        <f t="shared" si="17"/>
        <v>0</v>
      </c>
      <c r="T71" s="200">
        <f t="shared" si="17"/>
        <v>0</v>
      </c>
      <c r="U71" s="200">
        <f t="shared" si="17"/>
        <v>0</v>
      </c>
      <c r="V71" s="200">
        <f t="shared" si="17"/>
        <v>0</v>
      </c>
      <c r="W71" s="201">
        <f t="shared" si="17"/>
        <v>0</v>
      </c>
      <c r="AJ71" s="4">
        <f>(1+'Begroting en prognose gemeente'!$J$12)^$AJ70</f>
        <v>1</v>
      </c>
      <c r="AK71" s="4">
        <f>(1+'Begroting en prognose gemeente'!$J$12)^AK$70</f>
        <v>1.02</v>
      </c>
      <c r="AL71" s="4">
        <f>(1+'Begroting en prognose gemeente'!$J$12)^AL$70</f>
        <v>1.0404</v>
      </c>
      <c r="AM71" s="4">
        <f>(1+'Begroting en prognose gemeente'!$J$12)^AM$70</f>
        <v>1.0612079999999999</v>
      </c>
      <c r="AN71" s="4">
        <f>(1+'Begroting en prognose gemeente'!$J$12)^AN$70</f>
        <v>1.08243216</v>
      </c>
      <c r="AO71" s="4">
        <f>(1+'Begroting en prognose gemeente'!$J$12)^AO$70</f>
        <v>1.1040808032</v>
      </c>
      <c r="AP71" s="4">
        <f>(1+'Begroting en prognose gemeente'!$J$12)^AP$70</f>
        <v>1.1261624192640001</v>
      </c>
      <c r="AQ71" s="4">
        <f>(1+'Begroting en prognose gemeente'!$J$12)^AQ$70</f>
        <v>1.1486856676492798</v>
      </c>
    </row>
    <row r="72" spans="1:43">
      <c r="B72" s="35"/>
      <c r="C72" s="35"/>
      <c r="D72" s="195" t="s">
        <v>117</v>
      </c>
      <c r="E72" s="328">
        <f>G46+O43+W43</f>
        <v>0</v>
      </c>
      <c r="F72" s="210"/>
      <c r="G72" s="210"/>
      <c r="H72" s="210"/>
      <c r="I72" s="210"/>
      <c r="J72" s="210"/>
      <c r="K72" s="210"/>
      <c r="L72" s="210"/>
      <c r="M72" s="211"/>
      <c r="N72" s="35"/>
      <c r="O72" s="199">
        <f>SUM(P72:W72)</f>
        <v>0</v>
      </c>
      <c r="P72" s="200">
        <f>+F72*AJ72</f>
        <v>0</v>
      </c>
      <c r="Q72" s="200">
        <f t="shared" si="17"/>
        <v>0</v>
      </c>
      <c r="R72" s="200">
        <f t="shared" si="17"/>
        <v>0</v>
      </c>
      <c r="S72" s="200">
        <f t="shared" si="17"/>
        <v>0</v>
      </c>
      <c r="T72" s="200">
        <f t="shared" si="17"/>
        <v>0</v>
      </c>
      <c r="U72" s="200">
        <f t="shared" si="17"/>
        <v>0</v>
      </c>
      <c r="V72" s="200">
        <f t="shared" si="17"/>
        <v>0</v>
      </c>
      <c r="W72" s="201">
        <f t="shared" si="17"/>
        <v>0</v>
      </c>
      <c r="AJ72" s="4">
        <f>(1+'Begroting en prognose gemeente'!$J$12)^AJ$70</f>
        <v>1</v>
      </c>
      <c r="AK72" s="4">
        <f>(1+'Begroting en prognose gemeente'!$J$12)^AK$70</f>
        <v>1.02</v>
      </c>
      <c r="AL72" s="4">
        <f>(1+'Begroting en prognose gemeente'!$J$12)^AL$70</f>
        <v>1.0404</v>
      </c>
      <c r="AM72" s="4">
        <f>(1+'Begroting en prognose gemeente'!$J$12)^AM$70</f>
        <v>1.0612079999999999</v>
      </c>
      <c r="AN72" s="4">
        <f>(1+'Begroting en prognose gemeente'!$J$12)^AN$70</f>
        <v>1.08243216</v>
      </c>
      <c r="AO72" s="4">
        <f>(1+'Begroting en prognose gemeente'!$J$12)^AO$70</f>
        <v>1.1040808032</v>
      </c>
      <c r="AP72" s="4">
        <f>(1+'Begroting en prognose gemeente'!$J$12)^AP$70</f>
        <v>1.1261624192640001</v>
      </c>
      <c r="AQ72" s="4">
        <f>(1+'Begroting en prognose gemeente'!$J$12)^AQ$70</f>
        <v>1.1486856676492798</v>
      </c>
    </row>
    <row r="73" spans="1:43">
      <c r="B73" s="35"/>
      <c r="C73" s="35"/>
      <c r="D73" s="195" t="s">
        <v>118</v>
      </c>
      <c r="E73" s="313">
        <f>O71-O72</f>
        <v>0</v>
      </c>
      <c r="F73" s="35"/>
      <c r="G73" s="35"/>
      <c r="H73" s="35"/>
      <c r="I73" s="35"/>
      <c r="J73" s="35"/>
      <c r="K73" s="35"/>
      <c r="L73" s="35"/>
      <c r="M73" s="35"/>
      <c r="N73" s="35"/>
      <c r="P73" s="35"/>
      <c r="Q73" s="35"/>
      <c r="R73" s="35"/>
      <c r="S73" s="35"/>
      <c r="V73" s="35"/>
      <c r="W73" s="35"/>
    </row>
    <row r="74" spans="1:43">
      <c r="B74" s="35"/>
      <c r="C74" s="35"/>
      <c r="D74" s="35"/>
      <c r="E74" s="35"/>
      <c r="F74" s="35"/>
      <c r="G74" s="35"/>
      <c r="H74" s="35"/>
      <c r="I74" s="35"/>
      <c r="J74" s="35"/>
      <c r="K74" s="35"/>
      <c r="L74" s="35"/>
      <c r="M74" s="35"/>
      <c r="N74" s="35"/>
      <c r="O74" s="35"/>
      <c r="P74" s="35"/>
      <c r="Q74" s="35"/>
      <c r="R74" s="35"/>
      <c r="S74" s="35"/>
      <c r="V74" s="35"/>
      <c r="W74" s="35"/>
    </row>
    <row r="75" spans="1:43">
      <c r="B75" s="35"/>
      <c r="C75" s="35"/>
      <c r="D75" s="35"/>
      <c r="E75" s="35"/>
      <c r="F75" s="35"/>
      <c r="G75" s="35"/>
      <c r="H75" s="35"/>
      <c r="I75" s="35"/>
      <c r="J75" s="35"/>
      <c r="K75" s="35"/>
      <c r="L75" s="35"/>
      <c r="M75" s="35"/>
      <c r="N75" s="35"/>
      <c r="O75" s="35"/>
      <c r="P75" s="35"/>
      <c r="Q75" s="35"/>
      <c r="R75" s="35"/>
      <c r="S75" s="35"/>
      <c r="V75" s="35"/>
      <c r="W75" s="35"/>
    </row>
    <row r="76" spans="1:43">
      <c r="B76" s="35"/>
      <c r="C76" s="35"/>
      <c r="D76" s="314" t="s">
        <v>119</v>
      </c>
      <c r="E76" s="59">
        <f>IF(E71=SUM(F71:M71),3,-3)</f>
        <v>3</v>
      </c>
      <c r="F76" s="35" t="str">
        <f>IF(E76=3,"Realisatiekosten correct uitgefaseerd", "Totaal aan realisatiekosten wijkt af van opgetelde uitfasering")</f>
        <v>Realisatiekosten correct uitgefaseerd</v>
      </c>
      <c r="G76" s="35"/>
      <c r="H76" s="35"/>
      <c r="I76" s="59"/>
      <c r="J76" s="35"/>
      <c r="K76" s="35"/>
      <c r="L76" s="35"/>
      <c r="M76" s="35"/>
      <c r="N76" s="35"/>
      <c r="O76" s="35"/>
      <c r="P76" s="35"/>
      <c r="Q76" s="35"/>
      <c r="R76" s="35"/>
      <c r="S76" s="35"/>
      <c r="V76" s="35"/>
      <c r="W76" s="35"/>
    </row>
    <row r="77" spans="1:43">
      <c r="B77" s="35"/>
      <c r="C77" s="35"/>
      <c r="D77" s="314" t="s">
        <v>120</v>
      </c>
      <c r="E77" s="59">
        <f>IF(E72=SUM(F72:M72),3,-3)</f>
        <v>3</v>
      </c>
      <c r="F77" s="35" t="str">
        <f>IF(E77=3,"Realisatieopbrengsten correct uitgefaseerd", "Totaal aan realisatieopbrengsten wijkt af van opgetelde uitfasering")</f>
        <v>Realisatieopbrengsten correct uitgefaseerd</v>
      </c>
      <c r="G77" s="35"/>
      <c r="H77" s="35"/>
      <c r="I77" s="59"/>
      <c r="J77" s="35"/>
      <c r="K77" s="35"/>
      <c r="L77" s="35"/>
      <c r="M77" s="35"/>
      <c r="N77" s="35"/>
      <c r="O77" s="35"/>
      <c r="P77" s="35"/>
      <c r="Q77" s="35"/>
      <c r="R77" s="35"/>
      <c r="S77" s="35"/>
      <c r="V77" s="35"/>
      <c r="W77" s="35"/>
    </row>
    <row r="78" spans="1:43">
      <c r="B78" s="35"/>
      <c r="C78" s="35"/>
      <c r="D78" s="35"/>
      <c r="E78" s="35"/>
      <c r="F78" s="35"/>
      <c r="G78" s="35"/>
      <c r="H78" s="35"/>
      <c r="I78" s="35"/>
      <c r="J78" s="35"/>
      <c r="K78" s="35"/>
      <c r="L78" s="35"/>
      <c r="M78" s="35"/>
      <c r="N78" s="35"/>
      <c r="O78" s="35"/>
      <c r="P78" s="35"/>
      <c r="Q78" s="35"/>
      <c r="R78" s="35"/>
      <c r="S78" s="35"/>
      <c r="V78" s="35"/>
      <c r="W78" s="35"/>
    </row>
    <row r="79" spans="1:43">
      <c r="B79" s="35"/>
      <c r="C79" s="35"/>
      <c r="F79" s="35"/>
      <c r="G79" s="35"/>
      <c r="H79" s="35"/>
      <c r="I79" s="35"/>
      <c r="J79" s="35"/>
      <c r="K79" s="35"/>
      <c r="L79" s="35"/>
      <c r="M79" s="35"/>
      <c r="N79" s="35"/>
      <c r="O79" s="35"/>
      <c r="P79" s="35"/>
      <c r="Q79" s="35"/>
      <c r="R79" s="35"/>
      <c r="S79" s="35"/>
      <c r="V79" s="35"/>
      <c r="W79" s="35"/>
    </row>
    <row r="80" spans="1:43">
      <c r="B80" s="35"/>
      <c r="C80" s="35"/>
      <c r="D80" s="35"/>
      <c r="E80" s="35"/>
      <c r="F80" s="35"/>
      <c r="G80" s="35"/>
      <c r="H80" s="35"/>
      <c r="I80" s="35"/>
      <c r="J80" s="35"/>
      <c r="K80" s="35"/>
      <c r="L80" s="35"/>
      <c r="M80" s="35"/>
      <c r="N80" s="35"/>
      <c r="O80" s="35"/>
      <c r="P80" s="35"/>
      <c r="Q80" s="35"/>
      <c r="R80" s="35"/>
      <c r="S80" s="35"/>
      <c r="V80" s="35"/>
      <c r="W80" s="35"/>
    </row>
    <row r="81" spans="2:23">
      <c r="B81" s="35"/>
      <c r="C81" s="35"/>
      <c r="D81" s="35"/>
      <c r="E81" s="35"/>
      <c r="F81" s="35"/>
      <c r="G81" s="35"/>
      <c r="H81" s="35"/>
      <c r="I81" s="35"/>
      <c r="J81" s="35"/>
      <c r="K81" s="35"/>
      <c r="L81" s="35"/>
      <c r="M81" s="35"/>
      <c r="N81" s="35"/>
      <c r="O81" s="35"/>
      <c r="P81" s="35"/>
      <c r="Q81" s="35"/>
      <c r="R81" s="35"/>
      <c r="S81" s="35"/>
      <c r="V81" s="35"/>
      <c r="W81" s="35"/>
    </row>
    <row r="82" spans="2:23">
      <c r="B82" s="35"/>
      <c r="C82" s="35"/>
      <c r="D82" s="35"/>
      <c r="E82" s="35"/>
      <c r="F82" s="35"/>
      <c r="G82" s="35"/>
      <c r="H82" s="35"/>
      <c r="I82" s="35"/>
      <c r="J82" s="35"/>
      <c r="K82" s="35"/>
      <c r="L82" s="35"/>
      <c r="M82" s="35"/>
      <c r="N82" s="35"/>
      <c r="O82" s="35"/>
      <c r="P82" s="35"/>
      <c r="Q82" s="35"/>
      <c r="R82" s="35"/>
      <c r="S82" s="35"/>
      <c r="V82" s="35"/>
      <c r="W82" s="35"/>
    </row>
    <row r="83" spans="2:23">
      <c r="B83" s="35"/>
      <c r="C83" s="35"/>
      <c r="D83" s="35"/>
      <c r="E83" s="35"/>
      <c r="F83" s="35"/>
      <c r="G83" s="35"/>
      <c r="H83" s="35"/>
      <c r="I83" s="35"/>
      <c r="J83" s="35"/>
      <c r="K83" s="35"/>
      <c r="L83" s="35"/>
      <c r="M83" s="35"/>
      <c r="N83" s="35"/>
      <c r="O83" s="35"/>
      <c r="P83" s="35"/>
      <c r="Q83" s="35"/>
      <c r="R83" s="35"/>
      <c r="S83" s="35"/>
      <c r="V83" s="35"/>
      <c r="W83" s="35"/>
    </row>
    <row r="84" spans="2:23">
      <c r="B84" s="35"/>
      <c r="C84" s="35"/>
      <c r="D84" s="35"/>
      <c r="E84" s="35"/>
      <c r="F84" s="35"/>
      <c r="G84" s="35"/>
      <c r="H84" s="35"/>
      <c r="I84" s="35"/>
      <c r="J84" s="35"/>
      <c r="K84" s="35"/>
      <c r="L84" s="35"/>
      <c r="M84" s="35"/>
      <c r="N84" s="35"/>
      <c r="O84" s="35"/>
      <c r="P84" s="35"/>
      <c r="Q84" s="35"/>
      <c r="R84" s="35"/>
      <c r="S84" s="35"/>
      <c r="V84" s="35"/>
      <c r="W84" s="35"/>
    </row>
    <row r="85" spans="2:23">
      <c r="B85" s="35"/>
      <c r="C85" s="35"/>
      <c r="D85" s="35"/>
      <c r="E85" s="35"/>
      <c r="F85" s="35"/>
      <c r="G85" s="35"/>
      <c r="H85" s="35"/>
      <c r="I85" s="35"/>
      <c r="J85" s="35"/>
      <c r="K85" s="35"/>
      <c r="L85" s="35"/>
      <c r="M85" s="35"/>
      <c r="N85" s="35"/>
      <c r="O85" s="35"/>
      <c r="P85" s="35"/>
      <c r="Q85" s="35"/>
      <c r="R85" s="35"/>
      <c r="S85" s="35"/>
      <c r="V85" s="35"/>
      <c r="W85" s="35"/>
    </row>
    <row r="86" spans="2:23">
      <c r="B86" s="35"/>
      <c r="C86" s="35"/>
      <c r="D86" s="35"/>
      <c r="E86" s="35"/>
      <c r="F86" s="35"/>
      <c r="G86" s="35"/>
      <c r="H86" s="35"/>
      <c r="I86" s="35"/>
      <c r="J86" s="35"/>
      <c r="K86" s="35"/>
      <c r="L86" s="35"/>
      <c r="M86" s="35"/>
      <c r="N86" s="35"/>
      <c r="O86" s="35"/>
      <c r="P86" s="35"/>
      <c r="Q86" s="35"/>
      <c r="R86" s="35"/>
      <c r="S86" s="35"/>
      <c r="V86" s="35"/>
      <c r="W86" s="35"/>
    </row>
    <row r="87" spans="2:23">
      <c r="B87" s="35"/>
      <c r="C87" s="35"/>
      <c r="D87" s="35"/>
      <c r="E87" s="35"/>
      <c r="F87" s="35"/>
      <c r="G87" s="35"/>
      <c r="H87" s="35"/>
      <c r="I87" s="35"/>
      <c r="J87" s="35"/>
      <c r="K87" s="35"/>
      <c r="L87" s="35"/>
      <c r="M87" s="35"/>
      <c r="N87" s="35"/>
      <c r="O87" s="35"/>
      <c r="P87" s="35"/>
      <c r="Q87" s="35"/>
      <c r="R87" s="35"/>
      <c r="S87" s="35"/>
      <c r="V87" s="35"/>
      <c r="W87" s="35"/>
    </row>
    <row r="88" spans="2:23">
      <c r="B88" s="35"/>
      <c r="C88" s="35"/>
      <c r="D88" s="35"/>
      <c r="E88" s="35"/>
      <c r="F88" s="35"/>
      <c r="G88" s="35"/>
      <c r="H88" s="35"/>
      <c r="I88" s="35"/>
      <c r="J88" s="35"/>
      <c r="K88" s="35"/>
      <c r="L88" s="35"/>
      <c r="M88" s="35"/>
      <c r="N88" s="35"/>
      <c r="O88" s="35"/>
      <c r="P88" s="35"/>
      <c r="Q88" s="35"/>
      <c r="R88" s="35"/>
      <c r="S88" s="35"/>
      <c r="V88" s="35"/>
      <c r="W88" s="35"/>
    </row>
    <row r="89" spans="2:23">
      <c r="V89" s="35"/>
      <c r="W89" s="35"/>
    </row>
    <row r="90" spans="2:23">
      <c r="V90" s="35"/>
      <c r="W90" s="35"/>
    </row>
    <row r="91" spans="2:23">
      <c r="V91" s="35"/>
      <c r="W91" s="35"/>
    </row>
    <row r="92" spans="2:23">
      <c r="V92" s="35"/>
      <c r="W92" s="35"/>
    </row>
    <row r="93" spans="2:23">
      <c r="V93" s="35"/>
      <c r="W93" s="35"/>
    </row>
    <row r="94" spans="2:23">
      <c r="V94" s="35"/>
      <c r="W94" s="35"/>
    </row>
    <row r="95" spans="2:23">
      <c r="V95" s="35"/>
      <c r="W95" s="35"/>
    </row>
    <row r="96" spans="2:23">
      <c r="V96" s="35"/>
      <c r="W96" s="35"/>
    </row>
    <row r="97" spans="22:23">
      <c r="V97" s="35"/>
      <c r="W97" s="35"/>
    </row>
    <row r="98" spans="22:23">
      <c r="V98" s="35"/>
      <c r="W98" s="35"/>
    </row>
    <row r="99" spans="22:23">
      <c r="V99" s="35"/>
      <c r="W99" s="35"/>
    </row>
    <row r="100" spans="22:23">
      <c r="V100" s="35"/>
      <c r="W100" s="35"/>
    </row>
    <row r="101" spans="22:23">
      <c r="V101" s="35"/>
      <c r="W101" s="35"/>
    </row>
    <row r="102" spans="22:23">
      <c r="V102" s="35"/>
      <c r="W102" s="35"/>
    </row>
  </sheetData>
  <sheetProtection algorithmName="SHA-512" hashValue="dMpbuEl0Za91Klp1o682y3z9bFRCdO3hs66h6STN5WqIXV9xyNYIlC6yHX881Fy2m10PcvlwFMFWWVKaI3kjbg==" saltValue="nE7S/Lp7u068tgHUtmMK8A==" spinCount="100000" sheet="1" objects="1" scenarios="1"/>
  <mergeCells count="12">
    <mergeCell ref="E8:G8"/>
    <mergeCell ref="I8:L8"/>
    <mergeCell ref="N8:Q8"/>
    <mergeCell ref="D68:M68"/>
    <mergeCell ref="D24:D25"/>
    <mergeCell ref="D45:D46"/>
    <mergeCell ref="E30:G30"/>
    <mergeCell ref="M51:O51"/>
    <mergeCell ref="I51:K51"/>
    <mergeCell ref="E51:G51"/>
    <mergeCell ref="Q30:W30"/>
    <mergeCell ref="I30:O30"/>
  </mergeCells>
  <conditionalFormatting sqref="E27">
    <cfRule type="iconSet" priority="8">
      <iconSet iconSet="3Symbols" showValue="0">
        <cfvo type="percent" val="0"/>
        <cfvo type="num" val="0"/>
        <cfvo type="num" val="1"/>
      </iconSet>
    </cfRule>
  </conditionalFormatting>
  <conditionalFormatting sqref="E76:E77">
    <cfRule type="iconSet" priority="2">
      <iconSet iconSet="3Symbols" showValue="0">
        <cfvo type="percent" val="0"/>
        <cfvo type="num" val="0"/>
        <cfvo type="num" val="1"/>
      </iconSet>
    </cfRule>
  </conditionalFormatting>
  <conditionalFormatting sqref="H25:H27">
    <cfRule type="iconSet" priority="59">
      <iconSet iconSet="3Symbols" showValue="0">
        <cfvo type="percent" val="0"/>
        <cfvo type="num" val="0"/>
        <cfvo type="num" val="1"/>
      </iconSet>
    </cfRule>
  </conditionalFormatting>
  <conditionalFormatting sqref="H46:H48">
    <cfRule type="iconSet" priority="60">
      <iconSet iconSet="3Symbols" showValue="0">
        <cfvo type="percent" val="0"/>
        <cfvo type="num" val="0"/>
        <cfvo type="num" val="1"/>
      </iconSet>
    </cfRule>
  </conditionalFormatting>
  <conditionalFormatting sqref="I76:I77">
    <cfRule type="iconSet" priority="1">
      <iconSet iconSet="3Symbols" showValue="0">
        <cfvo type="percent" val="0"/>
        <cfvo type="num" val="0"/>
        <cfvo type="num" val="1"/>
      </iconSet>
    </cfRule>
  </conditionalFormatting>
  <conditionalFormatting sqref="J48 E48">
    <cfRule type="iconSet" priority="61">
      <iconSet iconSet="3Symbols" showValue="0">
        <cfvo type="percent" val="0"/>
        <cfvo type="num" val="0"/>
        <cfvo type="num" val="1"/>
      </iconSet>
    </cfRule>
  </conditionalFormatting>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D539B-B4B5-49AB-B094-B697A112993C}">
  <sheetPr>
    <tabColor rgb="FFFFFF00"/>
  </sheetPr>
  <dimension ref="A1:XFC103"/>
  <sheetViews>
    <sheetView zoomScale="93" zoomScaleNormal="93" workbookViewId="0">
      <pane xSplit="4" ySplit="2" topLeftCell="E61" activePane="bottomRight" state="frozen"/>
      <selection pane="topRight" activeCell="E1" sqref="E1"/>
      <selection pane="bottomLeft" activeCell="A3" sqref="A3"/>
      <selection pane="bottomRight" activeCell="D74" sqref="D74:F74"/>
    </sheetView>
  </sheetViews>
  <sheetFormatPr defaultColWidth="9.109375" defaultRowHeight="13.8"/>
  <cols>
    <col min="1" max="3" width="1.5546875" style="9" customWidth="1"/>
    <col min="4" max="4" width="61" style="9" customWidth="1"/>
    <col min="5" max="10" width="13.6640625" style="9" customWidth="1"/>
    <col min="11" max="11" width="14.109375" style="9" customWidth="1"/>
    <col min="12" max="12" width="13.6640625" style="9" customWidth="1"/>
    <col min="13" max="13" width="15.6640625" style="9" customWidth="1"/>
    <col min="14" max="14" width="13.6640625" style="9" customWidth="1"/>
    <col min="15" max="15" width="14.33203125" style="9" customWidth="1"/>
    <col min="16" max="18" width="13.6640625" style="9" customWidth="1"/>
    <col min="19" max="19" width="14" style="9" customWidth="1"/>
    <col min="20" max="20" width="15.33203125" style="35" customWidth="1"/>
    <col min="21" max="21" width="13.6640625" style="35" customWidth="1"/>
    <col min="22" max="22" width="13" style="9" customWidth="1"/>
    <col min="23" max="23" width="16.109375" style="9" customWidth="1"/>
    <col min="24" max="139" width="9.109375" style="35"/>
    <col min="140" max="16377" width="9.109375" style="9"/>
    <col min="16378" max="16383" width="9.109375" style="9" hidden="1" customWidth="1"/>
    <col min="16384" max="16384" width="20.33203125" style="9" customWidth="1"/>
  </cols>
  <sheetData>
    <row r="1" spans="1:139" s="2" customFormat="1" ht="21.15" customHeight="1">
      <c r="A1" s="32"/>
      <c r="B1" s="89" t="s">
        <v>39</v>
      </c>
      <c r="C1" s="87"/>
      <c r="D1" s="88"/>
      <c r="E1" s="33"/>
      <c r="G1" s="33"/>
      <c r="H1" s="33"/>
      <c r="I1" s="33"/>
      <c r="J1" s="33"/>
      <c r="K1" s="33"/>
      <c r="L1" s="33"/>
      <c r="M1" s="33"/>
      <c r="O1" s="33"/>
      <c r="P1" s="33"/>
      <c r="Q1" s="33"/>
      <c r="R1" s="11"/>
      <c r="S1" s="33"/>
      <c r="T1" s="33"/>
      <c r="U1" s="33"/>
      <c r="V1" s="33"/>
      <c r="W1" s="33"/>
      <c r="X1" s="33"/>
      <c r="Y1" s="33"/>
      <c r="Z1" s="33"/>
      <c r="AA1" s="33"/>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row>
    <row r="2" spans="1:139" s="2" customFormat="1" ht="15.6">
      <c r="A2" s="34"/>
      <c r="B2" s="88" t="s">
        <v>40</v>
      </c>
      <c r="C2" s="35"/>
      <c r="D2" s="35"/>
      <c r="E2" s="293">
        <f>Voorblad!C15</f>
        <v>0</v>
      </c>
      <c r="F2" s="36"/>
      <c r="G2" s="34"/>
      <c r="H2" s="34"/>
      <c r="I2" s="34"/>
      <c r="J2" s="34"/>
      <c r="K2" s="34"/>
      <c r="L2" s="34"/>
      <c r="M2" s="34"/>
      <c r="N2" s="34"/>
      <c r="O2" s="34"/>
      <c r="P2" s="34"/>
      <c r="Q2" s="34"/>
      <c r="R2" s="34"/>
      <c r="S2" s="51"/>
      <c r="T2" s="34"/>
      <c r="U2" s="34"/>
      <c r="V2" s="34"/>
      <c r="W2" s="34"/>
      <c r="X2" s="34"/>
      <c r="Y2" s="34"/>
      <c r="Z2" s="34"/>
      <c r="AA2" s="13"/>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row>
    <row r="3" spans="1:139" ht="14.4">
      <c r="A3" s="35"/>
      <c r="B3" s="35"/>
      <c r="C3" s="35"/>
      <c r="D3" s="35"/>
      <c r="E3" s="35"/>
      <c r="F3" s="35"/>
      <c r="G3" s="35"/>
      <c r="H3" s="35"/>
      <c r="I3" s="35"/>
      <c r="J3" s="35"/>
      <c r="K3" s="35"/>
      <c r="L3" s="35"/>
      <c r="M3" s="35"/>
      <c r="N3" s="35"/>
      <c r="O3" s="35"/>
      <c r="P3" s="35"/>
      <c r="Q3" s="35"/>
      <c r="R3" s="34"/>
      <c r="S3" s="51"/>
      <c r="V3" s="35"/>
      <c r="W3" s="35"/>
    </row>
    <row r="4" spans="1:139" ht="14.4">
      <c r="A4" s="35"/>
      <c r="B4" s="35"/>
      <c r="C4" s="35"/>
      <c r="D4" s="35"/>
      <c r="E4" s="35"/>
      <c r="F4" s="35"/>
      <c r="G4" s="35"/>
      <c r="H4" s="35"/>
      <c r="I4" s="35"/>
      <c r="J4" s="35"/>
      <c r="K4" s="35"/>
      <c r="L4" s="35"/>
      <c r="M4" s="35"/>
      <c r="N4" s="35"/>
      <c r="O4" s="35"/>
      <c r="P4" s="35"/>
      <c r="Q4" s="35"/>
      <c r="R4" s="34"/>
      <c r="S4" s="51"/>
      <c r="V4" s="35"/>
      <c r="W4" s="35"/>
    </row>
    <row r="5" spans="1:139" s="16" customFormat="1">
      <c r="A5" s="37"/>
      <c r="B5" s="37"/>
      <c r="C5" s="37"/>
      <c r="D5" s="37"/>
      <c r="E5" s="37"/>
      <c r="F5" s="37"/>
      <c r="G5" s="38"/>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row>
    <row r="6" spans="1:139" s="15" customFormat="1">
      <c r="A6" s="14"/>
      <c r="B6" s="122" t="s">
        <v>100</v>
      </c>
      <c r="C6" s="123"/>
      <c r="D6" s="123"/>
      <c r="E6" s="123"/>
      <c r="F6" s="123"/>
      <c r="G6" s="124"/>
      <c r="H6" s="123"/>
      <c r="I6" s="123"/>
      <c r="J6" s="123"/>
      <c r="K6" s="123"/>
      <c r="L6" s="123"/>
      <c r="M6" s="123"/>
      <c r="N6" s="123"/>
      <c r="O6" s="123"/>
      <c r="P6" s="123"/>
      <c r="Q6" s="123"/>
      <c r="R6" s="123"/>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row>
    <row r="7" spans="1:139" s="16" customFormat="1">
      <c r="A7" s="37"/>
      <c r="C7" s="116" t="s">
        <v>101</v>
      </c>
      <c r="D7" s="117"/>
      <c r="E7" s="117"/>
      <c r="F7" s="117"/>
      <c r="G7" s="117"/>
      <c r="H7" s="117"/>
      <c r="I7" s="117"/>
      <c r="J7" s="117"/>
      <c r="K7" s="117"/>
      <c r="L7" s="117"/>
      <c r="M7" s="286"/>
      <c r="N7" s="286"/>
      <c r="O7" s="286"/>
      <c r="P7" s="286"/>
      <c r="Q7" s="286"/>
      <c r="R7" s="11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row>
    <row r="8" spans="1:139" s="17" customFormat="1" ht="14.4">
      <c r="A8" s="39"/>
      <c r="B8" s="39"/>
      <c r="C8" s="39"/>
      <c r="D8" s="42"/>
      <c r="E8" s="377" t="s">
        <v>52</v>
      </c>
      <c r="F8" s="370"/>
      <c r="G8" s="378"/>
      <c r="H8" s="43" t="s">
        <v>53</v>
      </c>
      <c r="I8" s="369" t="s">
        <v>54</v>
      </c>
      <c r="J8" s="370"/>
      <c r="K8" s="370"/>
      <c r="L8" s="371"/>
      <c r="M8" s="39"/>
      <c r="N8" s="369" t="s">
        <v>55</v>
      </c>
      <c r="O8" s="370"/>
      <c r="P8" s="370"/>
      <c r="Q8" s="371"/>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row>
    <row r="9" spans="1:139" s="284" customFormat="1" ht="28.2" thickBot="1">
      <c r="A9" s="277"/>
      <c r="B9" s="277"/>
      <c r="C9" s="277"/>
      <c r="D9" s="277"/>
      <c r="E9" s="279" t="s">
        <v>56</v>
      </c>
      <c r="F9" s="282" t="s">
        <v>57</v>
      </c>
      <c r="G9" s="283" t="s">
        <v>58</v>
      </c>
      <c r="H9" s="277"/>
      <c r="I9" s="282" t="s">
        <v>56</v>
      </c>
      <c r="J9" s="282" t="s">
        <v>59</v>
      </c>
      <c r="K9" s="282" t="s">
        <v>60</v>
      </c>
      <c r="L9" s="282" t="s">
        <v>61</v>
      </c>
      <c r="M9" s="277"/>
      <c r="N9" s="282" t="s">
        <v>56</v>
      </c>
      <c r="O9" s="282" t="s">
        <v>59</v>
      </c>
      <c r="P9" s="282" t="s">
        <v>60</v>
      </c>
      <c r="Q9" s="282" t="s">
        <v>61</v>
      </c>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c r="BT9" s="277"/>
      <c r="BU9" s="277"/>
      <c r="BV9" s="277"/>
      <c r="BW9" s="277"/>
      <c r="BX9" s="277"/>
      <c r="BY9" s="277"/>
      <c r="BZ9" s="277"/>
      <c r="CA9" s="277"/>
      <c r="CB9" s="277"/>
      <c r="CC9" s="277"/>
      <c r="CD9" s="277"/>
      <c r="CE9" s="277"/>
      <c r="CF9" s="277"/>
      <c r="CG9" s="277"/>
      <c r="CH9" s="277"/>
      <c r="CI9" s="277"/>
      <c r="CJ9" s="277"/>
      <c r="CK9" s="277"/>
      <c r="CL9" s="277"/>
      <c r="CM9" s="277"/>
      <c r="CN9" s="277"/>
      <c r="CO9" s="277"/>
      <c r="CP9" s="277"/>
      <c r="CQ9" s="277"/>
      <c r="CR9" s="277"/>
      <c r="CS9" s="277"/>
      <c r="CT9" s="277"/>
      <c r="CU9" s="277"/>
      <c r="CV9" s="277"/>
      <c r="CW9" s="277"/>
      <c r="CX9" s="277"/>
      <c r="CY9" s="277"/>
      <c r="CZ9" s="277"/>
      <c r="DA9" s="277"/>
      <c r="DB9" s="277"/>
      <c r="DC9" s="277"/>
      <c r="DD9" s="277"/>
      <c r="DE9" s="277"/>
      <c r="DF9" s="277"/>
      <c r="DG9" s="277"/>
      <c r="DH9" s="277"/>
      <c r="DI9" s="277"/>
      <c r="DJ9" s="277"/>
      <c r="DK9" s="277"/>
      <c r="DL9" s="277"/>
      <c r="DM9" s="277"/>
      <c r="DN9" s="277"/>
      <c r="DO9" s="277"/>
      <c r="DP9" s="277"/>
      <c r="DQ9" s="277"/>
      <c r="DR9" s="277"/>
      <c r="DS9" s="277"/>
      <c r="DT9" s="277"/>
      <c r="DU9" s="277"/>
      <c r="DV9" s="277"/>
      <c r="DW9" s="277"/>
      <c r="DX9" s="277"/>
      <c r="DY9" s="277"/>
      <c r="DZ9" s="277"/>
      <c r="EA9" s="277"/>
      <c r="EB9" s="277"/>
      <c r="EC9" s="277"/>
      <c r="ED9" s="277"/>
      <c r="EE9" s="277"/>
      <c r="EF9" s="277"/>
      <c r="EG9" s="277"/>
      <c r="EH9" s="277"/>
      <c r="EI9" s="277"/>
    </row>
    <row r="10" spans="1:139" s="16" customFormat="1">
      <c r="A10" s="37"/>
      <c r="B10" s="37"/>
      <c r="C10" s="37"/>
      <c r="D10" s="98" t="s">
        <v>64</v>
      </c>
      <c r="E10" s="103">
        <f t="shared" ref="E10:G20" si="0">+I10+N10</f>
        <v>0</v>
      </c>
      <c r="F10" s="104">
        <f t="shared" si="0"/>
        <v>0</v>
      </c>
      <c r="G10" s="105">
        <f t="shared" si="0"/>
        <v>0</v>
      </c>
      <c r="H10" s="43"/>
      <c r="I10" s="90"/>
      <c r="J10" s="90"/>
      <c r="K10" s="90"/>
      <c r="L10" s="90"/>
      <c r="M10" s="37"/>
      <c r="N10" s="90"/>
      <c r="O10" s="90"/>
      <c r="P10" s="90"/>
      <c r="Q10" s="90"/>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row>
    <row r="11" spans="1:139" s="16" customFormat="1">
      <c r="A11" s="37"/>
      <c r="B11" s="37"/>
      <c r="C11" s="37"/>
      <c r="D11" s="99" t="s">
        <v>65</v>
      </c>
      <c r="E11" s="103">
        <f t="shared" si="0"/>
        <v>0</v>
      </c>
      <c r="F11" s="104">
        <f t="shared" si="0"/>
        <v>0</v>
      </c>
      <c r="G11" s="105">
        <f t="shared" si="0"/>
        <v>0</v>
      </c>
      <c r="H11" s="43"/>
      <c r="I11" s="90"/>
      <c r="J11" s="90"/>
      <c r="K11" s="90"/>
      <c r="L11" s="90"/>
      <c r="M11" s="37"/>
      <c r="N11" s="90"/>
      <c r="O11" s="90"/>
      <c r="P11" s="90"/>
      <c r="Q11" s="90"/>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row>
    <row r="12" spans="1:139" s="16" customFormat="1">
      <c r="A12" s="37"/>
      <c r="B12" s="37"/>
      <c r="C12" s="37"/>
      <c r="D12" s="99" t="s">
        <v>66</v>
      </c>
      <c r="E12" s="103">
        <f t="shared" si="0"/>
        <v>0</v>
      </c>
      <c r="F12" s="104">
        <f t="shared" si="0"/>
        <v>0</v>
      </c>
      <c r="G12" s="105">
        <f t="shared" si="0"/>
        <v>0</v>
      </c>
      <c r="H12" s="43"/>
      <c r="I12" s="90"/>
      <c r="J12" s="90"/>
      <c r="K12" s="90"/>
      <c r="L12" s="90"/>
      <c r="M12" s="37"/>
      <c r="N12" s="90"/>
      <c r="O12" s="90"/>
      <c r="P12" s="90"/>
      <c r="Q12" s="90"/>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row>
    <row r="13" spans="1:139" s="16" customFormat="1">
      <c r="A13" s="37"/>
      <c r="B13" s="37"/>
      <c r="C13" s="37"/>
      <c r="D13" s="99" t="s">
        <v>67</v>
      </c>
      <c r="E13" s="103">
        <f t="shared" si="0"/>
        <v>0</v>
      </c>
      <c r="F13" s="104">
        <f t="shared" si="0"/>
        <v>0</v>
      </c>
      <c r="G13" s="105">
        <f t="shared" si="0"/>
        <v>0</v>
      </c>
      <c r="H13" s="43"/>
      <c r="I13" s="90"/>
      <c r="J13" s="90"/>
      <c r="K13" s="90"/>
      <c r="L13" s="90"/>
      <c r="M13" s="37"/>
      <c r="N13" s="90"/>
      <c r="O13" s="90"/>
      <c r="P13" s="90"/>
      <c r="Q13" s="90"/>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row>
    <row r="14" spans="1:139" s="16" customFormat="1">
      <c r="A14" s="37"/>
      <c r="B14" s="37"/>
      <c r="C14" s="37"/>
      <c r="D14" s="99" t="s">
        <v>68</v>
      </c>
      <c r="E14" s="103">
        <f t="shared" si="0"/>
        <v>0</v>
      </c>
      <c r="F14" s="104">
        <f t="shared" si="0"/>
        <v>0</v>
      </c>
      <c r="G14" s="105">
        <f t="shared" si="0"/>
        <v>0</v>
      </c>
      <c r="H14" s="43"/>
      <c r="I14" s="90"/>
      <c r="J14" s="90"/>
      <c r="K14" s="90"/>
      <c r="L14" s="90"/>
      <c r="M14" s="37"/>
      <c r="N14" s="90"/>
      <c r="O14" s="90"/>
      <c r="P14" s="90"/>
      <c r="Q14" s="90"/>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row>
    <row r="15" spans="1:139" s="16" customFormat="1">
      <c r="A15" s="37"/>
      <c r="B15" s="37"/>
      <c r="C15" s="37"/>
      <c r="D15" s="99" t="s">
        <v>69</v>
      </c>
      <c r="E15" s="103">
        <f t="shared" si="0"/>
        <v>0</v>
      </c>
      <c r="F15" s="104">
        <f t="shared" si="0"/>
        <v>0</v>
      </c>
      <c r="G15" s="105">
        <f t="shared" si="0"/>
        <v>0</v>
      </c>
      <c r="H15" s="43"/>
      <c r="I15" s="90"/>
      <c r="J15" s="90"/>
      <c r="K15" s="90"/>
      <c r="L15" s="90"/>
      <c r="M15" s="37"/>
      <c r="N15" s="90"/>
      <c r="O15" s="90"/>
      <c r="P15" s="90"/>
      <c r="Q15" s="90"/>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row>
    <row r="16" spans="1:139" s="16" customFormat="1">
      <c r="A16" s="37"/>
      <c r="B16" s="37"/>
      <c r="C16" s="37"/>
      <c r="D16" s="99" t="s">
        <v>70</v>
      </c>
      <c r="E16" s="103">
        <f t="shared" si="0"/>
        <v>0</v>
      </c>
      <c r="F16" s="104">
        <f t="shared" si="0"/>
        <v>0</v>
      </c>
      <c r="G16" s="105">
        <f t="shared" si="0"/>
        <v>0</v>
      </c>
      <c r="H16" s="43"/>
      <c r="I16" s="90"/>
      <c r="J16" s="90"/>
      <c r="K16" s="90"/>
      <c r="L16" s="90"/>
      <c r="M16" s="37"/>
      <c r="N16" s="90"/>
      <c r="O16" s="90"/>
      <c r="P16" s="90"/>
      <c r="Q16" s="90"/>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row>
    <row r="17" spans="1:139" s="16" customFormat="1">
      <c r="A17" s="37"/>
      <c r="B17" s="37"/>
      <c r="C17" s="37"/>
      <c r="D17" s="108" t="s">
        <v>71</v>
      </c>
      <c r="E17" s="103">
        <f t="shared" si="0"/>
        <v>0</v>
      </c>
      <c r="F17" s="104">
        <f t="shared" si="0"/>
        <v>0</v>
      </c>
      <c r="G17" s="105">
        <f t="shared" si="0"/>
        <v>0</v>
      </c>
      <c r="H17" s="43"/>
      <c r="I17" s="90"/>
      <c r="J17" s="90"/>
      <c r="K17" s="90"/>
      <c r="L17" s="90"/>
      <c r="M17" s="37"/>
      <c r="N17" s="90"/>
      <c r="O17" s="90"/>
      <c r="P17" s="90"/>
      <c r="Q17" s="90"/>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row>
    <row r="18" spans="1:139" s="16" customFormat="1">
      <c r="A18" s="37"/>
      <c r="B18" s="37"/>
      <c r="C18" s="37"/>
      <c r="D18" s="108" t="s">
        <v>72</v>
      </c>
      <c r="E18" s="103">
        <f t="shared" si="0"/>
        <v>0</v>
      </c>
      <c r="F18" s="104">
        <f t="shared" si="0"/>
        <v>0</v>
      </c>
      <c r="G18" s="105">
        <f t="shared" si="0"/>
        <v>0</v>
      </c>
      <c r="H18" s="43"/>
      <c r="I18" s="90"/>
      <c r="J18" s="90"/>
      <c r="K18" s="90"/>
      <c r="L18" s="90"/>
      <c r="M18" s="37"/>
      <c r="N18" s="90"/>
      <c r="O18" s="90"/>
      <c r="P18" s="90"/>
      <c r="Q18" s="90"/>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row>
    <row r="19" spans="1:139" s="16" customFormat="1">
      <c r="A19" s="37"/>
      <c r="B19" s="37"/>
      <c r="C19" s="37"/>
      <c r="D19" s="108" t="s">
        <v>73</v>
      </c>
      <c r="E19" s="103">
        <f t="shared" si="0"/>
        <v>0</v>
      </c>
      <c r="F19" s="104">
        <f t="shared" si="0"/>
        <v>0</v>
      </c>
      <c r="G19" s="105">
        <f t="shared" si="0"/>
        <v>0</v>
      </c>
      <c r="H19" s="43"/>
      <c r="I19" s="90"/>
      <c r="J19" s="90"/>
      <c r="K19" s="90"/>
      <c r="L19" s="90"/>
      <c r="M19" s="37"/>
      <c r="N19" s="90"/>
      <c r="O19" s="90"/>
      <c r="P19" s="90"/>
      <c r="Q19" s="90"/>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row>
    <row r="20" spans="1:139" s="16" customFormat="1">
      <c r="A20" s="37"/>
      <c r="B20" s="37"/>
      <c r="C20" s="37"/>
      <c r="D20" s="99" t="s">
        <v>74</v>
      </c>
      <c r="E20" s="103">
        <f t="shared" si="0"/>
        <v>0</v>
      </c>
      <c r="F20" s="104">
        <f t="shared" si="0"/>
        <v>0</v>
      </c>
      <c r="G20" s="105">
        <f t="shared" si="0"/>
        <v>0</v>
      </c>
      <c r="H20" s="43"/>
      <c r="I20" s="90"/>
      <c r="J20" s="90"/>
      <c r="K20" s="90"/>
      <c r="L20" s="90"/>
      <c r="M20" s="37"/>
      <c r="N20" s="90"/>
      <c r="O20" s="90"/>
      <c r="P20" s="90"/>
      <c r="Q20" s="90"/>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row>
    <row r="21" spans="1:139" s="18" customFormat="1" ht="14.4" thickBot="1">
      <c r="A21" s="38"/>
      <c r="B21" s="38"/>
      <c r="C21" s="38"/>
      <c r="D21" s="100" t="s">
        <v>75</v>
      </c>
      <c r="E21" s="97"/>
      <c r="F21" s="106">
        <f>+J21+O21</f>
        <v>0</v>
      </c>
      <c r="G21" s="107">
        <f>+K21+P21</f>
        <v>0</v>
      </c>
      <c r="H21" s="43"/>
      <c r="I21" s="287"/>
      <c r="J21" s="91">
        <f>SUM(J10:J20)</f>
        <v>0</v>
      </c>
      <c r="K21" s="91">
        <f>SUM(K10:K20)</f>
        <v>0</v>
      </c>
      <c r="L21" s="288">
        <f>+SUM(L10:L20)</f>
        <v>0</v>
      </c>
      <c r="M21" s="46"/>
      <c r="N21" s="287"/>
      <c r="O21" s="91">
        <f>SUM(O10:O20)</f>
        <v>0</v>
      </c>
      <c r="P21" s="91">
        <f>SUM(P10:P20)</f>
        <v>0</v>
      </c>
      <c r="Q21" s="288">
        <f>+SUM(Q10:Q20)</f>
        <v>0</v>
      </c>
      <c r="R21" s="38"/>
      <c r="S21" s="46"/>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row>
    <row r="22" spans="1:139" s="38" customFormat="1">
      <c r="D22" s="46"/>
      <c r="E22" s="46"/>
      <c r="F22" s="46"/>
      <c r="G22" s="46"/>
      <c r="H22" s="43"/>
      <c r="I22" s="46"/>
      <c r="J22" s="46"/>
      <c r="K22" s="46"/>
      <c r="L22" s="46"/>
      <c r="M22" s="46"/>
      <c r="N22" s="46"/>
      <c r="O22" s="46"/>
      <c r="P22" s="46"/>
      <c r="Q22" s="46"/>
      <c r="R22" s="46"/>
      <c r="S22" s="46"/>
    </row>
    <row r="23" spans="1:139" s="16" customFormat="1" ht="14.4" thickBot="1">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row>
    <row r="24" spans="1:139" s="16" customFormat="1">
      <c r="A24" s="37"/>
      <c r="B24" s="37"/>
      <c r="C24" s="37"/>
      <c r="D24" s="382" t="s">
        <v>76</v>
      </c>
      <c r="E24" s="110" t="s">
        <v>77</v>
      </c>
      <c r="F24" s="110" t="s">
        <v>78</v>
      </c>
      <c r="G24" s="111" t="s">
        <v>79</v>
      </c>
      <c r="H24" s="37"/>
      <c r="I24" s="37"/>
      <c r="J24" s="37"/>
      <c r="K24" s="37"/>
      <c r="L24" s="37"/>
      <c r="M24" s="37"/>
      <c r="N24" s="37" t="s">
        <v>80</v>
      </c>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row>
    <row r="25" spans="1:139" s="16" customFormat="1" ht="14.4" thickBot="1">
      <c r="A25" s="37"/>
      <c r="B25" s="37"/>
      <c r="C25" s="37"/>
      <c r="D25" s="383"/>
      <c r="E25" s="109">
        <f>+L21</f>
        <v>0</v>
      </c>
      <c r="F25" s="109">
        <f>+Q21</f>
        <v>0</v>
      </c>
      <c r="G25" s="311">
        <f>+E25+F25</f>
        <v>0</v>
      </c>
      <c r="H25" s="44"/>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row>
    <row r="26" spans="1:139" s="16" customFormat="1" ht="14.4">
      <c r="A26" s="37"/>
      <c r="B26" s="37"/>
      <c r="C26" s="37"/>
      <c r="D26" s="270"/>
      <c r="E26" s="46"/>
      <c r="F26" s="46"/>
      <c r="G26" s="275"/>
      <c r="H26" s="44"/>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row>
    <row r="27" spans="1:139" s="16" customFormat="1">
      <c r="A27" s="37"/>
      <c r="B27" s="37"/>
      <c r="C27" s="37"/>
      <c r="D27" s="45"/>
      <c r="E27" s="50"/>
      <c r="F27" s="37"/>
      <c r="G27" s="46"/>
      <c r="H27" s="44"/>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row>
    <row r="28" spans="1:139" s="15" customFormat="1">
      <c r="A28" s="41"/>
      <c r="B28" s="122" t="s">
        <v>102</v>
      </c>
      <c r="C28" s="123"/>
      <c r="D28" s="123"/>
      <c r="E28" s="123"/>
      <c r="F28" s="123"/>
      <c r="G28" s="124"/>
      <c r="H28" s="123"/>
      <c r="I28" s="123"/>
      <c r="J28" s="123"/>
      <c r="K28" s="123"/>
      <c r="L28" s="123"/>
      <c r="M28" s="123"/>
      <c r="N28" s="123"/>
      <c r="O28" s="123"/>
      <c r="P28" s="123"/>
      <c r="Q28" s="123"/>
      <c r="R28" s="123"/>
      <c r="S28" s="125"/>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row>
    <row r="29" spans="1:139" s="16" customFormat="1" ht="14.4" thickBot="1">
      <c r="A29" s="37"/>
      <c r="B29" s="37"/>
      <c r="C29" s="114" t="s">
        <v>103</v>
      </c>
      <c r="D29" s="115"/>
      <c r="E29" s="127"/>
      <c r="F29" s="127"/>
      <c r="G29" s="127"/>
      <c r="H29" s="115"/>
      <c r="I29" s="127"/>
      <c r="J29" s="127"/>
      <c r="K29" s="127"/>
      <c r="L29" s="127"/>
      <c r="M29" s="127"/>
      <c r="N29" s="127"/>
      <c r="O29" s="127"/>
      <c r="P29" s="127"/>
      <c r="Q29" s="127"/>
      <c r="R29" s="127"/>
      <c r="S29" s="128"/>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row>
    <row r="30" spans="1:139" s="16" customFormat="1" ht="14.4">
      <c r="A30" s="37"/>
      <c r="B30" s="37"/>
      <c r="C30" s="37"/>
      <c r="D30" s="42"/>
      <c r="E30" s="384" t="s">
        <v>83</v>
      </c>
      <c r="F30" s="385"/>
      <c r="G30" s="386"/>
      <c r="H30" s="43" t="s">
        <v>53</v>
      </c>
      <c r="I30" s="387" t="s">
        <v>84</v>
      </c>
      <c r="J30" s="388"/>
      <c r="K30" s="388"/>
      <c r="L30" s="388"/>
      <c r="M30" s="388"/>
      <c r="N30" s="388"/>
      <c r="O30" s="388"/>
      <c r="P30" s="37"/>
      <c r="Q30" s="387" t="s">
        <v>85</v>
      </c>
      <c r="R30" s="388"/>
      <c r="S30" s="388"/>
      <c r="T30" s="388"/>
      <c r="U30" s="388"/>
      <c r="V30" s="388"/>
      <c r="W30" s="388"/>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row>
    <row r="31" spans="1:139" s="284" customFormat="1" ht="91.5" customHeight="1" thickBot="1">
      <c r="A31" s="277"/>
      <c r="B31" s="277"/>
      <c r="C31" s="278"/>
      <c r="D31" s="277"/>
      <c r="E31" s="279" t="s">
        <v>56</v>
      </c>
      <c r="F31" s="280" t="s">
        <v>57</v>
      </c>
      <c r="G31" s="281" t="s">
        <v>86</v>
      </c>
      <c r="H31" s="277"/>
      <c r="I31" s="318" t="s">
        <v>56</v>
      </c>
      <c r="J31" s="318" t="s">
        <v>59</v>
      </c>
      <c r="K31" s="318" t="s">
        <v>60</v>
      </c>
      <c r="L31" s="318" t="s">
        <v>104</v>
      </c>
      <c r="M31" s="318" t="s">
        <v>105</v>
      </c>
      <c r="N31" s="318" t="s">
        <v>88</v>
      </c>
      <c r="O31" s="318" t="s">
        <v>106</v>
      </c>
      <c r="P31" s="277"/>
      <c r="Q31" s="318" t="s">
        <v>56</v>
      </c>
      <c r="R31" s="318" t="s">
        <v>59</v>
      </c>
      <c r="S31" s="318" t="s">
        <v>60</v>
      </c>
      <c r="T31" s="318" t="s">
        <v>107</v>
      </c>
      <c r="U31" s="318" t="s">
        <v>105</v>
      </c>
      <c r="V31" s="318" t="s">
        <v>88</v>
      </c>
      <c r="W31" s="318" t="s">
        <v>108</v>
      </c>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c r="BT31" s="277"/>
      <c r="BU31" s="277"/>
      <c r="BV31" s="277"/>
      <c r="BW31" s="277"/>
      <c r="BX31" s="277"/>
      <c r="BY31" s="277"/>
      <c r="BZ31" s="277"/>
      <c r="CA31" s="277"/>
      <c r="CB31" s="277"/>
      <c r="CC31" s="277"/>
      <c r="CD31" s="277"/>
      <c r="CE31" s="277"/>
      <c r="CF31" s="277"/>
      <c r="CG31" s="277"/>
      <c r="CH31" s="277"/>
      <c r="CI31" s="277"/>
      <c r="CJ31" s="277"/>
      <c r="CK31" s="277"/>
      <c r="CL31" s="277"/>
      <c r="CM31" s="277"/>
      <c r="CN31" s="277"/>
      <c r="CO31" s="277"/>
      <c r="CP31" s="277"/>
      <c r="CQ31" s="277"/>
      <c r="CR31" s="277"/>
      <c r="CS31" s="277"/>
      <c r="CT31" s="277"/>
      <c r="CU31" s="277"/>
      <c r="CV31" s="277"/>
      <c r="CW31" s="277"/>
      <c r="CX31" s="277"/>
      <c r="CY31" s="277"/>
      <c r="CZ31" s="277"/>
      <c r="DA31" s="277"/>
      <c r="DB31" s="277"/>
      <c r="DC31" s="277"/>
      <c r="DD31" s="277"/>
      <c r="DE31" s="277"/>
      <c r="DF31" s="277"/>
      <c r="DG31" s="277"/>
      <c r="DH31" s="277"/>
      <c r="DI31" s="277"/>
      <c r="DJ31" s="277"/>
      <c r="DK31" s="277"/>
      <c r="DL31" s="277"/>
      <c r="DM31" s="277"/>
      <c r="DN31" s="277"/>
      <c r="DO31" s="277"/>
      <c r="DP31" s="277"/>
      <c r="DQ31" s="277"/>
      <c r="DR31" s="277"/>
      <c r="DS31" s="277"/>
      <c r="DT31" s="277"/>
      <c r="DU31" s="277"/>
      <c r="DV31" s="277"/>
      <c r="DW31" s="277"/>
      <c r="DX31" s="277"/>
      <c r="DY31" s="277"/>
      <c r="DZ31" s="277"/>
      <c r="EA31" s="277"/>
      <c r="EB31" s="277"/>
      <c r="EC31" s="277"/>
      <c r="ED31" s="277"/>
      <c r="EE31" s="277"/>
      <c r="EF31" s="277"/>
      <c r="EG31" s="277"/>
      <c r="EH31" s="277"/>
      <c r="EI31" s="277"/>
    </row>
    <row r="32" spans="1:139" s="16" customFormat="1">
      <c r="A32" s="37"/>
      <c r="B32" s="37"/>
      <c r="D32" s="132" t="str">
        <f xml:space="preserve"> D$10</f>
        <v>Wonen sociale huur</v>
      </c>
      <c r="E32" s="103">
        <f t="shared" ref="E32:E42" si="1">$I32+$Q32</f>
        <v>0</v>
      </c>
      <c r="F32" s="104">
        <f t="shared" ref="F32:F42" si="2">$J32+$R32</f>
        <v>0</v>
      </c>
      <c r="G32" s="105">
        <f t="shared" ref="G32:G42" si="3">$K32+$S32</f>
        <v>0</v>
      </c>
      <c r="H32" s="37"/>
      <c r="I32" s="90"/>
      <c r="J32" s="90"/>
      <c r="K32" s="90"/>
      <c r="L32" s="90"/>
      <c r="M32" s="90"/>
      <c r="N32" s="90"/>
      <c r="O32" s="90"/>
      <c r="P32" s="37"/>
      <c r="Q32" s="90"/>
      <c r="R32" s="90"/>
      <c r="S32" s="90"/>
      <c r="T32" s="90"/>
      <c r="U32" s="90"/>
      <c r="V32" s="90"/>
      <c r="W32" s="90"/>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row>
    <row r="33" spans="1:139" s="16" customFormat="1">
      <c r="A33" s="37"/>
      <c r="B33" s="37"/>
      <c r="D33" s="99" t="s">
        <v>65</v>
      </c>
      <c r="E33" s="103">
        <f t="shared" si="1"/>
        <v>0</v>
      </c>
      <c r="F33" s="104">
        <f t="shared" si="2"/>
        <v>0</v>
      </c>
      <c r="G33" s="105">
        <f t="shared" si="3"/>
        <v>0</v>
      </c>
      <c r="H33" s="37"/>
      <c r="I33" s="90"/>
      <c r="J33" s="90"/>
      <c r="K33" s="90"/>
      <c r="L33" s="90"/>
      <c r="M33" s="90"/>
      <c r="N33" s="90"/>
      <c r="O33" s="90"/>
      <c r="P33" s="37"/>
      <c r="Q33" s="90"/>
      <c r="R33" s="90"/>
      <c r="S33" s="90"/>
      <c r="T33" s="90"/>
      <c r="U33" s="90"/>
      <c r="V33" s="90"/>
      <c r="W33" s="90"/>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row>
    <row r="34" spans="1:139" s="16" customFormat="1">
      <c r="A34" s="37"/>
      <c r="B34" s="37"/>
      <c r="D34" s="99" t="s">
        <v>66</v>
      </c>
      <c r="E34" s="103">
        <f t="shared" si="1"/>
        <v>0</v>
      </c>
      <c r="F34" s="104">
        <f t="shared" si="2"/>
        <v>0</v>
      </c>
      <c r="G34" s="105">
        <f t="shared" si="3"/>
        <v>0</v>
      </c>
      <c r="H34" s="37"/>
      <c r="I34" s="90"/>
      <c r="J34" s="90"/>
      <c r="K34" s="90"/>
      <c r="L34" s="90"/>
      <c r="M34" s="90"/>
      <c r="N34" s="90"/>
      <c r="O34" s="90"/>
      <c r="P34" s="37"/>
      <c r="Q34" s="90"/>
      <c r="R34" s="90"/>
      <c r="S34" s="90"/>
      <c r="T34" s="90"/>
      <c r="U34" s="90"/>
      <c r="V34" s="90"/>
      <c r="W34" s="90"/>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row>
    <row r="35" spans="1:139" s="16" customFormat="1">
      <c r="A35" s="37"/>
      <c r="B35" s="37"/>
      <c r="D35" s="133" t="str">
        <f xml:space="preserve"> D$13</f>
        <v>Kantoren en bedrijfsruimte</v>
      </c>
      <c r="E35" s="103">
        <f t="shared" si="1"/>
        <v>0</v>
      </c>
      <c r="F35" s="104">
        <f t="shared" si="2"/>
        <v>0</v>
      </c>
      <c r="G35" s="105">
        <f t="shared" si="3"/>
        <v>0</v>
      </c>
      <c r="H35" s="37"/>
      <c r="I35" s="90"/>
      <c r="J35" s="90"/>
      <c r="K35" s="90"/>
      <c r="L35" s="90"/>
      <c r="M35" s="90"/>
      <c r="N35" s="90"/>
      <c r="O35" s="90"/>
      <c r="P35" s="37"/>
      <c r="Q35" s="90"/>
      <c r="R35" s="90"/>
      <c r="S35" s="90"/>
      <c r="T35" s="90"/>
      <c r="U35" s="90"/>
      <c r="V35" s="90"/>
      <c r="W35" s="90"/>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row>
    <row r="36" spans="1:139" s="16" customFormat="1">
      <c r="A36" s="37"/>
      <c r="B36" s="37"/>
      <c r="D36" s="133" t="str">
        <f xml:space="preserve"> D$14</f>
        <v>Winkels (retail)</v>
      </c>
      <c r="E36" s="103">
        <f t="shared" si="1"/>
        <v>0</v>
      </c>
      <c r="F36" s="104">
        <f t="shared" si="2"/>
        <v>0</v>
      </c>
      <c r="G36" s="105">
        <f t="shared" si="3"/>
        <v>0</v>
      </c>
      <c r="H36" s="37"/>
      <c r="I36" s="90"/>
      <c r="J36" s="90"/>
      <c r="K36" s="90"/>
      <c r="L36" s="90"/>
      <c r="M36" s="90"/>
      <c r="N36" s="90"/>
      <c r="O36" s="90"/>
      <c r="P36" s="37"/>
      <c r="Q36" s="90"/>
      <c r="R36" s="90"/>
      <c r="S36" s="90"/>
      <c r="T36" s="90"/>
      <c r="U36" s="90"/>
      <c r="V36" s="90"/>
      <c r="W36" s="90"/>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row>
    <row r="37" spans="1:139" s="16" customFormat="1">
      <c r="A37" s="37"/>
      <c r="B37" s="37"/>
      <c r="D37" s="133" t="str">
        <f xml:space="preserve"> D$15</f>
        <v>Overige commerciële voorzieningen</v>
      </c>
      <c r="E37" s="103">
        <f t="shared" si="1"/>
        <v>0</v>
      </c>
      <c r="F37" s="104">
        <f t="shared" si="2"/>
        <v>0</v>
      </c>
      <c r="G37" s="105">
        <f t="shared" si="3"/>
        <v>0</v>
      </c>
      <c r="H37" s="37"/>
      <c r="I37" s="90"/>
      <c r="J37" s="90"/>
      <c r="K37" s="90"/>
      <c r="L37" s="90"/>
      <c r="M37" s="90"/>
      <c r="N37" s="90"/>
      <c r="O37" s="90"/>
      <c r="P37" s="37"/>
      <c r="Q37" s="90"/>
      <c r="R37" s="90"/>
      <c r="S37" s="90"/>
      <c r="T37" s="90"/>
      <c r="U37" s="90"/>
      <c r="V37" s="90"/>
      <c r="W37" s="90"/>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row>
    <row r="38" spans="1:139" s="16" customFormat="1">
      <c r="A38" s="37"/>
      <c r="B38" s="37"/>
      <c r="D38" s="133" t="str">
        <f xml:space="preserve"> D$16</f>
        <v>Maatschappelijke voorzieningen</v>
      </c>
      <c r="E38" s="103">
        <f t="shared" si="1"/>
        <v>0</v>
      </c>
      <c r="F38" s="104">
        <f t="shared" si="2"/>
        <v>0</v>
      </c>
      <c r="G38" s="105">
        <f t="shared" si="3"/>
        <v>0</v>
      </c>
      <c r="H38" s="37"/>
      <c r="I38" s="90"/>
      <c r="J38" s="90"/>
      <c r="K38" s="90"/>
      <c r="L38" s="90"/>
      <c r="M38" s="90"/>
      <c r="N38" s="90"/>
      <c r="O38" s="90"/>
      <c r="P38" s="37"/>
      <c r="Q38" s="90"/>
      <c r="R38" s="90"/>
      <c r="S38" s="90"/>
      <c r="T38" s="90"/>
      <c r="U38" s="90"/>
      <c r="V38" s="90"/>
      <c r="W38" s="90"/>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row>
    <row r="39" spans="1:139" s="16" customFormat="1">
      <c r="A39" s="37"/>
      <c r="B39" s="37"/>
      <c r="D39" s="112" t="str">
        <f xml:space="preserve"> D$17</f>
        <v>= … Vrije vastgoedfunctie 1  =</v>
      </c>
      <c r="E39" s="103">
        <f t="shared" si="1"/>
        <v>0</v>
      </c>
      <c r="F39" s="104">
        <f t="shared" si="2"/>
        <v>0</v>
      </c>
      <c r="G39" s="105">
        <f t="shared" si="3"/>
        <v>0</v>
      </c>
      <c r="H39" s="37"/>
      <c r="I39" s="90"/>
      <c r="J39" s="90"/>
      <c r="K39" s="90"/>
      <c r="L39" s="90"/>
      <c r="M39" s="90"/>
      <c r="N39" s="90"/>
      <c r="O39" s="90"/>
      <c r="P39" s="37"/>
      <c r="Q39" s="90"/>
      <c r="R39" s="90"/>
      <c r="S39" s="90"/>
      <c r="T39" s="90"/>
      <c r="U39" s="90"/>
      <c r="V39" s="90"/>
      <c r="W39" s="90"/>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row>
    <row r="40" spans="1:139" s="16" customFormat="1">
      <c r="A40" s="37"/>
      <c r="B40" s="37"/>
      <c r="D40" s="112" t="str">
        <f xml:space="preserve"> D$18</f>
        <v>= … Vrije vastgoedfunctie 2  =</v>
      </c>
      <c r="E40" s="103">
        <f t="shared" si="1"/>
        <v>0</v>
      </c>
      <c r="F40" s="104">
        <f t="shared" si="2"/>
        <v>0</v>
      </c>
      <c r="G40" s="105">
        <f t="shared" si="3"/>
        <v>0</v>
      </c>
      <c r="H40" s="37"/>
      <c r="I40" s="90"/>
      <c r="J40" s="90"/>
      <c r="K40" s="90"/>
      <c r="L40" s="90"/>
      <c r="M40" s="90"/>
      <c r="N40" s="90"/>
      <c r="O40" s="90"/>
      <c r="P40" s="37"/>
      <c r="Q40" s="90"/>
      <c r="R40" s="90"/>
      <c r="S40" s="90"/>
      <c r="T40" s="90"/>
      <c r="U40" s="319"/>
      <c r="V40" s="90"/>
      <c r="W40" s="90"/>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row>
    <row r="41" spans="1:139" s="16" customFormat="1">
      <c r="A41" s="37"/>
      <c r="B41" s="37"/>
      <c r="D41" s="112" t="str">
        <f xml:space="preserve"> D$19</f>
        <v>= … Vrije vastgoedfunctie 3  =</v>
      </c>
      <c r="E41" s="103">
        <f t="shared" si="1"/>
        <v>0</v>
      </c>
      <c r="F41" s="104">
        <f t="shared" si="2"/>
        <v>0</v>
      </c>
      <c r="G41" s="105">
        <f t="shared" si="3"/>
        <v>0</v>
      </c>
      <c r="H41" s="37"/>
      <c r="I41" s="90"/>
      <c r="J41" s="90"/>
      <c r="K41" s="90"/>
      <c r="L41" s="90"/>
      <c r="M41" s="90"/>
      <c r="N41" s="90"/>
      <c r="O41" s="90"/>
      <c r="P41" s="37"/>
      <c r="Q41" s="90"/>
      <c r="R41" s="90"/>
      <c r="S41" s="90"/>
      <c r="T41" s="90"/>
      <c r="U41" s="320"/>
      <c r="V41" s="90"/>
      <c r="W41" s="90"/>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row>
    <row r="42" spans="1:139" s="16" customFormat="1">
      <c r="A42" s="37"/>
      <c r="B42" s="37"/>
      <c r="D42" s="133" t="str">
        <f xml:space="preserve"> D$20</f>
        <v>Gebouwd parkeren</v>
      </c>
      <c r="E42" s="103">
        <f t="shared" si="1"/>
        <v>0</v>
      </c>
      <c r="F42" s="104">
        <f t="shared" si="2"/>
        <v>0</v>
      </c>
      <c r="G42" s="105">
        <f t="shared" si="3"/>
        <v>0</v>
      </c>
      <c r="H42" s="37"/>
      <c r="I42" s="319"/>
      <c r="J42" s="319"/>
      <c r="K42" s="319"/>
      <c r="L42" s="319"/>
      <c r="M42" s="319"/>
      <c r="N42" s="319"/>
      <c r="O42" s="319"/>
      <c r="P42" s="37"/>
      <c r="Q42" s="319"/>
      <c r="R42" s="319"/>
      <c r="S42" s="319"/>
      <c r="T42" s="319"/>
      <c r="U42" s="319"/>
      <c r="V42" s="319"/>
      <c r="W42" s="319"/>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row>
    <row r="43" spans="1:139" s="16" customFormat="1" ht="14.4" thickBot="1">
      <c r="A43" s="37"/>
      <c r="B43" s="37"/>
      <c r="D43" s="100" t="s">
        <v>75</v>
      </c>
      <c r="E43" s="97"/>
      <c r="F43" s="106">
        <f>+SUM(F32:F42)</f>
        <v>0</v>
      </c>
      <c r="G43" s="107">
        <f>+SUM(G32:G42)</f>
        <v>0</v>
      </c>
      <c r="H43" s="37"/>
      <c r="I43" s="324"/>
      <c r="J43" s="325">
        <f>SUM(J32:J42)</f>
        <v>0</v>
      </c>
      <c r="K43" s="325">
        <f>SUM(K32:K42)</f>
        <v>0</v>
      </c>
      <c r="L43" s="326">
        <f>SUM(L32:L42)</f>
        <v>0</v>
      </c>
      <c r="M43" s="326">
        <f>+SUM(M32:M42)</f>
        <v>0</v>
      </c>
      <c r="N43" s="325">
        <f>+SUM(N32:N42)</f>
        <v>0</v>
      </c>
      <c r="O43" s="330">
        <f>+SUM(O32:O42)</f>
        <v>0</v>
      </c>
      <c r="P43" s="37"/>
      <c r="Q43" s="324"/>
      <c r="R43" s="327">
        <f>SUM(R32:R42)</f>
        <v>0</v>
      </c>
      <c r="S43" s="321">
        <f>SUM(S32:S42)</f>
        <v>0</v>
      </c>
      <c r="T43" s="322">
        <f>SUM(T32:T42)</f>
        <v>0</v>
      </c>
      <c r="U43" s="322">
        <f>+SUM(U32:U42)</f>
        <v>0</v>
      </c>
      <c r="V43" s="323">
        <f>+SUM(V32:V42)</f>
        <v>0</v>
      </c>
      <c r="W43" s="330">
        <f>+SUM(W32:W42)</f>
        <v>0</v>
      </c>
      <c r="X43" s="38"/>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row>
    <row r="44" spans="1:139" s="16" customFormat="1" ht="14.4" thickBot="1">
      <c r="A44" s="37"/>
      <c r="B44" s="37"/>
      <c r="C44" s="37"/>
      <c r="D44" s="37"/>
      <c r="E44" s="37"/>
      <c r="F44" s="37"/>
      <c r="G44" s="37"/>
      <c r="H44" s="37"/>
      <c r="I44" s="37"/>
      <c r="L44" s="37"/>
      <c r="M44" s="3"/>
      <c r="N44" s="46"/>
      <c r="O44" s="37"/>
      <c r="P44" s="37"/>
      <c r="Q44" s="37"/>
      <c r="R44" s="37"/>
      <c r="S44" s="3">
        <f>COUNT(V32:V42)</f>
        <v>0</v>
      </c>
      <c r="T44" s="37"/>
      <c r="U44" s="46"/>
      <c r="V44" s="37"/>
      <c r="W44" s="37"/>
      <c r="X44" s="272"/>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row>
    <row r="45" spans="1:139" s="16" customFormat="1">
      <c r="A45" s="37"/>
      <c r="B45" s="37"/>
      <c r="C45" s="37"/>
      <c r="D45" s="382" t="s">
        <v>90</v>
      </c>
      <c r="E45" s="95" t="s">
        <v>77</v>
      </c>
      <c r="F45" s="95" t="s">
        <v>91</v>
      </c>
      <c r="G45" s="134" t="s">
        <v>79</v>
      </c>
      <c r="H45" s="37"/>
      <c r="I45" s="37"/>
      <c r="J45" s="47">
        <f>J21</f>
        <v>0</v>
      </c>
      <c r="K45" s="48" t="s">
        <v>92</v>
      </c>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row>
    <row r="46" spans="1:139" s="16" customFormat="1" ht="14.4" thickBot="1">
      <c r="A46" s="37"/>
      <c r="B46" s="37"/>
      <c r="C46" s="37"/>
      <c r="D46" s="383"/>
      <c r="E46" s="109">
        <f>+N43</f>
        <v>0</v>
      </c>
      <c r="F46" s="109">
        <f>+V43</f>
        <v>0</v>
      </c>
      <c r="G46" s="329">
        <f>+E46+F46</f>
        <v>0</v>
      </c>
      <c r="H46" s="44"/>
      <c r="I46" s="37"/>
      <c r="J46" s="129">
        <f>+J43-J45</f>
        <v>0</v>
      </c>
      <c r="K46" s="49" t="s">
        <v>93</v>
      </c>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row>
    <row r="47" spans="1:139" s="37" customFormat="1" ht="14.4">
      <c r="D47" s="274"/>
      <c r="E47" s="46"/>
      <c r="F47" s="46"/>
      <c r="G47" s="275"/>
      <c r="H47" s="44"/>
    </row>
    <row r="48" spans="1:139" s="37" customFormat="1" ht="14.4">
      <c r="D48" s="274"/>
      <c r="E48" s="50">
        <f>IF(J46=0,3,0)</f>
        <v>3</v>
      </c>
      <c r="F48" s="278" t="str">
        <f>IF(J46=0," ","Zie cel J46: je zou verwachten dat m² bvo bij renovatie/transformatie in begin- en eindsituatie ongeveer gelijk is")</f>
        <v xml:space="preserve"> </v>
      </c>
      <c r="G48" s="275"/>
      <c r="H48" s="44"/>
      <c r="J48" s="50"/>
    </row>
    <row r="49" spans="1:139" s="16" customFormat="1">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row>
    <row r="50" spans="1:139" s="15" customFormat="1" ht="14.4" thickBot="1">
      <c r="A50" s="14"/>
      <c r="B50" s="122" t="s">
        <v>109</v>
      </c>
      <c r="C50" s="123"/>
      <c r="D50" s="123"/>
      <c r="E50" s="135"/>
      <c r="F50" s="135"/>
      <c r="G50" s="141"/>
      <c r="H50" s="123"/>
      <c r="I50" s="135"/>
      <c r="J50" s="135"/>
      <c r="K50" s="135"/>
      <c r="L50" s="123"/>
      <c r="M50" s="135"/>
      <c r="N50" s="135"/>
      <c r="O50" s="135"/>
      <c r="P50" s="123"/>
      <c r="Q50" s="123"/>
      <c r="R50" s="123"/>
      <c r="S50" s="125"/>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row>
    <row r="51" spans="1:139" ht="14.4">
      <c r="A51" s="35"/>
      <c r="B51" s="35"/>
      <c r="C51" s="35"/>
      <c r="D51" s="42"/>
      <c r="E51" s="384" t="s">
        <v>97</v>
      </c>
      <c r="F51" s="385"/>
      <c r="G51" s="386"/>
      <c r="H51" s="35"/>
      <c r="I51" s="384" t="s">
        <v>98</v>
      </c>
      <c r="J51" s="385"/>
      <c r="K51" s="386"/>
      <c r="L51" s="35"/>
      <c r="M51" s="384" t="s">
        <v>99</v>
      </c>
      <c r="N51" s="385"/>
      <c r="O51" s="386"/>
      <c r="P51" s="35"/>
      <c r="Q51" s="35"/>
      <c r="R51" s="35"/>
      <c r="S51" s="35"/>
      <c r="V51" s="35"/>
      <c r="W51" s="35"/>
    </row>
    <row r="52" spans="1:139" ht="14.4" thickBot="1">
      <c r="A52" s="35"/>
      <c r="B52" s="35"/>
      <c r="C52" s="35"/>
      <c r="D52" s="40"/>
      <c r="E52" s="96" t="s">
        <v>56</v>
      </c>
      <c r="F52" s="92" t="s">
        <v>57</v>
      </c>
      <c r="G52" s="131" t="s">
        <v>86</v>
      </c>
      <c r="H52" s="35"/>
      <c r="I52" s="96" t="s">
        <v>56</v>
      </c>
      <c r="J52" s="92" t="s">
        <v>57</v>
      </c>
      <c r="K52" s="131" t="s">
        <v>86</v>
      </c>
      <c r="L52" s="35"/>
      <c r="M52" s="96" t="s">
        <v>56</v>
      </c>
      <c r="N52" s="92" t="s">
        <v>57</v>
      </c>
      <c r="O52" s="131" t="s">
        <v>86</v>
      </c>
      <c r="P52" s="35"/>
      <c r="Q52" s="35"/>
      <c r="R52" s="35"/>
      <c r="S52" s="35"/>
      <c r="V52" s="35"/>
      <c r="W52" s="35"/>
    </row>
    <row r="53" spans="1:139">
      <c r="A53" s="35"/>
      <c r="B53" s="35"/>
      <c r="C53" s="35"/>
      <c r="D53" s="132" t="str">
        <f xml:space="preserve"> D$10</f>
        <v>Wonen sociale huur</v>
      </c>
      <c r="E53" s="103">
        <f t="shared" ref="E53:E63" si="4">+$E10</f>
        <v>0</v>
      </c>
      <c r="F53" s="104">
        <f t="shared" ref="F53:F64" si="5">+$F10</f>
        <v>0</v>
      </c>
      <c r="G53" s="105">
        <f t="shared" ref="G53:G64" si="6">+$G10</f>
        <v>0</v>
      </c>
      <c r="H53" s="35"/>
      <c r="I53" s="103">
        <f>+$E32</f>
        <v>0</v>
      </c>
      <c r="J53" s="104">
        <f>+$F32</f>
        <v>0</v>
      </c>
      <c r="K53" s="105">
        <f>+$G32</f>
        <v>0</v>
      </c>
      <c r="L53" s="35"/>
      <c r="M53" s="136">
        <f t="shared" ref="M53:O63" si="7">+I53-E53</f>
        <v>0</v>
      </c>
      <c r="N53" s="130">
        <f t="shared" si="7"/>
        <v>0</v>
      </c>
      <c r="O53" s="137">
        <f t="shared" si="7"/>
        <v>0</v>
      </c>
      <c r="P53" s="35"/>
      <c r="Q53" s="35"/>
      <c r="R53" s="35"/>
      <c r="S53" s="35"/>
      <c r="V53" s="35"/>
      <c r="W53" s="35"/>
    </row>
    <row r="54" spans="1:139">
      <c r="A54" s="35"/>
      <c r="B54" s="35"/>
      <c r="C54" s="35"/>
      <c r="D54" s="99" t="s">
        <v>65</v>
      </c>
      <c r="E54" s="103">
        <f t="shared" si="4"/>
        <v>0</v>
      </c>
      <c r="F54" s="104">
        <f t="shared" si="5"/>
        <v>0</v>
      </c>
      <c r="G54" s="105">
        <f t="shared" si="6"/>
        <v>0</v>
      </c>
      <c r="H54" s="35"/>
      <c r="I54" s="103">
        <f t="shared" ref="I54:I63" si="8">+$E33</f>
        <v>0</v>
      </c>
      <c r="J54" s="104">
        <f t="shared" ref="J54:J63" si="9">+$F33</f>
        <v>0</v>
      </c>
      <c r="K54" s="105">
        <f t="shared" ref="K54:K64" si="10">+$G33</f>
        <v>0</v>
      </c>
      <c r="L54" s="35"/>
      <c r="M54" s="136">
        <f t="shared" si="7"/>
        <v>0</v>
      </c>
      <c r="N54" s="130">
        <f t="shared" si="7"/>
        <v>0</v>
      </c>
      <c r="O54" s="137">
        <f t="shared" si="7"/>
        <v>0</v>
      </c>
      <c r="P54" s="35"/>
      <c r="Q54" s="35"/>
      <c r="R54" s="35"/>
      <c r="S54" s="35"/>
      <c r="V54" s="35"/>
      <c r="W54" s="35"/>
    </row>
    <row r="55" spans="1:139">
      <c r="A55" s="35"/>
      <c r="B55" s="35"/>
      <c r="C55" s="35"/>
      <c r="D55" s="99" t="s">
        <v>66</v>
      </c>
      <c r="E55" s="103">
        <f t="shared" si="4"/>
        <v>0</v>
      </c>
      <c r="F55" s="104">
        <f t="shared" si="5"/>
        <v>0</v>
      </c>
      <c r="G55" s="105">
        <f t="shared" si="6"/>
        <v>0</v>
      </c>
      <c r="H55" s="35"/>
      <c r="I55" s="103">
        <f t="shared" si="8"/>
        <v>0</v>
      </c>
      <c r="J55" s="104">
        <f t="shared" si="9"/>
        <v>0</v>
      </c>
      <c r="K55" s="105">
        <f t="shared" si="10"/>
        <v>0</v>
      </c>
      <c r="L55" s="35"/>
      <c r="M55" s="136">
        <f t="shared" si="7"/>
        <v>0</v>
      </c>
      <c r="N55" s="130">
        <f t="shared" si="7"/>
        <v>0</v>
      </c>
      <c r="O55" s="137">
        <f t="shared" si="7"/>
        <v>0</v>
      </c>
      <c r="P55" s="35"/>
      <c r="Q55" s="35"/>
      <c r="R55" s="35"/>
      <c r="S55" s="35"/>
      <c r="V55" s="35"/>
      <c r="W55" s="35"/>
    </row>
    <row r="56" spans="1:139">
      <c r="A56" s="35"/>
      <c r="B56" s="35"/>
      <c r="C56" s="35"/>
      <c r="D56" s="133" t="str">
        <f xml:space="preserve"> D$13</f>
        <v>Kantoren en bedrijfsruimte</v>
      </c>
      <c r="E56" s="103">
        <f t="shared" si="4"/>
        <v>0</v>
      </c>
      <c r="F56" s="104">
        <f t="shared" si="5"/>
        <v>0</v>
      </c>
      <c r="G56" s="105">
        <f t="shared" si="6"/>
        <v>0</v>
      </c>
      <c r="H56" s="35"/>
      <c r="I56" s="103">
        <f t="shared" si="8"/>
        <v>0</v>
      </c>
      <c r="J56" s="104">
        <f t="shared" si="9"/>
        <v>0</v>
      </c>
      <c r="K56" s="105">
        <f t="shared" si="10"/>
        <v>0</v>
      </c>
      <c r="L56" s="35"/>
      <c r="M56" s="136">
        <f t="shared" si="7"/>
        <v>0</v>
      </c>
      <c r="N56" s="130">
        <f t="shared" si="7"/>
        <v>0</v>
      </c>
      <c r="O56" s="137">
        <f t="shared" si="7"/>
        <v>0</v>
      </c>
      <c r="P56" s="35"/>
      <c r="Q56" s="35"/>
      <c r="R56" s="35"/>
      <c r="S56" s="35"/>
      <c r="V56" s="35"/>
      <c r="W56" s="35"/>
    </row>
    <row r="57" spans="1:139">
      <c r="A57" s="35"/>
      <c r="B57" s="35"/>
      <c r="C57" s="35"/>
      <c r="D57" s="133" t="str">
        <f xml:space="preserve"> D$14</f>
        <v>Winkels (retail)</v>
      </c>
      <c r="E57" s="103">
        <f t="shared" si="4"/>
        <v>0</v>
      </c>
      <c r="F57" s="104">
        <f t="shared" si="5"/>
        <v>0</v>
      </c>
      <c r="G57" s="105">
        <f t="shared" si="6"/>
        <v>0</v>
      </c>
      <c r="H57" s="35"/>
      <c r="I57" s="103">
        <f t="shared" si="8"/>
        <v>0</v>
      </c>
      <c r="J57" s="104">
        <f t="shared" si="9"/>
        <v>0</v>
      </c>
      <c r="K57" s="105">
        <f t="shared" si="10"/>
        <v>0</v>
      </c>
      <c r="L57" s="35"/>
      <c r="M57" s="136">
        <f t="shared" si="7"/>
        <v>0</v>
      </c>
      <c r="N57" s="130">
        <f t="shared" si="7"/>
        <v>0</v>
      </c>
      <c r="O57" s="137">
        <f t="shared" si="7"/>
        <v>0</v>
      </c>
      <c r="P57" s="35"/>
      <c r="Q57" s="35"/>
      <c r="R57" s="35"/>
      <c r="S57" s="35"/>
      <c r="V57" s="35"/>
      <c r="W57" s="35"/>
    </row>
    <row r="58" spans="1:139">
      <c r="A58" s="35"/>
      <c r="B58" s="35"/>
      <c r="C58" s="35"/>
      <c r="D58" s="133" t="str">
        <f xml:space="preserve"> D$15</f>
        <v>Overige commerciële voorzieningen</v>
      </c>
      <c r="E58" s="103">
        <f t="shared" si="4"/>
        <v>0</v>
      </c>
      <c r="F58" s="104">
        <f t="shared" si="5"/>
        <v>0</v>
      </c>
      <c r="G58" s="105">
        <f t="shared" si="6"/>
        <v>0</v>
      </c>
      <c r="H58" s="35"/>
      <c r="I58" s="103">
        <f t="shared" si="8"/>
        <v>0</v>
      </c>
      <c r="J58" s="104">
        <f t="shared" si="9"/>
        <v>0</v>
      </c>
      <c r="K58" s="105">
        <f t="shared" si="10"/>
        <v>0</v>
      </c>
      <c r="L58" s="35"/>
      <c r="M58" s="136">
        <f t="shared" si="7"/>
        <v>0</v>
      </c>
      <c r="N58" s="130">
        <f t="shared" si="7"/>
        <v>0</v>
      </c>
      <c r="O58" s="137">
        <f t="shared" si="7"/>
        <v>0</v>
      </c>
      <c r="P58" s="35"/>
      <c r="Q58" s="35"/>
      <c r="R58" s="35"/>
      <c r="S58" s="35"/>
      <c r="V58" s="35"/>
      <c r="W58" s="35"/>
    </row>
    <row r="59" spans="1:139">
      <c r="A59" s="35"/>
      <c r="B59" s="35"/>
      <c r="C59" s="35"/>
      <c r="D59" s="133" t="str">
        <f xml:space="preserve"> D$16</f>
        <v>Maatschappelijke voorzieningen</v>
      </c>
      <c r="E59" s="103">
        <f t="shared" si="4"/>
        <v>0</v>
      </c>
      <c r="F59" s="104">
        <f t="shared" si="5"/>
        <v>0</v>
      </c>
      <c r="G59" s="105">
        <f t="shared" si="6"/>
        <v>0</v>
      </c>
      <c r="H59" s="35"/>
      <c r="I59" s="103">
        <f t="shared" si="8"/>
        <v>0</v>
      </c>
      <c r="J59" s="104">
        <f t="shared" si="9"/>
        <v>0</v>
      </c>
      <c r="K59" s="105">
        <f t="shared" si="10"/>
        <v>0</v>
      </c>
      <c r="L59" s="35"/>
      <c r="M59" s="136">
        <f t="shared" si="7"/>
        <v>0</v>
      </c>
      <c r="N59" s="130">
        <f>+J59-F59</f>
        <v>0</v>
      </c>
      <c r="O59" s="137">
        <f t="shared" si="7"/>
        <v>0</v>
      </c>
      <c r="P59" s="35"/>
      <c r="Q59" s="35"/>
      <c r="R59" s="35"/>
      <c r="S59" s="35"/>
      <c r="V59" s="35"/>
      <c r="W59" s="35"/>
    </row>
    <row r="60" spans="1:139">
      <c r="A60" s="35"/>
      <c r="B60" s="35"/>
      <c r="C60" s="35"/>
      <c r="D60" s="112" t="str">
        <f xml:space="preserve"> D$17</f>
        <v>= … Vrije vastgoedfunctie 1  =</v>
      </c>
      <c r="E60" s="103">
        <f t="shared" si="4"/>
        <v>0</v>
      </c>
      <c r="F60" s="104">
        <f t="shared" si="5"/>
        <v>0</v>
      </c>
      <c r="G60" s="105">
        <f t="shared" si="6"/>
        <v>0</v>
      </c>
      <c r="H60" s="35"/>
      <c r="I60" s="103">
        <f t="shared" si="8"/>
        <v>0</v>
      </c>
      <c r="J60" s="104">
        <f t="shared" si="9"/>
        <v>0</v>
      </c>
      <c r="K60" s="105">
        <f t="shared" si="10"/>
        <v>0</v>
      </c>
      <c r="L60" s="35"/>
      <c r="M60" s="136">
        <f t="shared" si="7"/>
        <v>0</v>
      </c>
      <c r="N60" s="130">
        <f t="shared" si="7"/>
        <v>0</v>
      </c>
      <c r="O60" s="137">
        <f t="shared" si="7"/>
        <v>0</v>
      </c>
      <c r="P60" s="35"/>
      <c r="Q60" s="35"/>
      <c r="R60" s="35"/>
      <c r="S60" s="35"/>
      <c r="V60" s="35"/>
      <c r="W60" s="35"/>
    </row>
    <row r="61" spans="1:139">
      <c r="A61" s="35"/>
      <c r="B61" s="35"/>
      <c r="C61" s="35"/>
      <c r="D61" s="112" t="str">
        <f xml:space="preserve"> D$18</f>
        <v>= … Vrije vastgoedfunctie 2  =</v>
      </c>
      <c r="E61" s="103">
        <f t="shared" si="4"/>
        <v>0</v>
      </c>
      <c r="F61" s="104">
        <f t="shared" si="5"/>
        <v>0</v>
      </c>
      <c r="G61" s="105">
        <f t="shared" si="6"/>
        <v>0</v>
      </c>
      <c r="H61" s="35"/>
      <c r="I61" s="103">
        <f t="shared" si="8"/>
        <v>0</v>
      </c>
      <c r="J61" s="104">
        <f t="shared" si="9"/>
        <v>0</v>
      </c>
      <c r="K61" s="105">
        <f t="shared" si="10"/>
        <v>0</v>
      </c>
      <c r="L61" s="35"/>
      <c r="M61" s="136">
        <f t="shared" si="7"/>
        <v>0</v>
      </c>
      <c r="N61" s="130">
        <f t="shared" si="7"/>
        <v>0</v>
      </c>
      <c r="O61" s="137">
        <f t="shared" si="7"/>
        <v>0</v>
      </c>
      <c r="P61" s="35"/>
      <c r="Q61" s="35"/>
      <c r="R61" s="35"/>
      <c r="S61" s="35"/>
      <c r="V61" s="35"/>
      <c r="W61" s="35"/>
    </row>
    <row r="62" spans="1:139">
      <c r="A62" s="35"/>
      <c r="B62" s="35"/>
      <c r="C62" s="35"/>
      <c r="D62" s="112" t="str">
        <f xml:space="preserve"> D$19</f>
        <v>= … Vrije vastgoedfunctie 3  =</v>
      </c>
      <c r="E62" s="103">
        <f t="shared" si="4"/>
        <v>0</v>
      </c>
      <c r="F62" s="104">
        <f t="shared" si="5"/>
        <v>0</v>
      </c>
      <c r="G62" s="105">
        <f t="shared" si="6"/>
        <v>0</v>
      </c>
      <c r="H62" s="35"/>
      <c r="I62" s="103">
        <f t="shared" si="8"/>
        <v>0</v>
      </c>
      <c r="J62" s="104">
        <f t="shared" si="9"/>
        <v>0</v>
      </c>
      <c r="K62" s="105">
        <f t="shared" si="10"/>
        <v>0</v>
      </c>
      <c r="L62" s="35"/>
      <c r="M62" s="136">
        <f t="shared" si="7"/>
        <v>0</v>
      </c>
      <c r="N62" s="130">
        <f t="shared" si="7"/>
        <v>0</v>
      </c>
      <c r="O62" s="137">
        <f t="shared" si="7"/>
        <v>0</v>
      </c>
      <c r="P62" s="35"/>
      <c r="Q62" s="35"/>
      <c r="R62" s="35"/>
      <c r="S62" s="35"/>
      <c r="V62" s="35"/>
      <c r="W62" s="35"/>
    </row>
    <row r="63" spans="1:139">
      <c r="A63" s="35"/>
      <c r="B63" s="35"/>
      <c r="C63" s="35"/>
      <c r="D63" s="133" t="str">
        <f xml:space="preserve"> D$20</f>
        <v>Gebouwd parkeren</v>
      </c>
      <c r="E63" s="103">
        <f t="shared" si="4"/>
        <v>0</v>
      </c>
      <c r="F63" s="104">
        <f t="shared" si="5"/>
        <v>0</v>
      </c>
      <c r="G63" s="105">
        <f t="shared" si="6"/>
        <v>0</v>
      </c>
      <c r="H63" s="35"/>
      <c r="I63" s="103">
        <f t="shared" si="8"/>
        <v>0</v>
      </c>
      <c r="J63" s="104">
        <f t="shared" si="9"/>
        <v>0</v>
      </c>
      <c r="K63" s="105">
        <f t="shared" si="10"/>
        <v>0</v>
      </c>
      <c r="L63" s="35"/>
      <c r="M63" s="136">
        <f t="shared" si="7"/>
        <v>0</v>
      </c>
      <c r="N63" s="130">
        <f t="shared" si="7"/>
        <v>0</v>
      </c>
      <c r="O63" s="137">
        <f t="shared" si="7"/>
        <v>0</v>
      </c>
      <c r="P63" s="35"/>
      <c r="Q63" s="35"/>
      <c r="R63" s="35"/>
      <c r="S63" s="35"/>
      <c r="V63" s="35"/>
      <c r="W63" s="35"/>
    </row>
    <row r="64" spans="1:139" ht="14.4" thickBot="1">
      <c r="A64" s="35"/>
      <c r="B64" s="35"/>
      <c r="C64" s="35"/>
      <c r="D64" s="100" t="s">
        <v>75</v>
      </c>
      <c r="E64" s="97"/>
      <c r="F64" s="104">
        <f t="shared" si="5"/>
        <v>0</v>
      </c>
      <c r="G64" s="105">
        <f t="shared" si="6"/>
        <v>0</v>
      </c>
      <c r="H64" s="35"/>
      <c r="I64" s="97"/>
      <c r="J64" s="104">
        <f>+$F43</f>
        <v>0</v>
      </c>
      <c r="K64" s="105">
        <f t="shared" si="10"/>
        <v>0</v>
      </c>
      <c r="L64" s="35"/>
      <c r="M64" s="138"/>
      <c r="N64" s="139">
        <f>+J64-F64</f>
        <v>0</v>
      </c>
      <c r="O64" s="140">
        <f>+K64-G64</f>
        <v>0</v>
      </c>
      <c r="P64" s="35"/>
      <c r="Q64" s="35"/>
      <c r="R64" s="35"/>
      <c r="S64" s="35"/>
      <c r="V64" s="35"/>
      <c r="W64" s="35"/>
    </row>
    <row r="65" spans="1:43">
      <c r="A65" s="35"/>
      <c r="B65" s="35"/>
      <c r="C65" s="35"/>
      <c r="D65" s="35"/>
      <c r="E65" s="35"/>
      <c r="F65" s="35"/>
      <c r="G65" s="35"/>
      <c r="H65" s="35"/>
      <c r="I65" s="35"/>
      <c r="J65" s="35"/>
      <c r="K65" s="35"/>
      <c r="L65" s="35"/>
      <c r="M65" s="35"/>
      <c r="N65" s="35"/>
      <c r="O65" s="35"/>
      <c r="P65" s="35"/>
      <c r="Q65" s="35"/>
      <c r="R65" s="35"/>
      <c r="S65" s="35"/>
      <c r="V65" s="35"/>
      <c r="W65" s="35"/>
    </row>
    <row r="66" spans="1:43">
      <c r="A66" s="35"/>
      <c r="B66" s="35"/>
      <c r="C66" s="35"/>
      <c r="D66" s="35"/>
      <c r="E66" s="35"/>
      <c r="F66" s="35"/>
      <c r="G66" s="35"/>
      <c r="H66" s="35"/>
      <c r="I66" s="35"/>
      <c r="J66" s="35"/>
      <c r="K66" s="35"/>
      <c r="L66" s="35"/>
      <c r="M66" s="35"/>
      <c r="N66" s="35"/>
      <c r="O66" s="35"/>
      <c r="P66" s="35"/>
      <c r="Q66" s="35"/>
      <c r="R66" s="35"/>
      <c r="S66" s="35"/>
      <c r="V66" s="35"/>
      <c r="W66" s="35"/>
    </row>
    <row r="67" spans="1:43" ht="14.4" thickBot="1">
      <c r="B67" s="122" t="s">
        <v>110</v>
      </c>
      <c r="C67" s="123"/>
      <c r="D67" s="123"/>
      <c r="E67" s="135"/>
      <c r="F67" s="135"/>
      <c r="G67" s="141"/>
      <c r="H67" s="123"/>
      <c r="I67" s="135"/>
      <c r="J67" s="135"/>
      <c r="K67" s="135"/>
      <c r="L67" s="123"/>
      <c r="M67" s="135"/>
      <c r="N67" s="135"/>
      <c r="O67" s="135"/>
      <c r="P67" s="123"/>
      <c r="Q67" s="123"/>
      <c r="R67" s="123"/>
      <c r="S67" s="125"/>
      <c r="V67" s="35"/>
      <c r="W67" s="35"/>
    </row>
    <row r="68" spans="1:43" ht="14.4">
      <c r="B68" s="35"/>
      <c r="C68" s="35"/>
      <c r="D68" s="379" t="s">
        <v>111</v>
      </c>
      <c r="E68" s="380"/>
      <c r="F68" s="380"/>
      <c r="G68" s="380"/>
      <c r="H68" s="380"/>
      <c r="I68" s="380"/>
      <c r="J68" s="380"/>
      <c r="K68" s="380"/>
      <c r="L68" s="380"/>
      <c r="M68" s="381"/>
      <c r="N68" s="35"/>
      <c r="O68" s="183" t="s">
        <v>112</v>
      </c>
      <c r="P68" s="184"/>
      <c r="Q68" s="185"/>
      <c r="R68" s="149"/>
      <c r="S68" s="149"/>
      <c r="T68" s="149"/>
      <c r="U68" s="149"/>
      <c r="V68" s="149"/>
      <c r="W68" s="150"/>
      <c r="AJ68" s="23" t="s">
        <v>113</v>
      </c>
      <c r="AK68" s="24"/>
      <c r="AL68" s="25"/>
      <c r="AM68" s="25"/>
      <c r="AN68" s="25"/>
      <c r="AO68" s="25"/>
      <c r="AP68" s="25"/>
      <c r="AQ68" s="25"/>
    </row>
    <row r="69" spans="1:43" ht="41.4">
      <c r="B69" s="35"/>
      <c r="C69" s="35"/>
      <c r="D69" s="177" t="s">
        <v>114</v>
      </c>
      <c r="E69" s="310" t="s">
        <v>75</v>
      </c>
      <c r="F69" s="290" t="str">
        <f>+'Begroting en prognose gemeente'!F5</f>
        <v>2024</v>
      </c>
      <c r="G69" s="176">
        <f t="shared" ref="G69:K69" si="11">F69+1</f>
        <v>2025</v>
      </c>
      <c r="H69" s="176">
        <f t="shared" si="11"/>
        <v>2026</v>
      </c>
      <c r="I69" s="176">
        <f t="shared" si="11"/>
        <v>2027</v>
      </c>
      <c r="J69" s="176">
        <f t="shared" si="11"/>
        <v>2028</v>
      </c>
      <c r="K69" s="176">
        <f t="shared" si="11"/>
        <v>2029</v>
      </c>
      <c r="L69" s="176">
        <f>K69+1</f>
        <v>2030</v>
      </c>
      <c r="M69" s="178">
        <f>L69+1</f>
        <v>2031</v>
      </c>
      <c r="N69" s="35"/>
      <c r="O69" s="177" t="s">
        <v>115</v>
      </c>
      <c r="P69" s="176" t="str">
        <f t="shared" ref="P69:W69" si="12">+F69</f>
        <v>2024</v>
      </c>
      <c r="Q69" s="176">
        <f t="shared" si="12"/>
        <v>2025</v>
      </c>
      <c r="R69" s="176">
        <f t="shared" si="12"/>
        <v>2026</v>
      </c>
      <c r="S69" s="176">
        <f t="shared" si="12"/>
        <v>2027</v>
      </c>
      <c r="T69" s="176">
        <f t="shared" si="12"/>
        <v>2028</v>
      </c>
      <c r="U69" s="176">
        <f t="shared" si="12"/>
        <v>2029</v>
      </c>
      <c r="V69" s="176">
        <f t="shared" si="12"/>
        <v>2030</v>
      </c>
      <c r="W69" s="178">
        <f t="shared" si="12"/>
        <v>2031</v>
      </c>
      <c r="AJ69" s="6" t="str">
        <f t="shared" ref="AJ69:AQ69" si="13">+F69</f>
        <v>2024</v>
      </c>
      <c r="AK69" s="6">
        <f t="shared" si="13"/>
        <v>2025</v>
      </c>
      <c r="AL69" s="6">
        <f t="shared" si="13"/>
        <v>2026</v>
      </c>
      <c r="AM69" s="6">
        <f t="shared" si="13"/>
        <v>2027</v>
      </c>
      <c r="AN69" s="6">
        <f t="shared" si="13"/>
        <v>2028</v>
      </c>
      <c r="AO69" s="6">
        <f t="shared" si="13"/>
        <v>2029</v>
      </c>
      <c r="AP69" s="6">
        <f t="shared" si="13"/>
        <v>2030</v>
      </c>
      <c r="AQ69" s="6">
        <f t="shared" si="13"/>
        <v>2031</v>
      </c>
    </row>
    <row r="70" spans="1:43">
      <c r="B70" s="35"/>
      <c r="C70" s="35"/>
      <c r="D70" s="179"/>
      <c r="E70" s="35"/>
      <c r="F70" s="62"/>
      <c r="G70" s="62"/>
      <c r="H70" s="62"/>
      <c r="I70" s="62"/>
      <c r="J70" s="62"/>
      <c r="K70" s="62"/>
      <c r="L70" s="62"/>
      <c r="M70" s="180"/>
      <c r="N70" s="35"/>
      <c r="O70" s="187"/>
      <c r="P70" s="186">
        <f t="shared" ref="P70:W70" si="14">+P69-$F$5</f>
        <v>2024</v>
      </c>
      <c r="Q70" s="186">
        <f t="shared" si="14"/>
        <v>2025</v>
      </c>
      <c r="R70" s="186">
        <f t="shared" si="14"/>
        <v>2026</v>
      </c>
      <c r="S70" s="186">
        <f t="shared" si="14"/>
        <v>2027</v>
      </c>
      <c r="T70" s="186">
        <f t="shared" si="14"/>
        <v>2028</v>
      </c>
      <c r="U70" s="186">
        <f t="shared" si="14"/>
        <v>2029</v>
      </c>
      <c r="V70" s="186">
        <f t="shared" si="14"/>
        <v>2030</v>
      </c>
      <c r="W70" s="188">
        <f t="shared" si="14"/>
        <v>2031</v>
      </c>
      <c r="AJ70" s="5">
        <f>+AJ69-'Begroting en prognose gemeente'!$F$5</f>
        <v>0</v>
      </c>
      <c r="AK70" s="5">
        <f>+AK69-'Begroting en prognose gemeente'!$F$5</f>
        <v>1</v>
      </c>
      <c r="AL70" s="5">
        <f>+AL69-'Begroting en prognose gemeente'!$F$5</f>
        <v>2</v>
      </c>
      <c r="AM70" s="5">
        <f>+AM69-'Begroting en prognose gemeente'!$F$5</f>
        <v>3</v>
      </c>
      <c r="AN70" s="5">
        <f>+AN69-'Begroting en prognose gemeente'!$F$5</f>
        <v>4</v>
      </c>
      <c r="AO70" s="5">
        <f>+AO69-'Begroting en prognose gemeente'!$F$5</f>
        <v>5</v>
      </c>
      <c r="AP70" s="5">
        <f>+AP69-'Begroting en prognose gemeente'!$F$5</f>
        <v>6</v>
      </c>
      <c r="AQ70" s="5">
        <f>+AQ69-'Begroting en prognose gemeente'!$F$5</f>
        <v>7</v>
      </c>
    </row>
    <row r="71" spans="1:43">
      <c r="B71" s="35"/>
      <c r="C71" s="35"/>
      <c r="D71" s="195" t="s">
        <v>121</v>
      </c>
      <c r="E71" s="312">
        <f>L21+Q21+L43+M43+T43+U43</f>
        <v>0</v>
      </c>
      <c r="F71" s="210"/>
      <c r="G71" s="210"/>
      <c r="H71" s="210"/>
      <c r="I71" s="210"/>
      <c r="J71" s="210"/>
      <c r="K71" s="210"/>
      <c r="L71" s="210"/>
      <c r="M71" s="211"/>
      <c r="N71" s="35"/>
      <c r="O71" s="199">
        <f>SUM(P71:W71)</f>
        <v>0</v>
      </c>
      <c r="P71" s="200">
        <f t="shared" ref="P71:W72" si="15">+F71*AJ71</f>
        <v>0</v>
      </c>
      <c r="Q71" s="200">
        <f t="shared" si="15"/>
        <v>0</v>
      </c>
      <c r="R71" s="200">
        <f t="shared" si="15"/>
        <v>0</v>
      </c>
      <c r="S71" s="200">
        <f t="shared" si="15"/>
        <v>0</v>
      </c>
      <c r="T71" s="200">
        <f t="shared" si="15"/>
        <v>0</v>
      </c>
      <c r="U71" s="200">
        <f t="shared" si="15"/>
        <v>0</v>
      </c>
      <c r="V71" s="200">
        <f t="shared" si="15"/>
        <v>0</v>
      </c>
      <c r="W71" s="201">
        <f t="shared" si="15"/>
        <v>0</v>
      </c>
      <c r="AJ71" s="4">
        <f>(1+'Begroting en prognose gemeente'!$J$12)^$AJ70</f>
        <v>1</v>
      </c>
      <c r="AK71" s="4">
        <f>(1+'Begroting en prognose gemeente'!$J$12)^AK$70</f>
        <v>1.02</v>
      </c>
      <c r="AL71" s="4">
        <f>(1+'Begroting en prognose gemeente'!$J$12)^AL$70</f>
        <v>1.0404</v>
      </c>
      <c r="AM71" s="4">
        <f>(1+'Begroting en prognose gemeente'!$J$12)^AM$70</f>
        <v>1.0612079999999999</v>
      </c>
      <c r="AN71" s="4">
        <f>(1+'Begroting en prognose gemeente'!$J$12)^AN$70</f>
        <v>1.08243216</v>
      </c>
      <c r="AO71" s="4">
        <f>(1+'Begroting en prognose gemeente'!$J$12)^AO$70</f>
        <v>1.1040808032</v>
      </c>
      <c r="AP71" s="4">
        <f>(1+'Begroting en prognose gemeente'!$J$12)^AP$70</f>
        <v>1.1261624192640001</v>
      </c>
      <c r="AQ71" s="4">
        <f>(1+'Begroting en prognose gemeente'!$J$12)^AQ$70</f>
        <v>1.1486856676492798</v>
      </c>
    </row>
    <row r="72" spans="1:43">
      <c r="B72" s="35"/>
      <c r="C72" s="35"/>
      <c r="D72" s="195" t="s">
        <v>122</v>
      </c>
      <c r="E72" s="328">
        <f>G46+O43+W43</f>
        <v>0</v>
      </c>
      <c r="F72" s="210"/>
      <c r="G72" s="210"/>
      <c r="H72" s="210"/>
      <c r="I72" s="210"/>
      <c r="J72" s="210"/>
      <c r="K72" s="210"/>
      <c r="L72" s="210"/>
      <c r="M72" s="211"/>
      <c r="N72" s="35"/>
      <c r="O72" s="199">
        <f>SUM(P72:W72)</f>
        <v>0</v>
      </c>
      <c r="P72" s="200">
        <f>+F72*AJ72</f>
        <v>0</v>
      </c>
      <c r="Q72" s="200">
        <f t="shared" si="15"/>
        <v>0</v>
      </c>
      <c r="R72" s="200">
        <f t="shared" si="15"/>
        <v>0</v>
      </c>
      <c r="S72" s="200">
        <f t="shared" si="15"/>
        <v>0</v>
      </c>
      <c r="T72" s="200">
        <f t="shared" si="15"/>
        <v>0</v>
      </c>
      <c r="U72" s="200">
        <f t="shared" si="15"/>
        <v>0</v>
      </c>
      <c r="V72" s="200">
        <f t="shared" si="15"/>
        <v>0</v>
      </c>
      <c r="W72" s="201">
        <f t="shared" si="15"/>
        <v>0</v>
      </c>
      <c r="AJ72" s="4">
        <f>(1+'Begroting en prognose gemeente'!$J$12)^AJ$70</f>
        <v>1</v>
      </c>
      <c r="AK72" s="4">
        <f>(1+'Begroting en prognose gemeente'!$J$12)^AK$70</f>
        <v>1.02</v>
      </c>
      <c r="AL72" s="4">
        <f>(1+'Begroting en prognose gemeente'!$J$12)^AL$70</f>
        <v>1.0404</v>
      </c>
      <c r="AM72" s="4">
        <f>(1+'Begroting en prognose gemeente'!$J$12)^AM$70</f>
        <v>1.0612079999999999</v>
      </c>
      <c r="AN72" s="4">
        <f>(1+'Begroting en prognose gemeente'!$J$12)^AN$70</f>
        <v>1.08243216</v>
      </c>
      <c r="AO72" s="4">
        <f>(1+'Begroting en prognose gemeente'!$J$12)^AO$70</f>
        <v>1.1040808032</v>
      </c>
      <c r="AP72" s="4">
        <f>(1+'Begroting en prognose gemeente'!$J$12)^AP$70</f>
        <v>1.1261624192640001</v>
      </c>
      <c r="AQ72" s="4">
        <f>(1+'Begroting en prognose gemeente'!$J$12)^AQ$70</f>
        <v>1.1486856676492798</v>
      </c>
    </row>
    <row r="73" spans="1:43">
      <c r="B73" s="35"/>
      <c r="C73" s="35"/>
      <c r="D73" s="195" t="s">
        <v>123</v>
      </c>
      <c r="E73" s="313">
        <f>O71-O72</f>
        <v>0</v>
      </c>
      <c r="F73" s="35"/>
      <c r="G73" s="35"/>
      <c r="H73" s="35"/>
      <c r="I73" s="35"/>
      <c r="J73" s="35"/>
      <c r="K73" s="35"/>
      <c r="L73" s="35"/>
      <c r="M73" s="35"/>
      <c r="N73" s="35"/>
      <c r="P73" s="35"/>
      <c r="Q73" s="35"/>
      <c r="R73" s="35"/>
      <c r="S73" s="35"/>
      <c r="V73" s="35"/>
      <c r="W73" s="35"/>
    </row>
    <row r="74" spans="1:43">
      <c r="B74" s="35"/>
      <c r="C74" s="35"/>
      <c r="D74" s="35"/>
      <c r="E74" s="35"/>
      <c r="F74" s="35"/>
      <c r="G74" s="35"/>
      <c r="H74" s="35"/>
      <c r="I74" s="35"/>
      <c r="J74" s="35"/>
      <c r="K74" s="35"/>
      <c r="L74" s="35"/>
      <c r="M74" s="35"/>
      <c r="N74" s="35"/>
      <c r="O74" s="35"/>
      <c r="P74" s="35"/>
      <c r="Q74" s="35"/>
      <c r="R74" s="35"/>
      <c r="S74" s="35"/>
      <c r="V74" s="35"/>
      <c r="W74" s="35"/>
    </row>
    <row r="75" spans="1:43">
      <c r="B75" s="35"/>
      <c r="C75" s="35"/>
      <c r="D75" s="35"/>
      <c r="E75" s="35"/>
      <c r="F75" s="35"/>
      <c r="G75" s="35"/>
      <c r="H75" s="35"/>
      <c r="I75" s="35"/>
      <c r="J75" s="35"/>
      <c r="K75" s="35"/>
      <c r="L75" s="35"/>
      <c r="M75" s="35"/>
      <c r="N75" s="35"/>
      <c r="O75" s="35"/>
      <c r="P75" s="35"/>
      <c r="Q75" s="35"/>
      <c r="R75" s="35"/>
      <c r="S75" s="35"/>
      <c r="V75" s="35"/>
      <c r="W75" s="35"/>
    </row>
    <row r="76" spans="1:43">
      <c r="B76" s="35"/>
      <c r="C76" s="35"/>
      <c r="D76" s="314" t="s">
        <v>119</v>
      </c>
      <c r="E76" s="59">
        <f>IF(E71=SUM(F71:M71),3,-3)</f>
        <v>3</v>
      </c>
      <c r="F76" s="35" t="str">
        <f>IF(E76=3,"Realisatiekosten correct uitgefaseerd", "Totaal aan realisatiekosten wijkt af van opgetelde uitfasering")</f>
        <v>Realisatiekosten correct uitgefaseerd</v>
      </c>
      <c r="G76" s="35"/>
      <c r="H76" s="35"/>
      <c r="I76" s="35"/>
      <c r="J76" s="35"/>
      <c r="K76" s="35"/>
      <c r="L76" s="35"/>
      <c r="M76" s="35"/>
      <c r="N76" s="35"/>
      <c r="O76" s="35"/>
      <c r="P76" s="35"/>
      <c r="Q76" s="35"/>
      <c r="R76" s="35"/>
      <c r="S76" s="35"/>
      <c r="V76" s="35"/>
      <c r="W76" s="35"/>
    </row>
    <row r="77" spans="1:43">
      <c r="B77" s="35"/>
      <c r="C77" s="35"/>
      <c r="D77" s="314" t="s">
        <v>120</v>
      </c>
      <c r="E77" s="59">
        <f>IF(E72=SUM(F72:M72),3,-3)</f>
        <v>3</v>
      </c>
      <c r="F77" s="35" t="str">
        <f>IF(E77=3,"Realisatieopbrengsten correct uitgefaseerd", "Totaal aan realisatieopbrengsten wijkt af van opgetelde uitfasering")</f>
        <v>Realisatieopbrengsten correct uitgefaseerd</v>
      </c>
      <c r="G77" s="35"/>
      <c r="H77" s="35"/>
      <c r="I77" s="35"/>
      <c r="J77" s="35"/>
      <c r="K77" s="35"/>
      <c r="L77" s="35"/>
      <c r="M77" s="35"/>
      <c r="N77" s="35"/>
      <c r="O77" s="35"/>
      <c r="P77" s="35"/>
      <c r="Q77" s="35"/>
      <c r="R77" s="35"/>
      <c r="S77" s="35"/>
      <c r="V77" s="35"/>
      <c r="W77" s="35"/>
    </row>
    <row r="78" spans="1:43">
      <c r="B78" s="35"/>
      <c r="C78" s="35"/>
      <c r="D78" s="35"/>
      <c r="E78" s="35"/>
      <c r="F78" s="35"/>
      <c r="G78" s="35"/>
      <c r="H78" s="35"/>
      <c r="I78" s="35"/>
      <c r="J78" s="35"/>
      <c r="K78" s="35"/>
      <c r="L78" s="35"/>
      <c r="M78" s="35"/>
      <c r="N78" s="35"/>
      <c r="O78" s="35"/>
      <c r="P78" s="35"/>
      <c r="Q78" s="35"/>
      <c r="R78" s="35"/>
      <c r="S78" s="35"/>
      <c r="V78" s="35"/>
      <c r="W78" s="35"/>
    </row>
    <row r="79" spans="1:43">
      <c r="B79" s="35"/>
      <c r="C79" s="35"/>
      <c r="D79" s="35"/>
      <c r="E79" s="35"/>
      <c r="F79" s="35"/>
      <c r="G79" s="35"/>
      <c r="H79" s="35"/>
      <c r="I79" s="35"/>
      <c r="J79" s="35"/>
      <c r="K79" s="35"/>
      <c r="L79" s="35"/>
      <c r="M79" s="35"/>
      <c r="N79" s="35"/>
      <c r="O79" s="35"/>
      <c r="P79" s="35"/>
      <c r="Q79" s="35"/>
      <c r="R79" s="35"/>
      <c r="S79" s="35"/>
      <c r="V79" s="35"/>
      <c r="W79" s="35"/>
    </row>
    <row r="80" spans="1:43">
      <c r="B80" s="35"/>
      <c r="C80" s="35"/>
      <c r="F80" s="35"/>
      <c r="G80" s="35"/>
      <c r="H80" s="35"/>
      <c r="I80" s="35"/>
      <c r="J80" s="35"/>
      <c r="K80" s="35"/>
      <c r="L80" s="35"/>
      <c r="M80" s="35"/>
      <c r="N80" s="35"/>
      <c r="O80" s="35"/>
      <c r="P80" s="35"/>
      <c r="Q80" s="35"/>
      <c r="R80" s="35"/>
      <c r="S80" s="35"/>
      <c r="V80" s="35"/>
      <c r="W80" s="35"/>
    </row>
    <row r="81" spans="2:23">
      <c r="B81" s="35"/>
      <c r="C81" s="35"/>
      <c r="D81" s="35"/>
      <c r="E81" s="35"/>
      <c r="F81" s="35"/>
      <c r="G81" s="35"/>
      <c r="H81" s="35"/>
      <c r="I81" s="35"/>
      <c r="J81" s="35"/>
      <c r="K81" s="35"/>
      <c r="L81" s="35"/>
      <c r="M81" s="35"/>
      <c r="N81" s="35"/>
      <c r="O81" s="35"/>
      <c r="P81" s="35"/>
      <c r="Q81" s="35"/>
      <c r="R81" s="35"/>
      <c r="S81" s="35"/>
      <c r="V81" s="35"/>
      <c r="W81" s="35"/>
    </row>
    <row r="82" spans="2:23">
      <c r="B82" s="35"/>
      <c r="C82" s="35"/>
      <c r="D82" s="35"/>
      <c r="E82" s="35"/>
      <c r="F82" s="35"/>
      <c r="G82" s="35"/>
      <c r="H82" s="35"/>
      <c r="I82" s="35"/>
      <c r="J82" s="35"/>
      <c r="K82" s="35"/>
      <c r="L82" s="35"/>
      <c r="M82" s="35"/>
      <c r="N82" s="35"/>
      <c r="O82" s="35"/>
      <c r="P82" s="35"/>
      <c r="Q82" s="35"/>
      <c r="R82" s="35"/>
      <c r="S82" s="35"/>
      <c r="V82" s="35"/>
      <c r="W82" s="35"/>
    </row>
    <row r="83" spans="2:23">
      <c r="B83" s="35"/>
      <c r="C83" s="35"/>
      <c r="D83" s="35"/>
      <c r="E83" s="35"/>
      <c r="F83" s="35"/>
      <c r="G83" s="35"/>
      <c r="H83" s="35"/>
      <c r="I83" s="35"/>
      <c r="J83" s="35"/>
      <c r="K83" s="35"/>
      <c r="L83" s="35"/>
      <c r="M83" s="35"/>
      <c r="N83" s="35"/>
      <c r="O83" s="35"/>
      <c r="P83" s="35"/>
      <c r="Q83" s="35"/>
      <c r="R83" s="35"/>
      <c r="S83" s="35"/>
      <c r="V83" s="35"/>
      <c r="W83" s="35"/>
    </row>
    <row r="84" spans="2:23">
      <c r="B84" s="35"/>
      <c r="C84" s="35"/>
      <c r="D84" s="35"/>
      <c r="E84" s="35"/>
      <c r="F84" s="35"/>
      <c r="G84" s="35"/>
      <c r="H84" s="35"/>
      <c r="I84" s="35"/>
      <c r="J84" s="35"/>
      <c r="K84" s="35"/>
      <c r="L84" s="35"/>
      <c r="M84" s="35"/>
      <c r="N84" s="35"/>
      <c r="O84" s="35"/>
      <c r="P84" s="35"/>
      <c r="Q84" s="35"/>
      <c r="R84" s="35"/>
      <c r="S84" s="35"/>
      <c r="V84" s="35"/>
      <c r="W84" s="35"/>
    </row>
    <row r="85" spans="2:23">
      <c r="B85" s="35"/>
      <c r="C85" s="35"/>
      <c r="D85" s="35"/>
      <c r="E85" s="35"/>
      <c r="F85" s="35"/>
      <c r="G85" s="35"/>
      <c r="H85" s="35"/>
      <c r="I85" s="35"/>
      <c r="J85" s="35"/>
      <c r="K85" s="35"/>
      <c r="L85" s="35"/>
      <c r="M85" s="35"/>
      <c r="N85" s="35"/>
      <c r="O85" s="35"/>
      <c r="P85" s="35"/>
      <c r="Q85" s="35"/>
      <c r="R85" s="35"/>
      <c r="S85" s="35"/>
      <c r="V85" s="35"/>
      <c r="W85" s="35"/>
    </row>
    <row r="86" spans="2:23">
      <c r="B86" s="35"/>
      <c r="C86" s="35"/>
      <c r="D86" s="35"/>
      <c r="E86" s="35"/>
      <c r="F86" s="35"/>
      <c r="G86" s="35"/>
      <c r="H86" s="35"/>
      <c r="I86" s="35"/>
      <c r="J86" s="35"/>
      <c r="K86" s="35"/>
      <c r="L86" s="35"/>
      <c r="M86" s="35"/>
      <c r="N86" s="35"/>
      <c r="O86" s="35"/>
      <c r="P86" s="35"/>
      <c r="Q86" s="35"/>
      <c r="R86" s="35"/>
      <c r="S86" s="35"/>
      <c r="V86" s="35"/>
      <c r="W86" s="35"/>
    </row>
    <row r="87" spans="2:23">
      <c r="B87" s="35"/>
      <c r="C87" s="35"/>
      <c r="D87" s="35"/>
      <c r="E87" s="35"/>
      <c r="F87" s="35"/>
      <c r="G87" s="35"/>
      <c r="H87" s="35"/>
      <c r="I87" s="35"/>
      <c r="J87" s="35"/>
      <c r="K87" s="35"/>
      <c r="L87" s="35"/>
      <c r="M87" s="35"/>
      <c r="N87" s="35"/>
      <c r="O87" s="35"/>
      <c r="P87" s="35"/>
      <c r="Q87" s="35"/>
      <c r="R87" s="35"/>
      <c r="S87" s="35"/>
      <c r="V87" s="35"/>
      <c r="W87" s="35"/>
    </row>
    <row r="88" spans="2:23">
      <c r="B88" s="35"/>
      <c r="C88" s="35"/>
      <c r="D88" s="35"/>
      <c r="E88" s="35"/>
      <c r="F88" s="35"/>
      <c r="G88" s="35"/>
      <c r="H88" s="35"/>
      <c r="I88" s="35"/>
      <c r="J88" s="35"/>
      <c r="K88" s="35"/>
      <c r="L88" s="35"/>
      <c r="M88" s="35"/>
      <c r="N88" s="35"/>
      <c r="O88" s="35"/>
      <c r="P88" s="35"/>
      <c r="Q88" s="35"/>
      <c r="R88" s="35"/>
      <c r="S88" s="35"/>
      <c r="V88" s="35"/>
      <c r="W88" s="35"/>
    </row>
    <row r="89" spans="2:23">
      <c r="B89" s="35"/>
      <c r="C89" s="35"/>
      <c r="D89" s="35"/>
      <c r="E89" s="35"/>
      <c r="F89" s="35"/>
      <c r="G89" s="35"/>
      <c r="H89" s="35"/>
      <c r="I89" s="35"/>
      <c r="J89" s="35"/>
      <c r="K89" s="35"/>
      <c r="L89" s="35"/>
      <c r="M89" s="35"/>
      <c r="N89" s="35"/>
      <c r="O89" s="35"/>
      <c r="P89" s="35"/>
      <c r="Q89" s="35"/>
      <c r="R89" s="35"/>
      <c r="S89" s="35"/>
      <c r="V89" s="35"/>
      <c r="W89" s="35"/>
    </row>
    <row r="90" spans="2:23">
      <c r="V90" s="35"/>
      <c r="W90" s="35"/>
    </row>
    <row r="91" spans="2:23">
      <c r="V91" s="35"/>
      <c r="W91" s="35"/>
    </row>
    <row r="92" spans="2:23">
      <c r="V92" s="35"/>
      <c r="W92" s="35"/>
    </row>
    <row r="93" spans="2:23">
      <c r="V93" s="35"/>
      <c r="W93" s="35"/>
    </row>
    <row r="94" spans="2:23">
      <c r="V94" s="35"/>
      <c r="W94" s="35"/>
    </row>
    <row r="95" spans="2:23">
      <c r="V95" s="35"/>
      <c r="W95" s="35"/>
    </row>
    <row r="96" spans="2:23">
      <c r="V96" s="35"/>
      <c r="W96" s="35"/>
    </row>
    <row r="97" spans="22:23">
      <c r="V97" s="35"/>
      <c r="W97" s="35"/>
    </row>
    <row r="98" spans="22:23">
      <c r="V98" s="35"/>
      <c r="W98" s="35"/>
    </row>
    <row r="99" spans="22:23">
      <c r="V99" s="35"/>
      <c r="W99" s="35"/>
    </row>
    <row r="100" spans="22:23">
      <c r="V100" s="35"/>
      <c r="W100" s="35"/>
    </row>
    <row r="101" spans="22:23">
      <c r="V101" s="35"/>
      <c r="W101" s="35"/>
    </row>
    <row r="102" spans="22:23">
      <c r="V102" s="35"/>
      <c r="W102" s="35"/>
    </row>
    <row r="103" spans="22:23">
      <c r="V103" s="35"/>
      <c r="W103" s="35"/>
    </row>
  </sheetData>
  <sheetProtection algorithmName="SHA-512" hashValue="9f3qJm20a6Mc968k7pB3OoCpO9paVJKcBRgU6gO1U6GLfXQ6AtmClDfIkSZD82rwwX00jJ7NzBvATlS49GNJhA==" saltValue="3D/PbcKBi+ffwhPDEEAhdA==" spinCount="100000" sheet="1" objects="1" scenarios="1"/>
  <mergeCells count="12">
    <mergeCell ref="E8:G8"/>
    <mergeCell ref="I8:L8"/>
    <mergeCell ref="N8:Q8"/>
    <mergeCell ref="D24:D25"/>
    <mergeCell ref="E30:G30"/>
    <mergeCell ref="I30:O30"/>
    <mergeCell ref="Q30:W30"/>
    <mergeCell ref="D45:D46"/>
    <mergeCell ref="E51:G51"/>
    <mergeCell ref="I51:K51"/>
    <mergeCell ref="M51:O51"/>
    <mergeCell ref="D68:M68"/>
  </mergeCells>
  <conditionalFormatting sqref="E27">
    <cfRule type="iconSet" priority="2">
      <iconSet iconSet="3Symbols" showValue="0">
        <cfvo type="percent" val="0"/>
        <cfvo type="num" val="0"/>
        <cfvo type="num" val="1"/>
      </iconSet>
    </cfRule>
  </conditionalFormatting>
  <conditionalFormatting sqref="E76:E77">
    <cfRule type="iconSet" priority="1">
      <iconSet iconSet="3Symbols" showValue="0">
        <cfvo type="percent" val="0"/>
        <cfvo type="num" val="0"/>
        <cfvo type="num" val="1"/>
      </iconSet>
    </cfRule>
  </conditionalFormatting>
  <conditionalFormatting sqref="H25:H27">
    <cfRule type="iconSet" priority="3">
      <iconSet iconSet="3Symbols" showValue="0">
        <cfvo type="percent" val="0"/>
        <cfvo type="num" val="0"/>
        <cfvo type="num" val="1"/>
      </iconSet>
    </cfRule>
  </conditionalFormatting>
  <conditionalFormatting sqref="H46:H48">
    <cfRule type="iconSet" priority="4">
      <iconSet iconSet="3Symbols" showValue="0">
        <cfvo type="percent" val="0"/>
        <cfvo type="num" val="0"/>
        <cfvo type="num" val="1"/>
      </iconSet>
    </cfRule>
  </conditionalFormatting>
  <conditionalFormatting sqref="J48 E48">
    <cfRule type="iconSet" priority="5">
      <iconSet iconSet="3Symbols" showValue="0">
        <cfvo type="percent" val="0"/>
        <cfvo type="num" val="0"/>
        <cfvo type="num" val="1"/>
      </iconSet>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1F96D-DDED-448D-A4F5-49D1BF58988C}">
  <sheetPr>
    <tabColor rgb="FFFFFF00"/>
  </sheetPr>
  <dimension ref="A1:XFC103"/>
  <sheetViews>
    <sheetView zoomScale="93" zoomScaleNormal="93" workbookViewId="0">
      <pane xSplit="4" ySplit="2" topLeftCell="E55" activePane="bottomRight" state="frozen"/>
      <selection pane="topRight" activeCell="E1" sqref="E1"/>
      <selection pane="bottomLeft" activeCell="A3" sqref="A3"/>
      <selection pane="bottomRight" activeCell="D74" sqref="D74:E74"/>
    </sheetView>
  </sheetViews>
  <sheetFormatPr defaultColWidth="9.109375" defaultRowHeight="13.8"/>
  <cols>
    <col min="1" max="3" width="1.5546875" style="9" customWidth="1"/>
    <col min="4" max="4" width="61" style="9" customWidth="1"/>
    <col min="5" max="10" width="13.6640625" style="9" customWidth="1"/>
    <col min="11" max="11" width="14.109375" style="9" customWidth="1"/>
    <col min="12" max="12" width="13.6640625" style="9" customWidth="1"/>
    <col min="13" max="13" width="15.6640625" style="9" customWidth="1"/>
    <col min="14" max="14" width="13.6640625" style="9" customWidth="1"/>
    <col min="15" max="15" width="14.33203125" style="9" customWidth="1"/>
    <col min="16" max="18" width="13.6640625" style="9" customWidth="1"/>
    <col min="19" max="19" width="14" style="9" customWidth="1"/>
    <col min="20" max="20" width="15.33203125" style="35" customWidth="1"/>
    <col min="21" max="21" width="13.6640625" style="35" customWidth="1"/>
    <col min="22" max="22" width="13" style="9" customWidth="1"/>
    <col min="23" max="23" width="16.109375" style="9" customWidth="1"/>
    <col min="24" max="139" width="9.109375" style="35"/>
    <col min="140" max="16377" width="9.109375" style="9"/>
    <col min="16378" max="16383" width="9.109375" style="9" hidden="1" customWidth="1"/>
    <col min="16384" max="16384" width="20.33203125" style="9" customWidth="1"/>
  </cols>
  <sheetData>
    <row r="1" spans="1:139" s="2" customFormat="1" ht="21.15" customHeight="1">
      <c r="A1" s="32"/>
      <c r="B1" s="89" t="s">
        <v>39</v>
      </c>
      <c r="C1" s="87"/>
      <c r="D1" s="88"/>
      <c r="E1" s="33"/>
      <c r="G1" s="33"/>
      <c r="H1" s="33"/>
      <c r="I1" s="33"/>
      <c r="J1" s="33"/>
      <c r="K1" s="33"/>
      <c r="L1" s="33"/>
      <c r="M1" s="33"/>
      <c r="O1" s="33"/>
      <c r="P1" s="33"/>
      <c r="Q1" s="33"/>
      <c r="R1" s="11"/>
      <c r="S1" s="33"/>
      <c r="T1" s="33"/>
      <c r="U1" s="33"/>
      <c r="V1" s="33"/>
      <c r="W1" s="33"/>
      <c r="X1" s="33"/>
      <c r="Y1" s="33"/>
      <c r="Z1" s="33"/>
      <c r="AA1" s="33"/>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row>
    <row r="2" spans="1:139" s="2" customFormat="1" ht="15.6">
      <c r="A2" s="34"/>
      <c r="B2" s="88" t="s">
        <v>40</v>
      </c>
      <c r="C2" s="35"/>
      <c r="D2" s="35"/>
      <c r="E2" s="293">
        <f>Voorblad!C17</f>
        <v>0</v>
      </c>
      <c r="F2" s="36"/>
      <c r="G2" s="34"/>
      <c r="H2" s="34"/>
      <c r="I2" s="34"/>
      <c r="J2" s="34"/>
      <c r="K2" s="34"/>
      <c r="L2" s="34"/>
      <c r="M2" s="34"/>
      <c r="N2" s="34"/>
      <c r="O2" s="34"/>
      <c r="P2" s="34"/>
      <c r="Q2" s="34"/>
      <c r="R2" s="34"/>
      <c r="S2" s="51"/>
      <c r="T2" s="34"/>
      <c r="U2" s="34"/>
      <c r="V2" s="34"/>
      <c r="W2" s="34"/>
      <c r="X2" s="34"/>
      <c r="Y2" s="34"/>
      <c r="Z2" s="34"/>
      <c r="AA2" s="13"/>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row>
    <row r="3" spans="1:139" ht="14.4">
      <c r="A3" s="35"/>
      <c r="B3" s="35"/>
      <c r="C3" s="35"/>
      <c r="D3" s="35"/>
      <c r="E3" s="35"/>
      <c r="F3" s="35"/>
      <c r="G3" s="35"/>
      <c r="H3" s="35"/>
      <c r="I3" s="35"/>
      <c r="J3" s="35"/>
      <c r="K3" s="35"/>
      <c r="L3" s="35"/>
      <c r="M3" s="35"/>
      <c r="N3" s="35"/>
      <c r="O3" s="35"/>
      <c r="P3" s="35"/>
      <c r="Q3" s="35"/>
      <c r="R3" s="34"/>
      <c r="S3" s="51"/>
      <c r="V3" s="35"/>
      <c r="W3" s="35"/>
    </row>
    <row r="4" spans="1:139" ht="14.4">
      <c r="A4" s="35"/>
      <c r="B4" s="35"/>
      <c r="C4" s="35"/>
      <c r="D4" s="35"/>
      <c r="E4" s="35"/>
      <c r="F4" s="35"/>
      <c r="G4" s="35"/>
      <c r="H4" s="35"/>
      <c r="I4" s="35"/>
      <c r="J4" s="35"/>
      <c r="K4" s="35"/>
      <c r="L4" s="35"/>
      <c r="M4" s="35"/>
      <c r="N4" s="35"/>
      <c r="O4" s="35"/>
      <c r="P4" s="35"/>
      <c r="Q4" s="35"/>
      <c r="R4" s="34"/>
      <c r="S4" s="51"/>
      <c r="V4" s="35"/>
      <c r="W4" s="35"/>
    </row>
    <row r="5" spans="1:139" s="16" customFormat="1">
      <c r="A5" s="37"/>
      <c r="B5" s="37"/>
      <c r="C5" s="37"/>
      <c r="D5" s="37"/>
      <c r="E5" s="37"/>
      <c r="F5" s="37"/>
      <c r="G5" s="38"/>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row>
    <row r="6" spans="1:139" s="15" customFormat="1">
      <c r="A6" s="14"/>
      <c r="B6" s="122" t="s">
        <v>100</v>
      </c>
      <c r="C6" s="123"/>
      <c r="D6" s="123"/>
      <c r="E6" s="123"/>
      <c r="F6" s="123"/>
      <c r="G6" s="124"/>
      <c r="H6" s="123"/>
      <c r="I6" s="123"/>
      <c r="J6" s="123"/>
      <c r="K6" s="123"/>
      <c r="L6" s="123"/>
      <c r="M6" s="123"/>
      <c r="N6" s="123"/>
      <c r="O6" s="123"/>
      <c r="P6" s="123"/>
      <c r="Q6" s="123"/>
      <c r="R6" s="123"/>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row>
    <row r="7" spans="1:139" s="16" customFormat="1">
      <c r="A7" s="37"/>
      <c r="C7" s="116" t="s">
        <v>101</v>
      </c>
      <c r="D7" s="117"/>
      <c r="E7" s="117"/>
      <c r="F7" s="117"/>
      <c r="G7" s="117"/>
      <c r="H7" s="117"/>
      <c r="I7" s="117"/>
      <c r="J7" s="117"/>
      <c r="K7" s="117"/>
      <c r="L7" s="117"/>
      <c r="M7" s="286"/>
      <c r="N7" s="286"/>
      <c r="O7" s="286"/>
      <c r="P7" s="286"/>
      <c r="Q7" s="286"/>
      <c r="R7" s="11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row>
    <row r="8" spans="1:139" s="17" customFormat="1" ht="14.4">
      <c r="A8" s="39"/>
      <c r="B8" s="39"/>
      <c r="C8" s="39"/>
      <c r="D8" s="42"/>
      <c r="E8" s="377" t="s">
        <v>52</v>
      </c>
      <c r="F8" s="370"/>
      <c r="G8" s="378"/>
      <c r="H8" s="43" t="s">
        <v>53</v>
      </c>
      <c r="I8" s="369" t="s">
        <v>54</v>
      </c>
      <c r="J8" s="370"/>
      <c r="K8" s="370"/>
      <c r="L8" s="371"/>
      <c r="M8" s="39"/>
      <c r="N8" s="369" t="s">
        <v>55</v>
      </c>
      <c r="O8" s="370"/>
      <c r="P8" s="370"/>
      <c r="Q8" s="371"/>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row>
    <row r="9" spans="1:139" s="284" customFormat="1" ht="28.2" thickBot="1">
      <c r="A9" s="277"/>
      <c r="B9" s="277"/>
      <c r="C9" s="277"/>
      <c r="D9" s="277"/>
      <c r="E9" s="279" t="s">
        <v>56</v>
      </c>
      <c r="F9" s="282" t="s">
        <v>57</v>
      </c>
      <c r="G9" s="283" t="s">
        <v>58</v>
      </c>
      <c r="H9" s="277"/>
      <c r="I9" s="282" t="s">
        <v>56</v>
      </c>
      <c r="J9" s="282" t="s">
        <v>59</v>
      </c>
      <c r="K9" s="282" t="s">
        <v>60</v>
      </c>
      <c r="L9" s="282" t="s">
        <v>61</v>
      </c>
      <c r="M9" s="277"/>
      <c r="N9" s="282" t="s">
        <v>56</v>
      </c>
      <c r="O9" s="282" t="s">
        <v>59</v>
      </c>
      <c r="P9" s="282" t="s">
        <v>60</v>
      </c>
      <c r="Q9" s="282" t="s">
        <v>61</v>
      </c>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c r="BT9" s="277"/>
      <c r="BU9" s="277"/>
      <c r="BV9" s="277"/>
      <c r="BW9" s="277"/>
      <c r="BX9" s="277"/>
      <c r="BY9" s="277"/>
      <c r="BZ9" s="277"/>
      <c r="CA9" s="277"/>
      <c r="CB9" s="277"/>
      <c r="CC9" s="277"/>
      <c r="CD9" s="277"/>
      <c r="CE9" s="277"/>
      <c r="CF9" s="277"/>
      <c r="CG9" s="277"/>
      <c r="CH9" s="277"/>
      <c r="CI9" s="277"/>
      <c r="CJ9" s="277"/>
      <c r="CK9" s="277"/>
      <c r="CL9" s="277"/>
      <c r="CM9" s="277"/>
      <c r="CN9" s="277"/>
      <c r="CO9" s="277"/>
      <c r="CP9" s="277"/>
      <c r="CQ9" s="277"/>
      <c r="CR9" s="277"/>
      <c r="CS9" s="277"/>
      <c r="CT9" s="277"/>
      <c r="CU9" s="277"/>
      <c r="CV9" s="277"/>
      <c r="CW9" s="277"/>
      <c r="CX9" s="277"/>
      <c r="CY9" s="277"/>
      <c r="CZ9" s="277"/>
      <c r="DA9" s="277"/>
      <c r="DB9" s="277"/>
      <c r="DC9" s="277"/>
      <c r="DD9" s="277"/>
      <c r="DE9" s="277"/>
      <c r="DF9" s="277"/>
      <c r="DG9" s="277"/>
      <c r="DH9" s="277"/>
      <c r="DI9" s="277"/>
      <c r="DJ9" s="277"/>
      <c r="DK9" s="277"/>
      <c r="DL9" s="277"/>
      <c r="DM9" s="277"/>
      <c r="DN9" s="277"/>
      <c r="DO9" s="277"/>
      <c r="DP9" s="277"/>
      <c r="DQ9" s="277"/>
      <c r="DR9" s="277"/>
      <c r="DS9" s="277"/>
      <c r="DT9" s="277"/>
      <c r="DU9" s="277"/>
      <c r="DV9" s="277"/>
      <c r="DW9" s="277"/>
      <c r="DX9" s="277"/>
      <c r="DY9" s="277"/>
      <c r="DZ9" s="277"/>
      <c r="EA9" s="277"/>
      <c r="EB9" s="277"/>
      <c r="EC9" s="277"/>
      <c r="ED9" s="277"/>
      <c r="EE9" s="277"/>
      <c r="EF9" s="277"/>
      <c r="EG9" s="277"/>
      <c r="EH9" s="277"/>
      <c r="EI9" s="277"/>
    </row>
    <row r="10" spans="1:139" s="16" customFormat="1">
      <c r="A10" s="37"/>
      <c r="B10" s="37"/>
      <c r="C10" s="37"/>
      <c r="D10" s="98" t="s">
        <v>64</v>
      </c>
      <c r="E10" s="103">
        <f t="shared" ref="E10:G20" si="0">+I10+N10</f>
        <v>0</v>
      </c>
      <c r="F10" s="104">
        <f t="shared" si="0"/>
        <v>0</v>
      </c>
      <c r="G10" s="105">
        <f t="shared" si="0"/>
        <v>0</v>
      </c>
      <c r="H10" s="43"/>
      <c r="I10" s="90"/>
      <c r="J10" s="90"/>
      <c r="K10" s="90"/>
      <c r="L10" s="90"/>
      <c r="M10" s="37"/>
      <c r="N10" s="90"/>
      <c r="O10" s="90"/>
      <c r="P10" s="90"/>
      <c r="Q10" s="90"/>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row>
    <row r="11" spans="1:139" s="16" customFormat="1">
      <c r="A11" s="37"/>
      <c r="B11" s="37"/>
      <c r="C11" s="37"/>
      <c r="D11" s="99" t="s">
        <v>65</v>
      </c>
      <c r="E11" s="103">
        <f t="shared" si="0"/>
        <v>0</v>
      </c>
      <c r="F11" s="104">
        <f t="shared" si="0"/>
        <v>0</v>
      </c>
      <c r="G11" s="105">
        <f t="shared" si="0"/>
        <v>0</v>
      </c>
      <c r="H11" s="43"/>
      <c r="I11" s="90"/>
      <c r="J11" s="90"/>
      <c r="K11" s="90"/>
      <c r="L11" s="90"/>
      <c r="M11" s="37"/>
      <c r="N11" s="90"/>
      <c r="O11" s="90"/>
      <c r="P11" s="90"/>
      <c r="Q11" s="90"/>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row>
    <row r="12" spans="1:139" s="16" customFormat="1">
      <c r="A12" s="37"/>
      <c r="B12" s="37"/>
      <c r="C12" s="37"/>
      <c r="D12" s="99" t="s">
        <v>66</v>
      </c>
      <c r="E12" s="103">
        <f t="shared" si="0"/>
        <v>0</v>
      </c>
      <c r="F12" s="104">
        <f t="shared" si="0"/>
        <v>0</v>
      </c>
      <c r="G12" s="105">
        <f t="shared" si="0"/>
        <v>0</v>
      </c>
      <c r="H12" s="43"/>
      <c r="I12" s="90"/>
      <c r="J12" s="90"/>
      <c r="K12" s="90"/>
      <c r="L12" s="90"/>
      <c r="M12" s="37"/>
      <c r="N12" s="90"/>
      <c r="O12" s="90"/>
      <c r="P12" s="90"/>
      <c r="Q12" s="90"/>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row>
    <row r="13" spans="1:139" s="16" customFormat="1">
      <c r="A13" s="37"/>
      <c r="B13" s="37"/>
      <c r="C13" s="37"/>
      <c r="D13" s="99" t="s">
        <v>67</v>
      </c>
      <c r="E13" s="103">
        <f t="shared" si="0"/>
        <v>0</v>
      </c>
      <c r="F13" s="104">
        <f t="shared" si="0"/>
        <v>0</v>
      </c>
      <c r="G13" s="105">
        <f t="shared" si="0"/>
        <v>0</v>
      </c>
      <c r="H13" s="43"/>
      <c r="I13" s="90"/>
      <c r="J13" s="90"/>
      <c r="K13" s="90"/>
      <c r="L13" s="90"/>
      <c r="M13" s="37"/>
      <c r="N13" s="90"/>
      <c r="O13" s="90"/>
      <c r="P13" s="90"/>
      <c r="Q13" s="90"/>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row>
    <row r="14" spans="1:139" s="16" customFormat="1">
      <c r="A14" s="37"/>
      <c r="B14" s="37"/>
      <c r="C14" s="37"/>
      <c r="D14" s="99" t="s">
        <v>68</v>
      </c>
      <c r="E14" s="103">
        <f t="shared" si="0"/>
        <v>0</v>
      </c>
      <c r="F14" s="104">
        <f t="shared" si="0"/>
        <v>0</v>
      </c>
      <c r="G14" s="105">
        <f t="shared" si="0"/>
        <v>0</v>
      </c>
      <c r="H14" s="43"/>
      <c r="I14" s="90"/>
      <c r="J14" s="90"/>
      <c r="K14" s="90"/>
      <c r="L14" s="90"/>
      <c r="M14" s="37"/>
      <c r="N14" s="90"/>
      <c r="O14" s="90"/>
      <c r="P14" s="90"/>
      <c r="Q14" s="90"/>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row>
    <row r="15" spans="1:139" s="16" customFormat="1">
      <c r="A15" s="37"/>
      <c r="B15" s="37"/>
      <c r="C15" s="37"/>
      <c r="D15" s="99" t="s">
        <v>69</v>
      </c>
      <c r="E15" s="103">
        <f t="shared" si="0"/>
        <v>0</v>
      </c>
      <c r="F15" s="104">
        <f t="shared" si="0"/>
        <v>0</v>
      </c>
      <c r="G15" s="105">
        <f t="shared" si="0"/>
        <v>0</v>
      </c>
      <c r="H15" s="43"/>
      <c r="I15" s="90"/>
      <c r="J15" s="90"/>
      <c r="K15" s="90"/>
      <c r="L15" s="90"/>
      <c r="M15" s="37"/>
      <c r="N15" s="90"/>
      <c r="O15" s="90"/>
      <c r="P15" s="90"/>
      <c r="Q15" s="90"/>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row>
    <row r="16" spans="1:139" s="16" customFormat="1">
      <c r="A16" s="37"/>
      <c r="B16" s="37"/>
      <c r="C16" s="37"/>
      <c r="D16" s="99" t="s">
        <v>70</v>
      </c>
      <c r="E16" s="103">
        <f t="shared" si="0"/>
        <v>0</v>
      </c>
      <c r="F16" s="104">
        <f t="shared" si="0"/>
        <v>0</v>
      </c>
      <c r="G16" s="105">
        <f t="shared" si="0"/>
        <v>0</v>
      </c>
      <c r="H16" s="43"/>
      <c r="I16" s="90"/>
      <c r="J16" s="90"/>
      <c r="K16" s="90"/>
      <c r="L16" s="90"/>
      <c r="M16" s="37"/>
      <c r="N16" s="90"/>
      <c r="O16" s="90"/>
      <c r="P16" s="90"/>
      <c r="Q16" s="90"/>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row>
    <row r="17" spans="1:139" s="16" customFormat="1">
      <c r="A17" s="37"/>
      <c r="B17" s="37"/>
      <c r="C17" s="37"/>
      <c r="D17" s="108" t="s">
        <v>71</v>
      </c>
      <c r="E17" s="103">
        <f t="shared" si="0"/>
        <v>0</v>
      </c>
      <c r="F17" s="104">
        <f t="shared" si="0"/>
        <v>0</v>
      </c>
      <c r="G17" s="105">
        <f t="shared" si="0"/>
        <v>0</v>
      </c>
      <c r="H17" s="43"/>
      <c r="I17" s="90"/>
      <c r="J17" s="90"/>
      <c r="K17" s="90"/>
      <c r="L17" s="90"/>
      <c r="M17" s="37"/>
      <c r="N17" s="90"/>
      <c r="O17" s="90"/>
      <c r="P17" s="90"/>
      <c r="Q17" s="90"/>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row>
    <row r="18" spans="1:139" s="16" customFormat="1">
      <c r="A18" s="37"/>
      <c r="B18" s="37"/>
      <c r="C18" s="37"/>
      <c r="D18" s="108" t="s">
        <v>72</v>
      </c>
      <c r="E18" s="103">
        <f t="shared" si="0"/>
        <v>0</v>
      </c>
      <c r="F18" s="104">
        <f t="shared" si="0"/>
        <v>0</v>
      </c>
      <c r="G18" s="105">
        <f t="shared" si="0"/>
        <v>0</v>
      </c>
      <c r="H18" s="43"/>
      <c r="I18" s="90"/>
      <c r="J18" s="90"/>
      <c r="K18" s="90"/>
      <c r="L18" s="90"/>
      <c r="M18" s="37"/>
      <c r="N18" s="90"/>
      <c r="O18" s="90"/>
      <c r="P18" s="90"/>
      <c r="Q18" s="90"/>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row>
    <row r="19" spans="1:139" s="16" customFormat="1">
      <c r="A19" s="37"/>
      <c r="B19" s="37"/>
      <c r="C19" s="37"/>
      <c r="D19" s="108" t="s">
        <v>73</v>
      </c>
      <c r="E19" s="103">
        <f t="shared" si="0"/>
        <v>0</v>
      </c>
      <c r="F19" s="104">
        <f t="shared" si="0"/>
        <v>0</v>
      </c>
      <c r="G19" s="105">
        <f t="shared" si="0"/>
        <v>0</v>
      </c>
      <c r="H19" s="43"/>
      <c r="I19" s="90"/>
      <c r="J19" s="90"/>
      <c r="K19" s="90"/>
      <c r="L19" s="90"/>
      <c r="M19" s="37"/>
      <c r="N19" s="90"/>
      <c r="O19" s="90"/>
      <c r="P19" s="90"/>
      <c r="Q19" s="90"/>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row>
    <row r="20" spans="1:139" s="16" customFormat="1">
      <c r="A20" s="37"/>
      <c r="B20" s="37"/>
      <c r="C20" s="37"/>
      <c r="D20" s="99" t="s">
        <v>74</v>
      </c>
      <c r="E20" s="103">
        <f t="shared" si="0"/>
        <v>0</v>
      </c>
      <c r="F20" s="104">
        <f t="shared" si="0"/>
        <v>0</v>
      </c>
      <c r="G20" s="105">
        <f t="shared" si="0"/>
        <v>0</v>
      </c>
      <c r="H20" s="43"/>
      <c r="I20" s="90"/>
      <c r="J20" s="90"/>
      <c r="K20" s="90"/>
      <c r="L20" s="90"/>
      <c r="M20" s="37"/>
      <c r="N20" s="90"/>
      <c r="O20" s="90"/>
      <c r="P20" s="90"/>
      <c r="Q20" s="90"/>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row>
    <row r="21" spans="1:139" s="18" customFormat="1" ht="14.4" thickBot="1">
      <c r="A21" s="38"/>
      <c r="B21" s="38"/>
      <c r="C21" s="38"/>
      <c r="D21" s="100" t="s">
        <v>75</v>
      </c>
      <c r="E21" s="97"/>
      <c r="F21" s="106">
        <f>+J21+O21</f>
        <v>0</v>
      </c>
      <c r="G21" s="107">
        <f>+K21+P21</f>
        <v>0</v>
      </c>
      <c r="H21" s="43"/>
      <c r="I21" s="287"/>
      <c r="J21" s="91">
        <f>SUM(J10:J20)</f>
        <v>0</v>
      </c>
      <c r="K21" s="91">
        <f>SUM(K10:K20)</f>
        <v>0</v>
      </c>
      <c r="L21" s="288">
        <f>+SUM(L10:L20)</f>
        <v>0</v>
      </c>
      <c r="M21" s="46"/>
      <c r="N21" s="287"/>
      <c r="O21" s="91">
        <f>SUM(O10:O20)</f>
        <v>0</v>
      </c>
      <c r="P21" s="91">
        <f>SUM(P10:P20)</f>
        <v>0</v>
      </c>
      <c r="Q21" s="288">
        <f>+SUM(Q10:Q20)</f>
        <v>0</v>
      </c>
      <c r="R21" s="38"/>
      <c r="S21" s="46"/>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row>
    <row r="22" spans="1:139" s="38" customFormat="1">
      <c r="D22" s="46"/>
      <c r="E22" s="46"/>
      <c r="F22" s="46"/>
      <c r="G22" s="46"/>
      <c r="H22" s="43"/>
      <c r="I22" s="46"/>
      <c r="J22" s="46"/>
      <c r="K22" s="46"/>
      <c r="L22" s="46"/>
      <c r="M22" s="46"/>
      <c r="N22" s="46"/>
      <c r="O22" s="46"/>
      <c r="P22" s="46"/>
      <c r="Q22" s="46"/>
      <c r="R22" s="46"/>
      <c r="S22" s="46"/>
    </row>
    <row r="23" spans="1:139" s="16" customFormat="1" ht="14.4" thickBot="1">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row>
    <row r="24" spans="1:139" s="16" customFormat="1">
      <c r="A24" s="37"/>
      <c r="B24" s="37"/>
      <c r="C24" s="37"/>
      <c r="D24" s="382" t="s">
        <v>76</v>
      </c>
      <c r="E24" s="110" t="s">
        <v>77</v>
      </c>
      <c r="F24" s="110" t="s">
        <v>78</v>
      </c>
      <c r="G24" s="111" t="s">
        <v>79</v>
      </c>
      <c r="H24" s="37"/>
      <c r="I24" s="37"/>
      <c r="J24" s="37"/>
      <c r="K24" s="37"/>
      <c r="L24" s="37"/>
      <c r="M24" s="37"/>
      <c r="N24" s="37" t="s">
        <v>80</v>
      </c>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row>
    <row r="25" spans="1:139" s="16" customFormat="1" ht="14.4" thickBot="1">
      <c r="A25" s="37"/>
      <c r="B25" s="37"/>
      <c r="C25" s="37"/>
      <c r="D25" s="383"/>
      <c r="E25" s="109">
        <f>+L21</f>
        <v>0</v>
      </c>
      <c r="F25" s="109">
        <f>+Q21</f>
        <v>0</v>
      </c>
      <c r="G25" s="311">
        <f>+E25+F25</f>
        <v>0</v>
      </c>
      <c r="H25" s="44"/>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row>
    <row r="26" spans="1:139" s="16" customFormat="1" ht="14.4">
      <c r="A26" s="37"/>
      <c r="B26" s="37"/>
      <c r="C26" s="37"/>
      <c r="D26" s="270"/>
      <c r="E26" s="46"/>
      <c r="F26" s="46"/>
      <c r="G26" s="275"/>
      <c r="H26" s="44"/>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row>
    <row r="27" spans="1:139" s="16" customFormat="1">
      <c r="A27" s="37"/>
      <c r="B27" s="37"/>
      <c r="C27" s="37"/>
      <c r="D27" s="45"/>
      <c r="E27" s="50"/>
      <c r="F27" s="37"/>
      <c r="G27" s="46"/>
      <c r="H27" s="44"/>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row>
    <row r="28" spans="1:139" s="15" customFormat="1">
      <c r="A28" s="41"/>
      <c r="B28" s="122" t="s">
        <v>102</v>
      </c>
      <c r="C28" s="123"/>
      <c r="D28" s="123"/>
      <c r="E28" s="123"/>
      <c r="F28" s="123"/>
      <c r="G28" s="124"/>
      <c r="H28" s="123"/>
      <c r="I28" s="123"/>
      <c r="J28" s="123"/>
      <c r="K28" s="123"/>
      <c r="L28" s="123"/>
      <c r="M28" s="123"/>
      <c r="N28" s="123"/>
      <c r="O28" s="123"/>
      <c r="P28" s="123"/>
      <c r="Q28" s="123"/>
      <c r="R28" s="123"/>
      <c r="S28" s="125"/>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row>
    <row r="29" spans="1:139" s="16" customFormat="1" ht="14.4" thickBot="1">
      <c r="A29" s="37"/>
      <c r="B29" s="37"/>
      <c r="C29" s="114" t="s">
        <v>103</v>
      </c>
      <c r="D29" s="115"/>
      <c r="E29" s="127"/>
      <c r="F29" s="127"/>
      <c r="G29" s="127"/>
      <c r="H29" s="115"/>
      <c r="I29" s="127"/>
      <c r="J29" s="127"/>
      <c r="K29" s="127"/>
      <c r="L29" s="127"/>
      <c r="M29" s="127"/>
      <c r="N29" s="127"/>
      <c r="O29" s="127"/>
      <c r="P29" s="127"/>
      <c r="Q29" s="127"/>
      <c r="R29" s="127"/>
      <c r="S29" s="128"/>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row>
    <row r="30" spans="1:139" s="16" customFormat="1" ht="14.4">
      <c r="A30" s="37"/>
      <c r="B30" s="37"/>
      <c r="C30" s="37"/>
      <c r="D30" s="42"/>
      <c r="E30" s="384" t="s">
        <v>83</v>
      </c>
      <c r="F30" s="385"/>
      <c r="G30" s="386"/>
      <c r="H30" s="43" t="s">
        <v>53</v>
      </c>
      <c r="I30" s="387" t="s">
        <v>84</v>
      </c>
      <c r="J30" s="388"/>
      <c r="K30" s="388"/>
      <c r="L30" s="388"/>
      <c r="M30" s="388"/>
      <c r="N30" s="388"/>
      <c r="O30" s="388"/>
      <c r="P30" s="37"/>
      <c r="Q30" s="387" t="s">
        <v>85</v>
      </c>
      <c r="R30" s="388"/>
      <c r="S30" s="388"/>
      <c r="T30" s="388"/>
      <c r="U30" s="388"/>
      <c r="V30" s="388"/>
      <c r="W30" s="388"/>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row>
    <row r="31" spans="1:139" s="284" customFormat="1" ht="91.5" customHeight="1" thickBot="1">
      <c r="A31" s="277"/>
      <c r="B31" s="277"/>
      <c r="C31" s="278"/>
      <c r="D31" s="277"/>
      <c r="E31" s="279" t="s">
        <v>56</v>
      </c>
      <c r="F31" s="280" t="s">
        <v>57</v>
      </c>
      <c r="G31" s="281" t="s">
        <v>86</v>
      </c>
      <c r="H31" s="277"/>
      <c r="I31" s="318" t="s">
        <v>56</v>
      </c>
      <c r="J31" s="318" t="s">
        <v>59</v>
      </c>
      <c r="K31" s="318" t="s">
        <v>60</v>
      </c>
      <c r="L31" s="318" t="s">
        <v>104</v>
      </c>
      <c r="M31" s="318" t="s">
        <v>105</v>
      </c>
      <c r="N31" s="318" t="s">
        <v>88</v>
      </c>
      <c r="O31" s="318" t="s">
        <v>106</v>
      </c>
      <c r="P31" s="277"/>
      <c r="Q31" s="318" t="s">
        <v>56</v>
      </c>
      <c r="R31" s="318" t="s">
        <v>59</v>
      </c>
      <c r="S31" s="318" t="s">
        <v>60</v>
      </c>
      <c r="T31" s="318" t="s">
        <v>107</v>
      </c>
      <c r="U31" s="318" t="s">
        <v>105</v>
      </c>
      <c r="V31" s="318" t="s">
        <v>88</v>
      </c>
      <c r="W31" s="318" t="s">
        <v>108</v>
      </c>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c r="BT31" s="277"/>
      <c r="BU31" s="277"/>
      <c r="BV31" s="277"/>
      <c r="BW31" s="277"/>
      <c r="BX31" s="277"/>
      <c r="BY31" s="277"/>
      <c r="BZ31" s="277"/>
      <c r="CA31" s="277"/>
      <c r="CB31" s="277"/>
      <c r="CC31" s="277"/>
      <c r="CD31" s="277"/>
      <c r="CE31" s="277"/>
      <c r="CF31" s="277"/>
      <c r="CG31" s="277"/>
      <c r="CH31" s="277"/>
      <c r="CI31" s="277"/>
      <c r="CJ31" s="277"/>
      <c r="CK31" s="277"/>
      <c r="CL31" s="277"/>
      <c r="CM31" s="277"/>
      <c r="CN31" s="277"/>
      <c r="CO31" s="277"/>
      <c r="CP31" s="277"/>
      <c r="CQ31" s="277"/>
      <c r="CR31" s="277"/>
      <c r="CS31" s="277"/>
      <c r="CT31" s="277"/>
      <c r="CU31" s="277"/>
      <c r="CV31" s="277"/>
      <c r="CW31" s="277"/>
      <c r="CX31" s="277"/>
      <c r="CY31" s="277"/>
      <c r="CZ31" s="277"/>
      <c r="DA31" s="277"/>
      <c r="DB31" s="277"/>
      <c r="DC31" s="277"/>
      <c r="DD31" s="277"/>
      <c r="DE31" s="277"/>
      <c r="DF31" s="277"/>
      <c r="DG31" s="277"/>
      <c r="DH31" s="277"/>
      <c r="DI31" s="277"/>
      <c r="DJ31" s="277"/>
      <c r="DK31" s="277"/>
      <c r="DL31" s="277"/>
      <c r="DM31" s="277"/>
      <c r="DN31" s="277"/>
      <c r="DO31" s="277"/>
      <c r="DP31" s="277"/>
      <c r="DQ31" s="277"/>
      <c r="DR31" s="277"/>
      <c r="DS31" s="277"/>
      <c r="DT31" s="277"/>
      <c r="DU31" s="277"/>
      <c r="DV31" s="277"/>
      <c r="DW31" s="277"/>
      <c r="DX31" s="277"/>
      <c r="DY31" s="277"/>
      <c r="DZ31" s="277"/>
      <c r="EA31" s="277"/>
      <c r="EB31" s="277"/>
      <c r="EC31" s="277"/>
      <c r="ED31" s="277"/>
      <c r="EE31" s="277"/>
      <c r="EF31" s="277"/>
      <c r="EG31" s="277"/>
      <c r="EH31" s="277"/>
      <c r="EI31" s="277"/>
    </row>
    <row r="32" spans="1:139" s="16" customFormat="1">
      <c r="A32" s="37"/>
      <c r="B32" s="37"/>
      <c r="D32" s="132" t="str">
        <f xml:space="preserve"> D$10</f>
        <v>Wonen sociale huur</v>
      </c>
      <c r="E32" s="103">
        <f t="shared" ref="E32:E42" si="1">$I32+$Q32</f>
        <v>0</v>
      </c>
      <c r="F32" s="104">
        <f t="shared" ref="F32:F42" si="2">$J32+$R32</f>
        <v>0</v>
      </c>
      <c r="G32" s="105">
        <f t="shared" ref="G32:G42" si="3">$K32+$S32</f>
        <v>0</v>
      </c>
      <c r="H32" s="37"/>
      <c r="I32" s="90"/>
      <c r="J32" s="90"/>
      <c r="K32" s="90"/>
      <c r="L32" s="90"/>
      <c r="M32" s="90"/>
      <c r="N32" s="90"/>
      <c r="O32" s="90"/>
      <c r="P32" s="37"/>
      <c r="Q32" s="90"/>
      <c r="R32" s="90"/>
      <c r="S32" s="90"/>
      <c r="T32" s="90"/>
      <c r="U32" s="90"/>
      <c r="V32" s="90"/>
      <c r="W32" s="90"/>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row>
    <row r="33" spans="1:139" s="16" customFormat="1">
      <c r="A33" s="37"/>
      <c r="B33" s="37"/>
      <c r="D33" s="99" t="s">
        <v>65</v>
      </c>
      <c r="E33" s="103">
        <f t="shared" si="1"/>
        <v>0</v>
      </c>
      <c r="F33" s="104">
        <f t="shared" si="2"/>
        <v>0</v>
      </c>
      <c r="G33" s="105">
        <f t="shared" si="3"/>
        <v>0</v>
      </c>
      <c r="H33" s="37"/>
      <c r="I33" s="90"/>
      <c r="J33" s="90"/>
      <c r="K33" s="90"/>
      <c r="L33" s="90"/>
      <c r="M33" s="90"/>
      <c r="N33" s="90"/>
      <c r="O33" s="90"/>
      <c r="P33" s="37"/>
      <c r="Q33" s="90"/>
      <c r="R33" s="90"/>
      <c r="S33" s="90"/>
      <c r="T33" s="90"/>
      <c r="U33" s="90"/>
      <c r="V33" s="90"/>
      <c r="W33" s="90"/>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row>
    <row r="34" spans="1:139" s="16" customFormat="1">
      <c r="A34" s="37"/>
      <c r="B34" s="37"/>
      <c r="D34" s="99" t="s">
        <v>66</v>
      </c>
      <c r="E34" s="103">
        <f t="shared" si="1"/>
        <v>0</v>
      </c>
      <c r="F34" s="104">
        <f t="shared" si="2"/>
        <v>0</v>
      </c>
      <c r="G34" s="105">
        <f t="shared" si="3"/>
        <v>0</v>
      </c>
      <c r="H34" s="37"/>
      <c r="I34" s="90"/>
      <c r="J34" s="90"/>
      <c r="K34" s="90"/>
      <c r="L34" s="90"/>
      <c r="M34" s="90"/>
      <c r="N34" s="90"/>
      <c r="O34" s="90"/>
      <c r="P34" s="37"/>
      <c r="Q34" s="90"/>
      <c r="R34" s="90"/>
      <c r="S34" s="90"/>
      <c r="T34" s="90"/>
      <c r="U34" s="90"/>
      <c r="V34" s="90"/>
      <c r="W34" s="90"/>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row>
    <row r="35" spans="1:139" s="16" customFormat="1">
      <c r="A35" s="37"/>
      <c r="B35" s="37"/>
      <c r="D35" s="133" t="str">
        <f xml:space="preserve"> D$13</f>
        <v>Kantoren en bedrijfsruimte</v>
      </c>
      <c r="E35" s="103">
        <f t="shared" si="1"/>
        <v>0</v>
      </c>
      <c r="F35" s="104">
        <f t="shared" si="2"/>
        <v>0</v>
      </c>
      <c r="G35" s="105">
        <f t="shared" si="3"/>
        <v>0</v>
      </c>
      <c r="H35" s="37"/>
      <c r="I35" s="90"/>
      <c r="J35" s="90"/>
      <c r="K35" s="90"/>
      <c r="L35" s="90"/>
      <c r="M35" s="90"/>
      <c r="N35" s="90"/>
      <c r="O35" s="90"/>
      <c r="P35" s="37"/>
      <c r="Q35" s="90"/>
      <c r="R35" s="90"/>
      <c r="S35" s="90"/>
      <c r="T35" s="90"/>
      <c r="U35" s="90"/>
      <c r="V35" s="90"/>
      <c r="W35" s="90"/>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row>
    <row r="36" spans="1:139" s="16" customFormat="1">
      <c r="A36" s="37"/>
      <c r="B36" s="37"/>
      <c r="D36" s="133" t="str">
        <f xml:space="preserve"> D$14</f>
        <v>Winkels (retail)</v>
      </c>
      <c r="E36" s="103">
        <f t="shared" si="1"/>
        <v>0</v>
      </c>
      <c r="F36" s="104">
        <f t="shared" si="2"/>
        <v>0</v>
      </c>
      <c r="G36" s="105">
        <f t="shared" si="3"/>
        <v>0</v>
      </c>
      <c r="H36" s="37"/>
      <c r="I36" s="90"/>
      <c r="J36" s="90"/>
      <c r="K36" s="90"/>
      <c r="L36" s="90"/>
      <c r="M36" s="90"/>
      <c r="N36" s="90"/>
      <c r="O36" s="90"/>
      <c r="P36" s="37"/>
      <c r="Q36" s="90"/>
      <c r="R36" s="90"/>
      <c r="S36" s="90"/>
      <c r="T36" s="90"/>
      <c r="U36" s="90"/>
      <c r="V36" s="90"/>
      <c r="W36" s="90"/>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row>
    <row r="37" spans="1:139" s="16" customFormat="1">
      <c r="A37" s="37"/>
      <c r="B37" s="37"/>
      <c r="D37" s="133" t="str">
        <f xml:space="preserve"> D$15</f>
        <v>Overige commerciële voorzieningen</v>
      </c>
      <c r="E37" s="103">
        <f t="shared" si="1"/>
        <v>0</v>
      </c>
      <c r="F37" s="104">
        <f t="shared" si="2"/>
        <v>0</v>
      </c>
      <c r="G37" s="105">
        <f t="shared" si="3"/>
        <v>0</v>
      </c>
      <c r="H37" s="37"/>
      <c r="I37" s="90"/>
      <c r="J37" s="90"/>
      <c r="K37" s="90"/>
      <c r="L37" s="90"/>
      <c r="M37" s="90"/>
      <c r="N37" s="90"/>
      <c r="O37" s="90"/>
      <c r="P37" s="37"/>
      <c r="Q37" s="90"/>
      <c r="R37" s="90"/>
      <c r="S37" s="90"/>
      <c r="T37" s="90"/>
      <c r="U37" s="90"/>
      <c r="V37" s="90"/>
      <c r="W37" s="90"/>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row>
    <row r="38" spans="1:139" s="16" customFormat="1">
      <c r="A38" s="37"/>
      <c r="B38" s="37"/>
      <c r="D38" s="133" t="str">
        <f xml:space="preserve"> D$16</f>
        <v>Maatschappelijke voorzieningen</v>
      </c>
      <c r="E38" s="103">
        <f t="shared" si="1"/>
        <v>0</v>
      </c>
      <c r="F38" s="104">
        <f t="shared" si="2"/>
        <v>0</v>
      </c>
      <c r="G38" s="105">
        <f t="shared" si="3"/>
        <v>0</v>
      </c>
      <c r="H38" s="37"/>
      <c r="I38" s="90"/>
      <c r="J38" s="90"/>
      <c r="K38" s="90"/>
      <c r="L38" s="90"/>
      <c r="M38" s="90"/>
      <c r="N38" s="90"/>
      <c r="O38" s="90"/>
      <c r="P38" s="37"/>
      <c r="Q38" s="90"/>
      <c r="R38" s="90"/>
      <c r="S38" s="90"/>
      <c r="T38" s="90"/>
      <c r="U38" s="90"/>
      <c r="V38" s="90"/>
      <c r="W38" s="90"/>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row>
    <row r="39" spans="1:139" s="16" customFormat="1">
      <c r="A39" s="37"/>
      <c r="B39" s="37"/>
      <c r="D39" s="112" t="str">
        <f xml:space="preserve"> D$17</f>
        <v>= … Vrije vastgoedfunctie 1  =</v>
      </c>
      <c r="E39" s="103">
        <f t="shared" si="1"/>
        <v>0</v>
      </c>
      <c r="F39" s="104">
        <f t="shared" si="2"/>
        <v>0</v>
      </c>
      <c r="G39" s="105">
        <f t="shared" si="3"/>
        <v>0</v>
      </c>
      <c r="H39" s="37"/>
      <c r="I39" s="90"/>
      <c r="J39" s="90"/>
      <c r="K39" s="90"/>
      <c r="L39" s="90"/>
      <c r="M39" s="90"/>
      <c r="N39" s="90"/>
      <c r="O39" s="90"/>
      <c r="P39" s="37"/>
      <c r="Q39" s="90"/>
      <c r="R39" s="90"/>
      <c r="S39" s="90"/>
      <c r="T39" s="90"/>
      <c r="U39" s="90"/>
      <c r="V39" s="90"/>
      <c r="W39" s="90"/>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row>
    <row r="40" spans="1:139" s="16" customFormat="1">
      <c r="A40" s="37"/>
      <c r="B40" s="37"/>
      <c r="D40" s="112" t="str">
        <f xml:space="preserve"> D$18</f>
        <v>= … Vrije vastgoedfunctie 2  =</v>
      </c>
      <c r="E40" s="103">
        <f t="shared" si="1"/>
        <v>0</v>
      </c>
      <c r="F40" s="104">
        <f t="shared" si="2"/>
        <v>0</v>
      </c>
      <c r="G40" s="105">
        <f t="shared" si="3"/>
        <v>0</v>
      </c>
      <c r="H40" s="37"/>
      <c r="I40" s="90"/>
      <c r="J40" s="90"/>
      <c r="K40" s="90"/>
      <c r="L40" s="90"/>
      <c r="M40" s="90"/>
      <c r="N40" s="90"/>
      <c r="O40" s="90"/>
      <c r="P40" s="37"/>
      <c r="Q40" s="90"/>
      <c r="R40" s="90"/>
      <c r="S40" s="90"/>
      <c r="T40" s="90"/>
      <c r="U40" s="319"/>
      <c r="V40" s="90"/>
      <c r="W40" s="90"/>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row>
    <row r="41" spans="1:139" s="16" customFormat="1">
      <c r="A41" s="37"/>
      <c r="B41" s="37"/>
      <c r="D41" s="112" t="str">
        <f xml:space="preserve"> D$19</f>
        <v>= … Vrije vastgoedfunctie 3  =</v>
      </c>
      <c r="E41" s="103">
        <f t="shared" si="1"/>
        <v>0</v>
      </c>
      <c r="F41" s="104">
        <f t="shared" si="2"/>
        <v>0</v>
      </c>
      <c r="G41" s="105">
        <f t="shared" si="3"/>
        <v>0</v>
      </c>
      <c r="H41" s="37"/>
      <c r="I41" s="90"/>
      <c r="J41" s="90"/>
      <c r="K41" s="90"/>
      <c r="L41" s="90"/>
      <c r="M41" s="90"/>
      <c r="N41" s="90"/>
      <c r="O41" s="90"/>
      <c r="P41" s="37"/>
      <c r="Q41" s="90"/>
      <c r="R41" s="90"/>
      <c r="S41" s="90"/>
      <c r="T41" s="90"/>
      <c r="U41" s="320"/>
      <c r="V41" s="90"/>
      <c r="W41" s="90"/>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row>
    <row r="42" spans="1:139" s="16" customFormat="1">
      <c r="A42" s="37"/>
      <c r="B42" s="37"/>
      <c r="D42" s="133" t="str">
        <f xml:space="preserve"> D$20</f>
        <v>Gebouwd parkeren</v>
      </c>
      <c r="E42" s="103">
        <f t="shared" si="1"/>
        <v>0</v>
      </c>
      <c r="F42" s="104">
        <f t="shared" si="2"/>
        <v>0</v>
      </c>
      <c r="G42" s="105">
        <f t="shared" si="3"/>
        <v>0</v>
      </c>
      <c r="H42" s="37"/>
      <c r="I42" s="319"/>
      <c r="J42" s="319"/>
      <c r="K42" s="319"/>
      <c r="L42" s="319"/>
      <c r="M42" s="319"/>
      <c r="N42" s="319"/>
      <c r="O42" s="319"/>
      <c r="P42" s="37"/>
      <c r="Q42" s="319"/>
      <c r="R42" s="319"/>
      <c r="S42" s="319"/>
      <c r="T42" s="319"/>
      <c r="U42" s="319"/>
      <c r="V42" s="319"/>
      <c r="W42" s="319"/>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row>
    <row r="43" spans="1:139" s="16" customFormat="1" ht="14.4" thickBot="1">
      <c r="A43" s="37"/>
      <c r="B43" s="37"/>
      <c r="D43" s="100" t="s">
        <v>75</v>
      </c>
      <c r="E43" s="97"/>
      <c r="F43" s="106">
        <f>+SUM(F32:F42)</f>
        <v>0</v>
      </c>
      <c r="G43" s="107">
        <f>+SUM(G32:G42)</f>
        <v>0</v>
      </c>
      <c r="H43" s="37"/>
      <c r="I43" s="324"/>
      <c r="J43" s="325">
        <f>SUM(J32:J42)</f>
        <v>0</v>
      </c>
      <c r="K43" s="325">
        <f>SUM(K32:K42)</f>
        <v>0</v>
      </c>
      <c r="L43" s="326">
        <f>SUM(L32:L42)</f>
        <v>0</v>
      </c>
      <c r="M43" s="326">
        <f>+SUM(M32:M42)</f>
        <v>0</v>
      </c>
      <c r="N43" s="325">
        <f>+SUM(N32:N42)</f>
        <v>0</v>
      </c>
      <c r="O43" s="330">
        <f>+SUM(O32:O42)</f>
        <v>0</v>
      </c>
      <c r="P43" s="37"/>
      <c r="Q43" s="324"/>
      <c r="R43" s="327">
        <f>SUM(R32:R42)</f>
        <v>0</v>
      </c>
      <c r="S43" s="321">
        <f>SUM(S32:S42)</f>
        <v>0</v>
      </c>
      <c r="T43" s="322">
        <f>SUM(T32:T42)</f>
        <v>0</v>
      </c>
      <c r="U43" s="322">
        <f>+SUM(U32:U42)</f>
        <v>0</v>
      </c>
      <c r="V43" s="323">
        <f>+SUM(V32:V42)</f>
        <v>0</v>
      </c>
      <c r="W43" s="330">
        <f>+SUM(W32:W42)</f>
        <v>0</v>
      </c>
      <c r="X43" s="38"/>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row>
    <row r="44" spans="1:139" s="16" customFormat="1" ht="14.4" thickBot="1">
      <c r="A44" s="37"/>
      <c r="B44" s="37"/>
      <c r="C44" s="37"/>
      <c r="D44" s="37"/>
      <c r="E44" s="37"/>
      <c r="F44" s="37"/>
      <c r="G44" s="37"/>
      <c r="H44" s="37"/>
      <c r="I44" s="37"/>
      <c r="L44" s="37"/>
      <c r="M44" s="3"/>
      <c r="N44" s="46"/>
      <c r="O44" s="37"/>
      <c r="P44" s="37"/>
      <c r="Q44" s="37"/>
      <c r="R44" s="37"/>
      <c r="S44" s="3">
        <f>COUNT(V32:V42)</f>
        <v>0</v>
      </c>
      <c r="T44" s="37"/>
      <c r="U44" s="46"/>
      <c r="V44" s="37"/>
      <c r="W44" s="37"/>
      <c r="X44" s="272"/>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row>
    <row r="45" spans="1:139" s="16" customFormat="1">
      <c r="A45" s="37"/>
      <c r="B45" s="37"/>
      <c r="C45" s="37"/>
      <c r="D45" s="382" t="s">
        <v>90</v>
      </c>
      <c r="E45" s="95" t="s">
        <v>77</v>
      </c>
      <c r="F45" s="95" t="s">
        <v>91</v>
      </c>
      <c r="G45" s="134" t="s">
        <v>79</v>
      </c>
      <c r="H45" s="37"/>
      <c r="I45" s="37"/>
      <c r="J45" s="47">
        <f>J21</f>
        <v>0</v>
      </c>
      <c r="K45" s="48" t="s">
        <v>92</v>
      </c>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row>
    <row r="46" spans="1:139" s="16" customFormat="1" ht="14.4" thickBot="1">
      <c r="A46" s="37"/>
      <c r="B46" s="37"/>
      <c r="C46" s="37"/>
      <c r="D46" s="383"/>
      <c r="E46" s="109">
        <f>+N43</f>
        <v>0</v>
      </c>
      <c r="F46" s="109">
        <f>+V43</f>
        <v>0</v>
      </c>
      <c r="G46" s="329">
        <f>+E46+F46</f>
        <v>0</v>
      </c>
      <c r="H46" s="44"/>
      <c r="I46" s="37"/>
      <c r="J46" s="129">
        <f>+J43-J45</f>
        <v>0</v>
      </c>
      <c r="K46" s="49" t="s">
        <v>93</v>
      </c>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row>
    <row r="47" spans="1:139" s="37" customFormat="1" ht="14.4">
      <c r="D47" s="274"/>
      <c r="E47" s="46"/>
      <c r="F47" s="46"/>
      <c r="G47" s="275"/>
      <c r="H47" s="44"/>
    </row>
    <row r="48" spans="1:139" s="37" customFormat="1" ht="14.4">
      <c r="D48" s="274"/>
      <c r="E48" s="50">
        <f>IF(J46=0,3,0)</f>
        <v>3</v>
      </c>
      <c r="F48" s="278" t="str">
        <f>IF(J46=0," ","Zie cel J46: je zou verwachten dat m² bvo bij renovatie/transformatie in begin- en eindsituatie ongeveer gelijk is")</f>
        <v xml:space="preserve"> </v>
      </c>
      <c r="G48" s="275"/>
      <c r="H48" s="44"/>
      <c r="J48" s="50"/>
    </row>
    <row r="49" spans="1:139" s="16" customFormat="1">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row>
    <row r="50" spans="1:139" s="15" customFormat="1" ht="14.4" thickBot="1">
      <c r="A50" s="14"/>
      <c r="B50" s="122" t="s">
        <v>109</v>
      </c>
      <c r="C50" s="123"/>
      <c r="D50" s="123"/>
      <c r="E50" s="135"/>
      <c r="F50" s="135"/>
      <c r="G50" s="141"/>
      <c r="H50" s="123"/>
      <c r="I50" s="135"/>
      <c r="J50" s="135"/>
      <c r="K50" s="135"/>
      <c r="L50" s="123"/>
      <c r="M50" s="135"/>
      <c r="N50" s="135"/>
      <c r="O50" s="135"/>
      <c r="P50" s="123"/>
      <c r="Q50" s="123"/>
      <c r="R50" s="123"/>
      <c r="S50" s="125"/>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row>
    <row r="51" spans="1:139" ht="14.4">
      <c r="A51" s="35"/>
      <c r="B51" s="35"/>
      <c r="C51" s="35"/>
      <c r="D51" s="42"/>
      <c r="E51" s="384" t="s">
        <v>97</v>
      </c>
      <c r="F51" s="385"/>
      <c r="G51" s="386"/>
      <c r="H51" s="35"/>
      <c r="I51" s="384" t="s">
        <v>98</v>
      </c>
      <c r="J51" s="385"/>
      <c r="K51" s="386"/>
      <c r="L51" s="35"/>
      <c r="M51" s="384" t="s">
        <v>99</v>
      </c>
      <c r="N51" s="385"/>
      <c r="O51" s="386"/>
      <c r="P51" s="35"/>
      <c r="Q51" s="35"/>
      <c r="R51" s="35"/>
      <c r="S51" s="35"/>
      <c r="V51" s="35"/>
      <c r="W51" s="35"/>
    </row>
    <row r="52" spans="1:139" ht="14.4" thickBot="1">
      <c r="A52" s="35"/>
      <c r="B52" s="35"/>
      <c r="C52" s="35"/>
      <c r="D52" s="40"/>
      <c r="E52" s="96" t="s">
        <v>56</v>
      </c>
      <c r="F52" s="92" t="s">
        <v>57</v>
      </c>
      <c r="G52" s="131" t="s">
        <v>86</v>
      </c>
      <c r="H52" s="35"/>
      <c r="I52" s="96" t="s">
        <v>56</v>
      </c>
      <c r="J52" s="92" t="s">
        <v>57</v>
      </c>
      <c r="K52" s="131" t="s">
        <v>86</v>
      </c>
      <c r="L52" s="35"/>
      <c r="M52" s="96" t="s">
        <v>56</v>
      </c>
      <c r="N52" s="92" t="s">
        <v>57</v>
      </c>
      <c r="O52" s="131" t="s">
        <v>86</v>
      </c>
      <c r="P52" s="35"/>
      <c r="Q52" s="35"/>
      <c r="R52" s="35"/>
      <c r="S52" s="35"/>
      <c r="V52" s="35"/>
      <c r="W52" s="35"/>
    </row>
    <row r="53" spans="1:139">
      <c r="A53" s="35"/>
      <c r="B53" s="35"/>
      <c r="C53" s="35"/>
      <c r="D53" s="132" t="str">
        <f xml:space="preserve"> D$10</f>
        <v>Wonen sociale huur</v>
      </c>
      <c r="E53" s="103">
        <f t="shared" ref="E53:E63" si="4">+$E10</f>
        <v>0</v>
      </c>
      <c r="F53" s="104">
        <f t="shared" ref="F53:F64" si="5">+$F10</f>
        <v>0</v>
      </c>
      <c r="G53" s="105">
        <f t="shared" ref="G53:G64" si="6">+$G10</f>
        <v>0</v>
      </c>
      <c r="H53" s="35"/>
      <c r="I53" s="103">
        <f>+$E32</f>
        <v>0</v>
      </c>
      <c r="J53" s="104">
        <f>+$F32</f>
        <v>0</v>
      </c>
      <c r="K53" s="105">
        <f>+$G32</f>
        <v>0</v>
      </c>
      <c r="L53" s="35"/>
      <c r="M53" s="136">
        <f t="shared" ref="M53:O63" si="7">+I53-E53</f>
        <v>0</v>
      </c>
      <c r="N53" s="130">
        <f t="shared" si="7"/>
        <v>0</v>
      </c>
      <c r="O53" s="137">
        <f t="shared" si="7"/>
        <v>0</v>
      </c>
      <c r="P53" s="35"/>
      <c r="Q53" s="35"/>
      <c r="R53" s="35"/>
      <c r="S53" s="35"/>
      <c r="V53" s="35"/>
      <c r="W53" s="35"/>
    </row>
    <row r="54" spans="1:139">
      <c r="A54" s="35"/>
      <c r="B54" s="35"/>
      <c r="C54" s="35"/>
      <c r="D54" s="99" t="s">
        <v>65</v>
      </c>
      <c r="E54" s="103">
        <f t="shared" si="4"/>
        <v>0</v>
      </c>
      <c r="F54" s="104">
        <f t="shared" si="5"/>
        <v>0</v>
      </c>
      <c r="G54" s="105">
        <f t="shared" si="6"/>
        <v>0</v>
      </c>
      <c r="H54" s="35"/>
      <c r="I54" s="103">
        <f t="shared" ref="I54:I63" si="8">+$E33</f>
        <v>0</v>
      </c>
      <c r="J54" s="104">
        <f t="shared" ref="J54:J63" si="9">+$F33</f>
        <v>0</v>
      </c>
      <c r="K54" s="105">
        <f t="shared" ref="K54:K64" si="10">+$G33</f>
        <v>0</v>
      </c>
      <c r="L54" s="35"/>
      <c r="M54" s="136">
        <f t="shared" si="7"/>
        <v>0</v>
      </c>
      <c r="N54" s="130">
        <f t="shared" si="7"/>
        <v>0</v>
      </c>
      <c r="O54" s="137">
        <f t="shared" si="7"/>
        <v>0</v>
      </c>
      <c r="P54" s="35"/>
      <c r="Q54" s="35"/>
      <c r="R54" s="35"/>
      <c r="S54" s="35"/>
      <c r="V54" s="35"/>
      <c r="W54" s="35"/>
    </row>
    <row r="55" spans="1:139">
      <c r="A55" s="35"/>
      <c r="B55" s="35"/>
      <c r="C55" s="35"/>
      <c r="D55" s="99" t="s">
        <v>66</v>
      </c>
      <c r="E55" s="103">
        <f t="shared" si="4"/>
        <v>0</v>
      </c>
      <c r="F55" s="104">
        <f t="shared" si="5"/>
        <v>0</v>
      </c>
      <c r="G55" s="105">
        <f t="shared" si="6"/>
        <v>0</v>
      </c>
      <c r="H55" s="35"/>
      <c r="I55" s="103">
        <f t="shared" si="8"/>
        <v>0</v>
      </c>
      <c r="J55" s="104">
        <f t="shared" si="9"/>
        <v>0</v>
      </c>
      <c r="K55" s="105">
        <f t="shared" si="10"/>
        <v>0</v>
      </c>
      <c r="L55" s="35"/>
      <c r="M55" s="136">
        <f t="shared" si="7"/>
        <v>0</v>
      </c>
      <c r="N55" s="130">
        <f t="shared" si="7"/>
        <v>0</v>
      </c>
      <c r="O55" s="137">
        <f t="shared" si="7"/>
        <v>0</v>
      </c>
      <c r="P55" s="35"/>
      <c r="Q55" s="35"/>
      <c r="R55" s="35"/>
      <c r="S55" s="35"/>
      <c r="V55" s="35"/>
      <c r="W55" s="35"/>
    </row>
    <row r="56" spans="1:139">
      <c r="A56" s="35"/>
      <c r="B56" s="35"/>
      <c r="C56" s="35"/>
      <c r="D56" s="133" t="str">
        <f xml:space="preserve"> D$13</f>
        <v>Kantoren en bedrijfsruimte</v>
      </c>
      <c r="E56" s="103">
        <f t="shared" si="4"/>
        <v>0</v>
      </c>
      <c r="F56" s="104">
        <f t="shared" si="5"/>
        <v>0</v>
      </c>
      <c r="G56" s="105">
        <f t="shared" si="6"/>
        <v>0</v>
      </c>
      <c r="H56" s="35"/>
      <c r="I56" s="103">
        <f t="shared" si="8"/>
        <v>0</v>
      </c>
      <c r="J56" s="104">
        <f t="shared" si="9"/>
        <v>0</v>
      </c>
      <c r="K56" s="105">
        <f t="shared" si="10"/>
        <v>0</v>
      </c>
      <c r="L56" s="35"/>
      <c r="M56" s="136">
        <f t="shared" si="7"/>
        <v>0</v>
      </c>
      <c r="N56" s="130">
        <f t="shared" si="7"/>
        <v>0</v>
      </c>
      <c r="O56" s="137">
        <f t="shared" si="7"/>
        <v>0</v>
      </c>
      <c r="P56" s="35"/>
      <c r="Q56" s="35"/>
      <c r="R56" s="35"/>
      <c r="S56" s="35"/>
      <c r="V56" s="35"/>
      <c r="W56" s="35"/>
    </row>
    <row r="57" spans="1:139">
      <c r="A57" s="35"/>
      <c r="B57" s="35"/>
      <c r="C57" s="35"/>
      <c r="D57" s="133" t="str">
        <f xml:space="preserve"> D$14</f>
        <v>Winkels (retail)</v>
      </c>
      <c r="E57" s="103">
        <f t="shared" si="4"/>
        <v>0</v>
      </c>
      <c r="F57" s="104">
        <f t="shared" si="5"/>
        <v>0</v>
      </c>
      <c r="G57" s="105">
        <f t="shared" si="6"/>
        <v>0</v>
      </c>
      <c r="H57" s="35"/>
      <c r="I57" s="103">
        <f t="shared" si="8"/>
        <v>0</v>
      </c>
      <c r="J57" s="104">
        <f t="shared" si="9"/>
        <v>0</v>
      </c>
      <c r="K57" s="105">
        <f t="shared" si="10"/>
        <v>0</v>
      </c>
      <c r="L57" s="35"/>
      <c r="M57" s="136">
        <f t="shared" si="7"/>
        <v>0</v>
      </c>
      <c r="N57" s="130">
        <f t="shared" si="7"/>
        <v>0</v>
      </c>
      <c r="O57" s="137">
        <f t="shared" si="7"/>
        <v>0</v>
      </c>
      <c r="P57" s="35"/>
      <c r="Q57" s="35"/>
      <c r="R57" s="35"/>
      <c r="S57" s="35"/>
      <c r="V57" s="35"/>
      <c r="W57" s="35"/>
    </row>
    <row r="58" spans="1:139">
      <c r="A58" s="35"/>
      <c r="B58" s="35"/>
      <c r="C58" s="35"/>
      <c r="D58" s="133" t="str">
        <f xml:space="preserve"> D$15</f>
        <v>Overige commerciële voorzieningen</v>
      </c>
      <c r="E58" s="103">
        <f t="shared" si="4"/>
        <v>0</v>
      </c>
      <c r="F58" s="104">
        <f t="shared" si="5"/>
        <v>0</v>
      </c>
      <c r="G58" s="105">
        <f t="shared" si="6"/>
        <v>0</v>
      </c>
      <c r="H58" s="35"/>
      <c r="I58" s="103">
        <f t="shared" si="8"/>
        <v>0</v>
      </c>
      <c r="J58" s="104">
        <f t="shared" si="9"/>
        <v>0</v>
      </c>
      <c r="K58" s="105">
        <f t="shared" si="10"/>
        <v>0</v>
      </c>
      <c r="L58" s="35"/>
      <c r="M58" s="136">
        <f t="shared" si="7"/>
        <v>0</v>
      </c>
      <c r="N58" s="130">
        <f t="shared" si="7"/>
        <v>0</v>
      </c>
      <c r="O58" s="137">
        <f t="shared" si="7"/>
        <v>0</v>
      </c>
      <c r="P58" s="35"/>
      <c r="Q58" s="35"/>
      <c r="R58" s="35"/>
      <c r="S58" s="35"/>
      <c r="V58" s="35"/>
      <c r="W58" s="35"/>
    </row>
    <row r="59" spans="1:139">
      <c r="A59" s="35"/>
      <c r="B59" s="35"/>
      <c r="C59" s="35"/>
      <c r="D59" s="133" t="str">
        <f xml:space="preserve"> D$16</f>
        <v>Maatschappelijke voorzieningen</v>
      </c>
      <c r="E59" s="103">
        <f t="shared" si="4"/>
        <v>0</v>
      </c>
      <c r="F59" s="104">
        <f t="shared" si="5"/>
        <v>0</v>
      </c>
      <c r="G59" s="105">
        <f t="shared" si="6"/>
        <v>0</v>
      </c>
      <c r="H59" s="35"/>
      <c r="I59" s="103">
        <f t="shared" si="8"/>
        <v>0</v>
      </c>
      <c r="J59" s="104">
        <f t="shared" si="9"/>
        <v>0</v>
      </c>
      <c r="K59" s="105">
        <f t="shared" si="10"/>
        <v>0</v>
      </c>
      <c r="L59" s="35"/>
      <c r="M59" s="136">
        <f t="shared" si="7"/>
        <v>0</v>
      </c>
      <c r="N59" s="130">
        <f>+J59-F59</f>
        <v>0</v>
      </c>
      <c r="O59" s="137">
        <f t="shared" si="7"/>
        <v>0</v>
      </c>
      <c r="P59" s="35"/>
      <c r="Q59" s="35"/>
      <c r="R59" s="35"/>
      <c r="S59" s="35"/>
      <c r="V59" s="35"/>
      <c r="W59" s="35"/>
    </row>
    <row r="60" spans="1:139">
      <c r="A60" s="35"/>
      <c r="B60" s="35"/>
      <c r="C60" s="35"/>
      <c r="D60" s="112" t="str">
        <f xml:space="preserve"> D$17</f>
        <v>= … Vrije vastgoedfunctie 1  =</v>
      </c>
      <c r="E60" s="103">
        <f t="shared" si="4"/>
        <v>0</v>
      </c>
      <c r="F60" s="104">
        <f t="shared" si="5"/>
        <v>0</v>
      </c>
      <c r="G60" s="105">
        <f t="shared" si="6"/>
        <v>0</v>
      </c>
      <c r="H60" s="35"/>
      <c r="I60" s="103">
        <f t="shared" si="8"/>
        <v>0</v>
      </c>
      <c r="J60" s="104">
        <f t="shared" si="9"/>
        <v>0</v>
      </c>
      <c r="K60" s="105">
        <f t="shared" si="10"/>
        <v>0</v>
      </c>
      <c r="L60" s="35"/>
      <c r="M60" s="136">
        <f t="shared" si="7"/>
        <v>0</v>
      </c>
      <c r="N60" s="130">
        <f t="shared" si="7"/>
        <v>0</v>
      </c>
      <c r="O60" s="137">
        <f t="shared" si="7"/>
        <v>0</v>
      </c>
      <c r="P60" s="35"/>
      <c r="Q60" s="35"/>
      <c r="R60" s="35"/>
      <c r="S60" s="35"/>
      <c r="V60" s="35"/>
      <c r="W60" s="35"/>
    </row>
    <row r="61" spans="1:139">
      <c r="A61" s="35"/>
      <c r="B61" s="35"/>
      <c r="C61" s="35"/>
      <c r="D61" s="112" t="str">
        <f xml:space="preserve"> D$18</f>
        <v>= … Vrije vastgoedfunctie 2  =</v>
      </c>
      <c r="E61" s="103">
        <f t="shared" si="4"/>
        <v>0</v>
      </c>
      <c r="F61" s="104">
        <f t="shared" si="5"/>
        <v>0</v>
      </c>
      <c r="G61" s="105">
        <f t="shared" si="6"/>
        <v>0</v>
      </c>
      <c r="H61" s="35"/>
      <c r="I61" s="103">
        <f t="shared" si="8"/>
        <v>0</v>
      </c>
      <c r="J61" s="104">
        <f t="shared" si="9"/>
        <v>0</v>
      </c>
      <c r="K61" s="105">
        <f t="shared" si="10"/>
        <v>0</v>
      </c>
      <c r="L61" s="35"/>
      <c r="M61" s="136">
        <f t="shared" si="7"/>
        <v>0</v>
      </c>
      <c r="N61" s="130">
        <f t="shared" si="7"/>
        <v>0</v>
      </c>
      <c r="O61" s="137">
        <f t="shared" si="7"/>
        <v>0</v>
      </c>
      <c r="P61" s="35"/>
      <c r="Q61" s="35"/>
      <c r="R61" s="35"/>
      <c r="S61" s="35"/>
      <c r="V61" s="35"/>
      <c r="W61" s="35"/>
    </row>
    <row r="62" spans="1:139">
      <c r="A62" s="35"/>
      <c r="B62" s="35"/>
      <c r="C62" s="35"/>
      <c r="D62" s="112" t="str">
        <f xml:space="preserve"> D$19</f>
        <v>= … Vrije vastgoedfunctie 3  =</v>
      </c>
      <c r="E62" s="103">
        <f t="shared" si="4"/>
        <v>0</v>
      </c>
      <c r="F62" s="104">
        <f t="shared" si="5"/>
        <v>0</v>
      </c>
      <c r="G62" s="105">
        <f t="shared" si="6"/>
        <v>0</v>
      </c>
      <c r="H62" s="35"/>
      <c r="I62" s="103">
        <f t="shared" si="8"/>
        <v>0</v>
      </c>
      <c r="J62" s="104">
        <f t="shared" si="9"/>
        <v>0</v>
      </c>
      <c r="K62" s="105">
        <f t="shared" si="10"/>
        <v>0</v>
      </c>
      <c r="L62" s="35"/>
      <c r="M62" s="136">
        <f t="shared" si="7"/>
        <v>0</v>
      </c>
      <c r="N62" s="130">
        <f t="shared" si="7"/>
        <v>0</v>
      </c>
      <c r="O62" s="137">
        <f t="shared" si="7"/>
        <v>0</v>
      </c>
      <c r="P62" s="35"/>
      <c r="Q62" s="35"/>
      <c r="R62" s="35"/>
      <c r="S62" s="35"/>
      <c r="V62" s="35"/>
      <c r="W62" s="35"/>
    </row>
    <row r="63" spans="1:139">
      <c r="A63" s="35"/>
      <c r="B63" s="35"/>
      <c r="C63" s="35"/>
      <c r="D63" s="133" t="str">
        <f xml:space="preserve"> D$20</f>
        <v>Gebouwd parkeren</v>
      </c>
      <c r="E63" s="103">
        <f t="shared" si="4"/>
        <v>0</v>
      </c>
      <c r="F63" s="104">
        <f t="shared" si="5"/>
        <v>0</v>
      </c>
      <c r="G63" s="105">
        <f t="shared" si="6"/>
        <v>0</v>
      </c>
      <c r="H63" s="35"/>
      <c r="I63" s="103">
        <f t="shared" si="8"/>
        <v>0</v>
      </c>
      <c r="J63" s="104">
        <f t="shared" si="9"/>
        <v>0</v>
      </c>
      <c r="K63" s="105">
        <f t="shared" si="10"/>
        <v>0</v>
      </c>
      <c r="L63" s="35"/>
      <c r="M63" s="136">
        <f t="shared" si="7"/>
        <v>0</v>
      </c>
      <c r="N63" s="130">
        <f t="shared" si="7"/>
        <v>0</v>
      </c>
      <c r="O63" s="137">
        <f t="shared" si="7"/>
        <v>0</v>
      </c>
      <c r="P63" s="35"/>
      <c r="Q63" s="35"/>
      <c r="R63" s="35"/>
      <c r="S63" s="35"/>
      <c r="V63" s="35"/>
      <c r="W63" s="35"/>
    </row>
    <row r="64" spans="1:139" ht="14.4" thickBot="1">
      <c r="A64" s="35"/>
      <c r="B64" s="35"/>
      <c r="C64" s="35"/>
      <c r="D64" s="100" t="s">
        <v>75</v>
      </c>
      <c r="E64" s="97"/>
      <c r="F64" s="104">
        <f t="shared" si="5"/>
        <v>0</v>
      </c>
      <c r="G64" s="105">
        <f t="shared" si="6"/>
        <v>0</v>
      </c>
      <c r="H64" s="35"/>
      <c r="I64" s="97"/>
      <c r="J64" s="104">
        <f>+$F43</f>
        <v>0</v>
      </c>
      <c r="K64" s="105">
        <f t="shared" si="10"/>
        <v>0</v>
      </c>
      <c r="L64" s="35"/>
      <c r="M64" s="138"/>
      <c r="N64" s="139">
        <f>+J64-F64</f>
        <v>0</v>
      </c>
      <c r="O64" s="140">
        <f>+K64-G64</f>
        <v>0</v>
      </c>
      <c r="P64" s="35"/>
      <c r="Q64" s="35"/>
      <c r="R64" s="35"/>
      <c r="S64" s="35"/>
      <c r="V64" s="35"/>
      <c r="W64" s="35"/>
    </row>
    <row r="65" spans="1:43">
      <c r="A65" s="35"/>
      <c r="B65" s="35"/>
      <c r="C65" s="35"/>
      <c r="D65" s="35"/>
      <c r="E65" s="35"/>
      <c r="F65" s="35"/>
      <c r="G65" s="35"/>
      <c r="H65" s="35"/>
      <c r="I65" s="35"/>
      <c r="J65" s="35"/>
      <c r="K65" s="35"/>
      <c r="L65" s="35"/>
      <c r="M65" s="35"/>
      <c r="N65" s="35"/>
      <c r="O65" s="35"/>
      <c r="P65" s="35"/>
      <c r="Q65" s="35"/>
      <c r="R65" s="35"/>
      <c r="S65" s="35"/>
      <c r="V65" s="35"/>
      <c r="W65" s="35"/>
    </row>
    <row r="66" spans="1:43">
      <c r="A66" s="35"/>
      <c r="B66" s="35"/>
      <c r="C66" s="35"/>
      <c r="D66" s="35"/>
      <c r="E66" s="35"/>
      <c r="F66" s="35"/>
      <c r="G66" s="35"/>
      <c r="H66" s="35"/>
      <c r="I66" s="35"/>
      <c r="J66" s="35"/>
      <c r="K66" s="35"/>
      <c r="L66" s="35"/>
      <c r="M66" s="35"/>
      <c r="N66" s="35"/>
      <c r="O66" s="35"/>
      <c r="P66" s="35"/>
      <c r="Q66" s="35"/>
      <c r="R66" s="35"/>
      <c r="S66" s="35"/>
      <c r="V66" s="35"/>
      <c r="W66" s="35"/>
    </row>
    <row r="67" spans="1:43" ht="14.4" thickBot="1">
      <c r="B67" s="122" t="s">
        <v>110</v>
      </c>
      <c r="C67" s="123"/>
      <c r="D67" s="123"/>
      <c r="E67" s="135"/>
      <c r="F67" s="135"/>
      <c r="G67" s="141"/>
      <c r="H67" s="123"/>
      <c r="I67" s="135"/>
      <c r="J67" s="135"/>
      <c r="K67" s="135"/>
      <c r="L67" s="123"/>
      <c r="M67" s="135"/>
      <c r="N67" s="135"/>
      <c r="O67" s="135"/>
      <c r="P67" s="123"/>
      <c r="Q67" s="123"/>
      <c r="R67" s="123"/>
      <c r="S67" s="125"/>
      <c r="V67" s="35"/>
      <c r="W67" s="35"/>
    </row>
    <row r="68" spans="1:43" ht="14.4">
      <c r="B68" s="35"/>
      <c r="C68" s="35"/>
      <c r="D68" s="379" t="s">
        <v>111</v>
      </c>
      <c r="E68" s="380"/>
      <c r="F68" s="380"/>
      <c r="G68" s="380"/>
      <c r="H68" s="380"/>
      <c r="I68" s="380"/>
      <c r="J68" s="380"/>
      <c r="K68" s="380"/>
      <c r="L68" s="380"/>
      <c r="M68" s="381"/>
      <c r="N68" s="35"/>
      <c r="O68" s="183" t="s">
        <v>112</v>
      </c>
      <c r="P68" s="184"/>
      <c r="Q68" s="185"/>
      <c r="R68" s="149"/>
      <c r="S68" s="149"/>
      <c r="T68" s="149"/>
      <c r="U68" s="149"/>
      <c r="V68" s="149"/>
      <c r="W68" s="150"/>
      <c r="AJ68" s="23" t="s">
        <v>113</v>
      </c>
      <c r="AK68" s="24"/>
      <c r="AL68" s="25"/>
      <c r="AM68" s="25"/>
      <c r="AN68" s="25"/>
      <c r="AO68" s="25"/>
      <c r="AP68" s="25"/>
      <c r="AQ68" s="25"/>
    </row>
    <row r="69" spans="1:43" ht="41.4">
      <c r="B69" s="35"/>
      <c r="C69" s="35"/>
      <c r="D69" s="177" t="s">
        <v>114</v>
      </c>
      <c r="E69" s="310" t="s">
        <v>75</v>
      </c>
      <c r="F69" s="290" t="str">
        <f>+'Begroting en prognose gemeente'!F5</f>
        <v>2024</v>
      </c>
      <c r="G69" s="176">
        <f t="shared" ref="G69:K69" si="11">F69+1</f>
        <v>2025</v>
      </c>
      <c r="H69" s="176">
        <f t="shared" si="11"/>
        <v>2026</v>
      </c>
      <c r="I69" s="176">
        <f t="shared" si="11"/>
        <v>2027</v>
      </c>
      <c r="J69" s="176">
        <f t="shared" si="11"/>
        <v>2028</v>
      </c>
      <c r="K69" s="176">
        <f t="shared" si="11"/>
        <v>2029</v>
      </c>
      <c r="L69" s="176">
        <f>K69+1</f>
        <v>2030</v>
      </c>
      <c r="M69" s="178">
        <f>L69+1</f>
        <v>2031</v>
      </c>
      <c r="N69" s="35"/>
      <c r="O69" s="177" t="s">
        <v>115</v>
      </c>
      <c r="P69" s="176" t="str">
        <f t="shared" ref="P69:W69" si="12">+F69</f>
        <v>2024</v>
      </c>
      <c r="Q69" s="176">
        <f t="shared" si="12"/>
        <v>2025</v>
      </c>
      <c r="R69" s="176">
        <f t="shared" si="12"/>
        <v>2026</v>
      </c>
      <c r="S69" s="176">
        <f t="shared" si="12"/>
        <v>2027</v>
      </c>
      <c r="T69" s="176">
        <f t="shared" si="12"/>
        <v>2028</v>
      </c>
      <c r="U69" s="176">
        <f t="shared" si="12"/>
        <v>2029</v>
      </c>
      <c r="V69" s="176">
        <f t="shared" si="12"/>
        <v>2030</v>
      </c>
      <c r="W69" s="178">
        <f t="shared" si="12"/>
        <v>2031</v>
      </c>
      <c r="AJ69" s="6" t="str">
        <f t="shared" ref="AJ69:AQ69" si="13">+F69</f>
        <v>2024</v>
      </c>
      <c r="AK69" s="6">
        <f t="shared" si="13"/>
        <v>2025</v>
      </c>
      <c r="AL69" s="6">
        <f t="shared" si="13"/>
        <v>2026</v>
      </c>
      <c r="AM69" s="6">
        <f t="shared" si="13"/>
        <v>2027</v>
      </c>
      <c r="AN69" s="6">
        <f t="shared" si="13"/>
        <v>2028</v>
      </c>
      <c r="AO69" s="6">
        <f t="shared" si="13"/>
        <v>2029</v>
      </c>
      <c r="AP69" s="6">
        <f t="shared" si="13"/>
        <v>2030</v>
      </c>
      <c r="AQ69" s="6">
        <f t="shared" si="13"/>
        <v>2031</v>
      </c>
    </row>
    <row r="70" spans="1:43">
      <c r="B70" s="35"/>
      <c r="C70" s="35"/>
      <c r="D70" s="179"/>
      <c r="E70" s="35"/>
      <c r="F70" s="62"/>
      <c r="G70" s="62"/>
      <c r="H70" s="62"/>
      <c r="I70" s="62"/>
      <c r="J70" s="62"/>
      <c r="K70" s="62"/>
      <c r="L70" s="62"/>
      <c r="M70" s="180"/>
      <c r="N70" s="35"/>
      <c r="O70" s="187"/>
      <c r="P70" s="186">
        <f t="shared" ref="P70:W70" si="14">+P69-$F$5</f>
        <v>2024</v>
      </c>
      <c r="Q70" s="186">
        <f t="shared" si="14"/>
        <v>2025</v>
      </c>
      <c r="R70" s="186">
        <f t="shared" si="14"/>
        <v>2026</v>
      </c>
      <c r="S70" s="186">
        <f t="shared" si="14"/>
        <v>2027</v>
      </c>
      <c r="T70" s="186">
        <f t="shared" si="14"/>
        <v>2028</v>
      </c>
      <c r="U70" s="186">
        <f t="shared" si="14"/>
        <v>2029</v>
      </c>
      <c r="V70" s="186">
        <f t="shared" si="14"/>
        <v>2030</v>
      </c>
      <c r="W70" s="188">
        <f t="shared" si="14"/>
        <v>2031</v>
      </c>
      <c r="AJ70" s="5">
        <f>+AJ69-'Begroting en prognose gemeente'!$F$5</f>
        <v>0</v>
      </c>
      <c r="AK70" s="5">
        <f>+AK69-'Begroting en prognose gemeente'!$F$5</f>
        <v>1</v>
      </c>
      <c r="AL70" s="5">
        <f>+AL69-'Begroting en prognose gemeente'!$F$5</f>
        <v>2</v>
      </c>
      <c r="AM70" s="5">
        <f>+AM69-'Begroting en prognose gemeente'!$F$5</f>
        <v>3</v>
      </c>
      <c r="AN70" s="5">
        <f>+AN69-'Begroting en prognose gemeente'!$F$5</f>
        <v>4</v>
      </c>
      <c r="AO70" s="5">
        <f>+AO69-'Begroting en prognose gemeente'!$F$5</f>
        <v>5</v>
      </c>
      <c r="AP70" s="5">
        <f>+AP69-'Begroting en prognose gemeente'!$F$5</f>
        <v>6</v>
      </c>
      <c r="AQ70" s="5">
        <f>+AQ69-'Begroting en prognose gemeente'!$F$5</f>
        <v>7</v>
      </c>
    </row>
    <row r="71" spans="1:43">
      <c r="B71" s="35"/>
      <c r="C71" s="35"/>
      <c r="D71" s="195" t="s">
        <v>124</v>
      </c>
      <c r="E71" s="312">
        <f>L21+Q21+L43+M43+T43+U43</f>
        <v>0</v>
      </c>
      <c r="F71" s="210"/>
      <c r="G71" s="210"/>
      <c r="H71" s="210"/>
      <c r="I71" s="210"/>
      <c r="J71" s="210"/>
      <c r="K71" s="210"/>
      <c r="L71" s="210"/>
      <c r="M71" s="211"/>
      <c r="N71" s="35"/>
      <c r="O71" s="199">
        <f>SUM(P71:W71)</f>
        <v>0</v>
      </c>
      <c r="P71" s="200">
        <f t="shared" ref="P71:W72" si="15">+F71*AJ71</f>
        <v>0</v>
      </c>
      <c r="Q71" s="200">
        <f t="shared" si="15"/>
        <v>0</v>
      </c>
      <c r="R71" s="200">
        <f t="shared" si="15"/>
        <v>0</v>
      </c>
      <c r="S71" s="200">
        <f t="shared" si="15"/>
        <v>0</v>
      </c>
      <c r="T71" s="200">
        <f t="shared" si="15"/>
        <v>0</v>
      </c>
      <c r="U71" s="200">
        <f t="shared" si="15"/>
        <v>0</v>
      </c>
      <c r="V71" s="200">
        <f t="shared" si="15"/>
        <v>0</v>
      </c>
      <c r="W71" s="201">
        <f t="shared" si="15"/>
        <v>0</v>
      </c>
      <c r="AJ71" s="4">
        <f>(1+'Begroting en prognose gemeente'!$J$12)^$AJ70</f>
        <v>1</v>
      </c>
      <c r="AK71" s="4">
        <f>(1+'Begroting en prognose gemeente'!$J$12)^AK$70</f>
        <v>1.02</v>
      </c>
      <c r="AL71" s="4">
        <f>(1+'Begroting en prognose gemeente'!$J$12)^AL$70</f>
        <v>1.0404</v>
      </c>
      <c r="AM71" s="4">
        <f>(1+'Begroting en prognose gemeente'!$J$12)^AM$70</f>
        <v>1.0612079999999999</v>
      </c>
      <c r="AN71" s="4">
        <f>(1+'Begroting en prognose gemeente'!$J$12)^AN$70</f>
        <v>1.08243216</v>
      </c>
      <c r="AO71" s="4">
        <f>(1+'Begroting en prognose gemeente'!$J$12)^AO$70</f>
        <v>1.1040808032</v>
      </c>
      <c r="AP71" s="4">
        <f>(1+'Begroting en prognose gemeente'!$J$12)^AP$70</f>
        <v>1.1261624192640001</v>
      </c>
      <c r="AQ71" s="4">
        <f>(1+'Begroting en prognose gemeente'!$J$12)^AQ$70</f>
        <v>1.1486856676492798</v>
      </c>
    </row>
    <row r="72" spans="1:43">
      <c r="B72" s="35"/>
      <c r="C72" s="35"/>
      <c r="D72" s="195" t="s">
        <v>125</v>
      </c>
      <c r="E72" s="328">
        <f>G46+O43+W43</f>
        <v>0</v>
      </c>
      <c r="F72" s="210"/>
      <c r="G72" s="210"/>
      <c r="H72" s="210"/>
      <c r="I72" s="210"/>
      <c r="J72" s="210"/>
      <c r="K72" s="210"/>
      <c r="L72" s="210"/>
      <c r="M72" s="211"/>
      <c r="N72" s="35"/>
      <c r="O72" s="199">
        <f>SUM(P72:W72)</f>
        <v>0</v>
      </c>
      <c r="P72" s="200">
        <f>+F72*AJ72</f>
        <v>0</v>
      </c>
      <c r="Q72" s="200">
        <f t="shared" si="15"/>
        <v>0</v>
      </c>
      <c r="R72" s="200">
        <f t="shared" si="15"/>
        <v>0</v>
      </c>
      <c r="S72" s="200">
        <f t="shared" si="15"/>
        <v>0</v>
      </c>
      <c r="T72" s="200">
        <f t="shared" si="15"/>
        <v>0</v>
      </c>
      <c r="U72" s="200">
        <f t="shared" si="15"/>
        <v>0</v>
      </c>
      <c r="V72" s="200">
        <f t="shared" si="15"/>
        <v>0</v>
      </c>
      <c r="W72" s="201">
        <f t="shared" si="15"/>
        <v>0</v>
      </c>
      <c r="AJ72" s="4">
        <f>(1+'Begroting en prognose gemeente'!$J$12)^AJ$70</f>
        <v>1</v>
      </c>
      <c r="AK72" s="4">
        <f>(1+'Begroting en prognose gemeente'!$J$12)^AK$70</f>
        <v>1.02</v>
      </c>
      <c r="AL72" s="4">
        <f>(1+'Begroting en prognose gemeente'!$J$12)^AL$70</f>
        <v>1.0404</v>
      </c>
      <c r="AM72" s="4">
        <f>(1+'Begroting en prognose gemeente'!$J$12)^AM$70</f>
        <v>1.0612079999999999</v>
      </c>
      <c r="AN72" s="4">
        <f>(1+'Begroting en prognose gemeente'!$J$12)^AN$70</f>
        <v>1.08243216</v>
      </c>
      <c r="AO72" s="4">
        <f>(1+'Begroting en prognose gemeente'!$J$12)^AO$70</f>
        <v>1.1040808032</v>
      </c>
      <c r="AP72" s="4">
        <f>(1+'Begroting en prognose gemeente'!$J$12)^AP$70</f>
        <v>1.1261624192640001</v>
      </c>
      <c r="AQ72" s="4">
        <f>(1+'Begroting en prognose gemeente'!$J$12)^AQ$70</f>
        <v>1.1486856676492798</v>
      </c>
    </row>
    <row r="73" spans="1:43">
      <c r="B73" s="35"/>
      <c r="C73" s="35"/>
      <c r="D73" s="195" t="s">
        <v>126</v>
      </c>
      <c r="E73" s="313">
        <f>O71-O72</f>
        <v>0</v>
      </c>
      <c r="F73" s="35"/>
      <c r="G73" s="35"/>
      <c r="H73" s="35"/>
      <c r="I73" s="35"/>
      <c r="J73" s="35"/>
      <c r="K73" s="35"/>
      <c r="L73" s="35"/>
      <c r="M73" s="35"/>
      <c r="N73" s="35"/>
      <c r="P73" s="35"/>
      <c r="Q73" s="35"/>
      <c r="R73" s="35"/>
      <c r="S73" s="35"/>
      <c r="V73" s="35"/>
      <c r="W73" s="35"/>
    </row>
    <row r="74" spans="1:43">
      <c r="B74" s="35"/>
      <c r="C74" s="35"/>
      <c r="D74" s="35"/>
      <c r="E74" s="35"/>
      <c r="F74" s="35"/>
      <c r="G74" s="35"/>
      <c r="H74" s="35"/>
      <c r="I74" s="35"/>
      <c r="J74" s="35"/>
      <c r="K74" s="35"/>
      <c r="L74" s="35"/>
      <c r="M74" s="35"/>
      <c r="N74" s="35"/>
      <c r="O74" s="35"/>
      <c r="P74" s="35"/>
      <c r="Q74" s="35"/>
      <c r="R74" s="35"/>
      <c r="S74" s="35"/>
      <c r="V74" s="35"/>
      <c r="W74" s="35"/>
    </row>
    <row r="75" spans="1:43">
      <c r="B75" s="35"/>
      <c r="C75" s="35"/>
      <c r="D75" s="35"/>
      <c r="E75" s="35"/>
      <c r="F75" s="35"/>
      <c r="G75" s="35"/>
      <c r="H75" s="35"/>
      <c r="I75" s="35"/>
      <c r="J75" s="35"/>
      <c r="K75" s="35"/>
      <c r="L75" s="35"/>
      <c r="M75" s="35"/>
      <c r="N75" s="35"/>
      <c r="O75" s="35"/>
      <c r="P75" s="35"/>
      <c r="Q75" s="35"/>
      <c r="R75" s="35"/>
      <c r="S75" s="35"/>
      <c r="V75" s="35"/>
      <c r="W75" s="35"/>
    </row>
    <row r="76" spans="1:43">
      <c r="B76" s="35"/>
      <c r="C76" s="35"/>
      <c r="D76" s="314" t="s">
        <v>119</v>
      </c>
      <c r="E76" s="59">
        <f>IF(E71=SUM(F71:M71),3,-3)</f>
        <v>3</v>
      </c>
      <c r="F76" s="35" t="str">
        <f>IF(E76=3,"Realisatiekosten correct uitgefaseerd", "Totaal aan realisatiekosten wijkt af van opgetelde uitfasering")</f>
        <v>Realisatiekosten correct uitgefaseerd</v>
      </c>
      <c r="G76" s="35"/>
      <c r="H76" s="35"/>
      <c r="I76" s="35"/>
      <c r="J76" s="35"/>
      <c r="K76" s="35"/>
      <c r="L76" s="35"/>
      <c r="M76" s="35"/>
      <c r="N76" s="35"/>
      <c r="O76" s="35"/>
      <c r="P76" s="35"/>
      <c r="Q76" s="35"/>
      <c r="R76" s="35"/>
      <c r="S76" s="35"/>
      <c r="V76" s="35"/>
      <c r="W76" s="35"/>
    </row>
    <row r="77" spans="1:43">
      <c r="B77" s="35"/>
      <c r="C77" s="35"/>
      <c r="D77" s="314" t="s">
        <v>120</v>
      </c>
      <c r="E77" s="59">
        <f>IF(E72=SUM(F72:M72),3,-3)</f>
        <v>3</v>
      </c>
      <c r="F77" s="35" t="str">
        <f>IF(E77=3,"Realisatieopbrengsten correct uitgefaseerd", "Totaal aan realisatieopbrengsten wijkt af van opgetelde uitfasering")</f>
        <v>Realisatieopbrengsten correct uitgefaseerd</v>
      </c>
      <c r="G77" s="35"/>
      <c r="H77" s="35"/>
      <c r="I77" s="35"/>
      <c r="J77" s="35"/>
      <c r="K77" s="35"/>
      <c r="L77" s="35"/>
      <c r="M77" s="35"/>
      <c r="N77" s="35"/>
      <c r="O77" s="35"/>
      <c r="P77" s="35"/>
      <c r="Q77" s="35"/>
      <c r="R77" s="35"/>
      <c r="S77" s="35"/>
      <c r="V77" s="35"/>
      <c r="W77" s="35"/>
    </row>
    <row r="78" spans="1:43">
      <c r="B78" s="35"/>
      <c r="C78" s="35"/>
      <c r="D78" s="35"/>
      <c r="E78" s="35"/>
      <c r="F78" s="35"/>
      <c r="G78" s="35"/>
      <c r="H78" s="35"/>
      <c r="I78" s="35"/>
      <c r="J78" s="35"/>
      <c r="K78" s="35"/>
      <c r="L78" s="35"/>
      <c r="M78" s="35"/>
      <c r="N78" s="35"/>
      <c r="O78" s="35"/>
      <c r="P78" s="35"/>
      <c r="Q78" s="35"/>
      <c r="R78" s="35"/>
      <c r="S78" s="35"/>
      <c r="V78" s="35"/>
      <c r="W78" s="35"/>
    </row>
    <row r="79" spans="1:43">
      <c r="B79" s="35"/>
      <c r="C79" s="35"/>
      <c r="D79" s="35"/>
      <c r="E79" s="35"/>
      <c r="F79" s="35"/>
      <c r="G79" s="35"/>
      <c r="H79" s="35"/>
      <c r="I79" s="35"/>
      <c r="J79" s="35"/>
      <c r="K79" s="35"/>
      <c r="L79" s="35"/>
      <c r="M79" s="35"/>
      <c r="N79" s="35"/>
      <c r="O79" s="35"/>
      <c r="P79" s="35"/>
      <c r="Q79" s="35"/>
      <c r="R79" s="35"/>
      <c r="S79" s="35"/>
      <c r="V79" s="35"/>
      <c r="W79" s="35"/>
    </row>
    <row r="80" spans="1:43">
      <c r="B80" s="35"/>
      <c r="C80" s="35"/>
      <c r="F80" s="35"/>
      <c r="G80" s="35"/>
      <c r="H80" s="35"/>
      <c r="I80" s="35"/>
      <c r="J80" s="35"/>
      <c r="K80" s="35"/>
      <c r="L80" s="35"/>
      <c r="M80" s="35"/>
      <c r="N80" s="35"/>
      <c r="O80" s="35"/>
      <c r="P80" s="35"/>
      <c r="Q80" s="35"/>
      <c r="R80" s="35"/>
      <c r="S80" s="35"/>
      <c r="V80" s="35"/>
      <c r="W80" s="35"/>
    </row>
    <row r="81" spans="2:23">
      <c r="B81" s="35"/>
      <c r="C81" s="35"/>
      <c r="D81" s="35"/>
      <c r="E81" s="35"/>
      <c r="F81" s="35"/>
      <c r="G81" s="35"/>
      <c r="H81" s="35"/>
      <c r="I81" s="35"/>
      <c r="J81" s="35"/>
      <c r="K81" s="35"/>
      <c r="L81" s="35"/>
      <c r="M81" s="35"/>
      <c r="N81" s="35"/>
      <c r="O81" s="35"/>
      <c r="P81" s="35"/>
      <c r="Q81" s="35"/>
      <c r="R81" s="35"/>
      <c r="S81" s="35"/>
      <c r="V81" s="35"/>
      <c r="W81" s="35"/>
    </row>
    <row r="82" spans="2:23">
      <c r="B82" s="35"/>
      <c r="C82" s="35"/>
      <c r="D82" s="35"/>
      <c r="E82" s="35"/>
      <c r="F82" s="35"/>
      <c r="G82" s="35"/>
      <c r="H82" s="35"/>
      <c r="I82" s="35"/>
      <c r="J82" s="35"/>
      <c r="K82" s="35"/>
      <c r="L82" s="35"/>
      <c r="M82" s="35"/>
      <c r="N82" s="35"/>
      <c r="O82" s="35"/>
      <c r="P82" s="35"/>
      <c r="Q82" s="35"/>
      <c r="R82" s="35"/>
      <c r="S82" s="35"/>
      <c r="V82" s="35"/>
      <c r="W82" s="35"/>
    </row>
    <row r="83" spans="2:23">
      <c r="B83" s="35"/>
      <c r="C83" s="35"/>
      <c r="D83" s="35"/>
      <c r="E83" s="35"/>
      <c r="F83" s="35"/>
      <c r="G83" s="35"/>
      <c r="H83" s="35"/>
      <c r="I83" s="35"/>
      <c r="J83" s="35"/>
      <c r="K83" s="35"/>
      <c r="L83" s="35"/>
      <c r="M83" s="35"/>
      <c r="N83" s="35"/>
      <c r="O83" s="35"/>
      <c r="P83" s="35"/>
      <c r="Q83" s="35"/>
      <c r="R83" s="35"/>
      <c r="S83" s="35"/>
      <c r="V83" s="35"/>
      <c r="W83" s="35"/>
    </row>
    <row r="84" spans="2:23">
      <c r="B84" s="35"/>
      <c r="C84" s="35"/>
      <c r="D84" s="35"/>
      <c r="E84" s="35"/>
      <c r="F84" s="35"/>
      <c r="G84" s="35"/>
      <c r="H84" s="35"/>
      <c r="I84" s="35"/>
      <c r="J84" s="35"/>
      <c r="K84" s="35"/>
      <c r="L84" s="35"/>
      <c r="M84" s="35"/>
      <c r="N84" s="35"/>
      <c r="O84" s="35"/>
      <c r="P84" s="35"/>
      <c r="Q84" s="35"/>
      <c r="R84" s="35"/>
      <c r="S84" s="35"/>
      <c r="V84" s="35"/>
      <c r="W84" s="35"/>
    </row>
    <row r="85" spans="2:23">
      <c r="B85" s="35"/>
      <c r="C85" s="35"/>
      <c r="D85" s="35"/>
      <c r="E85" s="35"/>
      <c r="F85" s="35"/>
      <c r="G85" s="35"/>
      <c r="H85" s="35"/>
      <c r="I85" s="35"/>
      <c r="J85" s="35"/>
      <c r="K85" s="35"/>
      <c r="L85" s="35"/>
      <c r="M85" s="35"/>
      <c r="N85" s="35"/>
      <c r="O85" s="35"/>
      <c r="P85" s="35"/>
      <c r="Q85" s="35"/>
      <c r="R85" s="35"/>
      <c r="S85" s="35"/>
      <c r="V85" s="35"/>
      <c r="W85" s="35"/>
    </row>
    <row r="86" spans="2:23">
      <c r="B86" s="35"/>
      <c r="C86" s="35"/>
      <c r="D86" s="35"/>
      <c r="E86" s="35"/>
      <c r="F86" s="35"/>
      <c r="G86" s="35"/>
      <c r="H86" s="35"/>
      <c r="I86" s="35"/>
      <c r="J86" s="35"/>
      <c r="K86" s="35"/>
      <c r="L86" s="35"/>
      <c r="M86" s="35"/>
      <c r="N86" s="35"/>
      <c r="O86" s="35"/>
      <c r="P86" s="35"/>
      <c r="Q86" s="35"/>
      <c r="R86" s="35"/>
      <c r="S86" s="35"/>
      <c r="V86" s="35"/>
      <c r="W86" s="35"/>
    </row>
    <row r="87" spans="2:23">
      <c r="B87" s="35"/>
      <c r="C87" s="35"/>
      <c r="D87" s="35"/>
      <c r="E87" s="35"/>
      <c r="F87" s="35"/>
      <c r="G87" s="35"/>
      <c r="H87" s="35"/>
      <c r="I87" s="35"/>
      <c r="J87" s="35"/>
      <c r="K87" s="35"/>
      <c r="L87" s="35"/>
      <c r="M87" s="35"/>
      <c r="N87" s="35"/>
      <c r="O87" s="35"/>
      <c r="P87" s="35"/>
      <c r="Q87" s="35"/>
      <c r="R87" s="35"/>
      <c r="S87" s="35"/>
      <c r="V87" s="35"/>
      <c r="W87" s="35"/>
    </row>
    <row r="88" spans="2:23">
      <c r="B88" s="35"/>
      <c r="C88" s="35"/>
      <c r="D88" s="35"/>
      <c r="E88" s="35"/>
      <c r="F88" s="35"/>
      <c r="G88" s="35"/>
      <c r="H88" s="35"/>
      <c r="I88" s="35"/>
      <c r="J88" s="35"/>
      <c r="K88" s="35"/>
      <c r="L88" s="35"/>
      <c r="M88" s="35"/>
      <c r="N88" s="35"/>
      <c r="O88" s="35"/>
      <c r="P88" s="35"/>
      <c r="Q88" s="35"/>
      <c r="R88" s="35"/>
      <c r="S88" s="35"/>
      <c r="V88" s="35"/>
      <c r="W88" s="35"/>
    </row>
    <row r="89" spans="2:23">
      <c r="B89" s="35"/>
      <c r="C89" s="35"/>
      <c r="D89" s="35"/>
      <c r="E89" s="35"/>
      <c r="F89" s="35"/>
      <c r="G89" s="35"/>
      <c r="H89" s="35"/>
      <c r="I89" s="35"/>
      <c r="J89" s="35"/>
      <c r="K89" s="35"/>
      <c r="L89" s="35"/>
      <c r="M89" s="35"/>
      <c r="N89" s="35"/>
      <c r="O89" s="35"/>
      <c r="P89" s="35"/>
      <c r="Q89" s="35"/>
      <c r="R89" s="35"/>
      <c r="S89" s="35"/>
      <c r="V89" s="35"/>
      <c r="W89" s="35"/>
    </row>
    <row r="90" spans="2:23">
      <c r="V90" s="35"/>
      <c r="W90" s="35"/>
    </row>
    <row r="91" spans="2:23">
      <c r="V91" s="35"/>
      <c r="W91" s="35"/>
    </row>
    <row r="92" spans="2:23">
      <c r="V92" s="35"/>
      <c r="W92" s="35"/>
    </row>
    <row r="93" spans="2:23">
      <c r="V93" s="35"/>
      <c r="W93" s="35"/>
    </row>
    <row r="94" spans="2:23">
      <c r="V94" s="35"/>
      <c r="W94" s="35"/>
    </row>
    <row r="95" spans="2:23">
      <c r="V95" s="35"/>
      <c r="W95" s="35"/>
    </row>
    <row r="96" spans="2:23">
      <c r="V96" s="35"/>
      <c r="W96" s="35"/>
    </row>
    <row r="97" spans="22:23">
      <c r="V97" s="35"/>
      <c r="W97" s="35"/>
    </row>
    <row r="98" spans="22:23">
      <c r="V98" s="35"/>
      <c r="W98" s="35"/>
    </row>
    <row r="99" spans="22:23">
      <c r="V99" s="35"/>
      <c r="W99" s="35"/>
    </row>
    <row r="100" spans="22:23">
      <c r="V100" s="35"/>
      <c r="W100" s="35"/>
    </row>
    <row r="101" spans="22:23">
      <c r="V101" s="35"/>
      <c r="W101" s="35"/>
    </row>
    <row r="102" spans="22:23">
      <c r="V102" s="35"/>
      <c r="W102" s="35"/>
    </row>
    <row r="103" spans="22:23">
      <c r="V103" s="35"/>
      <c r="W103" s="35"/>
    </row>
  </sheetData>
  <sheetProtection algorithmName="SHA-512" hashValue="oeTBGjKZ/StTrH+GAWF/1W66TUc8hkukjXZQdGgqSNcF4FCbL2ApfKS4Ct9WpMGlATqGuJXEyOzBGFAJ9XPRsw==" saltValue="/gNdmcHamlppaMUSv6ETQg==" spinCount="100000" sheet="1" objects="1" scenarios="1"/>
  <mergeCells count="12">
    <mergeCell ref="E8:G8"/>
    <mergeCell ref="I8:L8"/>
    <mergeCell ref="N8:Q8"/>
    <mergeCell ref="D24:D25"/>
    <mergeCell ref="E30:G30"/>
    <mergeCell ref="I30:O30"/>
    <mergeCell ref="Q30:W30"/>
    <mergeCell ref="D45:D46"/>
    <mergeCell ref="E51:G51"/>
    <mergeCell ref="I51:K51"/>
    <mergeCell ref="M51:O51"/>
    <mergeCell ref="D68:M68"/>
  </mergeCells>
  <conditionalFormatting sqref="E27">
    <cfRule type="iconSet" priority="2">
      <iconSet iconSet="3Symbols" showValue="0">
        <cfvo type="percent" val="0"/>
        <cfvo type="num" val="0"/>
        <cfvo type="num" val="1"/>
      </iconSet>
    </cfRule>
  </conditionalFormatting>
  <conditionalFormatting sqref="E76:E77">
    <cfRule type="iconSet" priority="1">
      <iconSet iconSet="3Symbols" showValue="0">
        <cfvo type="percent" val="0"/>
        <cfvo type="num" val="0"/>
        <cfvo type="num" val="1"/>
      </iconSet>
    </cfRule>
  </conditionalFormatting>
  <conditionalFormatting sqref="H25:H27">
    <cfRule type="iconSet" priority="3">
      <iconSet iconSet="3Symbols" showValue="0">
        <cfvo type="percent" val="0"/>
        <cfvo type="num" val="0"/>
        <cfvo type="num" val="1"/>
      </iconSet>
    </cfRule>
  </conditionalFormatting>
  <conditionalFormatting sqref="H46:H48">
    <cfRule type="iconSet" priority="4">
      <iconSet iconSet="3Symbols" showValue="0">
        <cfvo type="percent" val="0"/>
        <cfvo type="num" val="0"/>
        <cfvo type="num" val="1"/>
      </iconSet>
    </cfRule>
  </conditionalFormatting>
  <conditionalFormatting sqref="J48 E48">
    <cfRule type="iconSet" priority="5">
      <iconSet iconSet="3Symbols" showValue="0">
        <cfvo type="percent" val="0"/>
        <cfvo type="num" val="0"/>
        <cfvo type="num" val="1"/>
      </iconSet>
    </cfRule>
  </conditionalFormatting>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48CAC-5C4F-423B-A760-5BFC41C9CA65}">
  <sheetPr>
    <tabColor rgb="FFFFFF00"/>
  </sheetPr>
  <dimension ref="A1:XFC103"/>
  <sheetViews>
    <sheetView zoomScale="93" zoomScaleNormal="93" workbookViewId="0">
      <pane xSplit="4" ySplit="2" topLeftCell="E58" activePane="bottomRight" state="frozen"/>
      <selection pane="topRight" activeCell="E1" sqref="E1"/>
      <selection pane="bottomLeft" activeCell="A3" sqref="A3"/>
      <selection pane="bottomRight" activeCell="D74" sqref="D74:E74"/>
    </sheetView>
  </sheetViews>
  <sheetFormatPr defaultColWidth="9.109375" defaultRowHeight="13.8"/>
  <cols>
    <col min="1" max="3" width="1.5546875" style="9" customWidth="1"/>
    <col min="4" max="4" width="61" style="9" customWidth="1"/>
    <col min="5" max="10" width="13.6640625" style="9" customWidth="1"/>
    <col min="11" max="11" width="14.109375" style="9" customWidth="1"/>
    <col min="12" max="12" width="13.6640625" style="9" customWidth="1"/>
    <col min="13" max="13" width="15.6640625" style="9" customWidth="1"/>
    <col min="14" max="14" width="13.6640625" style="9" customWidth="1"/>
    <col min="15" max="15" width="14.33203125" style="9" customWidth="1"/>
    <col min="16" max="18" width="13.6640625" style="9" customWidth="1"/>
    <col min="19" max="19" width="14" style="9" customWidth="1"/>
    <col min="20" max="20" width="15.33203125" style="35" customWidth="1"/>
    <col min="21" max="21" width="13.6640625" style="35" customWidth="1"/>
    <col min="22" max="22" width="13" style="9" customWidth="1"/>
    <col min="23" max="23" width="16.109375" style="9" customWidth="1"/>
    <col min="24" max="139" width="9.109375" style="35"/>
    <col min="140" max="16377" width="9.109375" style="9"/>
    <col min="16378" max="16383" width="9.109375" style="9" hidden="1" customWidth="1"/>
    <col min="16384" max="16384" width="20.33203125" style="9" customWidth="1"/>
  </cols>
  <sheetData>
    <row r="1" spans="1:139" s="2" customFormat="1" ht="21.15" customHeight="1">
      <c r="A1" s="32"/>
      <c r="B1" s="89" t="s">
        <v>39</v>
      </c>
      <c r="C1" s="87"/>
      <c r="D1" s="88"/>
      <c r="E1" s="33"/>
      <c r="G1" s="33"/>
      <c r="H1" s="33"/>
      <c r="I1" s="33"/>
      <c r="J1" s="33"/>
      <c r="K1" s="33"/>
      <c r="L1" s="33"/>
      <c r="M1" s="33"/>
      <c r="O1" s="33"/>
      <c r="P1" s="33"/>
      <c r="Q1" s="33"/>
      <c r="R1" s="11"/>
      <c r="S1" s="33"/>
      <c r="T1" s="33"/>
      <c r="U1" s="33"/>
      <c r="V1" s="33"/>
      <c r="W1" s="33"/>
      <c r="X1" s="33"/>
      <c r="Y1" s="33"/>
      <c r="Z1" s="33"/>
      <c r="AA1" s="33"/>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row>
    <row r="2" spans="1:139" s="2" customFormat="1" ht="15.6">
      <c r="A2" s="34"/>
      <c r="B2" s="88" t="s">
        <v>40</v>
      </c>
      <c r="C2" s="35"/>
      <c r="D2" s="35"/>
      <c r="E2" s="293">
        <f>Voorblad!C19</f>
        <v>0</v>
      </c>
      <c r="F2" s="36"/>
      <c r="G2" s="34"/>
      <c r="H2" s="34"/>
      <c r="I2" s="34"/>
      <c r="J2" s="34"/>
      <c r="K2" s="34"/>
      <c r="L2" s="34"/>
      <c r="M2" s="34"/>
      <c r="N2" s="34"/>
      <c r="O2" s="34"/>
      <c r="P2" s="34"/>
      <c r="Q2" s="34"/>
      <c r="R2" s="34"/>
      <c r="S2" s="51"/>
      <c r="T2" s="34"/>
      <c r="U2" s="34"/>
      <c r="V2" s="34"/>
      <c r="W2" s="34"/>
      <c r="X2" s="34"/>
      <c r="Y2" s="34"/>
      <c r="Z2" s="34"/>
      <c r="AA2" s="13"/>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row>
    <row r="3" spans="1:139" ht="14.4">
      <c r="A3" s="35"/>
      <c r="B3" s="35"/>
      <c r="C3" s="35"/>
      <c r="D3" s="35"/>
      <c r="E3" s="35"/>
      <c r="F3" s="35"/>
      <c r="G3" s="35"/>
      <c r="H3" s="35"/>
      <c r="I3" s="35"/>
      <c r="J3" s="35"/>
      <c r="K3" s="35"/>
      <c r="L3" s="35"/>
      <c r="M3" s="35"/>
      <c r="N3" s="35"/>
      <c r="O3" s="35"/>
      <c r="P3" s="35"/>
      <c r="Q3" s="35"/>
      <c r="R3" s="34"/>
      <c r="S3" s="51"/>
      <c r="V3" s="35"/>
      <c r="W3" s="35"/>
    </row>
    <row r="4" spans="1:139" ht="14.4">
      <c r="A4" s="35"/>
      <c r="B4" s="35"/>
      <c r="C4" s="35"/>
      <c r="D4" s="35"/>
      <c r="E4" s="35"/>
      <c r="F4" s="35"/>
      <c r="G4" s="35"/>
      <c r="H4" s="35"/>
      <c r="I4" s="35"/>
      <c r="J4" s="35"/>
      <c r="K4" s="35"/>
      <c r="L4" s="35"/>
      <c r="M4" s="35"/>
      <c r="N4" s="35"/>
      <c r="O4" s="35"/>
      <c r="P4" s="35"/>
      <c r="Q4" s="35"/>
      <c r="R4" s="34"/>
      <c r="S4" s="51"/>
      <c r="V4" s="35"/>
      <c r="W4" s="35"/>
    </row>
    <row r="5" spans="1:139" s="16" customFormat="1">
      <c r="A5" s="37"/>
      <c r="B5" s="37"/>
      <c r="C5" s="37"/>
      <c r="D5" s="37"/>
      <c r="E5" s="37"/>
      <c r="F5" s="37"/>
      <c r="G5" s="38"/>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row>
    <row r="6" spans="1:139" s="15" customFormat="1">
      <c r="A6" s="14"/>
      <c r="B6" s="122" t="s">
        <v>100</v>
      </c>
      <c r="C6" s="123"/>
      <c r="D6" s="123"/>
      <c r="E6" s="123"/>
      <c r="F6" s="123"/>
      <c r="G6" s="124"/>
      <c r="H6" s="123"/>
      <c r="I6" s="123"/>
      <c r="J6" s="123"/>
      <c r="K6" s="123"/>
      <c r="L6" s="123"/>
      <c r="M6" s="123"/>
      <c r="N6" s="123"/>
      <c r="O6" s="123"/>
      <c r="P6" s="123"/>
      <c r="Q6" s="123"/>
      <c r="R6" s="123"/>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row>
    <row r="7" spans="1:139" s="16" customFormat="1">
      <c r="A7" s="37"/>
      <c r="C7" s="116" t="s">
        <v>101</v>
      </c>
      <c r="D7" s="117"/>
      <c r="E7" s="117"/>
      <c r="F7" s="117"/>
      <c r="G7" s="117"/>
      <c r="H7" s="117"/>
      <c r="I7" s="117"/>
      <c r="J7" s="117"/>
      <c r="K7" s="117"/>
      <c r="L7" s="117"/>
      <c r="M7" s="286"/>
      <c r="N7" s="286"/>
      <c r="O7" s="286"/>
      <c r="P7" s="286"/>
      <c r="Q7" s="286"/>
      <c r="R7" s="11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row>
    <row r="8" spans="1:139" s="17" customFormat="1" ht="14.4">
      <c r="A8" s="39"/>
      <c r="B8" s="39"/>
      <c r="C8" s="39"/>
      <c r="D8" s="42"/>
      <c r="E8" s="377" t="s">
        <v>52</v>
      </c>
      <c r="F8" s="370"/>
      <c r="G8" s="378"/>
      <c r="H8" s="43" t="s">
        <v>53</v>
      </c>
      <c r="I8" s="369" t="s">
        <v>54</v>
      </c>
      <c r="J8" s="370"/>
      <c r="K8" s="370"/>
      <c r="L8" s="371"/>
      <c r="M8" s="39"/>
      <c r="N8" s="369" t="s">
        <v>55</v>
      </c>
      <c r="O8" s="370"/>
      <c r="P8" s="370"/>
      <c r="Q8" s="371"/>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row>
    <row r="9" spans="1:139" s="284" customFormat="1" ht="28.2" thickBot="1">
      <c r="A9" s="277"/>
      <c r="B9" s="277"/>
      <c r="C9" s="277"/>
      <c r="D9" s="277"/>
      <c r="E9" s="279" t="s">
        <v>56</v>
      </c>
      <c r="F9" s="282" t="s">
        <v>57</v>
      </c>
      <c r="G9" s="283" t="s">
        <v>58</v>
      </c>
      <c r="H9" s="277"/>
      <c r="I9" s="282" t="s">
        <v>56</v>
      </c>
      <c r="J9" s="282" t="s">
        <v>59</v>
      </c>
      <c r="K9" s="282" t="s">
        <v>60</v>
      </c>
      <c r="L9" s="282" t="s">
        <v>61</v>
      </c>
      <c r="M9" s="277"/>
      <c r="N9" s="282" t="s">
        <v>56</v>
      </c>
      <c r="O9" s="282" t="s">
        <v>59</v>
      </c>
      <c r="P9" s="282" t="s">
        <v>60</v>
      </c>
      <c r="Q9" s="282" t="s">
        <v>61</v>
      </c>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c r="BT9" s="277"/>
      <c r="BU9" s="277"/>
      <c r="BV9" s="277"/>
      <c r="BW9" s="277"/>
      <c r="BX9" s="277"/>
      <c r="BY9" s="277"/>
      <c r="BZ9" s="277"/>
      <c r="CA9" s="277"/>
      <c r="CB9" s="277"/>
      <c r="CC9" s="277"/>
      <c r="CD9" s="277"/>
      <c r="CE9" s="277"/>
      <c r="CF9" s="277"/>
      <c r="CG9" s="277"/>
      <c r="CH9" s="277"/>
      <c r="CI9" s="277"/>
      <c r="CJ9" s="277"/>
      <c r="CK9" s="277"/>
      <c r="CL9" s="277"/>
      <c r="CM9" s="277"/>
      <c r="CN9" s="277"/>
      <c r="CO9" s="277"/>
      <c r="CP9" s="277"/>
      <c r="CQ9" s="277"/>
      <c r="CR9" s="277"/>
      <c r="CS9" s="277"/>
      <c r="CT9" s="277"/>
      <c r="CU9" s="277"/>
      <c r="CV9" s="277"/>
      <c r="CW9" s="277"/>
      <c r="CX9" s="277"/>
      <c r="CY9" s="277"/>
      <c r="CZ9" s="277"/>
      <c r="DA9" s="277"/>
      <c r="DB9" s="277"/>
      <c r="DC9" s="277"/>
      <c r="DD9" s="277"/>
      <c r="DE9" s="277"/>
      <c r="DF9" s="277"/>
      <c r="DG9" s="277"/>
      <c r="DH9" s="277"/>
      <c r="DI9" s="277"/>
      <c r="DJ9" s="277"/>
      <c r="DK9" s="277"/>
      <c r="DL9" s="277"/>
      <c r="DM9" s="277"/>
      <c r="DN9" s="277"/>
      <c r="DO9" s="277"/>
      <c r="DP9" s="277"/>
      <c r="DQ9" s="277"/>
      <c r="DR9" s="277"/>
      <c r="DS9" s="277"/>
      <c r="DT9" s="277"/>
      <c r="DU9" s="277"/>
      <c r="DV9" s="277"/>
      <c r="DW9" s="277"/>
      <c r="DX9" s="277"/>
      <c r="DY9" s="277"/>
      <c r="DZ9" s="277"/>
      <c r="EA9" s="277"/>
      <c r="EB9" s="277"/>
      <c r="EC9" s="277"/>
      <c r="ED9" s="277"/>
      <c r="EE9" s="277"/>
      <c r="EF9" s="277"/>
      <c r="EG9" s="277"/>
      <c r="EH9" s="277"/>
      <c r="EI9" s="277"/>
    </row>
    <row r="10" spans="1:139" s="16" customFormat="1">
      <c r="A10" s="37"/>
      <c r="B10" s="37"/>
      <c r="C10" s="37"/>
      <c r="D10" s="98" t="s">
        <v>64</v>
      </c>
      <c r="E10" s="103">
        <f t="shared" ref="E10:G20" si="0">+I10+N10</f>
        <v>0</v>
      </c>
      <c r="F10" s="104">
        <f t="shared" si="0"/>
        <v>0</v>
      </c>
      <c r="G10" s="105">
        <f t="shared" si="0"/>
        <v>0</v>
      </c>
      <c r="H10" s="43"/>
      <c r="I10" s="90"/>
      <c r="J10" s="90"/>
      <c r="K10" s="90"/>
      <c r="L10" s="90"/>
      <c r="M10" s="37"/>
      <c r="N10" s="90"/>
      <c r="O10" s="90"/>
      <c r="P10" s="90"/>
      <c r="Q10" s="90"/>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row>
    <row r="11" spans="1:139" s="16" customFormat="1">
      <c r="A11" s="37"/>
      <c r="B11" s="37"/>
      <c r="C11" s="37"/>
      <c r="D11" s="99" t="s">
        <v>65</v>
      </c>
      <c r="E11" s="103">
        <f t="shared" si="0"/>
        <v>0</v>
      </c>
      <c r="F11" s="104">
        <f t="shared" si="0"/>
        <v>0</v>
      </c>
      <c r="G11" s="105">
        <f t="shared" si="0"/>
        <v>0</v>
      </c>
      <c r="H11" s="43"/>
      <c r="I11" s="90"/>
      <c r="J11" s="90"/>
      <c r="K11" s="90"/>
      <c r="L11" s="90"/>
      <c r="M11" s="37"/>
      <c r="N11" s="90"/>
      <c r="O11" s="90"/>
      <c r="P11" s="90"/>
      <c r="Q11" s="90"/>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row>
    <row r="12" spans="1:139" s="16" customFormat="1">
      <c r="A12" s="37"/>
      <c r="B12" s="37"/>
      <c r="C12" s="37"/>
      <c r="D12" s="99" t="s">
        <v>66</v>
      </c>
      <c r="E12" s="103">
        <f t="shared" si="0"/>
        <v>0</v>
      </c>
      <c r="F12" s="104">
        <f t="shared" si="0"/>
        <v>0</v>
      </c>
      <c r="G12" s="105">
        <f t="shared" si="0"/>
        <v>0</v>
      </c>
      <c r="H12" s="43"/>
      <c r="I12" s="90"/>
      <c r="J12" s="90"/>
      <c r="K12" s="90"/>
      <c r="L12" s="90"/>
      <c r="M12" s="37"/>
      <c r="N12" s="90"/>
      <c r="O12" s="90"/>
      <c r="P12" s="90"/>
      <c r="Q12" s="90"/>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row>
    <row r="13" spans="1:139" s="16" customFormat="1">
      <c r="A13" s="37"/>
      <c r="B13" s="37"/>
      <c r="C13" s="37"/>
      <c r="D13" s="99" t="s">
        <v>67</v>
      </c>
      <c r="E13" s="103">
        <f t="shared" si="0"/>
        <v>0</v>
      </c>
      <c r="F13" s="104">
        <f t="shared" si="0"/>
        <v>0</v>
      </c>
      <c r="G13" s="105">
        <f t="shared" si="0"/>
        <v>0</v>
      </c>
      <c r="H13" s="43"/>
      <c r="I13" s="90"/>
      <c r="J13" s="90"/>
      <c r="K13" s="90"/>
      <c r="L13" s="90"/>
      <c r="M13" s="37"/>
      <c r="N13" s="90"/>
      <c r="O13" s="90"/>
      <c r="P13" s="90"/>
      <c r="Q13" s="90"/>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row>
    <row r="14" spans="1:139" s="16" customFormat="1">
      <c r="A14" s="37"/>
      <c r="B14" s="37"/>
      <c r="C14" s="37"/>
      <c r="D14" s="99" t="s">
        <v>68</v>
      </c>
      <c r="E14" s="103">
        <f t="shared" si="0"/>
        <v>0</v>
      </c>
      <c r="F14" s="104">
        <f t="shared" si="0"/>
        <v>0</v>
      </c>
      <c r="G14" s="105">
        <f t="shared" si="0"/>
        <v>0</v>
      </c>
      <c r="H14" s="43"/>
      <c r="I14" s="90"/>
      <c r="J14" s="90"/>
      <c r="K14" s="90"/>
      <c r="L14" s="90"/>
      <c r="M14" s="37"/>
      <c r="N14" s="90"/>
      <c r="O14" s="90"/>
      <c r="P14" s="90"/>
      <c r="Q14" s="90"/>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row>
    <row r="15" spans="1:139" s="16" customFormat="1">
      <c r="A15" s="37"/>
      <c r="B15" s="37"/>
      <c r="C15" s="37"/>
      <c r="D15" s="99" t="s">
        <v>69</v>
      </c>
      <c r="E15" s="103">
        <f t="shared" si="0"/>
        <v>0</v>
      </c>
      <c r="F15" s="104">
        <f t="shared" si="0"/>
        <v>0</v>
      </c>
      <c r="G15" s="105">
        <f t="shared" si="0"/>
        <v>0</v>
      </c>
      <c r="H15" s="43"/>
      <c r="I15" s="90"/>
      <c r="J15" s="90"/>
      <c r="K15" s="90"/>
      <c r="L15" s="90"/>
      <c r="M15" s="37"/>
      <c r="N15" s="90"/>
      <c r="O15" s="90"/>
      <c r="P15" s="90"/>
      <c r="Q15" s="90"/>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row>
    <row r="16" spans="1:139" s="16" customFormat="1">
      <c r="A16" s="37"/>
      <c r="B16" s="37"/>
      <c r="C16" s="37"/>
      <c r="D16" s="99" t="s">
        <v>70</v>
      </c>
      <c r="E16" s="103">
        <f t="shared" si="0"/>
        <v>0</v>
      </c>
      <c r="F16" s="104">
        <f t="shared" si="0"/>
        <v>0</v>
      </c>
      <c r="G16" s="105">
        <f t="shared" si="0"/>
        <v>0</v>
      </c>
      <c r="H16" s="43"/>
      <c r="I16" s="90"/>
      <c r="J16" s="90"/>
      <c r="K16" s="90"/>
      <c r="L16" s="90"/>
      <c r="M16" s="37"/>
      <c r="N16" s="90"/>
      <c r="O16" s="90"/>
      <c r="P16" s="90"/>
      <c r="Q16" s="90"/>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row>
    <row r="17" spans="1:139" s="16" customFormat="1">
      <c r="A17" s="37"/>
      <c r="B17" s="37"/>
      <c r="C17" s="37"/>
      <c r="D17" s="108" t="s">
        <v>71</v>
      </c>
      <c r="E17" s="103">
        <f t="shared" si="0"/>
        <v>0</v>
      </c>
      <c r="F17" s="104">
        <f t="shared" si="0"/>
        <v>0</v>
      </c>
      <c r="G17" s="105">
        <f t="shared" si="0"/>
        <v>0</v>
      </c>
      <c r="H17" s="43"/>
      <c r="I17" s="90"/>
      <c r="J17" s="90"/>
      <c r="K17" s="90"/>
      <c r="L17" s="90"/>
      <c r="M17" s="37"/>
      <c r="N17" s="90"/>
      <c r="O17" s="90"/>
      <c r="P17" s="90"/>
      <c r="Q17" s="90"/>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row>
    <row r="18" spans="1:139" s="16" customFormat="1">
      <c r="A18" s="37"/>
      <c r="B18" s="37"/>
      <c r="C18" s="37"/>
      <c r="D18" s="108" t="s">
        <v>72</v>
      </c>
      <c r="E18" s="103">
        <f t="shared" si="0"/>
        <v>0</v>
      </c>
      <c r="F18" s="104">
        <f t="shared" si="0"/>
        <v>0</v>
      </c>
      <c r="G18" s="105">
        <f t="shared" si="0"/>
        <v>0</v>
      </c>
      <c r="H18" s="43"/>
      <c r="I18" s="90"/>
      <c r="J18" s="90"/>
      <c r="K18" s="90"/>
      <c r="L18" s="90"/>
      <c r="M18" s="37"/>
      <c r="N18" s="90"/>
      <c r="O18" s="90"/>
      <c r="P18" s="90"/>
      <c r="Q18" s="90"/>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row>
    <row r="19" spans="1:139" s="16" customFormat="1">
      <c r="A19" s="37"/>
      <c r="B19" s="37"/>
      <c r="C19" s="37"/>
      <c r="D19" s="108" t="s">
        <v>73</v>
      </c>
      <c r="E19" s="103">
        <f t="shared" si="0"/>
        <v>0</v>
      </c>
      <c r="F19" s="104">
        <f t="shared" si="0"/>
        <v>0</v>
      </c>
      <c r="G19" s="105">
        <f t="shared" si="0"/>
        <v>0</v>
      </c>
      <c r="H19" s="43"/>
      <c r="I19" s="90"/>
      <c r="J19" s="90"/>
      <c r="K19" s="90"/>
      <c r="L19" s="90"/>
      <c r="M19" s="37"/>
      <c r="N19" s="90"/>
      <c r="O19" s="90"/>
      <c r="P19" s="90"/>
      <c r="Q19" s="90"/>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row>
    <row r="20" spans="1:139" s="16" customFormat="1">
      <c r="A20" s="37"/>
      <c r="B20" s="37"/>
      <c r="C20" s="37"/>
      <c r="D20" s="99" t="s">
        <v>74</v>
      </c>
      <c r="E20" s="103">
        <f t="shared" si="0"/>
        <v>0</v>
      </c>
      <c r="F20" s="104">
        <f t="shared" si="0"/>
        <v>0</v>
      </c>
      <c r="G20" s="105">
        <f t="shared" si="0"/>
        <v>0</v>
      </c>
      <c r="H20" s="43"/>
      <c r="I20" s="90"/>
      <c r="J20" s="90"/>
      <c r="K20" s="90"/>
      <c r="L20" s="90"/>
      <c r="M20" s="37"/>
      <c r="N20" s="90"/>
      <c r="O20" s="90"/>
      <c r="P20" s="90"/>
      <c r="Q20" s="90"/>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row>
    <row r="21" spans="1:139" s="18" customFormat="1" ht="14.4" thickBot="1">
      <c r="A21" s="38"/>
      <c r="B21" s="38"/>
      <c r="C21" s="38"/>
      <c r="D21" s="100" t="s">
        <v>75</v>
      </c>
      <c r="E21" s="97"/>
      <c r="F21" s="106">
        <f>+J21+O21</f>
        <v>0</v>
      </c>
      <c r="G21" s="107">
        <f>+K21+P21</f>
        <v>0</v>
      </c>
      <c r="H21" s="43"/>
      <c r="I21" s="287"/>
      <c r="J21" s="91">
        <f>SUM(J10:J20)</f>
        <v>0</v>
      </c>
      <c r="K21" s="91">
        <f>SUM(K10:K20)</f>
        <v>0</v>
      </c>
      <c r="L21" s="288">
        <f>+SUM(L10:L20)</f>
        <v>0</v>
      </c>
      <c r="M21" s="46"/>
      <c r="N21" s="287"/>
      <c r="O21" s="91">
        <f>SUM(O10:O20)</f>
        <v>0</v>
      </c>
      <c r="P21" s="91">
        <f>SUM(P10:P20)</f>
        <v>0</v>
      </c>
      <c r="Q21" s="288">
        <f>+SUM(Q10:Q20)</f>
        <v>0</v>
      </c>
      <c r="R21" s="38"/>
      <c r="S21" s="46"/>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row>
    <row r="22" spans="1:139" s="38" customFormat="1">
      <c r="D22" s="46"/>
      <c r="E22" s="46"/>
      <c r="F22" s="46"/>
      <c r="G22" s="46"/>
      <c r="H22" s="43"/>
      <c r="I22" s="46"/>
      <c r="J22" s="46"/>
      <c r="K22" s="46"/>
      <c r="L22" s="46"/>
      <c r="M22" s="46"/>
      <c r="N22" s="46"/>
      <c r="O22" s="46"/>
      <c r="P22" s="46"/>
      <c r="Q22" s="46"/>
      <c r="R22" s="46"/>
      <c r="S22" s="46"/>
    </row>
    <row r="23" spans="1:139" s="16" customFormat="1" ht="14.4" thickBot="1">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row>
    <row r="24" spans="1:139" s="16" customFormat="1">
      <c r="A24" s="37"/>
      <c r="B24" s="37"/>
      <c r="C24" s="37"/>
      <c r="D24" s="382" t="s">
        <v>76</v>
      </c>
      <c r="E24" s="110" t="s">
        <v>77</v>
      </c>
      <c r="F24" s="110" t="s">
        <v>78</v>
      </c>
      <c r="G24" s="111" t="s">
        <v>79</v>
      </c>
      <c r="H24" s="37"/>
      <c r="I24" s="37"/>
      <c r="J24" s="37"/>
      <c r="K24" s="37"/>
      <c r="L24" s="37"/>
      <c r="M24" s="37"/>
      <c r="N24" s="37" t="s">
        <v>80</v>
      </c>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row>
    <row r="25" spans="1:139" s="16" customFormat="1" ht="14.4" thickBot="1">
      <c r="A25" s="37"/>
      <c r="B25" s="37"/>
      <c r="C25" s="37"/>
      <c r="D25" s="383"/>
      <c r="E25" s="109">
        <f>+L21</f>
        <v>0</v>
      </c>
      <c r="F25" s="109">
        <f>+Q21</f>
        <v>0</v>
      </c>
      <c r="G25" s="311">
        <f>+E25+F25</f>
        <v>0</v>
      </c>
      <c r="H25" s="44"/>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row>
    <row r="26" spans="1:139" s="16" customFormat="1" ht="14.4">
      <c r="A26" s="37"/>
      <c r="B26" s="37"/>
      <c r="C26" s="37"/>
      <c r="D26" s="270"/>
      <c r="E26" s="46"/>
      <c r="F26" s="46"/>
      <c r="G26" s="275"/>
      <c r="H26" s="44"/>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row>
    <row r="27" spans="1:139" s="16" customFormat="1">
      <c r="A27" s="37"/>
      <c r="B27" s="37"/>
      <c r="C27" s="37"/>
      <c r="D27" s="45"/>
      <c r="E27" s="50"/>
      <c r="F27" s="37"/>
      <c r="G27" s="46"/>
      <c r="H27" s="44"/>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row>
    <row r="28" spans="1:139" s="15" customFormat="1">
      <c r="A28" s="41"/>
      <c r="B28" s="122" t="s">
        <v>102</v>
      </c>
      <c r="C28" s="123"/>
      <c r="D28" s="123"/>
      <c r="E28" s="123"/>
      <c r="F28" s="123"/>
      <c r="G28" s="124"/>
      <c r="H28" s="123"/>
      <c r="I28" s="123"/>
      <c r="J28" s="123"/>
      <c r="K28" s="123"/>
      <c r="L28" s="123"/>
      <c r="M28" s="123"/>
      <c r="N28" s="123"/>
      <c r="O28" s="123"/>
      <c r="P28" s="123"/>
      <c r="Q28" s="123"/>
      <c r="R28" s="123"/>
      <c r="S28" s="125"/>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row>
    <row r="29" spans="1:139" s="16" customFormat="1" ht="14.4" thickBot="1">
      <c r="A29" s="37"/>
      <c r="B29" s="37"/>
      <c r="C29" s="114" t="s">
        <v>103</v>
      </c>
      <c r="D29" s="115"/>
      <c r="E29" s="127"/>
      <c r="F29" s="127"/>
      <c r="G29" s="127"/>
      <c r="H29" s="115"/>
      <c r="I29" s="127"/>
      <c r="J29" s="127"/>
      <c r="K29" s="127"/>
      <c r="L29" s="127"/>
      <c r="M29" s="127"/>
      <c r="N29" s="127"/>
      <c r="O29" s="127"/>
      <c r="P29" s="127"/>
      <c r="Q29" s="127"/>
      <c r="R29" s="127"/>
      <c r="S29" s="128"/>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row>
    <row r="30" spans="1:139" s="16" customFormat="1" ht="14.4">
      <c r="A30" s="37"/>
      <c r="B30" s="37"/>
      <c r="C30" s="37"/>
      <c r="D30" s="42"/>
      <c r="E30" s="384" t="s">
        <v>83</v>
      </c>
      <c r="F30" s="385"/>
      <c r="G30" s="386"/>
      <c r="H30" s="43" t="s">
        <v>53</v>
      </c>
      <c r="I30" s="387" t="s">
        <v>84</v>
      </c>
      <c r="J30" s="388"/>
      <c r="K30" s="388"/>
      <c r="L30" s="388"/>
      <c r="M30" s="388"/>
      <c r="N30" s="388"/>
      <c r="O30" s="388"/>
      <c r="P30" s="37"/>
      <c r="Q30" s="387" t="s">
        <v>85</v>
      </c>
      <c r="R30" s="388"/>
      <c r="S30" s="388"/>
      <c r="T30" s="388"/>
      <c r="U30" s="388"/>
      <c r="V30" s="388"/>
      <c r="W30" s="388"/>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row>
    <row r="31" spans="1:139" s="284" customFormat="1" ht="91.5" customHeight="1" thickBot="1">
      <c r="A31" s="277"/>
      <c r="B31" s="277"/>
      <c r="C31" s="278"/>
      <c r="D31" s="277"/>
      <c r="E31" s="279" t="s">
        <v>56</v>
      </c>
      <c r="F31" s="280" t="s">
        <v>57</v>
      </c>
      <c r="G31" s="281" t="s">
        <v>86</v>
      </c>
      <c r="H31" s="277"/>
      <c r="I31" s="318" t="s">
        <v>56</v>
      </c>
      <c r="J31" s="318" t="s">
        <v>59</v>
      </c>
      <c r="K31" s="318" t="s">
        <v>60</v>
      </c>
      <c r="L31" s="318" t="s">
        <v>104</v>
      </c>
      <c r="M31" s="318" t="s">
        <v>105</v>
      </c>
      <c r="N31" s="318" t="s">
        <v>88</v>
      </c>
      <c r="O31" s="318" t="s">
        <v>106</v>
      </c>
      <c r="P31" s="277"/>
      <c r="Q31" s="318" t="s">
        <v>56</v>
      </c>
      <c r="R31" s="318" t="s">
        <v>59</v>
      </c>
      <c r="S31" s="318" t="s">
        <v>60</v>
      </c>
      <c r="T31" s="318" t="s">
        <v>107</v>
      </c>
      <c r="U31" s="318" t="s">
        <v>105</v>
      </c>
      <c r="V31" s="318" t="s">
        <v>88</v>
      </c>
      <c r="W31" s="318" t="s">
        <v>108</v>
      </c>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c r="BT31" s="277"/>
      <c r="BU31" s="277"/>
      <c r="BV31" s="277"/>
      <c r="BW31" s="277"/>
      <c r="BX31" s="277"/>
      <c r="BY31" s="277"/>
      <c r="BZ31" s="277"/>
      <c r="CA31" s="277"/>
      <c r="CB31" s="277"/>
      <c r="CC31" s="277"/>
      <c r="CD31" s="277"/>
      <c r="CE31" s="277"/>
      <c r="CF31" s="277"/>
      <c r="CG31" s="277"/>
      <c r="CH31" s="277"/>
      <c r="CI31" s="277"/>
      <c r="CJ31" s="277"/>
      <c r="CK31" s="277"/>
      <c r="CL31" s="277"/>
      <c r="CM31" s="277"/>
      <c r="CN31" s="277"/>
      <c r="CO31" s="277"/>
      <c r="CP31" s="277"/>
      <c r="CQ31" s="277"/>
      <c r="CR31" s="277"/>
      <c r="CS31" s="277"/>
      <c r="CT31" s="277"/>
      <c r="CU31" s="277"/>
      <c r="CV31" s="277"/>
      <c r="CW31" s="277"/>
      <c r="CX31" s="277"/>
      <c r="CY31" s="277"/>
      <c r="CZ31" s="277"/>
      <c r="DA31" s="277"/>
      <c r="DB31" s="277"/>
      <c r="DC31" s="277"/>
      <c r="DD31" s="277"/>
      <c r="DE31" s="277"/>
      <c r="DF31" s="277"/>
      <c r="DG31" s="277"/>
      <c r="DH31" s="277"/>
      <c r="DI31" s="277"/>
      <c r="DJ31" s="277"/>
      <c r="DK31" s="277"/>
      <c r="DL31" s="277"/>
      <c r="DM31" s="277"/>
      <c r="DN31" s="277"/>
      <c r="DO31" s="277"/>
      <c r="DP31" s="277"/>
      <c r="DQ31" s="277"/>
      <c r="DR31" s="277"/>
      <c r="DS31" s="277"/>
      <c r="DT31" s="277"/>
      <c r="DU31" s="277"/>
      <c r="DV31" s="277"/>
      <c r="DW31" s="277"/>
      <c r="DX31" s="277"/>
      <c r="DY31" s="277"/>
      <c r="DZ31" s="277"/>
      <c r="EA31" s="277"/>
      <c r="EB31" s="277"/>
      <c r="EC31" s="277"/>
      <c r="ED31" s="277"/>
      <c r="EE31" s="277"/>
      <c r="EF31" s="277"/>
      <c r="EG31" s="277"/>
      <c r="EH31" s="277"/>
      <c r="EI31" s="277"/>
    </row>
    <row r="32" spans="1:139" s="16" customFormat="1">
      <c r="A32" s="37"/>
      <c r="B32" s="37"/>
      <c r="D32" s="132" t="str">
        <f xml:space="preserve"> D$10</f>
        <v>Wonen sociale huur</v>
      </c>
      <c r="E32" s="103">
        <f t="shared" ref="E32:E42" si="1">$I32+$Q32</f>
        <v>0</v>
      </c>
      <c r="F32" s="104">
        <f t="shared" ref="F32:F42" si="2">$J32+$R32</f>
        <v>0</v>
      </c>
      <c r="G32" s="105">
        <f t="shared" ref="G32:G42" si="3">$K32+$S32</f>
        <v>0</v>
      </c>
      <c r="H32" s="37"/>
      <c r="I32" s="90"/>
      <c r="J32" s="90"/>
      <c r="K32" s="90"/>
      <c r="L32" s="90"/>
      <c r="M32" s="90"/>
      <c r="N32" s="90"/>
      <c r="O32" s="90"/>
      <c r="P32" s="37"/>
      <c r="Q32" s="90"/>
      <c r="R32" s="90"/>
      <c r="S32" s="90"/>
      <c r="T32" s="90"/>
      <c r="U32" s="90"/>
      <c r="V32" s="90"/>
      <c r="W32" s="90"/>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row>
    <row r="33" spans="1:139" s="16" customFormat="1">
      <c r="A33" s="37"/>
      <c r="B33" s="37"/>
      <c r="D33" s="99" t="s">
        <v>65</v>
      </c>
      <c r="E33" s="103">
        <f t="shared" si="1"/>
        <v>0</v>
      </c>
      <c r="F33" s="104">
        <f t="shared" si="2"/>
        <v>0</v>
      </c>
      <c r="G33" s="105">
        <f t="shared" si="3"/>
        <v>0</v>
      </c>
      <c r="H33" s="37"/>
      <c r="I33" s="90"/>
      <c r="J33" s="90"/>
      <c r="K33" s="90"/>
      <c r="L33" s="90"/>
      <c r="M33" s="90"/>
      <c r="N33" s="90"/>
      <c r="O33" s="90"/>
      <c r="P33" s="37"/>
      <c r="Q33" s="90"/>
      <c r="R33" s="90"/>
      <c r="S33" s="90"/>
      <c r="T33" s="90"/>
      <c r="U33" s="90"/>
      <c r="V33" s="90"/>
      <c r="W33" s="90"/>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row>
    <row r="34" spans="1:139" s="16" customFormat="1">
      <c r="A34" s="37"/>
      <c r="B34" s="37"/>
      <c r="D34" s="99" t="s">
        <v>66</v>
      </c>
      <c r="E34" s="103">
        <f t="shared" si="1"/>
        <v>0</v>
      </c>
      <c r="F34" s="104">
        <f t="shared" si="2"/>
        <v>0</v>
      </c>
      <c r="G34" s="105">
        <f t="shared" si="3"/>
        <v>0</v>
      </c>
      <c r="H34" s="37"/>
      <c r="I34" s="90"/>
      <c r="J34" s="90"/>
      <c r="K34" s="90"/>
      <c r="L34" s="90"/>
      <c r="M34" s="90"/>
      <c r="N34" s="90"/>
      <c r="O34" s="90"/>
      <c r="P34" s="37"/>
      <c r="Q34" s="90"/>
      <c r="R34" s="90"/>
      <c r="S34" s="90"/>
      <c r="T34" s="90"/>
      <c r="U34" s="90"/>
      <c r="V34" s="90"/>
      <c r="W34" s="90"/>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row>
    <row r="35" spans="1:139" s="16" customFormat="1">
      <c r="A35" s="37"/>
      <c r="B35" s="37"/>
      <c r="D35" s="133" t="str">
        <f xml:space="preserve"> D$13</f>
        <v>Kantoren en bedrijfsruimte</v>
      </c>
      <c r="E35" s="103">
        <f t="shared" si="1"/>
        <v>0</v>
      </c>
      <c r="F35" s="104">
        <f t="shared" si="2"/>
        <v>0</v>
      </c>
      <c r="G35" s="105">
        <f t="shared" si="3"/>
        <v>0</v>
      </c>
      <c r="H35" s="37"/>
      <c r="I35" s="90"/>
      <c r="J35" s="90"/>
      <c r="K35" s="90"/>
      <c r="L35" s="90"/>
      <c r="M35" s="90"/>
      <c r="N35" s="90"/>
      <c r="O35" s="90"/>
      <c r="P35" s="37"/>
      <c r="Q35" s="90"/>
      <c r="R35" s="90"/>
      <c r="S35" s="90"/>
      <c r="T35" s="90"/>
      <c r="U35" s="90"/>
      <c r="V35" s="90"/>
      <c r="W35" s="90"/>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row>
    <row r="36" spans="1:139" s="16" customFormat="1">
      <c r="A36" s="37"/>
      <c r="B36" s="37"/>
      <c r="D36" s="133" t="str">
        <f xml:space="preserve"> D$14</f>
        <v>Winkels (retail)</v>
      </c>
      <c r="E36" s="103">
        <f t="shared" si="1"/>
        <v>0</v>
      </c>
      <c r="F36" s="104">
        <f t="shared" si="2"/>
        <v>0</v>
      </c>
      <c r="G36" s="105">
        <f t="shared" si="3"/>
        <v>0</v>
      </c>
      <c r="H36" s="37"/>
      <c r="I36" s="90"/>
      <c r="J36" s="90"/>
      <c r="K36" s="90"/>
      <c r="L36" s="90"/>
      <c r="M36" s="90"/>
      <c r="N36" s="90"/>
      <c r="O36" s="90"/>
      <c r="P36" s="37"/>
      <c r="Q36" s="90"/>
      <c r="R36" s="90"/>
      <c r="S36" s="90"/>
      <c r="T36" s="90"/>
      <c r="U36" s="90"/>
      <c r="V36" s="90"/>
      <c r="W36" s="90"/>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row>
    <row r="37" spans="1:139" s="16" customFormat="1">
      <c r="A37" s="37"/>
      <c r="B37" s="37"/>
      <c r="D37" s="133" t="str">
        <f xml:space="preserve"> D$15</f>
        <v>Overige commerciële voorzieningen</v>
      </c>
      <c r="E37" s="103">
        <f t="shared" si="1"/>
        <v>0</v>
      </c>
      <c r="F37" s="104">
        <f t="shared" si="2"/>
        <v>0</v>
      </c>
      <c r="G37" s="105">
        <f t="shared" si="3"/>
        <v>0</v>
      </c>
      <c r="H37" s="37"/>
      <c r="I37" s="90"/>
      <c r="J37" s="90"/>
      <c r="K37" s="90"/>
      <c r="L37" s="90"/>
      <c r="M37" s="90"/>
      <c r="N37" s="90"/>
      <c r="O37" s="90"/>
      <c r="P37" s="37"/>
      <c r="Q37" s="90"/>
      <c r="R37" s="90"/>
      <c r="S37" s="90"/>
      <c r="T37" s="90"/>
      <c r="U37" s="90"/>
      <c r="V37" s="90"/>
      <c r="W37" s="90"/>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row>
    <row r="38" spans="1:139" s="16" customFormat="1">
      <c r="A38" s="37"/>
      <c r="B38" s="37"/>
      <c r="D38" s="133" t="str">
        <f xml:space="preserve"> D$16</f>
        <v>Maatschappelijke voorzieningen</v>
      </c>
      <c r="E38" s="103">
        <f t="shared" si="1"/>
        <v>0</v>
      </c>
      <c r="F38" s="104">
        <f t="shared" si="2"/>
        <v>0</v>
      </c>
      <c r="G38" s="105">
        <f t="shared" si="3"/>
        <v>0</v>
      </c>
      <c r="H38" s="37"/>
      <c r="I38" s="90"/>
      <c r="J38" s="90"/>
      <c r="K38" s="90"/>
      <c r="L38" s="90"/>
      <c r="M38" s="90"/>
      <c r="N38" s="90"/>
      <c r="O38" s="90"/>
      <c r="P38" s="37"/>
      <c r="Q38" s="90"/>
      <c r="R38" s="90"/>
      <c r="S38" s="90"/>
      <c r="T38" s="90"/>
      <c r="U38" s="90"/>
      <c r="V38" s="90"/>
      <c r="W38" s="90"/>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row>
    <row r="39" spans="1:139" s="16" customFormat="1">
      <c r="A39" s="37"/>
      <c r="B39" s="37"/>
      <c r="D39" s="112" t="str">
        <f xml:space="preserve"> D$17</f>
        <v>= … Vrije vastgoedfunctie 1  =</v>
      </c>
      <c r="E39" s="103">
        <f t="shared" si="1"/>
        <v>0</v>
      </c>
      <c r="F39" s="104">
        <f t="shared" si="2"/>
        <v>0</v>
      </c>
      <c r="G39" s="105">
        <f t="shared" si="3"/>
        <v>0</v>
      </c>
      <c r="H39" s="37"/>
      <c r="I39" s="90"/>
      <c r="J39" s="90"/>
      <c r="K39" s="90"/>
      <c r="L39" s="90"/>
      <c r="M39" s="90"/>
      <c r="N39" s="90"/>
      <c r="O39" s="90"/>
      <c r="P39" s="37"/>
      <c r="Q39" s="90"/>
      <c r="R39" s="90"/>
      <c r="S39" s="90"/>
      <c r="T39" s="90"/>
      <c r="U39" s="90"/>
      <c r="V39" s="90"/>
      <c r="W39" s="90"/>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row>
    <row r="40" spans="1:139" s="16" customFormat="1">
      <c r="A40" s="37"/>
      <c r="B40" s="37"/>
      <c r="D40" s="112" t="str">
        <f xml:space="preserve"> D$18</f>
        <v>= … Vrije vastgoedfunctie 2  =</v>
      </c>
      <c r="E40" s="103">
        <f t="shared" si="1"/>
        <v>0</v>
      </c>
      <c r="F40" s="104">
        <f t="shared" si="2"/>
        <v>0</v>
      </c>
      <c r="G40" s="105">
        <f t="shared" si="3"/>
        <v>0</v>
      </c>
      <c r="H40" s="37"/>
      <c r="I40" s="90"/>
      <c r="J40" s="90"/>
      <c r="K40" s="90"/>
      <c r="L40" s="90"/>
      <c r="M40" s="90"/>
      <c r="N40" s="90"/>
      <c r="O40" s="90"/>
      <c r="P40" s="37"/>
      <c r="Q40" s="90"/>
      <c r="R40" s="90"/>
      <c r="S40" s="90"/>
      <c r="T40" s="90"/>
      <c r="U40" s="319"/>
      <c r="V40" s="90"/>
      <c r="W40" s="90"/>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row>
    <row r="41" spans="1:139" s="16" customFormat="1">
      <c r="A41" s="37"/>
      <c r="B41" s="37"/>
      <c r="D41" s="112" t="str">
        <f xml:space="preserve"> D$19</f>
        <v>= … Vrije vastgoedfunctie 3  =</v>
      </c>
      <c r="E41" s="103">
        <f t="shared" si="1"/>
        <v>0</v>
      </c>
      <c r="F41" s="104">
        <f t="shared" si="2"/>
        <v>0</v>
      </c>
      <c r="G41" s="105">
        <f t="shared" si="3"/>
        <v>0</v>
      </c>
      <c r="H41" s="37"/>
      <c r="I41" s="90"/>
      <c r="J41" s="90"/>
      <c r="K41" s="90"/>
      <c r="L41" s="90"/>
      <c r="M41" s="90"/>
      <c r="N41" s="90"/>
      <c r="O41" s="90"/>
      <c r="P41" s="37"/>
      <c r="Q41" s="90"/>
      <c r="R41" s="90"/>
      <c r="S41" s="90"/>
      <c r="T41" s="90"/>
      <c r="U41" s="320"/>
      <c r="V41" s="90"/>
      <c r="W41" s="90"/>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row>
    <row r="42" spans="1:139" s="16" customFormat="1">
      <c r="A42" s="37"/>
      <c r="B42" s="37"/>
      <c r="D42" s="133" t="str">
        <f xml:space="preserve"> D$20</f>
        <v>Gebouwd parkeren</v>
      </c>
      <c r="E42" s="103">
        <f t="shared" si="1"/>
        <v>0</v>
      </c>
      <c r="F42" s="104">
        <f t="shared" si="2"/>
        <v>0</v>
      </c>
      <c r="G42" s="105">
        <f t="shared" si="3"/>
        <v>0</v>
      </c>
      <c r="H42" s="37"/>
      <c r="I42" s="319"/>
      <c r="J42" s="319"/>
      <c r="K42" s="319"/>
      <c r="L42" s="319"/>
      <c r="M42" s="319"/>
      <c r="N42" s="319"/>
      <c r="O42" s="319"/>
      <c r="P42" s="37"/>
      <c r="Q42" s="319"/>
      <c r="R42" s="319"/>
      <c r="S42" s="319"/>
      <c r="T42" s="319"/>
      <c r="U42" s="319"/>
      <c r="V42" s="319"/>
      <c r="W42" s="319"/>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row>
    <row r="43" spans="1:139" s="16" customFormat="1" ht="14.4" thickBot="1">
      <c r="A43" s="37"/>
      <c r="B43" s="37"/>
      <c r="D43" s="100" t="s">
        <v>75</v>
      </c>
      <c r="E43" s="97"/>
      <c r="F43" s="106">
        <f>+SUM(F32:F42)</f>
        <v>0</v>
      </c>
      <c r="G43" s="107">
        <f>+SUM(G32:G42)</f>
        <v>0</v>
      </c>
      <c r="H43" s="37"/>
      <c r="I43" s="324"/>
      <c r="J43" s="325">
        <f>SUM(J32:J42)</f>
        <v>0</v>
      </c>
      <c r="K43" s="325">
        <f>SUM(K32:K42)</f>
        <v>0</v>
      </c>
      <c r="L43" s="326">
        <f>SUM(L32:L42)</f>
        <v>0</v>
      </c>
      <c r="M43" s="326">
        <f>+SUM(M32:M42)</f>
        <v>0</v>
      </c>
      <c r="N43" s="325">
        <f>+SUM(N32:N42)</f>
        <v>0</v>
      </c>
      <c r="O43" s="330">
        <f>+SUM(O32:O42)</f>
        <v>0</v>
      </c>
      <c r="P43" s="37"/>
      <c r="Q43" s="324"/>
      <c r="R43" s="327">
        <f>SUM(R32:R42)</f>
        <v>0</v>
      </c>
      <c r="S43" s="321">
        <f>SUM(S32:S42)</f>
        <v>0</v>
      </c>
      <c r="T43" s="322">
        <f>SUM(T32:T42)</f>
        <v>0</v>
      </c>
      <c r="U43" s="322">
        <f>+SUM(U32:U42)</f>
        <v>0</v>
      </c>
      <c r="V43" s="323">
        <f>+SUM(V32:V42)</f>
        <v>0</v>
      </c>
      <c r="W43" s="330">
        <f>+SUM(W32:W42)</f>
        <v>0</v>
      </c>
      <c r="X43" s="38"/>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row>
    <row r="44" spans="1:139" s="16" customFormat="1" ht="14.4" thickBot="1">
      <c r="A44" s="37"/>
      <c r="B44" s="37"/>
      <c r="C44" s="37"/>
      <c r="D44" s="37"/>
      <c r="E44" s="37"/>
      <c r="F44" s="37"/>
      <c r="G44" s="37"/>
      <c r="H44" s="37"/>
      <c r="I44" s="37"/>
      <c r="L44" s="37"/>
      <c r="M44" s="3"/>
      <c r="N44" s="46"/>
      <c r="O44" s="37"/>
      <c r="P44" s="37"/>
      <c r="Q44" s="37"/>
      <c r="R44" s="37"/>
      <c r="S44" s="3">
        <f>COUNT(V32:V42)</f>
        <v>0</v>
      </c>
      <c r="T44" s="37"/>
      <c r="U44" s="46"/>
      <c r="V44" s="37"/>
      <c r="W44" s="37"/>
      <c r="X44" s="272"/>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row>
    <row r="45" spans="1:139" s="16" customFormat="1">
      <c r="A45" s="37"/>
      <c r="B45" s="37"/>
      <c r="C45" s="37"/>
      <c r="D45" s="382" t="s">
        <v>90</v>
      </c>
      <c r="E45" s="95" t="s">
        <v>77</v>
      </c>
      <c r="F45" s="95" t="s">
        <v>91</v>
      </c>
      <c r="G45" s="134" t="s">
        <v>79</v>
      </c>
      <c r="H45" s="37"/>
      <c r="I45" s="37"/>
      <c r="J45" s="47">
        <f>J21</f>
        <v>0</v>
      </c>
      <c r="K45" s="48" t="s">
        <v>92</v>
      </c>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row>
    <row r="46" spans="1:139" s="16" customFormat="1" ht="14.4" thickBot="1">
      <c r="A46" s="37"/>
      <c r="B46" s="37"/>
      <c r="C46" s="37"/>
      <c r="D46" s="383"/>
      <c r="E46" s="109">
        <f>+N43</f>
        <v>0</v>
      </c>
      <c r="F46" s="109">
        <f>+V43</f>
        <v>0</v>
      </c>
      <c r="G46" s="329">
        <f>+E46+F46</f>
        <v>0</v>
      </c>
      <c r="H46" s="44"/>
      <c r="I46" s="37"/>
      <c r="J46" s="129">
        <f>+J43-J45</f>
        <v>0</v>
      </c>
      <c r="K46" s="49" t="s">
        <v>93</v>
      </c>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row>
    <row r="47" spans="1:139" s="37" customFormat="1" ht="14.4">
      <c r="D47" s="274"/>
      <c r="E47" s="46"/>
      <c r="F47" s="46"/>
      <c r="G47" s="275"/>
      <c r="H47" s="44"/>
    </row>
    <row r="48" spans="1:139" s="37" customFormat="1" ht="14.4">
      <c r="D48" s="274"/>
      <c r="E48" s="50">
        <f>IF(J46=0,3,0)</f>
        <v>3</v>
      </c>
      <c r="F48" s="278" t="str">
        <f>IF(J46=0," ","Zie cel J46: je zou verwachten dat m² bvo bij renovatie/transformatie in begin- en eindsituatie ongeveer gelijk is")</f>
        <v xml:space="preserve"> </v>
      </c>
      <c r="G48" s="275"/>
      <c r="H48" s="44"/>
      <c r="J48" s="50"/>
    </row>
    <row r="49" spans="1:139" s="16" customFormat="1">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row>
    <row r="50" spans="1:139" s="15" customFormat="1" ht="14.4" thickBot="1">
      <c r="A50" s="14"/>
      <c r="B50" s="122" t="s">
        <v>109</v>
      </c>
      <c r="C50" s="123"/>
      <c r="D50" s="123"/>
      <c r="E50" s="135"/>
      <c r="F50" s="135"/>
      <c r="G50" s="141"/>
      <c r="H50" s="123"/>
      <c r="I50" s="135"/>
      <c r="J50" s="135"/>
      <c r="K50" s="135"/>
      <c r="L50" s="123"/>
      <c r="M50" s="135"/>
      <c r="N50" s="135"/>
      <c r="O50" s="135"/>
      <c r="P50" s="123"/>
      <c r="Q50" s="123"/>
      <c r="R50" s="123"/>
      <c r="S50" s="125"/>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row>
    <row r="51" spans="1:139" ht="14.4">
      <c r="A51" s="35"/>
      <c r="B51" s="35"/>
      <c r="C51" s="35"/>
      <c r="D51" s="42"/>
      <c r="E51" s="384" t="s">
        <v>97</v>
      </c>
      <c r="F51" s="385"/>
      <c r="G51" s="386"/>
      <c r="H51" s="35"/>
      <c r="I51" s="384" t="s">
        <v>98</v>
      </c>
      <c r="J51" s="385"/>
      <c r="K51" s="386"/>
      <c r="L51" s="35"/>
      <c r="M51" s="384" t="s">
        <v>99</v>
      </c>
      <c r="N51" s="385"/>
      <c r="O51" s="386"/>
      <c r="P51" s="35"/>
      <c r="Q51" s="35"/>
      <c r="R51" s="35"/>
      <c r="S51" s="35"/>
      <c r="V51" s="35"/>
      <c r="W51" s="35"/>
    </row>
    <row r="52" spans="1:139" ht="14.4" thickBot="1">
      <c r="A52" s="35"/>
      <c r="B52" s="35"/>
      <c r="C52" s="35"/>
      <c r="D52" s="40"/>
      <c r="E52" s="96" t="s">
        <v>56</v>
      </c>
      <c r="F52" s="92" t="s">
        <v>57</v>
      </c>
      <c r="G52" s="131" t="s">
        <v>86</v>
      </c>
      <c r="H52" s="35"/>
      <c r="I52" s="96" t="s">
        <v>56</v>
      </c>
      <c r="J52" s="92" t="s">
        <v>57</v>
      </c>
      <c r="K52" s="131" t="s">
        <v>86</v>
      </c>
      <c r="L52" s="35"/>
      <c r="M52" s="96" t="s">
        <v>56</v>
      </c>
      <c r="N52" s="92" t="s">
        <v>57</v>
      </c>
      <c r="O52" s="131" t="s">
        <v>86</v>
      </c>
      <c r="P52" s="35"/>
      <c r="Q52" s="35"/>
      <c r="R52" s="35"/>
      <c r="S52" s="35"/>
      <c r="V52" s="35"/>
      <c r="W52" s="35"/>
    </row>
    <row r="53" spans="1:139">
      <c r="A53" s="35"/>
      <c r="B53" s="35"/>
      <c r="C53" s="35"/>
      <c r="D53" s="132" t="str">
        <f xml:space="preserve"> D$10</f>
        <v>Wonen sociale huur</v>
      </c>
      <c r="E53" s="103">
        <f t="shared" ref="E53:E63" si="4">+$E10</f>
        <v>0</v>
      </c>
      <c r="F53" s="104">
        <f t="shared" ref="F53:F64" si="5">+$F10</f>
        <v>0</v>
      </c>
      <c r="G53" s="105">
        <f t="shared" ref="G53:G64" si="6">+$G10</f>
        <v>0</v>
      </c>
      <c r="H53" s="35"/>
      <c r="I53" s="103">
        <f>+$E32</f>
        <v>0</v>
      </c>
      <c r="J53" s="104">
        <f>+$F32</f>
        <v>0</v>
      </c>
      <c r="K53" s="105">
        <f>+$G32</f>
        <v>0</v>
      </c>
      <c r="L53" s="35"/>
      <c r="M53" s="136">
        <f t="shared" ref="M53:O63" si="7">+I53-E53</f>
        <v>0</v>
      </c>
      <c r="N53" s="130">
        <f t="shared" si="7"/>
        <v>0</v>
      </c>
      <c r="O53" s="137">
        <f t="shared" si="7"/>
        <v>0</v>
      </c>
      <c r="P53" s="35"/>
      <c r="Q53" s="35"/>
      <c r="R53" s="35"/>
      <c r="S53" s="35"/>
      <c r="V53" s="35"/>
      <c r="W53" s="35"/>
    </row>
    <row r="54" spans="1:139">
      <c r="A54" s="35"/>
      <c r="B54" s="35"/>
      <c r="C54" s="35"/>
      <c r="D54" s="99" t="s">
        <v>65</v>
      </c>
      <c r="E54" s="103">
        <f t="shared" si="4"/>
        <v>0</v>
      </c>
      <c r="F54" s="104">
        <f t="shared" si="5"/>
        <v>0</v>
      </c>
      <c r="G54" s="105">
        <f t="shared" si="6"/>
        <v>0</v>
      </c>
      <c r="H54" s="35"/>
      <c r="I54" s="103">
        <f t="shared" ref="I54:I63" si="8">+$E33</f>
        <v>0</v>
      </c>
      <c r="J54" s="104">
        <f t="shared" ref="J54:J63" si="9">+$F33</f>
        <v>0</v>
      </c>
      <c r="K54" s="105">
        <f t="shared" ref="K54:K64" si="10">+$G33</f>
        <v>0</v>
      </c>
      <c r="L54" s="35"/>
      <c r="M54" s="136">
        <f t="shared" si="7"/>
        <v>0</v>
      </c>
      <c r="N54" s="130">
        <f t="shared" si="7"/>
        <v>0</v>
      </c>
      <c r="O54" s="137">
        <f t="shared" si="7"/>
        <v>0</v>
      </c>
      <c r="P54" s="35"/>
      <c r="Q54" s="35"/>
      <c r="R54" s="35"/>
      <c r="S54" s="35"/>
      <c r="V54" s="35"/>
      <c r="W54" s="35"/>
    </row>
    <row r="55" spans="1:139">
      <c r="A55" s="35"/>
      <c r="B55" s="35"/>
      <c r="C55" s="35"/>
      <c r="D55" s="99" t="s">
        <v>66</v>
      </c>
      <c r="E55" s="103">
        <f t="shared" si="4"/>
        <v>0</v>
      </c>
      <c r="F55" s="104">
        <f t="shared" si="5"/>
        <v>0</v>
      </c>
      <c r="G55" s="105">
        <f t="shared" si="6"/>
        <v>0</v>
      </c>
      <c r="H55" s="35"/>
      <c r="I55" s="103">
        <f t="shared" si="8"/>
        <v>0</v>
      </c>
      <c r="J55" s="104">
        <f t="shared" si="9"/>
        <v>0</v>
      </c>
      <c r="K55" s="105">
        <f t="shared" si="10"/>
        <v>0</v>
      </c>
      <c r="L55" s="35"/>
      <c r="M55" s="136">
        <f t="shared" si="7"/>
        <v>0</v>
      </c>
      <c r="N55" s="130">
        <f t="shared" si="7"/>
        <v>0</v>
      </c>
      <c r="O55" s="137">
        <f t="shared" si="7"/>
        <v>0</v>
      </c>
      <c r="P55" s="35"/>
      <c r="Q55" s="35"/>
      <c r="R55" s="35"/>
      <c r="S55" s="35"/>
      <c r="V55" s="35"/>
      <c r="W55" s="35"/>
    </row>
    <row r="56" spans="1:139">
      <c r="A56" s="35"/>
      <c r="B56" s="35"/>
      <c r="C56" s="35"/>
      <c r="D56" s="133" t="str">
        <f xml:space="preserve"> D$13</f>
        <v>Kantoren en bedrijfsruimte</v>
      </c>
      <c r="E56" s="103">
        <f t="shared" si="4"/>
        <v>0</v>
      </c>
      <c r="F56" s="104">
        <f t="shared" si="5"/>
        <v>0</v>
      </c>
      <c r="G56" s="105">
        <f t="shared" si="6"/>
        <v>0</v>
      </c>
      <c r="H56" s="35"/>
      <c r="I56" s="103">
        <f t="shared" si="8"/>
        <v>0</v>
      </c>
      <c r="J56" s="104">
        <f t="shared" si="9"/>
        <v>0</v>
      </c>
      <c r="K56" s="105">
        <f t="shared" si="10"/>
        <v>0</v>
      </c>
      <c r="L56" s="35"/>
      <c r="M56" s="136">
        <f t="shared" si="7"/>
        <v>0</v>
      </c>
      <c r="N56" s="130">
        <f t="shared" si="7"/>
        <v>0</v>
      </c>
      <c r="O56" s="137">
        <f t="shared" si="7"/>
        <v>0</v>
      </c>
      <c r="P56" s="35"/>
      <c r="Q56" s="35"/>
      <c r="R56" s="35"/>
      <c r="S56" s="35"/>
      <c r="V56" s="35"/>
      <c r="W56" s="35"/>
    </row>
    <row r="57" spans="1:139">
      <c r="A57" s="35"/>
      <c r="B57" s="35"/>
      <c r="C57" s="35"/>
      <c r="D57" s="133" t="str">
        <f xml:space="preserve"> D$14</f>
        <v>Winkels (retail)</v>
      </c>
      <c r="E57" s="103">
        <f t="shared" si="4"/>
        <v>0</v>
      </c>
      <c r="F57" s="104">
        <f t="shared" si="5"/>
        <v>0</v>
      </c>
      <c r="G57" s="105">
        <f t="shared" si="6"/>
        <v>0</v>
      </c>
      <c r="H57" s="35"/>
      <c r="I57" s="103">
        <f t="shared" si="8"/>
        <v>0</v>
      </c>
      <c r="J57" s="104">
        <f t="shared" si="9"/>
        <v>0</v>
      </c>
      <c r="K57" s="105">
        <f t="shared" si="10"/>
        <v>0</v>
      </c>
      <c r="L57" s="35"/>
      <c r="M57" s="136">
        <f t="shared" si="7"/>
        <v>0</v>
      </c>
      <c r="N57" s="130">
        <f t="shared" si="7"/>
        <v>0</v>
      </c>
      <c r="O57" s="137">
        <f t="shared" si="7"/>
        <v>0</v>
      </c>
      <c r="P57" s="35"/>
      <c r="Q57" s="35"/>
      <c r="R57" s="35"/>
      <c r="S57" s="35"/>
      <c r="V57" s="35"/>
      <c r="W57" s="35"/>
    </row>
    <row r="58" spans="1:139">
      <c r="A58" s="35"/>
      <c r="B58" s="35"/>
      <c r="C58" s="35"/>
      <c r="D58" s="133" t="str">
        <f xml:space="preserve"> D$15</f>
        <v>Overige commerciële voorzieningen</v>
      </c>
      <c r="E58" s="103">
        <f t="shared" si="4"/>
        <v>0</v>
      </c>
      <c r="F58" s="104">
        <f t="shared" si="5"/>
        <v>0</v>
      </c>
      <c r="G58" s="105">
        <f t="shared" si="6"/>
        <v>0</v>
      </c>
      <c r="H58" s="35"/>
      <c r="I58" s="103">
        <f t="shared" si="8"/>
        <v>0</v>
      </c>
      <c r="J58" s="104">
        <f t="shared" si="9"/>
        <v>0</v>
      </c>
      <c r="K58" s="105">
        <f t="shared" si="10"/>
        <v>0</v>
      </c>
      <c r="L58" s="35"/>
      <c r="M58" s="136">
        <f t="shared" si="7"/>
        <v>0</v>
      </c>
      <c r="N58" s="130">
        <f t="shared" si="7"/>
        <v>0</v>
      </c>
      <c r="O58" s="137">
        <f t="shared" si="7"/>
        <v>0</v>
      </c>
      <c r="P58" s="35"/>
      <c r="Q58" s="35"/>
      <c r="R58" s="35"/>
      <c r="S58" s="35"/>
      <c r="V58" s="35"/>
      <c r="W58" s="35"/>
    </row>
    <row r="59" spans="1:139">
      <c r="A59" s="35"/>
      <c r="B59" s="35"/>
      <c r="C59" s="35"/>
      <c r="D59" s="133" t="str">
        <f xml:space="preserve"> D$16</f>
        <v>Maatschappelijke voorzieningen</v>
      </c>
      <c r="E59" s="103">
        <f t="shared" si="4"/>
        <v>0</v>
      </c>
      <c r="F59" s="104">
        <f t="shared" si="5"/>
        <v>0</v>
      </c>
      <c r="G59" s="105">
        <f t="shared" si="6"/>
        <v>0</v>
      </c>
      <c r="H59" s="35"/>
      <c r="I59" s="103">
        <f t="shared" si="8"/>
        <v>0</v>
      </c>
      <c r="J59" s="104">
        <f t="shared" si="9"/>
        <v>0</v>
      </c>
      <c r="K59" s="105">
        <f t="shared" si="10"/>
        <v>0</v>
      </c>
      <c r="L59" s="35"/>
      <c r="M59" s="136">
        <f t="shared" si="7"/>
        <v>0</v>
      </c>
      <c r="N59" s="130">
        <f>+J59-F59</f>
        <v>0</v>
      </c>
      <c r="O59" s="137">
        <f t="shared" si="7"/>
        <v>0</v>
      </c>
      <c r="P59" s="35"/>
      <c r="Q59" s="35"/>
      <c r="R59" s="35"/>
      <c r="S59" s="35"/>
      <c r="V59" s="35"/>
      <c r="W59" s="35"/>
    </row>
    <row r="60" spans="1:139">
      <c r="A60" s="35"/>
      <c r="B60" s="35"/>
      <c r="C60" s="35"/>
      <c r="D60" s="112" t="str">
        <f xml:space="preserve"> D$17</f>
        <v>= … Vrije vastgoedfunctie 1  =</v>
      </c>
      <c r="E60" s="103">
        <f t="shared" si="4"/>
        <v>0</v>
      </c>
      <c r="F60" s="104">
        <f t="shared" si="5"/>
        <v>0</v>
      </c>
      <c r="G60" s="105">
        <f t="shared" si="6"/>
        <v>0</v>
      </c>
      <c r="H60" s="35"/>
      <c r="I60" s="103">
        <f t="shared" si="8"/>
        <v>0</v>
      </c>
      <c r="J60" s="104">
        <f t="shared" si="9"/>
        <v>0</v>
      </c>
      <c r="K60" s="105">
        <f t="shared" si="10"/>
        <v>0</v>
      </c>
      <c r="L60" s="35"/>
      <c r="M60" s="136">
        <f t="shared" si="7"/>
        <v>0</v>
      </c>
      <c r="N60" s="130">
        <f t="shared" si="7"/>
        <v>0</v>
      </c>
      <c r="O60" s="137">
        <f t="shared" si="7"/>
        <v>0</v>
      </c>
      <c r="P60" s="35"/>
      <c r="Q60" s="35"/>
      <c r="R60" s="35"/>
      <c r="S60" s="35"/>
      <c r="V60" s="35"/>
      <c r="W60" s="35"/>
    </row>
    <row r="61" spans="1:139">
      <c r="A61" s="35"/>
      <c r="B61" s="35"/>
      <c r="C61" s="35"/>
      <c r="D61" s="112" t="str">
        <f xml:space="preserve"> D$18</f>
        <v>= … Vrije vastgoedfunctie 2  =</v>
      </c>
      <c r="E61" s="103">
        <f t="shared" si="4"/>
        <v>0</v>
      </c>
      <c r="F61" s="104">
        <f t="shared" si="5"/>
        <v>0</v>
      </c>
      <c r="G61" s="105">
        <f t="shared" si="6"/>
        <v>0</v>
      </c>
      <c r="H61" s="35"/>
      <c r="I61" s="103">
        <f t="shared" si="8"/>
        <v>0</v>
      </c>
      <c r="J61" s="104">
        <f t="shared" si="9"/>
        <v>0</v>
      </c>
      <c r="K61" s="105">
        <f t="shared" si="10"/>
        <v>0</v>
      </c>
      <c r="L61" s="35"/>
      <c r="M61" s="136">
        <f t="shared" si="7"/>
        <v>0</v>
      </c>
      <c r="N61" s="130">
        <f t="shared" si="7"/>
        <v>0</v>
      </c>
      <c r="O61" s="137">
        <f t="shared" si="7"/>
        <v>0</v>
      </c>
      <c r="P61" s="35"/>
      <c r="Q61" s="35"/>
      <c r="R61" s="35"/>
      <c r="S61" s="35"/>
      <c r="V61" s="35"/>
      <c r="W61" s="35"/>
    </row>
    <row r="62" spans="1:139">
      <c r="A62" s="35"/>
      <c r="B62" s="35"/>
      <c r="C62" s="35"/>
      <c r="D62" s="112" t="str">
        <f xml:space="preserve"> D$19</f>
        <v>= … Vrije vastgoedfunctie 3  =</v>
      </c>
      <c r="E62" s="103">
        <f t="shared" si="4"/>
        <v>0</v>
      </c>
      <c r="F62" s="104">
        <f t="shared" si="5"/>
        <v>0</v>
      </c>
      <c r="G62" s="105">
        <f t="shared" si="6"/>
        <v>0</v>
      </c>
      <c r="H62" s="35"/>
      <c r="I62" s="103">
        <f t="shared" si="8"/>
        <v>0</v>
      </c>
      <c r="J62" s="104">
        <f t="shared" si="9"/>
        <v>0</v>
      </c>
      <c r="K62" s="105">
        <f t="shared" si="10"/>
        <v>0</v>
      </c>
      <c r="L62" s="35"/>
      <c r="M62" s="136">
        <f t="shared" si="7"/>
        <v>0</v>
      </c>
      <c r="N62" s="130">
        <f t="shared" si="7"/>
        <v>0</v>
      </c>
      <c r="O62" s="137">
        <f t="shared" si="7"/>
        <v>0</v>
      </c>
      <c r="P62" s="35"/>
      <c r="Q62" s="35"/>
      <c r="R62" s="35"/>
      <c r="S62" s="35"/>
      <c r="V62" s="35"/>
      <c r="W62" s="35"/>
    </row>
    <row r="63" spans="1:139">
      <c r="A63" s="35"/>
      <c r="B63" s="35"/>
      <c r="C63" s="35"/>
      <c r="D63" s="133" t="str">
        <f xml:space="preserve"> D$20</f>
        <v>Gebouwd parkeren</v>
      </c>
      <c r="E63" s="103">
        <f t="shared" si="4"/>
        <v>0</v>
      </c>
      <c r="F63" s="104">
        <f t="shared" si="5"/>
        <v>0</v>
      </c>
      <c r="G63" s="105">
        <f t="shared" si="6"/>
        <v>0</v>
      </c>
      <c r="H63" s="35"/>
      <c r="I63" s="103">
        <f t="shared" si="8"/>
        <v>0</v>
      </c>
      <c r="J63" s="104">
        <f t="shared" si="9"/>
        <v>0</v>
      </c>
      <c r="K63" s="105">
        <f t="shared" si="10"/>
        <v>0</v>
      </c>
      <c r="L63" s="35"/>
      <c r="M63" s="136">
        <f t="shared" si="7"/>
        <v>0</v>
      </c>
      <c r="N63" s="130">
        <f t="shared" si="7"/>
        <v>0</v>
      </c>
      <c r="O63" s="137">
        <f t="shared" si="7"/>
        <v>0</v>
      </c>
      <c r="P63" s="35"/>
      <c r="Q63" s="35"/>
      <c r="R63" s="35"/>
      <c r="S63" s="35"/>
      <c r="V63" s="35"/>
      <c r="W63" s="35"/>
    </row>
    <row r="64" spans="1:139" ht="14.4" thickBot="1">
      <c r="A64" s="35"/>
      <c r="B64" s="35"/>
      <c r="C64" s="35"/>
      <c r="D64" s="100" t="s">
        <v>75</v>
      </c>
      <c r="E64" s="97"/>
      <c r="F64" s="104">
        <f t="shared" si="5"/>
        <v>0</v>
      </c>
      <c r="G64" s="105">
        <f t="shared" si="6"/>
        <v>0</v>
      </c>
      <c r="H64" s="35"/>
      <c r="I64" s="97"/>
      <c r="J64" s="104">
        <f>+$F43</f>
        <v>0</v>
      </c>
      <c r="K64" s="105">
        <f t="shared" si="10"/>
        <v>0</v>
      </c>
      <c r="L64" s="35"/>
      <c r="M64" s="138"/>
      <c r="N64" s="139">
        <f>+J64-F64</f>
        <v>0</v>
      </c>
      <c r="O64" s="140">
        <f>+K64-G64</f>
        <v>0</v>
      </c>
      <c r="P64" s="35"/>
      <c r="Q64" s="35"/>
      <c r="R64" s="35"/>
      <c r="S64" s="35"/>
      <c r="V64" s="35"/>
      <c r="W64" s="35"/>
    </row>
    <row r="65" spans="1:43">
      <c r="A65" s="35"/>
      <c r="B65" s="35"/>
      <c r="C65" s="35"/>
      <c r="D65" s="35"/>
      <c r="E65" s="35"/>
      <c r="F65" s="35"/>
      <c r="G65" s="35"/>
      <c r="H65" s="35"/>
      <c r="I65" s="35"/>
      <c r="J65" s="35"/>
      <c r="K65" s="35"/>
      <c r="L65" s="35"/>
      <c r="M65" s="35"/>
      <c r="N65" s="35"/>
      <c r="O65" s="35"/>
      <c r="P65" s="35"/>
      <c r="Q65" s="35"/>
      <c r="R65" s="35"/>
      <c r="S65" s="35"/>
      <c r="V65" s="35"/>
      <c r="W65" s="35"/>
    </row>
    <row r="66" spans="1:43">
      <c r="A66" s="35"/>
      <c r="B66" s="35"/>
      <c r="C66" s="35"/>
      <c r="D66" s="35"/>
      <c r="E66" s="35"/>
      <c r="F66" s="35"/>
      <c r="G66" s="35"/>
      <c r="H66" s="35"/>
      <c r="I66" s="35"/>
      <c r="J66" s="35"/>
      <c r="K66" s="35"/>
      <c r="L66" s="35"/>
      <c r="M66" s="35"/>
      <c r="N66" s="35"/>
      <c r="O66" s="35"/>
      <c r="P66" s="35"/>
      <c r="Q66" s="35"/>
      <c r="R66" s="35"/>
      <c r="S66" s="35"/>
      <c r="V66" s="35"/>
      <c r="W66" s="35"/>
    </row>
    <row r="67" spans="1:43" ht="14.4" thickBot="1">
      <c r="B67" s="122" t="s">
        <v>110</v>
      </c>
      <c r="C67" s="123"/>
      <c r="D67" s="123"/>
      <c r="E67" s="135"/>
      <c r="F67" s="135"/>
      <c r="G67" s="141"/>
      <c r="H67" s="123"/>
      <c r="I67" s="135"/>
      <c r="J67" s="135"/>
      <c r="K67" s="135"/>
      <c r="L67" s="123"/>
      <c r="M67" s="135"/>
      <c r="N67" s="135"/>
      <c r="O67" s="135"/>
      <c r="P67" s="123"/>
      <c r="Q67" s="123"/>
      <c r="R67" s="123"/>
      <c r="S67" s="125"/>
      <c r="V67" s="35"/>
      <c r="W67" s="35"/>
    </row>
    <row r="68" spans="1:43" ht="14.4">
      <c r="B68" s="35"/>
      <c r="C68" s="35"/>
      <c r="D68" s="379" t="s">
        <v>111</v>
      </c>
      <c r="E68" s="380"/>
      <c r="F68" s="380"/>
      <c r="G68" s="380"/>
      <c r="H68" s="380"/>
      <c r="I68" s="380"/>
      <c r="J68" s="380"/>
      <c r="K68" s="380"/>
      <c r="L68" s="380"/>
      <c r="M68" s="381"/>
      <c r="N68" s="35"/>
      <c r="O68" s="183" t="s">
        <v>112</v>
      </c>
      <c r="P68" s="184"/>
      <c r="Q68" s="185"/>
      <c r="R68" s="149"/>
      <c r="S68" s="149"/>
      <c r="T68" s="149"/>
      <c r="U68" s="149"/>
      <c r="V68" s="149"/>
      <c r="W68" s="150"/>
      <c r="AJ68" s="23" t="s">
        <v>113</v>
      </c>
      <c r="AK68" s="24"/>
      <c r="AL68" s="25"/>
      <c r="AM68" s="25"/>
      <c r="AN68" s="25"/>
      <c r="AO68" s="25"/>
      <c r="AP68" s="25"/>
      <c r="AQ68" s="25"/>
    </row>
    <row r="69" spans="1:43" ht="41.4">
      <c r="B69" s="35"/>
      <c r="C69" s="35"/>
      <c r="D69" s="177" t="s">
        <v>114</v>
      </c>
      <c r="E69" s="310" t="s">
        <v>75</v>
      </c>
      <c r="F69" s="290" t="str">
        <f>+'Begroting en prognose gemeente'!F5</f>
        <v>2024</v>
      </c>
      <c r="G69" s="176">
        <f t="shared" ref="G69:K69" si="11">F69+1</f>
        <v>2025</v>
      </c>
      <c r="H69" s="176">
        <f t="shared" si="11"/>
        <v>2026</v>
      </c>
      <c r="I69" s="176">
        <f t="shared" si="11"/>
        <v>2027</v>
      </c>
      <c r="J69" s="176">
        <f t="shared" si="11"/>
        <v>2028</v>
      </c>
      <c r="K69" s="176">
        <f t="shared" si="11"/>
        <v>2029</v>
      </c>
      <c r="L69" s="176">
        <f>K69+1</f>
        <v>2030</v>
      </c>
      <c r="M69" s="178">
        <f>L69+1</f>
        <v>2031</v>
      </c>
      <c r="N69" s="35"/>
      <c r="O69" s="177" t="s">
        <v>115</v>
      </c>
      <c r="P69" s="176" t="str">
        <f t="shared" ref="P69:W69" si="12">+F69</f>
        <v>2024</v>
      </c>
      <c r="Q69" s="176">
        <f t="shared" si="12"/>
        <v>2025</v>
      </c>
      <c r="R69" s="176">
        <f t="shared" si="12"/>
        <v>2026</v>
      </c>
      <c r="S69" s="176">
        <f t="shared" si="12"/>
        <v>2027</v>
      </c>
      <c r="T69" s="176">
        <f t="shared" si="12"/>
        <v>2028</v>
      </c>
      <c r="U69" s="176">
        <f t="shared" si="12"/>
        <v>2029</v>
      </c>
      <c r="V69" s="176">
        <f t="shared" si="12"/>
        <v>2030</v>
      </c>
      <c r="W69" s="178">
        <f t="shared" si="12"/>
        <v>2031</v>
      </c>
      <c r="AJ69" s="6" t="str">
        <f t="shared" ref="AJ69:AQ69" si="13">+F69</f>
        <v>2024</v>
      </c>
      <c r="AK69" s="6">
        <f t="shared" si="13"/>
        <v>2025</v>
      </c>
      <c r="AL69" s="6">
        <f t="shared" si="13"/>
        <v>2026</v>
      </c>
      <c r="AM69" s="6">
        <f t="shared" si="13"/>
        <v>2027</v>
      </c>
      <c r="AN69" s="6">
        <f t="shared" si="13"/>
        <v>2028</v>
      </c>
      <c r="AO69" s="6">
        <f t="shared" si="13"/>
        <v>2029</v>
      </c>
      <c r="AP69" s="6">
        <f t="shared" si="13"/>
        <v>2030</v>
      </c>
      <c r="AQ69" s="6">
        <f t="shared" si="13"/>
        <v>2031</v>
      </c>
    </row>
    <row r="70" spans="1:43">
      <c r="B70" s="35"/>
      <c r="C70" s="35"/>
      <c r="D70" s="179"/>
      <c r="E70" s="35"/>
      <c r="F70" s="62"/>
      <c r="G70" s="62"/>
      <c r="H70" s="62"/>
      <c r="I70" s="62"/>
      <c r="J70" s="62"/>
      <c r="K70" s="62"/>
      <c r="L70" s="62"/>
      <c r="M70" s="180"/>
      <c r="N70" s="35"/>
      <c r="O70" s="187"/>
      <c r="P70" s="186">
        <f t="shared" ref="P70:W70" si="14">+P69-$F$5</f>
        <v>2024</v>
      </c>
      <c r="Q70" s="186">
        <f t="shared" si="14"/>
        <v>2025</v>
      </c>
      <c r="R70" s="186">
        <f t="shared" si="14"/>
        <v>2026</v>
      </c>
      <c r="S70" s="186">
        <f t="shared" si="14"/>
        <v>2027</v>
      </c>
      <c r="T70" s="186">
        <f t="shared" si="14"/>
        <v>2028</v>
      </c>
      <c r="U70" s="186">
        <f t="shared" si="14"/>
        <v>2029</v>
      </c>
      <c r="V70" s="186">
        <f t="shared" si="14"/>
        <v>2030</v>
      </c>
      <c r="W70" s="188">
        <f t="shared" si="14"/>
        <v>2031</v>
      </c>
      <c r="AJ70" s="5">
        <f>+AJ69-'Begroting en prognose gemeente'!$F$5</f>
        <v>0</v>
      </c>
      <c r="AK70" s="5">
        <f>+AK69-'Begroting en prognose gemeente'!$F$5</f>
        <v>1</v>
      </c>
      <c r="AL70" s="5">
        <f>+AL69-'Begroting en prognose gemeente'!$F$5</f>
        <v>2</v>
      </c>
      <c r="AM70" s="5">
        <f>+AM69-'Begroting en prognose gemeente'!$F$5</f>
        <v>3</v>
      </c>
      <c r="AN70" s="5">
        <f>+AN69-'Begroting en prognose gemeente'!$F$5</f>
        <v>4</v>
      </c>
      <c r="AO70" s="5">
        <f>+AO69-'Begroting en prognose gemeente'!$F$5</f>
        <v>5</v>
      </c>
      <c r="AP70" s="5">
        <f>+AP69-'Begroting en prognose gemeente'!$F$5</f>
        <v>6</v>
      </c>
      <c r="AQ70" s="5">
        <f>+AQ69-'Begroting en prognose gemeente'!$F$5</f>
        <v>7</v>
      </c>
    </row>
    <row r="71" spans="1:43">
      <c r="B71" s="35"/>
      <c r="C71" s="35"/>
      <c r="D71" s="195" t="s">
        <v>127</v>
      </c>
      <c r="E71" s="312">
        <f>L21+Q21+L43+M43+T43+U43</f>
        <v>0</v>
      </c>
      <c r="F71" s="210"/>
      <c r="G71" s="210"/>
      <c r="H71" s="210"/>
      <c r="I71" s="210"/>
      <c r="J71" s="210"/>
      <c r="K71" s="210"/>
      <c r="L71" s="210"/>
      <c r="M71" s="211"/>
      <c r="N71" s="35"/>
      <c r="O71" s="199">
        <f>SUM(P71:W71)</f>
        <v>0</v>
      </c>
      <c r="P71" s="200">
        <f t="shared" ref="P71:W72" si="15">+F71*AJ71</f>
        <v>0</v>
      </c>
      <c r="Q71" s="200">
        <f t="shared" si="15"/>
        <v>0</v>
      </c>
      <c r="R71" s="200">
        <f t="shared" si="15"/>
        <v>0</v>
      </c>
      <c r="S71" s="200">
        <f t="shared" si="15"/>
        <v>0</v>
      </c>
      <c r="T71" s="200">
        <f t="shared" si="15"/>
        <v>0</v>
      </c>
      <c r="U71" s="200">
        <f t="shared" si="15"/>
        <v>0</v>
      </c>
      <c r="V71" s="200">
        <f t="shared" si="15"/>
        <v>0</v>
      </c>
      <c r="W71" s="201">
        <f t="shared" si="15"/>
        <v>0</v>
      </c>
      <c r="AJ71" s="4">
        <f>(1+'Begroting en prognose gemeente'!$J$12)^$AJ70</f>
        <v>1</v>
      </c>
      <c r="AK71" s="4">
        <f>(1+'Begroting en prognose gemeente'!$J$12)^AK$70</f>
        <v>1.02</v>
      </c>
      <c r="AL71" s="4">
        <f>(1+'Begroting en prognose gemeente'!$J$12)^AL$70</f>
        <v>1.0404</v>
      </c>
      <c r="AM71" s="4">
        <f>(1+'Begroting en prognose gemeente'!$J$12)^AM$70</f>
        <v>1.0612079999999999</v>
      </c>
      <c r="AN71" s="4">
        <f>(1+'Begroting en prognose gemeente'!$J$12)^AN$70</f>
        <v>1.08243216</v>
      </c>
      <c r="AO71" s="4">
        <f>(1+'Begroting en prognose gemeente'!$J$12)^AO$70</f>
        <v>1.1040808032</v>
      </c>
      <c r="AP71" s="4">
        <f>(1+'Begroting en prognose gemeente'!$J$12)^AP$70</f>
        <v>1.1261624192640001</v>
      </c>
      <c r="AQ71" s="4">
        <f>(1+'Begroting en prognose gemeente'!$J$12)^AQ$70</f>
        <v>1.1486856676492798</v>
      </c>
    </row>
    <row r="72" spans="1:43">
      <c r="B72" s="35"/>
      <c r="C72" s="35"/>
      <c r="D72" s="195" t="s">
        <v>128</v>
      </c>
      <c r="E72" s="328">
        <f>G46+O43+W43</f>
        <v>0</v>
      </c>
      <c r="F72" s="210"/>
      <c r="G72" s="210"/>
      <c r="H72" s="210"/>
      <c r="I72" s="210"/>
      <c r="J72" s="210"/>
      <c r="K72" s="210"/>
      <c r="L72" s="210"/>
      <c r="M72" s="211"/>
      <c r="N72" s="35"/>
      <c r="O72" s="199">
        <f>SUM(P72:W72)</f>
        <v>0</v>
      </c>
      <c r="P72" s="200">
        <f>+F72*AJ72</f>
        <v>0</v>
      </c>
      <c r="Q72" s="200">
        <f t="shared" si="15"/>
        <v>0</v>
      </c>
      <c r="R72" s="200">
        <f t="shared" si="15"/>
        <v>0</v>
      </c>
      <c r="S72" s="200">
        <f t="shared" si="15"/>
        <v>0</v>
      </c>
      <c r="T72" s="200">
        <f t="shared" si="15"/>
        <v>0</v>
      </c>
      <c r="U72" s="200">
        <f t="shared" si="15"/>
        <v>0</v>
      </c>
      <c r="V72" s="200">
        <f t="shared" si="15"/>
        <v>0</v>
      </c>
      <c r="W72" s="201">
        <f t="shared" si="15"/>
        <v>0</v>
      </c>
      <c r="AJ72" s="4">
        <f>(1+'Begroting en prognose gemeente'!$J$12)^AJ$70</f>
        <v>1</v>
      </c>
      <c r="AK72" s="4">
        <f>(1+'Begroting en prognose gemeente'!$J$12)^AK$70</f>
        <v>1.02</v>
      </c>
      <c r="AL72" s="4">
        <f>(1+'Begroting en prognose gemeente'!$J$12)^AL$70</f>
        <v>1.0404</v>
      </c>
      <c r="AM72" s="4">
        <f>(1+'Begroting en prognose gemeente'!$J$12)^AM$70</f>
        <v>1.0612079999999999</v>
      </c>
      <c r="AN72" s="4">
        <f>(1+'Begroting en prognose gemeente'!$J$12)^AN$70</f>
        <v>1.08243216</v>
      </c>
      <c r="AO72" s="4">
        <f>(1+'Begroting en prognose gemeente'!$J$12)^AO$70</f>
        <v>1.1040808032</v>
      </c>
      <c r="AP72" s="4">
        <f>(1+'Begroting en prognose gemeente'!$J$12)^AP$70</f>
        <v>1.1261624192640001</v>
      </c>
      <c r="AQ72" s="4">
        <f>(1+'Begroting en prognose gemeente'!$J$12)^AQ$70</f>
        <v>1.1486856676492798</v>
      </c>
    </row>
    <row r="73" spans="1:43">
      <c r="B73" s="35"/>
      <c r="C73" s="35"/>
      <c r="D73" s="195" t="s">
        <v>129</v>
      </c>
      <c r="E73" s="313">
        <f>O71-O72</f>
        <v>0</v>
      </c>
      <c r="F73" s="35"/>
      <c r="G73" s="35"/>
      <c r="H73" s="35"/>
      <c r="I73" s="35"/>
      <c r="J73" s="35"/>
      <c r="K73" s="35"/>
      <c r="L73" s="35"/>
      <c r="M73" s="35"/>
      <c r="N73" s="35"/>
      <c r="O73" s="333"/>
      <c r="P73" s="35"/>
      <c r="Q73" s="35"/>
      <c r="R73" s="35"/>
      <c r="S73" s="35"/>
      <c r="V73" s="35"/>
      <c r="W73" s="35"/>
    </row>
    <row r="74" spans="1:43">
      <c r="B74" s="35"/>
      <c r="C74" s="35"/>
      <c r="D74" s="35"/>
      <c r="E74" s="35"/>
      <c r="F74" s="35"/>
      <c r="G74" s="35"/>
      <c r="H74" s="35"/>
      <c r="I74" s="35"/>
      <c r="J74" s="35"/>
      <c r="K74" s="35"/>
      <c r="L74" s="35"/>
      <c r="M74" s="35"/>
      <c r="N74" s="35"/>
      <c r="O74" s="35"/>
      <c r="P74" s="35"/>
      <c r="Q74" s="35"/>
      <c r="R74" s="35"/>
      <c r="S74" s="35"/>
      <c r="V74" s="35"/>
      <c r="W74" s="35"/>
    </row>
    <row r="75" spans="1:43">
      <c r="B75" s="35"/>
      <c r="C75" s="35"/>
      <c r="D75" s="35"/>
      <c r="E75" s="35"/>
      <c r="F75" s="35"/>
      <c r="G75" s="35"/>
      <c r="H75" s="35"/>
      <c r="I75" s="35"/>
      <c r="J75" s="35"/>
      <c r="K75" s="35"/>
      <c r="L75" s="35"/>
      <c r="M75" s="35"/>
      <c r="N75" s="35"/>
      <c r="O75" s="35"/>
      <c r="P75" s="35"/>
      <c r="Q75" s="35"/>
      <c r="R75" s="35"/>
      <c r="S75" s="35"/>
      <c r="V75" s="35"/>
      <c r="W75" s="35"/>
    </row>
    <row r="76" spans="1:43">
      <c r="B76" s="35"/>
      <c r="C76" s="35"/>
      <c r="D76" s="314" t="s">
        <v>119</v>
      </c>
      <c r="E76" s="59">
        <f>IF(E71=SUM(F71:M71),3,-3)</f>
        <v>3</v>
      </c>
      <c r="F76" s="35" t="str">
        <f>IF(E76=3,"Realisatiekosten correct uitgefaseerd", "Totaal aan realisatiekosten wijkt af van opgetelde uitfasering")</f>
        <v>Realisatiekosten correct uitgefaseerd</v>
      </c>
      <c r="G76" s="35"/>
      <c r="H76" s="35"/>
      <c r="I76" s="35"/>
      <c r="J76" s="35"/>
      <c r="K76" s="35"/>
      <c r="L76" s="35"/>
      <c r="M76" s="35"/>
      <c r="N76" s="35"/>
      <c r="O76" s="35"/>
      <c r="P76" s="35"/>
      <c r="Q76" s="35"/>
      <c r="R76" s="35"/>
      <c r="S76" s="35"/>
      <c r="V76" s="35"/>
      <c r="W76" s="35"/>
    </row>
    <row r="77" spans="1:43">
      <c r="B77" s="35"/>
      <c r="C77" s="35"/>
      <c r="D77" s="314" t="s">
        <v>120</v>
      </c>
      <c r="E77" s="59">
        <f>IF(E72=SUM(F72:M72),3,-3)</f>
        <v>3</v>
      </c>
      <c r="F77" s="35" t="str">
        <f>IF(E77=3,"Realisatieopbrengsten correct uitgefaseerd", "Totaal aan realisatieopbrengsten wijkt af van opgetelde uitfasering")</f>
        <v>Realisatieopbrengsten correct uitgefaseerd</v>
      </c>
      <c r="G77" s="35"/>
      <c r="H77" s="35"/>
      <c r="I77" s="35"/>
      <c r="J77" s="35"/>
      <c r="K77" s="35"/>
      <c r="L77" s="35"/>
      <c r="M77" s="35"/>
      <c r="N77" s="35"/>
      <c r="O77" s="35"/>
      <c r="P77" s="35"/>
      <c r="Q77" s="35"/>
      <c r="R77" s="35"/>
      <c r="S77" s="35"/>
      <c r="V77" s="35"/>
      <c r="W77" s="35"/>
    </row>
    <row r="78" spans="1:43">
      <c r="B78" s="35"/>
      <c r="C78" s="35"/>
      <c r="D78" s="35"/>
      <c r="E78" s="35"/>
      <c r="F78" s="35"/>
      <c r="G78" s="35"/>
      <c r="H78" s="35"/>
      <c r="I78" s="35"/>
      <c r="J78" s="35"/>
      <c r="K78" s="35"/>
      <c r="L78" s="35"/>
      <c r="M78" s="35"/>
      <c r="N78" s="35"/>
      <c r="O78" s="35"/>
      <c r="P78" s="35"/>
      <c r="Q78" s="35"/>
      <c r="R78" s="35"/>
      <c r="S78" s="35"/>
      <c r="V78" s="35"/>
      <c r="W78" s="35"/>
    </row>
    <row r="79" spans="1:43">
      <c r="B79" s="35"/>
      <c r="C79" s="35"/>
      <c r="D79" s="35"/>
      <c r="E79" s="35"/>
      <c r="F79" s="35"/>
      <c r="G79" s="35"/>
      <c r="H79" s="35"/>
      <c r="I79" s="35"/>
      <c r="J79" s="35"/>
      <c r="K79" s="35"/>
      <c r="L79" s="35"/>
      <c r="M79" s="35"/>
      <c r="N79" s="35"/>
      <c r="O79" s="35"/>
      <c r="P79" s="35"/>
      <c r="Q79" s="35"/>
      <c r="R79" s="35"/>
      <c r="S79" s="35"/>
      <c r="V79" s="35"/>
      <c r="W79" s="35"/>
    </row>
    <row r="80" spans="1:43">
      <c r="B80" s="35"/>
      <c r="C80" s="35"/>
      <c r="F80" s="35"/>
      <c r="G80" s="35"/>
      <c r="H80" s="35"/>
      <c r="I80" s="35"/>
      <c r="J80" s="35"/>
      <c r="K80" s="35"/>
      <c r="L80" s="35"/>
      <c r="M80" s="35"/>
      <c r="N80" s="35"/>
      <c r="O80" s="35"/>
      <c r="P80" s="35"/>
      <c r="Q80" s="35"/>
      <c r="R80" s="35"/>
      <c r="S80" s="35"/>
      <c r="V80" s="35"/>
      <c r="W80" s="35"/>
    </row>
    <row r="81" spans="2:23">
      <c r="B81" s="35"/>
      <c r="C81" s="35"/>
      <c r="D81" s="35"/>
      <c r="E81" s="35"/>
      <c r="F81" s="35"/>
      <c r="G81" s="35"/>
      <c r="H81" s="35"/>
      <c r="I81" s="35"/>
      <c r="J81" s="35"/>
      <c r="K81" s="35"/>
      <c r="L81" s="35"/>
      <c r="M81" s="35"/>
      <c r="N81" s="35"/>
      <c r="O81" s="35"/>
      <c r="P81" s="35"/>
      <c r="Q81" s="35"/>
      <c r="R81" s="35"/>
      <c r="S81" s="35"/>
      <c r="V81" s="35"/>
      <c r="W81" s="35"/>
    </row>
    <row r="82" spans="2:23">
      <c r="B82" s="35"/>
      <c r="C82" s="35"/>
      <c r="D82" s="35"/>
      <c r="E82" s="35"/>
      <c r="F82" s="35"/>
      <c r="G82" s="35"/>
      <c r="H82" s="35"/>
      <c r="I82" s="35"/>
      <c r="J82" s="35"/>
      <c r="K82" s="35"/>
      <c r="L82" s="35"/>
      <c r="M82" s="35"/>
      <c r="N82" s="35"/>
      <c r="O82" s="35"/>
      <c r="P82" s="35"/>
      <c r="Q82" s="35"/>
      <c r="R82" s="35"/>
      <c r="S82" s="35"/>
      <c r="V82" s="35"/>
      <c r="W82" s="35"/>
    </row>
    <row r="83" spans="2:23">
      <c r="B83" s="35"/>
      <c r="C83" s="35"/>
      <c r="D83" s="35"/>
      <c r="E83" s="35"/>
      <c r="F83" s="35"/>
      <c r="G83" s="35"/>
      <c r="H83" s="35"/>
      <c r="I83" s="35"/>
      <c r="J83" s="35"/>
      <c r="K83" s="35"/>
      <c r="L83" s="35"/>
      <c r="M83" s="35"/>
      <c r="N83" s="35"/>
      <c r="O83" s="35"/>
      <c r="P83" s="35"/>
      <c r="Q83" s="35"/>
      <c r="R83" s="35"/>
      <c r="S83" s="35"/>
      <c r="V83" s="35"/>
      <c r="W83" s="35"/>
    </row>
    <row r="84" spans="2:23">
      <c r="B84" s="35"/>
      <c r="C84" s="35"/>
      <c r="D84" s="35"/>
      <c r="E84" s="35"/>
      <c r="F84" s="35"/>
      <c r="G84" s="35"/>
      <c r="H84" s="35"/>
      <c r="I84" s="35"/>
      <c r="J84" s="35"/>
      <c r="K84" s="35"/>
      <c r="L84" s="35"/>
      <c r="M84" s="35"/>
      <c r="N84" s="35"/>
      <c r="O84" s="35"/>
      <c r="P84" s="35"/>
      <c r="Q84" s="35"/>
      <c r="R84" s="35"/>
      <c r="S84" s="35"/>
      <c r="V84" s="35"/>
      <c r="W84" s="35"/>
    </row>
    <row r="85" spans="2:23">
      <c r="B85" s="35"/>
      <c r="C85" s="35"/>
      <c r="D85" s="35"/>
      <c r="E85" s="35"/>
      <c r="F85" s="35"/>
      <c r="G85" s="35"/>
      <c r="H85" s="35"/>
      <c r="I85" s="35"/>
      <c r="J85" s="35"/>
      <c r="K85" s="35"/>
      <c r="L85" s="35"/>
      <c r="M85" s="35"/>
      <c r="N85" s="35"/>
      <c r="O85" s="35"/>
      <c r="P85" s="35"/>
      <c r="Q85" s="35"/>
      <c r="R85" s="35"/>
      <c r="S85" s="35"/>
      <c r="V85" s="35"/>
      <c r="W85" s="35"/>
    </row>
    <row r="86" spans="2:23">
      <c r="B86" s="35"/>
      <c r="C86" s="35"/>
      <c r="D86" s="35"/>
      <c r="E86" s="35"/>
      <c r="F86" s="35"/>
      <c r="G86" s="35"/>
      <c r="H86" s="35"/>
      <c r="I86" s="35"/>
      <c r="J86" s="35"/>
      <c r="K86" s="35"/>
      <c r="L86" s="35"/>
      <c r="M86" s="35"/>
      <c r="N86" s="35"/>
      <c r="O86" s="35"/>
      <c r="P86" s="35"/>
      <c r="Q86" s="35"/>
      <c r="R86" s="35"/>
      <c r="S86" s="35"/>
      <c r="V86" s="35"/>
      <c r="W86" s="35"/>
    </row>
    <row r="87" spans="2:23">
      <c r="B87" s="35"/>
      <c r="C87" s="35"/>
      <c r="D87" s="35"/>
      <c r="E87" s="35"/>
      <c r="F87" s="35"/>
      <c r="G87" s="35"/>
      <c r="H87" s="35"/>
      <c r="I87" s="35"/>
      <c r="J87" s="35"/>
      <c r="K87" s="35"/>
      <c r="L87" s="35"/>
      <c r="M87" s="35"/>
      <c r="N87" s="35"/>
      <c r="O87" s="35"/>
      <c r="P87" s="35"/>
      <c r="Q87" s="35"/>
      <c r="R87" s="35"/>
      <c r="S87" s="35"/>
      <c r="V87" s="35"/>
      <c r="W87" s="35"/>
    </row>
    <row r="88" spans="2:23">
      <c r="B88" s="35"/>
      <c r="C88" s="35"/>
      <c r="D88" s="35"/>
      <c r="E88" s="35"/>
      <c r="F88" s="35"/>
      <c r="G88" s="35"/>
      <c r="H88" s="35"/>
      <c r="I88" s="35"/>
      <c r="J88" s="35"/>
      <c r="K88" s="35"/>
      <c r="L88" s="35"/>
      <c r="M88" s="35"/>
      <c r="N88" s="35"/>
      <c r="O88" s="35"/>
      <c r="P88" s="35"/>
      <c r="Q88" s="35"/>
      <c r="R88" s="35"/>
      <c r="S88" s="35"/>
      <c r="V88" s="35"/>
      <c r="W88" s="35"/>
    </row>
    <row r="89" spans="2:23">
      <c r="B89" s="35"/>
      <c r="C89" s="35"/>
      <c r="D89" s="35"/>
      <c r="E89" s="35"/>
      <c r="F89" s="35"/>
      <c r="G89" s="35"/>
      <c r="H89" s="35"/>
      <c r="I89" s="35"/>
      <c r="J89" s="35"/>
      <c r="K89" s="35"/>
      <c r="L89" s="35"/>
      <c r="M89" s="35"/>
      <c r="N89" s="35"/>
      <c r="O89" s="35"/>
      <c r="P89" s="35"/>
      <c r="Q89" s="35"/>
      <c r="R89" s="35"/>
      <c r="S89" s="35"/>
      <c r="V89" s="35"/>
      <c r="W89" s="35"/>
    </row>
    <row r="90" spans="2:23">
      <c r="V90" s="35"/>
      <c r="W90" s="35"/>
    </row>
    <row r="91" spans="2:23">
      <c r="V91" s="35"/>
      <c r="W91" s="35"/>
    </row>
    <row r="92" spans="2:23">
      <c r="V92" s="35"/>
      <c r="W92" s="35"/>
    </row>
    <row r="93" spans="2:23">
      <c r="V93" s="35"/>
      <c r="W93" s="35"/>
    </row>
    <row r="94" spans="2:23">
      <c r="V94" s="35"/>
      <c r="W94" s="35"/>
    </row>
    <row r="95" spans="2:23">
      <c r="V95" s="35"/>
      <c r="W95" s="35"/>
    </row>
    <row r="96" spans="2:23">
      <c r="V96" s="35"/>
      <c r="W96" s="35"/>
    </row>
    <row r="97" spans="22:23">
      <c r="V97" s="35"/>
      <c r="W97" s="35"/>
    </row>
    <row r="98" spans="22:23">
      <c r="V98" s="35"/>
      <c r="W98" s="35"/>
    </row>
    <row r="99" spans="22:23">
      <c r="V99" s="35"/>
      <c r="W99" s="35"/>
    </row>
    <row r="100" spans="22:23">
      <c r="V100" s="35"/>
      <c r="W100" s="35"/>
    </row>
    <row r="101" spans="22:23">
      <c r="V101" s="35"/>
      <c r="W101" s="35"/>
    </row>
    <row r="102" spans="22:23">
      <c r="V102" s="35"/>
      <c r="W102" s="35"/>
    </row>
    <row r="103" spans="22:23">
      <c r="V103" s="35"/>
      <c r="W103" s="35"/>
    </row>
  </sheetData>
  <sheetProtection algorithmName="SHA-512" hashValue="x6L2x4wKsQq8fwIRxd4LRD/7f5TpnLHJcdLxqNR31XxBPsM76uC7JihTpeW6kiPGwGTRSJD3HKjQwDPWxfu+oQ==" saltValue="TD9cD/Vqe9f7jUjwQHYlrA==" spinCount="100000" sheet="1" objects="1" scenarios="1"/>
  <mergeCells count="12">
    <mergeCell ref="E8:G8"/>
    <mergeCell ref="I8:L8"/>
    <mergeCell ref="N8:Q8"/>
    <mergeCell ref="D24:D25"/>
    <mergeCell ref="E30:G30"/>
    <mergeCell ref="I30:O30"/>
    <mergeCell ref="Q30:W30"/>
    <mergeCell ref="D45:D46"/>
    <mergeCell ref="E51:G51"/>
    <mergeCell ref="I51:K51"/>
    <mergeCell ref="M51:O51"/>
    <mergeCell ref="D68:M68"/>
  </mergeCells>
  <conditionalFormatting sqref="E27">
    <cfRule type="iconSet" priority="2">
      <iconSet iconSet="3Symbols" showValue="0">
        <cfvo type="percent" val="0"/>
        <cfvo type="num" val="0"/>
        <cfvo type="num" val="1"/>
      </iconSet>
    </cfRule>
  </conditionalFormatting>
  <conditionalFormatting sqref="E76:E77">
    <cfRule type="iconSet" priority="1">
      <iconSet iconSet="3Symbols" showValue="0">
        <cfvo type="percent" val="0"/>
        <cfvo type="num" val="0"/>
        <cfvo type="num" val="1"/>
      </iconSet>
    </cfRule>
  </conditionalFormatting>
  <conditionalFormatting sqref="H25:H27">
    <cfRule type="iconSet" priority="3">
      <iconSet iconSet="3Symbols" showValue="0">
        <cfvo type="percent" val="0"/>
        <cfvo type="num" val="0"/>
        <cfvo type="num" val="1"/>
      </iconSet>
    </cfRule>
  </conditionalFormatting>
  <conditionalFormatting sqref="H46:H48">
    <cfRule type="iconSet" priority="4">
      <iconSet iconSet="3Symbols" showValue="0">
        <cfvo type="percent" val="0"/>
        <cfvo type="num" val="0"/>
        <cfvo type="num" val="1"/>
      </iconSet>
    </cfRule>
  </conditionalFormatting>
  <conditionalFormatting sqref="J48 E48">
    <cfRule type="iconSet" priority="5">
      <iconSet iconSet="3Symbols" showValue="0">
        <cfvo type="percent" val="0"/>
        <cfvo type="num" val="0"/>
        <cfvo type="num" val="1"/>
      </iconSet>
    </cfRule>
  </conditionalFormatting>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AD10E-8860-4CF9-8736-3E17501D352C}">
  <sheetPr>
    <tabColor rgb="FFFFFF00"/>
  </sheetPr>
  <dimension ref="A1:XFC103"/>
  <sheetViews>
    <sheetView topLeftCell="A69" zoomScaleNormal="100" workbookViewId="0">
      <selection activeCell="D74" sqref="D74:E74"/>
    </sheetView>
  </sheetViews>
  <sheetFormatPr defaultColWidth="9.109375" defaultRowHeight="13.8"/>
  <cols>
    <col min="1" max="3" width="1.5546875" style="9" customWidth="1"/>
    <col min="4" max="4" width="61" style="9" customWidth="1"/>
    <col min="5" max="10" width="13.6640625" style="9" customWidth="1"/>
    <col min="11" max="11" width="14.109375" style="9" customWidth="1"/>
    <col min="12" max="12" width="13.6640625" style="9" customWidth="1"/>
    <col min="13" max="13" width="15.6640625" style="9" customWidth="1"/>
    <col min="14" max="14" width="13.6640625" style="9" customWidth="1"/>
    <col min="15" max="15" width="14.33203125" style="9" customWidth="1"/>
    <col min="16" max="18" width="13.6640625" style="9" customWidth="1"/>
    <col min="19" max="19" width="14" style="9" customWidth="1"/>
    <col min="20" max="20" width="15.33203125" style="35" customWidth="1"/>
    <col min="21" max="21" width="13.6640625" style="35" customWidth="1"/>
    <col min="22" max="22" width="13" style="9" customWidth="1"/>
    <col min="23" max="23" width="16.109375" style="9" customWidth="1"/>
    <col min="24" max="139" width="9.109375" style="35"/>
    <col min="140" max="16377" width="9.109375" style="9"/>
    <col min="16378" max="16383" width="9.109375" style="9" hidden="1" customWidth="1"/>
    <col min="16384" max="16384" width="20.33203125" style="9" customWidth="1"/>
  </cols>
  <sheetData>
    <row r="1" spans="1:139" s="2" customFormat="1" ht="21.15" customHeight="1">
      <c r="A1" s="32"/>
      <c r="B1" s="89" t="s">
        <v>39</v>
      </c>
      <c r="C1" s="87"/>
      <c r="D1" s="88"/>
      <c r="E1" s="33"/>
      <c r="G1" s="33"/>
      <c r="H1" s="33"/>
      <c r="I1" s="33"/>
      <c r="J1" s="33"/>
      <c r="K1" s="33"/>
      <c r="L1" s="33"/>
      <c r="M1" s="33"/>
      <c r="O1" s="33"/>
      <c r="P1" s="33"/>
      <c r="Q1" s="33"/>
      <c r="R1" s="11"/>
      <c r="S1" s="33"/>
      <c r="T1" s="33"/>
      <c r="U1" s="33"/>
      <c r="V1" s="33"/>
      <c r="W1" s="33"/>
      <c r="X1" s="33"/>
      <c r="Y1" s="33"/>
      <c r="Z1" s="33"/>
      <c r="AA1" s="33"/>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row>
    <row r="2" spans="1:139" s="2" customFormat="1" ht="15.6">
      <c r="A2" s="34"/>
      <c r="B2" s="88" t="s">
        <v>40</v>
      </c>
      <c r="C2" s="35"/>
      <c r="D2" s="35"/>
      <c r="E2" s="293">
        <f>Voorblad!C21</f>
        <v>0</v>
      </c>
      <c r="F2" s="36"/>
      <c r="G2" s="34"/>
      <c r="H2" s="34"/>
      <c r="I2" s="34"/>
      <c r="J2" s="34"/>
      <c r="K2" s="34"/>
      <c r="L2" s="34"/>
      <c r="M2" s="34"/>
      <c r="N2" s="34"/>
      <c r="O2" s="34"/>
      <c r="P2" s="34"/>
      <c r="Q2" s="34"/>
      <c r="R2" s="34"/>
      <c r="S2" s="51"/>
      <c r="T2" s="34"/>
      <c r="U2" s="34"/>
      <c r="V2" s="34"/>
      <c r="W2" s="34"/>
      <c r="X2" s="34"/>
      <c r="Y2" s="34"/>
      <c r="Z2" s="34"/>
      <c r="AA2" s="13"/>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row>
    <row r="3" spans="1:139" ht="14.4">
      <c r="A3" s="35"/>
      <c r="B3" s="35"/>
      <c r="C3" s="35"/>
      <c r="D3" s="35"/>
      <c r="E3" s="35"/>
      <c r="F3" s="35"/>
      <c r="G3" s="35"/>
      <c r="H3" s="35"/>
      <c r="I3" s="35"/>
      <c r="J3" s="35"/>
      <c r="K3" s="35"/>
      <c r="L3" s="35"/>
      <c r="M3" s="35"/>
      <c r="N3" s="35"/>
      <c r="O3" s="35"/>
      <c r="P3" s="35"/>
      <c r="Q3" s="35"/>
      <c r="R3" s="34"/>
      <c r="S3" s="51"/>
      <c r="V3" s="35"/>
      <c r="W3" s="35"/>
    </row>
    <row r="4" spans="1:139" ht="14.4">
      <c r="A4" s="35"/>
      <c r="B4" s="35"/>
      <c r="C4" s="35"/>
      <c r="D4" s="35"/>
      <c r="E4" s="35"/>
      <c r="F4" s="35"/>
      <c r="G4" s="35"/>
      <c r="H4" s="35"/>
      <c r="I4" s="35"/>
      <c r="J4" s="35"/>
      <c r="K4" s="35"/>
      <c r="L4" s="35"/>
      <c r="M4" s="35"/>
      <c r="N4" s="35"/>
      <c r="O4" s="35"/>
      <c r="P4" s="35"/>
      <c r="Q4" s="35"/>
      <c r="R4" s="34"/>
      <c r="S4" s="51"/>
      <c r="V4" s="35"/>
      <c r="W4" s="35"/>
    </row>
    <row r="5" spans="1:139" s="16" customFormat="1">
      <c r="A5" s="37"/>
      <c r="B5" s="37"/>
      <c r="C5" s="37"/>
      <c r="D5" s="37"/>
      <c r="E5" s="37"/>
      <c r="F5" s="37"/>
      <c r="G5" s="38"/>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row>
    <row r="6" spans="1:139" s="15" customFormat="1">
      <c r="A6" s="14"/>
      <c r="B6" s="122" t="s">
        <v>100</v>
      </c>
      <c r="C6" s="123"/>
      <c r="D6" s="123"/>
      <c r="E6" s="123"/>
      <c r="F6" s="123"/>
      <c r="G6" s="124"/>
      <c r="H6" s="123"/>
      <c r="I6" s="123"/>
      <c r="J6" s="123"/>
      <c r="K6" s="123"/>
      <c r="L6" s="123"/>
      <c r="M6" s="123"/>
      <c r="N6" s="123"/>
      <c r="O6" s="123"/>
      <c r="P6" s="123"/>
      <c r="Q6" s="123"/>
      <c r="R6" s="123"/>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row>
    <row r="7" spans="1:139" s="16" customFormat="1">
      <c r="A7" s="37"/>
      <c r="C7" s="116" t="s">
        <v>101</v>
      </c>
      <c r="D7" s="117"/>
      <c r="E7" s="117"/>
      <c r="F7" s="117"/>
      <c r="G7" s="117"/>
      <c r="H7" s="117"/>
      <c r="I7" s="117"/>
      <c r="J7" s="117"/>
      <c r="K7" s="117"/>
      <c r="L7" s="117"/>
      <c r="M7" s="286"/>
      <c r="N7" s="286"/>
      <c r="O7" s="286"/>
      <c r="P7" s="286"/>
      <c r="Q7" s="286"/>
      <c r="R7" s="11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row>
    <row r="8" spans="1:139" s="17" customFormat="1" ht="14.4">
      <c r="A8" s="39"/>
      <c r="B8" s="39"/>
      <c r="C8" s="39"/>
      <c r="D8" s="42"/>
      <c r="E8" s="377" t="s">
        <v>52</v>
      </c>
      <c r="F8" s="370"/>
      <c r="G8" s="378"/>
      <c r="H8" s="43" t="s">
        <v>53</v>
      </c>
      <c r="I8" s="369" t="s">
        <v>54</v>
      </c>
      <c r="J8" s="370"/>
      <c r="K8" s="370"/>
      <c r="L8" s="371"/>
      <c r="M8" s="39"/>
      <c r="N8" s="369" t="s">
        <v>55</v>
      </c>
      <c r="O8" s="370"/>
      <c r="P8" s="370"/>
      <c r="Q8" s="371"/>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row>
    <row r="9" spans="1:139" s="284" customFormat="1" ht="28.2" thickBot="1">
      <c r="A9" s="277"/>
      <c r="B9" s="277"/>
      <c r="C9" s="277"/>
      <c r="D9" s="277"/>
      <c r="E9" s="279" t="s">
        <v>56</v>
      </c>
      <c r="F9" s="282" t="s">
        <v>57</v>
      </c>
      <c r="G9" s="283" t="s">
        <v>58</v>
      </c>
      <c r="H9" s="277"/>
      <c r="I9" s="282" t="s">
        <v>56</v>
      </c>
      <c r="J9" s="282" t="s">
        <v>59</v>
      </c>
      <c r="K9" s="282" t="s">
        <v>60</v>
      </c>
      <c r="L9" s="282" t="s">
        <v>61</v>
      </c>
      <c r="M9" s="277"/>
      <c r="N9" s="282" t="s">
        <v>56</v>
      </c>
      <c r="O9" s="282" t="s">
        <v>59</v>
      </c>
      <c r="P9" s="282" t="s">
        <v>60</v>
      </c>
      <c r="Q9" s="282" t="s">
        <v>61</v>
      </c>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c r="BT9" s="277"/>
      <c r="BU9" s="277"/>
      <c r="BV9" s="277"/>
      <c r="BW9" s="277"/>
      <c r="BX9" s="277"/>
      <c r="BY9" s="277"/>
      <c r="BZ9" s="277"/>
      <c r="CA9" s="277"/>
      <c r="CB9" s="277"/>
      <c r="CC9" s="277"/>
      <c r="CD9" s="277"/>
      <c r="CE9" s="277"/>
      <c r="CF9" s="277"/>
      <c r="CG9" s="277"/>
      <c r="CH9" s="277"/>
      <c r="CI9" s="277"/>
      <c r="CJ9" s="277"/>
      <c r="CK9" s="277"/>
      <c r="CL9" s="277"/>
      <c r="CM9" s="277"/>
      <c r="CN9" s="277"/>
      <c r="CO9" s="277"/>
      <c r="CP9" s="277"/>
      <c r="CQ9" s="277"/>
      <c r="CR9" s="277"/>
      <c r="CS9" s="277"/>
      <c r="CT9" s="277"/>
      <c r="CU9" s="277"/>
      <c r="CV9" s="277"/>
      <c r="CW9" s="277"/>
      <c r="CX9" s="277"/>
      <c r="CY9" s="277"/>
      <c r="CZ9" s="277"/>
      <c r="DA9" s="277"/>
      <c r="DB9" s="277"/>
      <c r="DC9" s="277"/>
      <c r="DD9" s="277"/>
      <c r="DE9" s="277"/>
      <c r="DF9" s="277"/>
      <c r="DG9" s="277"/>
      <c r="DH9" s="277"/>
      <c r="DI9" s="277"/>
      <c r="DJ9" s="277"/>
      <c r="DK9" s="277"/>
      <c r="DL9" s="277"/>
      <c r="DM9" s="277"/>
      <c r="DN9" s="277"/>
      <c r="DO9" s="277"/>
      <c r="DP9" s="277"/>
      <c r="DQ9" s="277"/>
      <c r="DR9" s="277"/>
      <c r="DS9" s="277"/>
      <c r="DT9" s="277"/>
      <c r="DU9" s="277"/>
      <c r="DV9" s="277"/>
      <c r="DW9" s="277"/>
      <c r="DX9" s="277"/>
      <c r="DY9" s="277"/>
      <c r="DZ9" s="277"/>
      <c r="EA9" s="277"/>
      <c r="EB9" s="277"/>
      <c r="EC9" s="277"/>
      <c r="ED9" s="277"/>
      <c r="EE9" s="277"/>
      <c r="EF9" s="277"/>
      <c r="EG9" s="277"/>
      <c r="EH9" s="277"/>
      <c r="EI9" s="277"/>
    </row>
    <row r="10" spans="1:139" s="16" customFormat="1">
      <c r="A10" s="37"/>
      <c r="B10" s="37"/>
      <c r="C10" s="37"/>
      <c r="D10" s="98" t="s">
        <v>64</v>
      </c>
      <c r="E10" s="103">
        <f t="shared" ref="E10:G20" si="0">+I10+N10</f>
        <v>0</v>
      </c>
      <c r="F10" s="104">
        <f t="shared" si="0"/>
        <v>0</v>
      </c>
      <c r="G10" s="105">
        <f t="shared" si="0"/>
        <v>0</v>
      </c>
      <c r="H10" s="43"/>
      <c r="I10" s="90"/>
      <c r="J10" s="90"/>
      <c r="K10" s="90"/>
      <c r="L10" s="90"/>
      <c r="M10" s="37"/>
      <c r="N10" s="90"/>
      <c r="O10" s="90"/>
      <c r="P10" s="90"/>
      <c r="Q10" s="90"/>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row>
    <row r="11" spans="1:139" s="16" customFormat="1">
      <c r="A11" s="37"/>
      <c r="B11" s="37"/>
      <c r="C11" s="37"/>
      <c r="D11" s="99" t="s">
        <v>65</v>
      </c>
      <c r="E11" s="103">
        <f t="shared" si="0"/>
        <v>0</v>
      </c>
      <c r="F11" s="104">
        <f t="shared" si="0"/>
        <v>0</v>
      </c>
      <c r="G11" s="105">
        <f t="shared" si="0"/>
        <v>0</v>
      </c>
      <c r="H11" s="43"/>
      <c r="I11" s="90"/>
      <c r="J11" s="90"/>
      <c r="K11" s="90"/>
      <c r="L11" s="90"/>
      <c r="M11" s="37"/>
      <c r="N11" s="90"/>
      <c r="O11" s="90"/>
      <c r="P11" s="90"/>
      <c r="Q11" s="90"/>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row>
    <row r="12" spans="1:139" s="16" customFormat="1">
      <c r="A12" s="37"/>
      <c r="B12" s="37"/>
      <c r="C12" s="37"/>
      <c r="D12" s="99" t="s">
        <v>66</v>
      </c>
      <c r="E12" s="103">
        <f t="shared" si="0"/>
        <v>0</v>
      </c>
      <c r="F12" s="104">
        <f t="shared" si="0"/>
        <v>0</v>
      </c>
      <c r="G12" s="105">
        <f t="shared" si="0"/>
        <v>0</v>
      </c>
      <c r="H12" s="43"/>
      <c r="I12" s="90"/>
      <c r="J12" s="90"/>
      <c r="K12" s="90"/>
      <c r="L12" s="90"/>
      <c r="M12" s="37"/>
      <c r="N12" s="90"/>
      <c r="O12" s="90"/>
      <c r="P12" s="90"/>
      <c r="Q12" s="90"/>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row>
    <row r="13" spans="1:139" s="16" customFormat="1">
      <c r="A13" s="37"/>
      <c r="B13" s="37"/>
      <c r="C13" s="37"/>
      <c r="D13" s="99" t="s">
        <v>67</v>
      </c>
      <c r="E13" s="103">
        <f t="shared" si="0"/>
        <v>0</v>
      </c>
      <c r="F13" s="104">
        <f t="shared" si="0"/>
        <v>0</v>
      </c>
      <c r="G13" s="105">
        <f t="shared" si="0"/>
        <v>0</v>
      </c>
      <c r="H13" s="43"/>
      <c r="I13" s="90"/>
      <c r="J13" s="90"/>
      <c r="K13" s="90"/>
      <c r="L13" s="90"/>
      <c r="M13" s="37"/>
      <c r="N13" s="90"/>
      <c r="O13" s="90"/>
      <c r="P13" s="90"/>
      <c r="Q13" s="90"/>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row>
    <row r="14" spans="1:139" s="16" customFormat="1">
      <c r="A14" s="37"/>
      <c r="B14" s="37"/>
      <c r="C14" s="37"/>
      <c r="D14" s="99" t="s">
        <v>68</v>
      </c>
      <c r="E14" s="103">
        <f t="shared" si="0"/>
        <v>0</v>
      </c>
      <c r="F14" s="104">
        <f t="shared" si="0"/>
        <v>0</v>
      </c>
      <c r="G14" s="105">
        <f t="shared" si="0"/>
        <v>0</v>
      </c>
      <c r="H14" s="43"/>
      <c r="I14" s="90"/>
      <c r="J14" s="90"/>
      <c r="K14" s="90"/>
      <c r="L14" s="90"/>
      <c r="M14" s="37"/>
      <c r="N14" s="90"/>
      <c r="O14" s="90"/>
      <c r="P14" s="90"/>
      <c r="Q14" s="90"/>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row>
    <row r="15" spans="1:139" s="16" customFormat="1">
      <c r="A15" s="37"/>
      <c r="B15" s="37"/>
      <c r="C15" s="37"/>
      <c r="D15" s="99" t="s">
        <v>69</v>
      </c>
      <c r="E15" s="103">
        <f t="shared" si="0"/>
        <v>0</v>
      </c>
      <c r="F15" s="104">
        <f t="shared" si="0"/>
        <v>0</v>
      </c>
      <c r="G15" s="105">
        <f t="shared" si="0"/>
        <v>0</v>
      </c>
      <c r="H15" s="43"/>
      <c r="I15" s="90"/>
      <c r="J15" s="90"/>
      <c r="K15" s="90"/>
      <c r="L15" s="90"/>
      <c r="M15" s="37"/>
      <c r="N15" s="90"/>
      <c r="O15" s="90"/>
      <c r="P15" s="90"/>
      <c r="Q15" s="90"/>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row>
    <row r="16" spans="1:139" s="16" customFormat="1">
      <c r="A16" s="37"/>
      <c r="B16" s="37"/>
      <c r="C16" s="37"/>
      <c r="D16" s="99" t="s">
        <v>70</v>
      </c>
      <c r="E16" s="103">
        <f t="shared" si="0"/>
        <v>0</v>
      </c>
      <c r="F16" s="104">
        <f t="shared" si="0"/>
        <v>0</v>
      </c>
      <c r="G16" s="105">
        <f t="shared" si="0"/>
        <v>0</v>
      </c>
      <c r="H16" s="43"/>
      <c r="I16" s="90"/>
      <c r="J16" s="90"/>
      <c r="K16" s="90"/>
      <c r="L16" s="90"/>
      <c r="M16" s="37"/>
      <c r="N16" s="90"/>
      <c r="O16" s="90"/>
      <c r="P16" s="90"/>
      <c r="Q16" s="90"/>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row>
    <row r="17" spans="1:139" s="16" customFormat="1">
      <c r="A17" s="37"/>
      <c r="B17" s="37"/>
      <c r="C17" s="37"/>
      <c r="D17" s="108" t="s">
        <v>71</v>
      </c>
      <c r="E17" s="103">
        <f t="shared" si="0"/>
        <v>0</v>
      </c>
      <c r="F17" s="104">
        <f t="shared" si="0"/>
        <v>0</v>
      </c>
      <c r="G17" s="105">
        <f t="shared" si="0"/>
        <v>0</v>
      </c>
      <c r="H17" s="43"/>
      <c r="I17" s="90"/>
      <c r="J17" s="90"/>
      <c r="K17" s="90"/>
      <c r="L17" s="90"/>
      <c r="M17" s="37"/>
      <c r="N17" s="90"/>
      <c r="O17" s="90"/>
      <c r="P17" s="90"/>
      <c r="Q17" s="90"/>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row>
    <row r="18" spans="1:139" s="16" customFormat="1">
      <c r="A18" s="37"/>
      <c r="B18" s="37"/>
      <c r="C18" s="37"/>
      <c r="D18" s="108" t="s">
        <v>72</v>
      </c>
      <c r="E18" s="103">
        <f t="shared" si="0"/>
        <v>0</v>
      </c>
      <c r="F18" s="104">
        <f t="shared" si="0"/>
        <v>0</v>
      </c>
      <c r="G18" s="105">
        <f t="shared" si="0"/>
        <v>0</v>
      </c>
      <c r="H18" s="43"/>
      <c r="I18" s="90"/>
      <c r="J18" s="90"/>
      <c r="K18" s="90"/>
      <c r="L18" s="90"/>
      <c r="M18" s="37"/>
      <c r="N18" s="90"/>
      <c r="O18" s="90"/>
      <c r="P18" s="90"/>
      <c r="Q18" s="90"/>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row>
    <row r="19" spans="1:139" s="16" customFormat="1">
      <c r="A19" s="37"/>
      <c r="B19" s="37"/>
      <c r="C19" s="37"/>
      <c r="D19" s="108" t="s">
        <v>73</v>
      </c>
      <c r="E19" s="103">
        <f t="shared" si="0"/>
        <v>0</v>
      </c>
      <c r="F19" s="104">
        <f t="shared" si="0"/>
        <v>0</v>
      </c>
      <c r="G19" s="105">
        <f t="shared" si="0"/>
        <v>0</v>
      </c>
      <c r="H19" s="43"/>
      <c r="I19" s="90"/>
      <c r="J19" s="90"/>
      <c r="K19" s="90"/>
      <c r="L19" s="90"/>
      <c r="M19" s="37"/>
      <c r="N19" s="90"/>
      <c r="O19" s="90"/>
      <c r="P19" s="90"/>
      <c r="Q19" s="90"/>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row>
    <row r="20" spans="1:139" s="16" customFormat="1">
      <c r="A20" s="37"/>
      <c r="B20" s="37"/>
      <c r="C20" s="37"/>
      <c r="D20" s="99" t="s">
        <v>74</v>
      </c>
      <c r="E20" s="103">
        <f t="shared" si="0"/>
        <v>0</v>
      </c>
      <c r="F20" s="104">
        <f t="shared" si="0"/>
        <v>0</v>
      </c>
      <c r="G20" s="105">
        <f t="shared" si="0"/>
        <v>0</v>
      </c>
      <c r="H20" s="43"/>
      <c r="I20" s="90"/>
      <c r="J20" s="90"/>
      <c r="K20" s="90"/>
      <c r="L20" s="90"/>
      <c r="M20" s="37"/>
      <c r="N20" s="90"/>
      <c r="O20" s="90"/>
      <c r="P20" s="90"/>
      <c r="Q20" s="90"/>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row>
    <row r="21" spans="1:139" s="18" customFormat="1" ht="14.4" thickBot="1">
      <c r="A21" s="38"/>
      <c r="B21" s="38"/>
      <c r="C21" s="38"/>
      <c r="D21" s="100" t="s">
        <v>75</v>
      </c>
      <c r="E21" s="97"/>
      <c r="F21" s="106">
        <f>+J21+O21</f>
        <v>0</v>
      </c>
      <c r="G21" s="107">
        <f>+K21+P21</f>
        <v>0</v>
      </c>
      <c r="H21" s="43"/>
      <c r="I21" s="287"/>
      <c r="J21" s="91">
        <f>SUM(J10:J20)</f>
        <v>0</v>
      </c>
      <c r="K21" s="91">
        <f>SUM(K10:K20)</f>
        <v>0</v>
      </c>
      <c r="L21" s="288">
        <f>+SUM(L10:L20)</f>
        <v>0</v>
      </c>
      <c r="M21" s="46"/>
      <c r="N21" s="287"/>
      <c r="O21" s="91">
        <f>SUM(O10:O20)</f>
        <v>0</v>
      </c>
      <c r="P21" s="91">
        <f>SUM(P10:P20)</f>
        <v>0</v>
      </c>
      <c r="Q21" s="288">
        <f>+SUM(Q10:Q20)</f>
        <v>0</v>
      </c>
      <c r="R21" s="38"/>
      <c r="S21" s="46"/>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row>
    <row r="22" spans="1:139" s="38" customFormat="1">
      <c r="D22" s="46"/>
      <c r="E22" s="46"/>
      <c r="F22" s="46"/>
      <c r="G22" s="46"/>
      <c r="H22" s="43"/>
      <c r="I22" s="46"/>
      <c r="J22" s="46"/>
      <c r="K22" s="46"/>
      <c r="L22" s="46"/>
      <c r="M22" s="46"/>
      <c r="N22" s="46"/>
      <c r="O22" s="46"/>
      <c r="P22" s="46"/>
      <c r="Q22" s="46"/>
      <c r="R22" s="46"/>
      <c r="S22" s="46"/>
    </row>
    <row r="23" spans="1:139" s="16" customFormat="1" ht="14.4" thickBot="1">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row>
    <row r="24" spans="1:139" s="16" customFormat="1">
      <c r="A24" s="37"/>
      <c r="B24" s="37"/>
      <c r="C24" s="37"/>
      <c r="D24" s="382" t="s">
        <v>76</v>
      </c>
      <c r="E24" s="110" t="s">
        <v>77</v>
      </c>
      <c r="F24" s="110" t="s">
        <v>78</v>
      </c>
      <c r="G24" s="111" t="s">
        <v>79</v>
      </c>
      <c r="H24" s="37"/>
      <c r="I24" s="37"/>
      <c r="J24" s="37"/>
      <c r="K24" s="37"/>
      <c r="L24" s="37"/>
      <c r="M24" s="37"/>
      <c r="N24" s="37" t="s">
        <v>80</v>
      </c>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row>
    <row r="25" spans="1:139" s="16" customFormat="1" ht="14.4" thickBot="1">
      <c r="A25" s="37"/>
      <c r="B25" s="37"/>
      <c r="C25" s="37"/>
      <c r="D25" s="383"/>
      <c r="E25" s="109">
        <f>+L21</f>
        <v>0</v>
      </c>
      <c r="F25" s="109">
        <f>+Q21</f>
        <v>0</v>
      </c>
      <c r="G25" s="311">
        <f>+E25+F25</f>
        <v>0</v>
      </c>
      <c r="H25" s="44"/>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row>
    <row r="26" spans="1:139" s="16" customFormat="1" ht="14.4">
      <c r="A26" s="37"/>
      <c r="B26" s="37"/>
      <c r="C26" s="37"/>
      <c r="D26" s="270"/>
      <c r="E26" s="46"/>
      <c r="F26" s="46"/>
      <c r="G26" s="275"/>
      <c r="H26" s="44"/>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row>
    <row r="27" spans="1:139" s="16" customFormat="1">
      <c r="A27" s="37"/>
      <c r="B27" s="37"/>
      <c r="C27" s="37"/>
      <c r="D27" s="45"/>
      <c r="E27" s="50"/>
      <c r="F27" s="37"/>
      <c r="G27" s="46"/>
      <c r="H27" s="44"/>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row>
    <row r="28" spans="1:139" s="15" customFormat="1">
      <c r="A28" s="41"/>
      <c r="B28" s="122" t="s">
        <v>102</v>
      </c>
      <c r="C28" s="123"/>
      <c r="D28" s="123"/>
      <c r="E28" s="123"/>
      <c r="F28" s="123"/>
      <c r="G28" s="124"/>
      <c r="H28" s="123"/>
      <c r="I28" s="123"/>
      <c r="J28" s="123"/>
      <c r="K28" s="123"/>
      <c r="L28" s="123"/>
      <c r="M28" s="123"/>
      <c r="N28" s="123"/>
      <c r="O28" s="123"/>
      <c r="P28" s="123"/>
      <c r="Q28" s="123"/>
      <c r="R28" s="123"/>
      <c r="S28" s="125"/>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row>
    <row r="29" spans="1:139" s="16" customFormat="1" ht="14.4" thickBot="1">
      <c r="A29" s="37"/>
      <c r="B29" s="37"/>
      <c r="C29" s="114" t="s">
        <v>103</v>
      </c>
      <c r="D29" s="115"/>
      <c r="E29" s="127"/>
      <c r="F29" s="127"/>
      <c r="G29" s="127"/>
      <c r="H29" s="115"/>
      <c r="I29" s="127"/>
      <c r="J29" s="127"/>
      <c r="K29" s="127"/>
      <c r="L29" s="127"/>
      <c r="M29" s="127"/>
      <c r="N29" s="127"/>
      <c r="O29" s="127"/>
      <c r="P29" s="127"/>
      <c r="Q29" s="127"/>
      <c r="R29" s="127"/>
      <c r="S29" s="128"/>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row>
    <row r="30" spans="1:139" s="16" customFormat="1" ht="14.4">
      <c r="A30" s="37"/>
      <c r="B30" s="37"/>
      <c r="C30" s="37"/>
      <c r="D30" s="42"/>
      <c r="E30" s="384" t="s">
        <v>83</v>
      </c>
      <c r="F30" s="385"/>
      <c r="G30" s="386"/>
      <c r="H30" s="43" t="s">
        <v>53</v>
      </c>
      <c r="I30" s="387" t="s">
        <v>84</v>
      </c>
      <c r="J30" s="388"/>
      <c r="K30" s="388"/>
      <c r="L30" s="388"/>
      <c r="M30" s="388"/>
      <c r="N30" s="388"/>
      <c r="O30" s="388"/>
      <c r="P30" s="37"/>
      <c r="Q30" s="387" t="s">
        <v>85</v>
      </c>
      <c r="R30" s="388"/>
      <c r="S30" s="388"/>
      <c r="T30" s="388"/>
      <c r="U30" s="388"/>
      <c r="V30" s="388"/>
      <c r="W30" s="388"/>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row>
    <row r="31" spans="1:139" s="284" customFormat="1" ht="91.5" customHeight="1" thickBot="1">
      <c r="A31" s="277"/>
      <c r="B31" s="277"/>
      <c r="C31" s="278"/>
      <c r="D31" s="277"/>
      <c r="E31" s="279" t="s">
        <v>56</v>
      </c>
      <c r="F31" s="280" t="s">
        <v>57</v>
      </c>
      <c r="G31" s="281" t="s">
        <v>86</v>
      </c>
      <c r="H31" s="277"/>
      <c r="I31" s="318" t="s">
        <v>56</v>
      </c>
      <c r="J31" s="318" t="s">
        <v>59</v>
      </c>
      <c r="K31" s="318" t="s">
        <v>60</v>
      </c>
      <c r="L31" s="318" t="s">
        <v>104</v>
      </c>
      <c r="M31" s="318" t="s">
        <v>105</v>
      </c>
      <c r="N31" s="318" t="s">
        <v>88</v>
      </c>
      <c r="O31" s="318" t="s">
        <v>106</v>
      </c>
      <c r="P31" s="277"/>
      <c r="Q31" s="318" t="s">
        <v>56</v>
      </c>
      <c r="R31" s="318" t="s">
        <v>59</v>
      </c>
      <c r="S31" s="318" t="s">
        <v>60</v>
      </c>
      <c r="T31" s="318" t="s">
        <v>107</v>
      </c>
      <c r="U31" s="318" t="s">
        <v>105</v>
      </c>
      <c r="V31" s="318" t="s">
        <v>88</v>
      </c>
      <c r="W31" s="318" t="s">
        <v>108</v>
      </c>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c r="BT31" s="277"/>
      <c r="BU31" s="277"/>
      <c r="BV31" s="277"/>
      <c r="BW31" s="277"/>
      <c r="BX31" s="277"/>
      <c r="BY31" s="277"/>
      <c r="BZ31" s="277"/>
      <c r="CA31" s="277"/>
      <c r="CB31" s="277"/>
      <c r="CC31" s="277"/>
      <c r="CD31" s="277"/>
      <c r="CE31" s="277"/>
      <c r="CF31" s="277"/>
      <c r="CG31" s="277"/>
      <c r="CH31" s="277"/>
      <c r="CI31" s="277"/>
      <c r="CJ31" s="277"/>
      <c r="CK31" s="277"/>
      <c r="CL31" s="277"/>
      <c r="CM31" s="277"/>
      <c r="CN31" s="277"/>
      <c r="CO31" s="277"/>
      <c r="CP31" s="277"/>
      <c r="CQ31" s="277"/>
      <c r="CR31" s="277"/>
      <c r="CS31" s="277"/>
      <c r="CT31" s="277"/>
      <c r="CU31" s="277"/>
      <c r="CV31" s="277"/>
      <c r="CW31" s="277"/>
      <c r="CX31" s="277"/>
      <c r="CY31" s="277"/>
      <c r="CZ31" s="277"/>
      <c r="DA31" s="277"/>
      <c r="DB31" s="277"/>
      <c r="DC31" s="277"/>
      <c r="DD31" s="277"/>
      <c r="DE31" s="277"/>
      <c r="DF31" s="277"/>
      <c r="DG31" s="277"/>
      <c r="DH31" s="277"/>
      <c r="DI31" s="277"/>
      <c r="DJ31" s="277"/>
      <c r="DK31" s="277"/>
      <c r="DL31" s="277"/>
      <c r="DM31" s="277"/>
      <c r="DN31" s="277"/>
      <c r="DO31" s="277"/>
      <c r="DP31" s="277"/>
      <c r="DQ31" s="277"/>
      <c r="DR31" s="277"/>
      <c r="DS31" s="277"/>
      <c r="DT31" s="277"/>
      <c r="DU31" s="277"/>
      <c r="DV31" s="277"/>
      <c r="DW31" s="277"/>
      <c r="DX31" s="277"/>
      <c r="DY31" s="277"/>
      <c r="DZ31" s="277"/>
      <c r="EA31" s="277"/>
      <c r="EB31" s="277"/>
      <c r="EC31" s="277"/>
      <c r="ED31" s="277"/>
      <c r="EE31" s="277"/>
      <c r="EF31" s="277"/>
      <c r="EG31" s="277"/>
      <c r="EH31" s="277"/>
      <c r="EI31" s="277"/>
    </row>
    <row r="32" spans="1:139" s="16" customFormat="1">
      <c r="A32" s="37"/>
      <c r="B32" s="37"/>
      <c r="D32" s="132" t="str">
        <f xml:space="preserve"> D$10</f>
        <v>Wonen sociale huur</v>
      </c>
      <c r="E32" s="103">
        <f t="shared" ref="E32:E42" si="1">$I32+$Q32</f>
        <v>0</v>
      </c>
      <c r="F32" s="104">
        <f t="shared" ref="F32:F42" si="2">$J32+$R32</f>
        <v>0</v>
      </c>
      <c r="G32" s="105">
        <f t="shared" ref="G32:G42" si="3">$K32+$S32</f>
        <v>0</v>
      </c>
      <c r="H32" s="37"/>
      <c r="I32" s="90"/>
      <c r="J32" s="90"/>
      <c r="K32" s="90"/>
      <c r="L32" s="90"/>
      <c r="M32" s="90"/>
      <c r="N32" s="90"/>
      <c r="O32" s="90"/>
      <c r="P32" s="37"/>
      <c r="Q32" s="90"/>
      <c r="R32" s="90"/>
      <c r="S32" s="90"/>
      <c r="T32" s="90"/>
      <c r="U32" s="90"/>
      <c r="V32" s="90"/>
      <c r="W32" s="90"/>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row>
    <row r="33" spans="1:139" s="16" customFormat="1">
      <c r="A33" s="37"/>
      <c r="B33" s="37"/>
      <c r="D33" s="99" t="s">
        <v>65</v>
      </c>
      <c r="E33" s="103">
        <f t="shared" si="1"/>
        <v>0</v>
      </c>
      <c r="F33" s="104">
        <f t="shared" si="2"/>
        <v>0</v>
      </c>
      <c r="G33" s="105">
        <f t="shared" si="3"/>
        <v>0</v>
      </c>
      <c r="H33" s="37"/>
      <c r="I33" s="90"/>
      <c r="J33" s="90"/>
      <c r="K33" s="90"/>
      <c r="L33" s="90"/>
      <c r="M33" s="90"/>
      <c r="N33" s="90"/>
      <c r="O33" s="90"/>
      <c r="P33" s="37"/>
      <c r="Q33" s="90"/>
      <c r="R33" s="90"/>
      <c r="S33" s="90"/>
      <c r="T33" s="90"/>
      <c r="U33" s="90"/>
      <c r="V33" s="90"/>
      <c r="W33" s="90"/>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row>
    <row r="34" spans="1:139" s="16" customFormat="1">
      <c r="A34" s="37"/>
      <c r="B34" s="37"/>
      <c r="D34" s="99" t="s">
        <v>66</v>
      </c>
      <c r="E34" s="103">
        <f t="shared" si="1"/>
        <v>0</v>
      </c>
      <c r="F34" s="104">
        <f t="shared" si="2"/>
        <v>0</v>
      </c>
      <c r="G34" s="105">
        <f t="shared" si="3"/>
        <v>0</v>
      </c>
      <c r="H34" s="37"/>
      <c r="I34" s="90"/>
      <c r="J34" s="90"/>
      <c r="K34" s="90"/>
      <c r="L34" s="90"/>
      <c r="M34" s="90"/>
      <c r="N34" s="90"/>
      <c r="O34" s="90"/>
      <c r="P34" s="37"/>
      <c r="Q34" s="90"/>
      <c r="R34" s="90"/>
      <c r="S34" s="90"/>
      <c r="T34" s="90"/>
      <c r="U34" s="90"/>
      <c r="V34" s="90"/>
      <c r="W34" s="90"/>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row>
    <row r="35" spans="1:139" s="16" customFormat="1">
      <c r="A35" s="37"/>
      <c r="B35" s="37"/>
      <c r="D35" s="133" t="str">
        <f xml:space="preserve"> D$13</f>
        <v>Kantoren en bedrijfsruimte</v>
      </c>
      <c r="E35" s="103">
        <f t="shared" si="1"/>
        <v>0</v>
      </c>
      <c r="F35" s="104">
        <f t="shared" si="2"/>
        <v>0</v>
      </c>
      <c r="G35" s="105">
        <f t="shared" si="3"/>
        <v>0</v>
      </c>
      <c r="H35" s="37"/>
      <c r="I35" s="90"/>
      <c r="J35" s="90"/>
      <c r="K35" s="90"/>
      <c r="L35" s="90"/>
      <c r="M35" s="90"/>
      <c r="N35" s="90"/>
      <c r="O35" s="90"/>
      <c r="P35" s="37"/>
      <c r="Q35" s="90"/>
      <c r="R35" s="90"/>
      <c r="S35" s="90"/>
      <c r="T35" s="90"/>
      <c r="U35" s="90"/>
      <c r="V35" s="90"/>
      <c r="W35" s="90"/>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row>
    <row r="36" spans="1:139" s="16" customFormat="1">
      <c r="A36" s="37"/>
      <c r="B36" s="37"/>
      <c r="D36" s="133" t="str">
        <f xml:space="preserve"> D$14</f>
        <v>Winkels (retail)</v>
      </c>
      <c r="E36" s="103">
        <f t="shared" si="1"/>
        <v>0</v>
      </c>
      <c r="F36" s="104">
        <f t="shared" si="2"/>
        <v>0</v>
      </c>
      <c r="G36" s="105">
        <f t="shared" si="3"/>
        <v>0</v>
      </c>
      <c r="H36" s="37"/>
      <c r="I36" s="90"/>
      <c r="J36" s="90"/>
      <c r="K36" s="90"/>
      <c r="L36" s="90"/>
      <c r="M36" s="90"/>
      <c r="N36" s="90"/>
      <c r="O36" s="90"/>
      <c r="P36" s="37"/>
      <c r="Q36" s="90"/>
      <c r="R36" s="90"/>
      <c r="S36" s="90"/>
      <c r="T36" s="90"/>
      <c r="U36" s="90"/>
      <c r="V36" s="90"/>
      <c r="W36" s="90"/>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row>
    <row r="37" spans="1:139" s="16" customFormat="1">
      <c r="A37" s="37"/>
      <c r="B37" s="37"/>
      <c r="D37" s="133" t="str">
        <f xml:space="preserve"> D$15</f>
        <v>Overige commerciële voorzieningen</v>
      </c>
      <c r="E37" s="103">
        <f t="shared" si="1"/>
        <v>0</v>
      </c>
      <c r="F37" s="104">
        <f t="shared" si="2"/>
        <v>0</v>
      </c>
      <c r="G37" s="105">
        <f t="shared" si="3"/>
        <v>0</v>
      </c>
      <c r="H37" s="37"/>
      <c r="I37" s="90"/>
      <c r="J37" s="90"/>
      <c r="K37" s="90"/>
      <c r="L37" s="90"/>
      <c r="M37" s="90"/>
      <c r="N37" s="90"/>
      <c r="O37" s="90"/>
      <c r="P37" s="37"/>
      <c r="Q37" s="90"/>
      <c r="R37" s="90"/>
      <c r="S37" s="90"/>
      <c r="T37" s="90"/>
      <c r="U37" s="90"/>
      <c r="V37" s="90"/>
      <c r="W37" s="90"/>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row>
    <row r="38" spans="1:139" s="16" customFormat="1">
      <c r="A38" s="37"/>
      <c r="B38" s="37"/>
      <c r="D38" s="133" t="str">
        <f xml:space="preserve"> D$16</f>
        <v>Maatschappelijke voorzieningen</v>
      </c>
      <c r="E38" s="103">
        <f t="shared" si="1"/>
        <v>0</v>
      </c>
      <c r="F38" s="104">
        <f t="shared" si="2"/>
        <v>0</v>
      </c>
      <c r="G38" s="105">
        <f t="shared" si="3"/>
        <v>0</v>
      </c>
      <c r="H38" s="37"/>
      <c r="I38" s="90"/>
      <c r="J38" s="90"/>
      <c r="K38" s="90"/>
      <c r="L38" s="90"/>
      <c r="M38" s="90"/>
      <c r="N38" s="90"/>
      <c r="O38" s="90"/>
      <c r="P38" s="37"/>
      <c r="Q38" s="90"/>
      <c r="R38" s="90"/>
      <c r="S38" s="90"/>
      <c r="T38" s="90"/>
      <c r="U38" s="90"/>
      <c r="V38" s="90"/>
      <c r="W38" s="90"/>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row>
    <row r="39" spans="1:139" s="16" customFormat="1">
      <c r="A39" s="37"/>
      <c r="B39" s="37"/>
      <c r="D39" s="112" t="str">
        <f xml:space="preserve"> D$17</f>
        <v>= … Vrije vastgoedfunctie 1  =</v>
      </c>
      <c r="E39" s="103">
        <f t="shared" si="1"/>
        <v>0</v>
      </c>
      <c r="F39" s="104">
        <f t="shared" si="2"/>
        <v>0</v>
      </c>
      <c r="G39" s="105">
        <f t="shared" si="3"/>
        <v>0</v>
      </c>
      <c r="H39" s="37"/>
      <c r="I39" s="90"/>
      <c r="J39" s="90"/>
      <c r="K39" s="90"/>
      <c r="L39" s="90"/>
      <c r="M39" s="90"/>
      <c r="N39" s="90"/>
      <c r="O39" s="90"/>
      <c r="P39" s="37"/>
      <c r="Q39" s="90"/>
      <c r="R39" s="90"/>
      <c r="S39" s="90"/>
      <c r="T39" s="90"/>
      <c r="U39" s="90"/>
      <c r="V39" s="90"/>
      <c r="W39" s="90"/>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row>
    <row r="40" spans="1:139" s="16" customFormat="1">
      <c r="A40" s="37"/>
      <c r="B40" s="37"/>
      <c r="D40" s="112" t="str">
        <f xml:space="preserve"> D$18</f>
        <v>= … Vrije vastgoedfunctie 2  =</v>
      </c>
      <c r="E40" s="103">
        <f t="shared" si="1"/>
        <v>0</v>
      </c>
      <c r="F40" s="104">
        <f t="shared" si="2"/>
        <v>0</v>
      </c>
      <c r="G40" s="105">
        <f t="shared" si="3"/>
        <v>0</v>
      </c>
      <c r="H40" s="37"/>
      <c r="I40" s="90"/>
      <c r="J40" s="90"/>
      <c r="K40" s="90"/>
      <c r="L40" s="90"/>
      <c r="M40" s="90"/>
      <c r="N40" s="90"/>
      <c r="O40" s="90"/>
      <c r="P40" s="37"/>
      <c r="Q40" s="90"/>
      <c r="R40" s="90"/>
      <c r="S40" s="90"/>
      <c r="T40" s="90"/>
      <c r="U40" s="319"/>
      <c r="V40" s="90"/>
      <c r="W40" s="90"/>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row>
    <row r="41" spans="1:139" s="16" customFormat="1">
      <c r="A41" s="37"/>
      <c r="B41" s="37"/>
      <c r="D41" s="112" t="str">
        <f xml:space="preserve"> D$19</f>
        <v>= … Vrije vastgoedfunctie 3  =</v>
      </c>
      <c r="E41" s="103">
        <f t="shared" si="1"/>
        <v>0</v>
      </c>
      <c r="F41" s="104">
        <f t="shared" si="2"/>
        <v>0</v>
      </c>
      <c r="G41" s="105">
        <f t="shared" si="3"/>
        <v>0</v>
      </c>
      <c r="H41" s="37"/>
      <c r="I41" s="90"/>
      <c r="J41" s="90"/>
      <c r="K41" s="90"/>
      <c r="L41" s="90"/>
      <c r="M41" s="90"/>
      <c r="N41" s="90"/>
      <c r="O41" s="90"/>
      <c r="P41" s="37"/>
      <c r="Q41" s="90"/>
      <c r="R41" s="90"/>
      <c r="S41" s="90"/>
      <c r="T41" s="90"/>
      <c r="U41" s="320"/>
      <c r="V41" s="90"/>
      <c r="W41" s="90"/>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row>
    <row r="42" spans="1:139" s="16" customFormat="1">
      <c r="A42" s="37"/>
      <c r="B42" s="37"/>
      <c r="D42" s="133" t="str">
        <f xml:space="preserve"> D$20</f>
        <v>Gebouwd parkeren</v>
      </c>
      <c r="E42" s="103">
        <f t="shared" si="1"/>
        <v>0</v>
      </c>
      <c r="F42" s="104">
        <f t="shared" si="2"/>
        <v>0</v>
      </c>
      <c r="G42" s="105">
        <f t="shared" si="3"/>
        <v>0</v>
      </c>
      <c r="H42" s="37"/>
      <c r="I42" s="319"/>
      <c r="J42" s="319"/>
      <c r="K42" s="319"/>
      <c r="L42" s="319"/>
      <c r="M42" s="319"/>
      <c r="N42" s="319"/>
      <c r="O42" s="319"/>
      <c r="P42" s="37"/>
      <c r="Q42" s="319"/>
      <c r="R42" s="319"/>
      <c r="S42" s="319"/>
      <c r="T42" s="319"/>
      <c r="U42" s="319"/>
      <c r="V42" s="319"/>
      <c r="W42" s="319"/>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row>
    <row r="43" spans="1:139" s="16" customFormat="1" ht="14.4" thickBot="1">
      <c r="A43" s="37"/>
      <c r="B43" s="37"/>
      <c r="D43" s="100" t="s">
        <v>75</v>
      </c>
      <c r="E43" s="97"/>
      <c r="F43" s="106">
        <f>+SUM(F32:F42)</f>
        <v>0</v>
      </c>
      <c r="G43" s="107">
        <f>+SUM(G32:G42)</f>
        <v>0</v>
      </c>
      <c r="H43" s="37"/>
      <c r="I43" s="324"/>
      <c r="J43" s="325">
        <f>SUM(J32:J42)</f>
        <v>0</v>
      </c>
      <c r="K43" s="325">
        <f>SUM(K32:K42)</f>
        <v>0</v>
      </c>
      <c r="L43" s="326">
        <f>SUM(L32:L42)</f>
        <v>0</v>
      </c>
      <c r="M43" s="326">
        <f>+SUM(M32:M42)</f>
        <v>0</v>
      </c>
      <c r="N43" s="325">
        <f>+SUM(N32:N42)</f>
        <v>0</v>
      </c>
      <c r="O43" s="330">
        <f>+SUM(O32:O42)</f>
        <v>0</v>
      </c>
      <c r="P43" s="37"/>
      <c r="Q43" s="324"/>
      <c r="R43" s="327">
        <f>SUM(R32:R42)</f>
        <v>0</v>
      </c>
      <c r="S43" s="321">
        <f>SUM(S32:S42)</f>
        <v>0</v>
      </c>
      <c r="T43" s="322">
        <f>SUM(T32:T42)</f>
        <v>0</v>
      </c>
      <c r="U43" s="322">
        <f>+SUM(U32:U42)</f>
        <v>0</v>
      </c>
      <c r="V43" s="323">
        <f>+SUM(V32:V42)</f>
        <v>0</v>
      </c>
      <c r="W43" s="330">
        <f>+SUM(W32:W42)</f>
        <v>0</v>
      </c>
      <c r="X43" s="38"/>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row>
    <row r="44" spans="1:139" s="16" customFormat="1" ht="14.4" thickBot="1">
      <c r="A44" s="37"/>
      <c r="B44" s="37"/>
      <c r="C44" s="37"/>
      <c r="D44" s="37"/>
      <c r="E44" s="37"/>
      <c r="F44" s="37"/>
      <c r="G44" s="37"/>
      <c r="H44" s="37"/>
      <c r="I44" s="37"/>
      <c r="L44" s="37"/>
      <c r="M44" s="3"/>
      <c r="N44" s="46"/>
      <c r="O44" s="37"/>
      <c r="P44" s="37"/>
      <c r="Q44" s="37"/>
      <c r="R44" s="37"/>
      <c r="S44" s="3">
        <f>COUNT(V32:V42)</f>
        <v>0</v>
      </c>
      <c r="T44" s="37"/>
      <c r="U44" s="46"/>
      <c r="V44" s="37"/>
      <c r="W44" s="37"/>
      <c r="X44" s="272"/>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row>
    <row r="45" spans="1:139" s="16" customFormat="1">
      <c r="A45" s="37"/>
      <c r="B45" s="37"/>
      <c r="C45" s="37"/>
      <c r="D45" s="382" t="s">
        <v>90</v>
      </c>
      <c r="E45" s="95" t="s">
        <v>77</v>
      </c>
      <c r="F45" s="95" t="s">
        <v>91</v>
      </c>
      <c r="G45" s="134" t="s">
        <v>79</v>
      </c>
      <c r="H45" s="37"/>
      <c r="I45" s="37"/>
      <c r="J45" s="47">
        <f>J21</f>
        <v>0</v>
      </c>
      <c r="K45" s="48" t="s">
        <v>92</v>
      </c>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row>
    <row r="46" spans="1:139" s="16" customFormat="1" ht="14.4" thickBot="1">
      <c r="A46" s="37"/>
      <c r="B46" s="37"/>
      <c r="C46" s="37"/>
      <c r="D46" s="383"/>
      <c r="E46" s="109">
        <f>+N43</f>
        <v>0</v>
      </c>
      <c r="F46" s="109">
        <f>+V43</f>
        <v>0</v>
      </c>
      <c r="G46" s="329">
        <f>+E46+F46</f>
        <v>0</v>
      </c>
      <c r="H46" s="44"/>
      <c r="I46" s="37"/>
      <c r="J46" s="129">
        <f>+J43-J45</f>
        <v>0</v>
      </c>
      <c r="K46" s="49" t="s">
        <v>93</v>
      </c>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row>
    <row r="47" spans="1:139" s="37" customFormat="1" ht="14.4">
      <c r="D47" s="274"/>
      <c r="E47" s="46"/>
      <c r="F47" s="46"/>
      <c r="G47" s="275"/>
      <c r="H47" s="44"/>
    </row>
    <row r="48" spans="1:139" s="37" customFormat="1" ht="14.4">
      <c r="D48" s="274"/>
      <c r="E48" s="50">
        <f>IF(J46=0,3,0)</f>
        <v>3</v>
      </c>
      <c r="F48" s="278" t="str">
        <f>IF(J46=0," ","Zie cel J46: je zou verwachten dat m² bvo bij renovatie/transformatie in begin- en eindsituatie ongeveer gelijk is")</f>
        <v xml:space="preserve"> </v>
      </c>
      <c r="G48" s="275"/>
      <c r="H48" s="44"/>
      <c r="J48" s="50"/>
    </row>
    <row r="49" spans="1:139" s="16" customFormat="1">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row>
    <row r="50" spans="1:139" s="15" customFormat="1" ht="14.4" thickBot="1">
      <c r="A50" s="14"/>
      <c r="B50" s="122" t="s">
        <v>109</v>
      </c>
      <c r="C50" s="123"/>
      <c r="D50" s="123"/>
      <c r="E50" s="135"/>
      <c r="F50" s="135"/>
      <c r="G50" s="141"/>
      <c r="H50" s="123"/>
      <c r="I50" s="135"/>
      <c r="J50" s="135"/>
      <c r="K50" s="135"/>
      <c r="L50" s="123"/>
      <c r="M50" s="135"/>
      <c r="N50" s="135"/>
      <c r="O50" s="135"/>
      <c r="P50" s="123"/>
      <c r="Q50" s="123"/>
      <c r="R50" s="123"/>
      <c r="S50" s="125"/>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row>
    <row r="51" spans="1:139" ht="14.4">
      <c r="A51" s="35"/>
      <c r="B51" s="35"/>
      <c r="C51" s="35"/>
      <c r="D51" s="42"/>
      <c r="E51" s="384" t="s">
        <v>97</v>
      </c>
      <c r="F51" s="385"/>
      <c r="G51" s="386"/>
      <c r="H51" s="35"/>
      <c r="I51" s="384" t="s">
        <v>98</v>
      </c>
      <c r="J51" s="385"/>
      <c r="K51" s="386"/>
      <c r="L51" s="35"/>
      <c r="M51" s="384" t="s">
        <v>99</v>
      </c>
      <c r="N51" s="385"/>
      <c r="O51" s="386"/>
      <c r="P51" s="35"/>
      <c r="Q51" s="35"/>
      <c r="R51" s="35"/>
      <c r="S51" s="35"/>
      <c r="V51" s="35"/>
      <c r="W51" s="35"/>
    </row>
    <row r="52" spans="1:139" ht="14.4" thickBot="1">
      <c r="A52" s="35"/>
      <c r="B52" s="35"/>
      <c r="C52" s="35"/>
      <c r="D52" s="40"/>
      <c r="E52" s="96" t="s">
        <v>56</v>
      </c>
      <c r="F52" s="92" t="s">
        <v>57</v>
      </c>
      <c r="G52" s="131" t="s">
        <v>86</v>
      </c>
      <c r="H52" s="35"/>
      <c r="I52" s="96" t="s">
        <v>56</v>
      </c>
      <c r="J52" s="92" t="s">
        <v>57</v>
      </c>
      <c r="K52" s="131" t="s">
        <v>86</v>
      </c>
      <c r="L52" s="35"/>
      <c r="M52" s="96" t="s">
        <v>56</v>
      </c>
      <c r="N52" s="92" t="s">
        <v>57</v>
      </c>
      <c r="O52" s="131" t="s">
        <v>86</v>
      </c>
      <c r="P52" s="35"/>
      <c r="Q52" s="35"/>
      <c r="R52" s="35"/>
      <c r="S52" s="35"/>
      <c r="V52" s="35"/>
      <c r="W52" s="35"/>
    </row>
    <row r="53" spans="1:139">
      <c r="A53" s="35"/>
      <c r="B53" s="35"/>
      <c r="C53" s="35"/>
      <c r="D53" s="132" t="str">
        <f xml:space="preserve"> D$10</f>
        <v>Wonen sociale huur</v>
      </c>
      <c r="E53" s="103">
        <f t="shared" ref="E53:E63" si="4">+$E10</f>
        <v>0</v>
      </c>
      <c r="F53" s="104">
        <f t="shared" ref="F53:F64" si="5">+$F10</f>
        <v>0</v>
      </c>
      <c r="G53" s="105">
        <f t="shared" ref="G53:G64" si="6">+$G10</f>
        <v>0</v>
      </c>
      <c r="H53" s="35"/>
      <c r="I53" s="103">
        <f>+$E32</f>
        <v>0</v>
      </c>
      <c r="J53" s="104">
        <f>+$F32</f>
        <v>0</v>
      </c>
      <c r="K53" s="105">
        <f>+$G32</f>
        <v>0</v>
      </c>
      <c r="L53" s="35"/>
      <c r="M53" s="136">
        <f t="shared" ref="M53:O63" si="7">+I53-E53</f>
        <v>0</v>
      </c>
      <c r="N53" s="130">
        <f t="shared" si="7"/>
        <v>0</v>
      </c>
      <c r="O53" s="137">
        <f t="shared" si="7"/>
        <v>0</v>
      </c>
      <c r="P53" s="35"/>
      <c r="Q53" s="35"/>
      <c r="R53" s="35"/>
      <c r="S53" s="35"/>
      <c r="V53" s="35"/>
      <c r="W53" s="35"/>
    </row>
    <row r="54" spans="1:139">
      <c r="A54" s="35"/>
      <c r="B54" s="35"/>
      <c r="C54" s="35"/>
      <c r="D54" s="99" t="s">
        <v>65</v>
      </c>
      <c r="E54" s="103">
        <f t="shared" si="4"/>
        <v>0</v>
      </c>
      <c r="F54" s="104">
        <f t="shared" si="5"/>
        <v>0</v>
      </c>
      <c r="G54" s="105">
        <f t="shared" si="6"/>
        <v>0</v>
      </c>
      <c r="H54" s="35"/>
      <c r="I54" s="103">
        <f t="shared" ref="I54:I63" si="8">+$E33</f>
        <v>0</v>
      </c>
      <c r="J54" s="104">
        <f t="shared" ref="J54:J63" si="9">+$F33</f>
        <v>0</v>
      </c>
      <c r="K54" s="105">
        <f t="shared" ref="K54:K64" si="10">+$G33</f>
        <v>0</v>
      </c>
      <c r="L54" s="35"/>
      <c r="M54" s="136">
        <f t="shared" si="7"/>
        <v>0</v>
      </c>
      <c r="N54" s="130">
        <f t="shared" si="7"/>
        <v>0</v>
      </c>
      <c r="O54" s="137">
        <f t="shared" si="7"/>
        <v>0</v>
      </c>
      <c r="P54" s="35"/>
      <c r="Q54" s="35"/>
      <c r="R54" s="35"/>
      <c r="S54" s="35"/>
      <c r="V54" s="35"/>
      <c r="W54" s="35"/>
    </row>
    <row r="55" spans="1:139">
      <c r="A55" s="35"/>
      <c r="B55" s="35"/>
      <c r="C55" s="35"/>
      <c r="D55" s="99" t="s">
        <v>66</v>
      </c>
      <c r="E55" s="103">
        <f t="shared" si="4"/>
        <v>0</v>
      </c>
      <c r="F55" s="104">
        <f t="shared" si="5"/>
        <v>0</v>
      </c>
      <c r="G55" s="105">
        <f t="shared" si="6"/>
        <v>0</v>
      </c>
      <c r="H55" s="35"/>
      <c r="I55" s="103">
        <f t="shared" si="8"/>
        <v>0</v>
      </c>
      <c r="J55" s="104">
        <f t="shared" si="9"/>
        <v>0</v>
      </c>
      <c r="K55" s="105">
        <f t="shared" si="10"/>
        <v>0</v>
      </c>
      <c r="L55" s="35"/>
      <c r="M55" s="136">
        <f t="shared" si="7"/>
        <v>0</v>
      </c>
      <c r="N55" s="130">
        <f t="shared" si="7"/>
        <v>0</v>
      </c>
      <c r="O55" s="137">
        <f t="shared" si="7"/>
        <v>0</v>
      </c>
      <c r="P55" s="35"/>
      <c r="Q55" s="35"/>
      <c r="R55" s="35"/>
      <c r="S55" s="35"/>
      <c r="V55" s="35"/>
      <c r="W55" s="35"/>
    </row>
    <row r="56" spans="1:139">
      <c r="A56" s="35"/>
      <c r="B56" s="35"/>
      <c r="C56" s="35"/>
      <c r="D56" s="133" t="str">
        <f xml:space="preserve"> D$13</f>
        <v>Kantoren en bedrijfsruimte</v>
      </c>
      <c r="E56" s="103">
        <f t="shared" si="4"/>
        <v>0</v>
      </c>
      <c r="F56" s="104">
        <f t="shared" si="5"/>
        <v>0</v>
      </c>
      <c r="G56" s="105">
        <f t="shared" si="6"/>
        <v>0</v>
      </c>
      <c r="H56" s="35"/>
      <c r="I56" s="103">
        <f t="shared" si="8"/>
        <v>0</v>
      </c>
      <c r="J56" s="104">
        <f t="shared" si="9"/>
        <v>0</v>
      </c>
      <c r="K56" s="105">
        <f t="shared" si="10"/>
        <v>0</v>
      </c>
      <c r="L56" s="35"/>
      <c r="M56" s="136">
        <f t="shared" si="7"/>
        <v>0</v>
      </c>
      <c r="N56" s="130">
        <f t="shared" si="7"/>
        <v>0</v>
      </c>
      <c r="O56" s="137">
        <f t="shared" si="7"/>
        <v>0</v>
      </c>
      <c r="P56" s="35"/>
      <c r="Q56" s="35"/>
      <c r="R56" s="35"/>
      <c r="S56" s="35"/>
      <c r="V56" s="35"/>
      <c r="W56" s="35"/>
    </row>
    <row r="57" spans="1:139">
      <c r="A57" s="35"/>
      <c r="B57" s="35"/>
      <c r="C57" s="35"/>
      <c r="D57" s="133" t="str">
        <f xml:space="preserve"> D$14</f>
        <v>Winkels (retail)</v>
      </c>
      <c r="E57" s="103">
        <f t="shared" si="4"/>
        <v>0</v>
      </c>
      <c r="F57" s="104">
        <f t="shared" si="5"/>
        <v>0</v>
      </c>
      <c r="G57" s="105">
        <f t="shared" si="6"/>
        <v>0</v>
      </c>
      <c r="H57" s="35"/>
      <c r="I57" s="103">
        <f t="shared" si="8"/>
        <v>0</v>
      </c>
      <c r="J57" s="104">
        <f t="shared" si="9"/>
        <v>0</v>
      </c>
      <c r="K57" s="105">
        <f t="shared" si="10"/>
        <v>0</v>
      </c>
      <c r="L57" s="35"/>
      <c r="M57" s="136">
        <f t="shared" si="7"/>
        <v>0</v>
      </c>
      <c r="N57" s="130">
        <f t="shared" si="7"/>
        <v>0</v>
      </c>
      <c r="O57" s="137">
        <f t="shared" si="7"/>
        <v>0</v>
      </c>
      <c r="P57" s="35"/>
      <c r="Q57" s="35"/>
      <c r="R57" s="35"/>
      <c r="S57" s="35"/>
      <c r="V57" s="35"/>
      <c r="W57" s="35"/>
    </row>
    <row r="58" spans="1:139">
      <c r="A58" s="35"/>
      <c r="B58" s="35"/>
      <c r="C58" s="35"/>
      <c r="D58" s="133" t="str">
        <f xml:space="preserve"> D$15</f>
        <v>Overige commerciële voorzieningen</v>
      </c>
      <c r="E58" s="103">
        <f t="shared" si="4"/>
        <v>0</v>
      </c>
      <c r="F58" s="104">
        <f t="shared" si="5"/>
        <v>0</v>
      </c>
      <c r="G58" s="105">
        <f t="shared" si="6"/>
        <v>0</v>
      </c>
      <c r="H58" s="35"/>
      <c r="I58" s="103">
        <f t="shared" si="8"/>
        <v>0</v>
      </c>
      <c r="J58" s="104">
        <f t="shared" si="9"/>
        <v>0</v>
      </c>
      <c r="K58" s="105">
        <f t="shared" si="10"/>
        <v>0</v>
      </c>
      <c r="L58" s="35"/>
      <c r="M58" s="136">
        <f t="shared" si="7"/>
        <v>0</v>
      </c>
      <c r="N58" s="130">
        <f t="shared" si="7"/>
        <v>0</v>
      </c>
      <c r="O58" s="137">
        <f t="shared" si="7"/>
        <v>0</v>
      </c>
      <c r="P58" s="35"/>
      <c r="Q58" s="35"/>
      <c r="R58" s="35"/>
      <c r="S58" s="35"/>
      <c r="V58" s="35"/>
      <c r="W58" s="35"/>
    </row>
    <row r="59" spans="1:139">
      <c r="A59" s="35"/>
      <c r="B59" s="35"/>
      <c r="C59" s="35"/>
      <c r="D59" s="133" t="str">
        <f xml:space="preserve"> D$16</f>
        <v>Maatschappelijke voorzieningen</v>
      </c>
      <c r="E59" s="103">
        <f t="shared" si="4"/>
        <v>0</v>
      </c>
      <c r="F59" s="104">
        <f t="shared" si="5"/>
        <v>0</v>
      </c>
      <c r="G59" s="105">
        <f t="shared" si="6"/>
        <v>0</v>
      </c>
      <c r="H59" s="35"/>
      <c r="I59" s="103">
        <f t="shared" si="8"/>
        <v>0</v>
      </c>
      <c r="J59" s="104">
        <f t="shared" si="9"/>
        <v>0</v>
      </c>
      <c r="K59" s="105">
        <f t="shared" si="10"/>
        <v>0</v>
      </c>
      <c r="L59" s="35"/>
      <c r="M59" s="136">
        <f t="shared" si="7"/>
        <v>0</v>
      </c>
      <c r="N59" s="130">
        <f>+J59-F59</f>
        <v>0</v>
      </c>
      <c r="O59" s="137">
        <f t="shared" si="7"/>
        <v>0</v>
      </c>
      <c r="P59" s="35"/>
      <c r="Q59" s="35"/>
      <c r="R59" s="35"/>
      <c r="S59" s="35"/>
      <c r="V59" s="35"/>
      <c r="W59" s="35"/>
    </row>
    <row r="60" spans="1:139">
      <c r="A60" s="35"/>
      <c r="B60" s="35"/>
      <c r="C60" s="35"/>
      <c r="D60" s="112" t="str">
        <f xml:space="preserve"> D$17</f>
        <v>= … Vrije vastgoedfunctie 1  =</v>
      </c>
      <c r="E60" s="103">
        <f t="shared" si="4"/>
        <v>0</v>
      </c>
      <c r="F60" s="104">
        <f t="shared" si="5"/>
        <v>0</v>
      </c>
      <c r="G60" s="105">
        <f t="shared" si="6"/>
        <v>0</v>
      </c>
      <c r="H60" s="35"/>
      <c r="I60" s="103">
        <f t="shared" si="8"/>
        <v>0</v>
      </c>
      <c r="J60" s="104">
        <f t="shared" si="9"/>
        <v>0</v>
      </c>
      <c r="K60" s="105">
        <f t="shared" si="10"/>
        <v>0</v>
      </c>
      <c r="L60" s="35"/>
      <c r="M60" s="136">
        <f t="shared" si="7"/>
        <v>0</v>
      </c>
      <c r="N60" s="130">
        <f t="shared" si="7"/>
        <v>0</v>
      </c>
      <c r="O60" s="137">
        <f t="shared" si="7"/>
        <v>0</v>
      </c>
      <c r="P60" s="35"/>
      <c r="Q60" s="35"/>
      <c r="R60" s="35"/>
      <c r="S60" s="35"/>
      <c r="V60" s="35"/>
      <c r="W60" s="35"/>
    </row>
    <row r="61" spans="1:139">
      <c r="A61" s="35"/>
      <c r="B61" s="35"/>
      <c r="C61" s="35"/>
      <c r="D61" s="112" t="str">
        <f xml:space="preserve"> D$18</f>
        <v>= … Vrije vastgoedfunctie 2  =</v>
      </c>
      <c r="E61" s="103">
        <f t="shared" si="4"/>
        <v>0</v>
      </c>
      <c r="F61" s="104">
        <f t="shared" si="5"/>
        <v>0</v>
      </c>
      <c r="G61" s="105">
        <f t="shared" si="6"/>
        <v>0</v>
      </c>
      <c r="H61" s="35"/>
      <c r="I61" s="103">
        <f t="shared" si="8"/>
        <v>0</v>
      </c>
      <c r="J61" s="104">
        <f t="shared" si="9"/>
        <v>0</v>
      </c>
      <c r="K61" s="105">
        <f t="shared" si="10"/>
        <v>0</v>
      </c>
      <c r="L61" s="35"/>
      <c r="M61" s="136">
        <f t="shared" si="7"/>
        <v>0</v>
      </c>
      <c r="N61" s="130">
        <f t="shared" si="7"/>
        <v>0</v>
      </c>
      <c r="O61" s="137">
        <f t="shared" si="7"/>
        <v>0</v>
      </c>
      <c r="P61" s="35"/>
      <c r="Q61" s="35"/>
      <c r="R61" s="35"/>
      <c r="S61" s="35"/>
      <c r="V61" s="35"/>
      <c r="W61" s="35"/>
    </row>
    <row r="62" spans="1:139">
      <c r="A62" s="35"/>
      <c r="B62" s="35"/>
      <c r="C62" s="35"/>
      <c r="D62" s="112" t="str">
        <f xml:space="preserve"> D$19</f>
        <v>= … Vrije vastgoedfunctie 3  =</v>
      </c>
      <c r="E62" s="103">
        <f t="shared" si="4"/>
        <v>0</v>
      </c>
      <c r="F62" s="104">
        <f t="shared" si="5"/>
        <v>0</v>
      </c>
      <c r="G62" s="105">
        <f t="shared" si="6"/>
        <v>0</v>
      </c>
      <c r="H62" s="35"/>
      <c r="I62" s="103">
        <f t="shared" si="8"/>
        <v>0</v>
      </c>
      <c r="J62" s="104">
        <f t="shared" si="9"/>
        <v>0</v>
      </c>
      <c r="K62" s="105">
        <f t="shared" si="10"/>
        <v>0</v>
      </c>
      <c r="L62" s="35"/>
      <c r="M62" s="136">
        <f t="shared" si="7"/>
        <v>0</v>
      </c>
      <c r="N62" s="130">
        <f t="shared" si="7"/>
        <v>0</v>
      </c>
      <c r="O62" s="137">
        <f t="shared" si="7"/>
        <v>0</v>
      </c>
      <c r="P62" s="35"/>
      <c r="Q62" s="35"/>
      <c r="R62" s="35"/>
      <c r="S62" s="35"/>
      <c r="V62" s="35"/>
      <c r="W62" s="35"/>
    </row>
    <row r="63" spans="1:139">
      <c r="A63" s="35"/>
      <c r="B63" s="35"/>
      <c r="C63" s="35"/>
      <c r="D63" s="133" t="str">
        <f xml:space="preserve"> D$20</f>
        <v>Gebouwd parkeren</v>
      </c>
      <c r="E63" s="103">
        <f t="shared" si="4"/>
        <v>0</v>
      </c>
      <c r="F63" s="104">
        <f t="shared" si="5"/>
        <v>0</v>
      </c>
      <c r="G63" s="105">
        <f t="shared" si="6"/>
        <v>0</v>
      </c>
      <c r="H63" s="35"/>
      <c r="I63" s="103">
        <f t="shared" si="8"/>
        <v>0</v>
      </c>
      <c r="J63" s="104">
        <f t="shared" si="9"/>
        <v>0</v>
      </c>
      <c r="K63" s="105">
        <f t="shared" si="10"/>
        <v>0</v>
      </c>
      <c r="L63" s="35"/>
      <c r="M63" s="136">
        <f t="shared" si="7"/>
        <v>0</v>
      </c>
      <c r="N63" s="130">
        <f t="shared" si="7"/>
        <v>0</v>
      </c>
      <c r="O63" s="137">
        <f t="shared" si="7"/>
        <v>0</v>
      </c>
      <c r="P63" s="35"/>
      <c r="Q63" s="35"/>
      <c r="R63" s="35"/>
      <c r="S63" s="35"/>
      <c r="V63" s="35"/>
      <c r="W63" s="35"/>
    </row>
    <row r="64" spans="1:139" ht="14.4" thickBot="1">
      <c r="A64" s="35"/>
      <c r="B64" s="35"/>
      <c r="C64" s="35"/>
      <c r="D64" s="100" t="s">
        <v>75</v>
      </c>
      <c r="E64" s="97"/>
      <c r="F64" s="104">
        <f t="shared" si="5"/>
        <v>0</v>
      </c>
      <c r="G64" s="105">
        <f t="shared" si="6"/>
        <v>0</v>
      </c>
      <c r="H64" s="35"/>
      <c r="I64" s="97"/>
      <c r="J64" s="104">
        <f>+$F43</f>
        <v>0</v>
      </c>
      <c r="K64" s="105">
        <f t="shared" si="10"/>
        <v>0</v>
      </c>
      <c r="L64" s="35"/>
      <c r="M64" s="138"/>
      <c r="N64" s="139">
        <f>+J64-F64</f>
        <v>0</v>
      </c>
      <c r="O64" s="140">
        <f>+K64-G64</f>
        <v>0</v>
      </c>
      <c r="P64" s="35"/>
      <c r="Q64" s="35"/>
      <c r="R64" s="35"/>
      <c r="S64" s="35"/>
      <c r="V64" s="35"/>
      <c r="W64" s="35"/>
    </row>
    <row r="65" spans="1:43">
      <c r="A65" s="35"/>
      <c r="B65" s="35"/>
      <c r="C65" s="35"/>
      <c r="D65" s="35"/>
      <c r="E65" s="35"/>
      <c r="F65" s="35"/>
      <c r="G65" s="35"/>
      <c r="H65" s="35"/>
      <c r="I65" s="35"/>
      <c r="J65" s="35"/>
      <c r="K65" s="35"/>
      <c r="L65" s="35"/>
      <c r="M65" s="35"/>
      <c r="N65" s="35"/>
      <c r="O65" s="35"/>
      <c r="P65" s="35"/>
      <c r="Q65" s="35"/>
      <c r="R65" s="35"/>
      <c r="S65" s="35"/>
      <c r="V65" s="35"/>
      <c r="W65" s="35"/>
    </row>
    <row r="66" spans="1:43">
      <c r="A66" s="35"/>
      <c r="B66" s="35"/>
      <c r="C66" s="35"/>
      <c r="D66" s="35"/>
      <c r="E66" s="35"/>
      <c r="F66" s="35"/>
      <c r="G66" s="35"/>
      <c r="H66" s="35"/>
      <c r="I66" s="35"/>
      <c r="J66" s="35"/>
      <c r="K66" s="35"/>
      <c r="L66" s="35"/>
      <c r="M66" s="35"/>
      <c r="N66" s="35"/>
      <c r="O66" s="35"/>
      <c r="P66" s="35"/>
      <c r="Q66" s="35"/>
      <c r="R66" s="35"/>
      <c r="S66" s="35"/>
      <c r="V66" s="35"/>
      <c r="W66" s="35"/>
    </row>
    <row r="67" spans="1:43" ht="14.4" thickBot="1">
      <c r="B67" s="122" t="s">
        <v>110</v>
      </c>
      <c r="C67" s="123"/>
      <c r="D67" s="123"/>
      <c r="E67" s="135"/>
      <c r="F67" s="135"/>
      <c r="G67" s="141"/>
      <c r="H67" s="123"/>
      <c r="I67" s="135"/>
      <c r="J67" s="135"/>
      <c r="K67" s="135"/>
      <c r="L67" s="123"/>
      <c r="M67" s="135"/>
      <c r="N67" s="135"/>
      <c r="O67" s="135"/>
      <c r="P67" s="123"/>
      <c r="Q67" s="123"/>
      <c r="R67" s="123"/>
      <c r="S67" s="125"/>
      <c r="V67" s="35"/>
      <c r="W67" s="35"/>
    </row>
    <row r="68" spans="1:43" ht="14.4">
      <c r="B68" s="35"/>
      <c r="C68" s="35"/>
      <c r="D68" s="379" t="s">
        <v>111</v>
      </c>
      <c r="E68" s="380"/>
      <c r="F68" s="380"/>
      <c r="G68" s="380"/>
      <c r="H68" s="380"/>
      <c r="I68" s="380"/>
      <c r="J68" s="380"/>
      <c r="K68" s="380"/>
      <c r="L68" s="380"/>
      <c r="M68" s="381"/>
      <c r="N68" s="35"/>
      <c r="O68" s="183" t="s">
        <v>112</v>
      </c>
      <c r="P68" s="184"/>
      <c r="Q68" s="185"/>
      <c r="R68" s="149"/>
      <c r="S68" s="149"/>
      <c r="T68" s="149"/>
      <c r="U68" s="149"/>
      <c r="V68" s="149"/>
      <c r="W68" s="150"/>
      <c r="AJ68" s="23" t="s">
        <v>113</v>
      </c>
      <c r="AK68" s="24"/>
      <c r="AL68" s="25"/>
      <c r="AM68" s="25"/>
      <c r="AN68" s="25"/>
      <c r="AO68" s="25"/>
      <c r="AP68" s="25"/>
      <c r="AQ68" s="25"/>
    </row>
    <row r="69" spans="1:43" ht="41.4">
      <c r="B69" s="35"/>
      <c r="C69" s="35"/>
      <c r="D69" s="177" t="s">
        <v>114</v>
      </c>
      <c r="E69" s="310" t="s">
        <v>75</v>
      </c>
      <c r="F69" s="290" t="str">
        <f>+'Begroting en prognose gemeente'!F5</f>
        <v>2024</v>
      </c>
      <c r="G69" s="176">
        <f t="shared" ref="G69:K69" si="11">F69+1</f>
        <v>2025</v>
      </c>
      <c r="H69" s="176">
        <f t="shared" si="11"/>
        <v>2026</v>
      </c>
      <c r="I69" s="176">
        <f t="shared" si="11"/>
        <v>2027</v>
      </c>
      <c r="J69" s="176">
        <f t="shared" si="11"/>
        <v>2028</v>
      </c>
      <c r="K69" s="176">
        <f t="shared" si="11"/>
        <v>2029</v>
      </c>
      <c r="L69" s="176">
        <f>K69+1</f>
        <v>2030</v>
      </c>
      <c r="M69" s="178">
        <f>L69+1</f>
        <v>2031</v>
      </c>
      <c r="N69" s="35"/>
      <c r="O69" s="177" t="s">
        <v>115</v>
      </c>
      <c r="P69" s="176" t="str">
        <f t="shared" ref="P69:W69" si="12">+F69</f>
        <v>2024</v>
      </c>
      <c r="Q69" s="176">
        <f t="shared" si="12"/>
        <v>2025</v>
      </c>
      <c r="R69" s="176">
        <f t="shared" si="12"/>
        <v>2026</v>
      </c>
      <c r="S69" s="176">
        <f t="shared" si="12"/>
        <v>2027</v>
      </c>
      <c r="T69" s="176">
        <f t="shared" si="12"/>
        <v>2028</v>
      </c>
      <c r="U69" s="176">
        <f t="shared" si="12"/>
        <v>2029</v>
      </c>
      <c r="V69" s="176">
        <f t="shared" si="12"/>
        <v>2030</v>
      </c>
      <c r="W69" s="178">
        <f t="shared" si="12"/>
        <v>2031</v>
      </c>
      <c r="AJ69" s="6" t="str">
        <f t="shared" ref="AJ69:AQ69" si="13">+F69</f>
        <v>2024</v>
      </c>
      <c r="AK69" s="6">
        <f t="shared" si="13"/>
        <v>2025</v>
      </c>
      <c r="AL69" s="6">
        <f t="shared" si="13"/>
        <v>2026</v>
      </c>
      <c r="AM69" s="6">
        <f t="shared" si="13"/>
        <v>2027</v>
      </c>
      <c r="AN69" s="6">
        <f t="shared" si="13"/>
        <v>2028</v>
      </c>
      <c r="AO69" s="6">
        <f t="shared" si="13"/>
        <v>2029</v>
      </c>
      <c r="AP69" s="6">
        <f t="shared" si="13"/>
        <v>2030</v>
      </c>
      <c r="AQ69" s="6">
        <f t="shared" si="13"/>
        <v>2031</v>
      </c>
    </row>
    <row r="70" spans="1:43">
      <c r="B70" s="35"/>
      <c r="C70" s="35"/>
      <c r="D70" s="179"/>
      <c r="E70" s="35"/>
      <c r="F70" s="62"/>
      <c r="G70" s="62"/>
      <c r="H70" s="62"/>
      <c r="I70" s="62"/>
      <c r="J70" s="62"/>
      <c r="K70" s="62"/>
      <c r="L70" s="62"/>
      <c r="M70" s="180"/>
      <c r="N70" s="35"/>
      <c r="O70" s="187"/>
      <c r="P70" s="186">
        <f t="shared" ref="P70:W70" si="14">+P69-$F$5</f>
        <v>2024</v>
      </c>
      <c r="Q70" s="186">
        <f t="shared" si="14"/>
        <v>2025</v>
      </c>
      <c r="R70" s="186">
        <f t="shared" si="14"/>
        <v>2026</v>
      </c>
      <c r="S70" s="186">
        <f t="shared" si="14"/>
        <v>2027</v>
      </c>
      <c r="T70" s="186">
        <f t="shared" si="14"/>
        <v>2028</v>
      </c>
      <c r="U70" s="186">
        <f t="shared" si="14"/>
        <v>2029</v>
      </c>
      <c r="V70" s="186">
        <f t="shared" si="14"/>
        <v>2030</v>
      </c>
      <c r="W70" s="188">
        <f t="shared" si="14"/>
        <v>2031</v>
      </c>
      <c r="AJ70" s="5">
        <f>+AJ69-'Begroting en prognose gemeente'!$F$5</f>
        <v>0</v>
      </c>
      <c r="AK70" s="5">
        <f>+AK69-'Begroting en prognose gemeente'!$F$5</f>
        <v>1</v>
      </c>
      <c r="AL70" s="5">
        <f>+AL69-'Begroting en prognose gemeente'!$F$5</f>
        <v>2</v>
      </c>
      <c r="AM70" s="5">
        <f>+AM69-'Begroting en prognose gemeente'!$F$5</f>
        <v>3</v>
      </c>
      <c r="AN70" s="5">
        <f>+AN69-'Begroting en prognose gemeente'!$F$5</f>
        <v>4</v>
      </c>
      <c r="AO70" s="5">
        <f>+AO69-'Begroting en prognose gemeente'!$F$5</f>
        <v>5</v>
      </c>
      <c r="AP70" s="5">
        <f>+AP69-'Begroting en prognose gemeente'!$F$5</f>
        <v>6</v>
      </c>
      <c r="AQ70" s="5">
        <f>+AQ69-'Begroting en prognose gemeente'!$F$5</f>
        <v>7</v>
      </c>
    </row>
    <row r="71" spans="1:43">
      <c r="B71" s="35"/>
      <c r="C71" s="35"/>
      <c r="D71" s="195" t="s">
        <v>130</v>
      </c>
      <c r="E71" s="312">
        <f>L21+Q21+L43+M43+T43+U43</f>
        <v>0</v>
      </c>
      <c r="F71" s="210"/>
      <c r="G71" s="210"/>
      <c r="H71" s="210"/>
      <c r="I71" s="210"/>
      <c r="J71" s="210"/>
      <c r="K71" s="210"/>
      <c r="L71" s="210"/>
      <c r="M71" s="211"/>
      <c r="N71" s="35"/>
      <c r="O71" s="199">
        <f>SUM(P71:W71)</f>
        <v>0</v>
      </c>
      <c r="P71" s="200">
        <f t="shared" ref="P71:W72" si="15">+F71*AJ71</f>
        <v>0</v>
      </c>
      <c r="Q71" s="200">
        <f t="shared" si="15"/>
        <v>0</v>
      </c>
      <c r="R71" s="200">
        <f t="shared" si="15"/>
        <v>0</v>
      </c>
      <c r="S71" s="200">
        <f t="shared" si="15"/>
        <v>0</v>
      </c>
      <c r="T71" s="200">
        <f t="shared" si="15"/>
        <v>0</v>
      </c>
      <c r="U71" s="200">
        <f t="shared" si="15"/>
        <v>0</v>
      </c>
      <c r="V71" s="200">
        <f t="shared" si="15"/>
        <v>0</v>
      </c>
      <c r="W71" s="201">
        <f t="shared" si="15"/>
        <v>0</v>
      </c>
      <c r="AJ71" s="4">
        <f>(1+'Begroting en prognose gemeente'!$J$12)^$AJ70</f>
        <v>1</v>
      </c>
      <c r="AK71" s="4">
        <f>(1+'Begroting en prognose gemeente'!$J$12)^AK$70</f>
        <v>1.02</v>
      </c>
      <c r="AL71" s="4">
        <f>(1+'Begroting en prognose gemeente'!$J$12)^AL$70</f>
        <v>1.0404</v>
      </c>
      <c r="AM71" s="4">
        <f>(1+'Begroting en prognose gemeente'!$J$12)^AM$70</f>
        <v>1.0612079999999999</v>
      </c>
      <c r="AN71" s="4">
        <f>(1+'Begroting en prognose gemeente'!$J$12)^AN$70</f>
        <v>1.08243216</v>
      </c>
      <c r="AO71" s="4">
        <f>(1+'Begroting en prognose gemeente'!$J$12)^AO$70</f>
        <v>1.1040808032</v>
      </c>
      <c r="AP71" s="4">
        <f>(1+'Begroting en prognose gemeente'!$J$12)^AP$70</f>
        <v>1.1261624192640001</v>
      </c>
      <c r="AQ71" s="4">
        <f>(1+'Begroting en prognose gemeente'!$J$12)^AQ$70</f>
        <v>1.1486856676492798</v>
      </c>
    </row>
    <row r="72" spans="1:43">
      <c r="B72" s="35"/>
      <c r="C72" s="35"/>
      <c r="D72" s="195" t="s">
        <v>131</v>
      </c>
      <c r="E72" s="328">
        <f>G46+O43+W43</f>
        <v>0</v>
      </c>
      <c r="F72" s="210"/>
      <c r="G72" s="210"/>
      <c r="H72" s="210"/>
      <c r="I72" s="210"/>
      <c r="J72" s="210"/>
      <c r="K72" s="210"/>
      <c r="L72" s="210"/>
      <c r="M72" s="211"/>
      <c r="N72" s="35"/>
      <c r="O72" s="199">
        <f>SUM(P72:W72)</f>
        <v>0</v>
      </c>
      <c r="P72" s="200">
        <f>+F72*AJ72</f>
        <v>0</v>
      </c>
      <c r="Q72" s="200">
        <f t="shared" si="15"/>
        <v>0</v>
      </c>
      <c r="R72" s="200">
        <f t="shared" si="15"/>
        <v>0</v>
      </c>
      <c r="S72" s="200">
        <f t="shared" si="15"/>
        <v>0</v>
      </c>
      <c r="T72" s="200">
        <f t="shared" si="15"/>
        <v>0</v>
      </c>
      <c r="U72" s="200">
        <f t="shared" si="15"/>
        <v>0</v>
      </c>
      <c r="V72" s="200">
        <f t="shared" si="15"/>
        <v>0</v>
      </c>
      <c r="W72" s="201">
        <f t="shared" si="15"/>
        <v>0</v>
      </c>
      <c r="AJ72" s="4">
        <f>(1+'Begroting en prognose gemeente'!$J$12)^AJ$70</f>
        <v>1</v>
      </c>
      <c r="AK72" s="4">
        <f>(1+'Begroting en prognose gemeente'!$J$12)^AK$70</f>
        <v>1.02</v>
      </c>
      <c r="AL72" s="4">
        <f>(1+'Begroting en prognose gemeente'!$J$12)^AL$70</f>
        <v>1.0404</v>
      </c>
      <c r="AM72" s="4">
        <f>(1+'Begroting en prognose gemeente'!$J$12)^AM$70</f>
        <v>1.0612079999999999</v>
      </c>
      <c r="AN72" s="4">
        <f>(1+'Begroting en prognose gemeente'!$J$12)^AN$70</f>
        <v>1.08243216</v>
      </c>
      <c r="AO72" s="4">
        <f>(1+'Begroting en prognose gemeente'!$J$12)^AO$70</f>
        <v>1.1040808032</v>
      </c>
      <c r="AP72" s="4">
        <f>(1+'Begroting en prognose gemeente'!$J$12)^AP$70</f>
        <v>1.1261624192640001</v>
      </c>
      <c r="AQ72" s="4">
        <f>(1+'Begroting en prognose gemeente'!$J$12)^AQ$70</f>
        <v>1.1486856676492798</v>
      </c>
    </row>
    <row r="73" spans="1:43">
      <c r="B73" s="35"/>
      <c r="C73" s="35"/>
      <c r="D73" s="195" t="s">
        <v>132</v>
      </c>
      <c r="E73" s="313">
        <f>O71-O72</f>
        <v>0</v>
      </c>
      <c r="F73" s="35"/>
      <c r="G73" s="35"/>
      <c r="H73" s="35"/>
      <c r="I73" s="35"/>
      <c r="J73" s="35"/>
      <c r="K73" s="35"/>
      <c r="L73" s="35"/>
      <c r="M73" s="35"/>
      <c r="N73" s="35"/>
      <c r="O73" s="333"/>
      <c r="P73" s="35"/>
      <c r="Q73" s="35"/>
      <c r="R73" s="35"/>
      <c r="S73" s="35"/>
      <c r="V73" s="35"/>
      <c r="W73" s="35"/>
    </row>
    <row r="74" spans="1:43">
      <c r="B74" s="35"/>
      <c r="C74" s="35"/>
      <c r="D74" s="35"/>
      <c r="E74" s="35"/>
      <c r="F74" s="35"/>
      <c r="G74" s="35"/>
      <c r="H74" s="35"/>
      <c r="I74" s="35"/>
      <c r="J74" s="35"/>
      <c r="K74" s="35"/>
      <c r="L74" s="35"/>
      <c r="M74" s="35"/>
      <c r="N74" s="35"/>
      <c r="O74" s="35"/>
      <c r="P74" s="35"/>
      <c r="Q74" s="35"/>
      <c r="R74" s="35"/>
      <c r="S74" s="35"/>
      <c r="V74" s="35"/>
      <c r="W74" s="35"/>
    </row>
    <row r="75" spans="1:43">
      <c r="B75" s="35"/>
      <c r="C75" s="35"/>
      <c r="D75" s="35"/>
      <c r="E75" s="35"/>
      <c r="F75" s="35"/>
      <c r="G75" s="35"/>
      <c r="H75" s="35"/>
      <c r="I75" s="35"/>
      <c r="J75" s="35"/>
      <c r="K75" s="35"/>
      <c r="L75" s="35"/>
      <c r="M75" s="35"/>
      <c r="N75" s="35"/>
      <c r="O75" s="35"/>
      <c r="P75" s="35"/>
      <c r="Q75" s="35"/>
      <c r="R75" s="35"/>
      <c r="S75" s="35"/>
      <c r="V75" s="35"/>
      <c r="W75" s="35"/>
    </row>
    <row r="76" spans="1:43">
      <c r="B76" s="35"/>
      <c r="C76" s="35"/>
      <c r="D76" s="314" t="s">
        <v>119</v>
      </c>
      <c r="E76" s="59">
        <f>IF(E71=SUM(F71:M71),3,-3)</f>
        <v>3</v>
      </c>
      <c r="F76" s="35" t="str">
        <f>IF(E76=3,"Realisatiekosten correct uitgefaseerd", "Totaal aan realisatiekosten wijkt af van opgetelde uitfasering")</f>
        <v>Realisatiekosten correct uitgefaseerd</v>
      </c>
      <c r="G76" s="35"/>
      <c r="H76" s="35"/>
      <c r="I76" s="35"/>
      <c r="J76" s="35"/>
      <c r="K76" s="35"/>
      <c r="L76" s="35"/>
      <c r="M76" s="35"/>
      <c r="N76" s="35"/>
      <c r="O76" s="35"/>
      <c r="P76" s="35"/>
      <c r="Q76" s="35"/>
      <c r="R76" s="35"/>
      <c r="S76" s="35"/>
      <c r="V76" s="35"/>
      <c r="W76" s="35"/>
    </row>
    <row r="77" spans="1:43">
      <c r="B77" s="35"/>
      <c r="C77" s="35"/>
      <c r="D77" s="314" t="s">
        <v>120</v>
      </c>
      <c r="E77" s="59">
        <f>IF(E72=SUM(F72:M72),3,-3)</f>
        <v>3</v>
      </c>
      <c r="F77" s="35" t="str">
        <f>IF(E77=3,"Realisatieopbrengsten correct uitgefaseerd", "Totaal aan realisatieopbrengsten wijkt af van opgetelde uitfasering")</f>
        <v>Realisatieopbrengsten correct uitgefaseerd</v>
      </c>
      <c r="G77" s="35"/>
      <c r="H77" s="35"/>
      <c r="I77" s="35"/>
      <c r="J77" s="35"/>
      <c r="K77" s="35"/>
      <c r="L77" s="35"/>
      <c r="M77" s="35"/>
      <c r="N77" s="35"/>
      <c r="O77" s="35"/>
      <c r="P77" s="35"/>
      <c r="Q77" s="35"/>
      <c r="R77" s="35"/>
      <c r="S77" s="35"/>
      <c r="V77" s="35"/>
      <c r="W77" s="35"/>
    </row>
    <row r="78" spans="1:43">
      <c r="B78" s="35"/>
      <c r="C78" s="35"/>
      <c r="D78" s="35"/>
      <c r="E78" s="35"/>
      <c r="F78" s="35"/>
      <c r="G78" s="35"/>
      <c r="H78" s="35"/>
      <c r="I78" s="35"/>
      <c r="J78" s="35"/>
      <c r="K78" s="35"/>
      <c r="L78" s="35"/>
      <c r="M78" s="35"/>
      <c r="N78" s="35"/>
      <c r="O78" s="35"/>
      <c r="P78" s="35"/>
      <c r="Q78" s="35"/>
      <c r="R78" s="35"/>
      <c r="S78" s="35"/>
      <c r="V78" s="35"/>
      <c r="W78" s="35"/>
    </row>
    <row r="79" spans="1:43">
      <c r="B79" s="35"/>
      <c r="C79" s="35"/>
      <c r="D79" s="35"/>
      <c r="E79" s="35"/>
      <c r="F79" s="35"/>
      <c r="G79" s="35"/>
      <c r="H79" s="35"/>
      <c r="I79" s="35"/>
      <c r="J79" s="35"/>
      <c r="K79" s="35"/>
      <c r="L79" s="35"/>
      <c r="M79" s="35"/>
      <c r="N79" s="35"/>
      <c r="O79" s="35"/>
      <c r="P79" s="35"/>
      <c r="Q79" s="35"/>
      <c r="R79" s="35"/>
      <c r="S79" s="35"/>
      <c r="V79" s="35"/>
      <c r="W79" s="35"/>
    </row>
    <row r="80" spans="1:43">
      <c r="B80" s="35"/>
      <c r="C80" s="35"/>
      <c r="F80" s="35"/>
      <c r="G80" s="35"/>
      <c r="H80" s="35"/>
      <c r="I80" s="35"/>
      <c r="J80" s="35"/>
      <c r="K80" s="35"/>
      <c r="L80" s="35"/>
      <c r="M80" s="35"/>
      <c r="N80" s="35"/>
      <c r="O80" s="35"/>
      <c r="P80" s="35"/>
      <c r="Q80" s="35"/>
      <c r="R80" s="35"/>
      <c r="S80" s="35"/>
      <c r="V80" s="35"/>
      <c r="W80" s="35"/>
    </row>
    <row r="81" spans="2:23">
      <c r="B81" s="35"/>
      <c r="C81" s="35"/>
      <c r="D81" s="35"/>
      <c r="E81" s="35"/>
      <c r="F81" s="35"/>
      <c r="G81" s="35"/>
      <c r="H81" s="35"/>
      <c r="I81" s="35"/>
      <c r="J81" s="35"/>
      <c r="K81" s="35"/>
      <c r="L81" s="35"/>
      <c r="M81" s="35"/>
      <c r="N81" s="35"/>
      <c r="O81" s="35"/>
      <c r="P81" s="35"/>
      <c r="Q81" s="35"/>
      <c r="R81" s="35"/>
      <c r="S81" s="35"/>
      <c r="V81" s="35"/>
      <c r="W81" s="35"/>
    </row>
    <row r="82" spans="2:23">
      <c r="B82" s="35"/>
      <c r="C82" s="35"/>
      <c r="D82" s="35"/>
      <c r="E82" s="35"/>
      <c r="F82" s="35"/>
      <c r="G82" s="35"/>
      <c r="H82" s="35"/>
      <c r="I82" s="35"/>
      <c r="J82" s="35"/>
      <c r="K82" s="35"/>
      <c r="L82" s="35"/>
      <c r="M82" s="35"/>
      <c r="N82" s="35"/>
      <c r="O82" s="35"/>
      <c r="P82" s="35"/>
      <c r="Q82" s="35"/>
      <c r="R82" s="35"/>
      <c r="S82" s="35"/>
      <c r="V82" s="35"/>
      <c r="W82" s="35"/>
    </row>
    <row r="83" spans="2:23">
      <c r="B83" s="35"/>
      <c r="C83" s="35"/>
      <c r="D83" s="35"/>
      <c r="E83" s="35"/>
      <c r="F83" s="35"/>
      <c r="G83" s="35"/>
      <c r="H83" s="35"/>
      <c r="I83" s="35"/>
      <c r="J83" s="35"/>
      <c r="K83" s="35"/>
      <c r="L83" s="35"/>
      <c r="M83" s="35"/>
      <c r="N83" s="35"/>
      <c r="O83" s="35"/>
      <c r="P83" s="35"/>
      <c r="Q83" s="35"/>
      <c r="R83" s="35"/>
      <c r="S83" s="35"/>
      <c r="V83" s="35"/>
      <c r="W83" s="35"/>
    </row>
    <row r="84" spans="2:23">
      <c r="B84" s="35"/>
      <c r="C84" s="35"/>
      <c r="D84" s="35"/>
      <c r="E84" s="35"/>
      <c r="F84" s="35"/>
      <c r="G84" s="35"/>
      <c r="H84" s="35"/>
      <c r="I84" s="35"/>
      <c r="J84" s="35"/>
      <c r="K84" s="35"/>
      <c r="L84" s="35"/>
      <c r="M84" s="35"/>
      <c r="N84" s="35"/>
      <c r="O84" s="35"/>
      <c r="P84" s="35"/>
      <c r="Q84" s="35"/>
      <c r="R84" s="35"/>
      <c r="S84" s="35"/>
      <c r="V84" s="35"/>
      <c r="W84" s="35"/>
    </row>
    <row r="85" spans="2:23">
      <c r="B85" s="35"/>
      <c r="C85" s="35"/>
      <c r="D85" s="35"/>
      <c r="E85" s="35"/>
      <c r="F85" s="35"/>
      <c r="G85" s="35"/>
      <c r="H85" s="35"/>
      <c r="I85" s="35"/>
      <c r="J85" s="35"/>
      <c r="K85" s="35"/>
      <c r="L85" s="35"/>
      <c r="M85" s="35"/>
      <c r="N85" s="35"/>
      <c r="O85" s="35"/>
      <c r="P85" s="35"/>
      <c r="Q85" s="35"/>
      <c r="R85" s="35"/>
      <c r="S85" s="35"/>
      <c r="V85" s="35"/>
      <c r="W85" s="35"/>
    </row>
    <row r="86" spans="2:23">
      <c r="B86" s="35"/>
      <c r="C86" s="35"/>
      <c r="D86" s="35"/>
      <c r="E86" s="35"/>
      <c r="F86" s="35"/>
      <c r="G86" s="35"/>
      <c r="H86" s="35"/>
      <c r="I86" s="35"/>
      <c r="J86" s="35"/>
      <c r="K86" s="35"/>
      <c r="L86" s="35"/>
      <c r="M86" s="35"/>
      <c r="N86" s="35"/>
      <c r="O86" s="35"/>
      <c r="P86" s="35"/>
      <c r="Q86" s="35"/>
      <c r="R86" s="35"/>
      <c r="S86" s="35"/>
      <c r="V86" s="35"/>
      <c r="W86" s="35"/>
    </row>
    <row r="87" spans="2:23">
      <c r="B87" s="35"/>
      <c r="C87" s="35"/>
      <c r="D87" s="35"/>
      <c r="E87" s="35"/>
      <c r="F87" s="35"/>
      <c r="G87" s="35"/>
      <c r="H87" s="35"/>
      <c r="I87" s="35"/>
      <c r="J87" s="35"/>
      <c r="K87" s="35"/>
      <c r="L87" s="35"/>
      <c r="M87" s="35"/>
      <c r="N87" s="35"/>
      <c r="O87" s="35"/>
      <c r="P87" s="35"/>
      <c r="Q87" s="35"/>
      <c r="R87" s="35"/>
      <c r="S87" s="35"/>
      <c r="V87" s="35"/>
      <c r="W87" s="35"/>
    </row>
    <row r="88" spans="2:23">
      <c r="B88" s="35"/>
      <c r="C88" s="35"/>
      <c r="D88" s="35"/>
      <c r="E88" s="35"/>
      <c r="F88" s="35"/>
      <c r="G88" s="35"/>
      <c r="H88" s="35"/>
      <c r="I88" s="35"/>
      <c r="J88" s="35"/>
      <c r="K88" s="35"/>
      <c r="L88" s="35"/>
      <c r="M88" s="35"/>
      <c r="N88" s="35"/>
      <c r="O88" s="35"/>
      <c r="P88" s="35"/>
      <c r="Q88" s="35"/>
      <c r="R88" s="35"/>
      <c r="S88" s="35"/>
      <c r="V88" s="35"/>
      <c r="W88" s="35"/>
    </row>
    <row r="89" spans="2:23">
      <c r="B89" s="35"/>
      <c r="C89" s="35"/>
      <c r="D89" s="35"/>
      <c r="E89" s="35"/>
      <c r="F89" s="35"/>
      <c r="G89" s="35"/>
      <c r="H89" s="35"/>
      <c r="I89" s="35"/>
      <c r="J89" s="35"/>
      <c r="K89" s="35"/>
      <c r="L89" s="35"/>
      <c r="M89" s="35"/>
      <c r="N89" s="35"/>
      <c r="O89" s="35"/>
      <c r="P89" s="35"/>
      <c r="Q89" s="35"/>
      <c r="R89" s="35"/>
      <c r="S89" s="35"/>
      <c r="V89" s="35"/>
      <c r="W89" s="35"/>
    </row>
    <row r="90" spans="2:23">
      <c r="V90" s="35"/>
      <c r="W90" s="35"/>
    </row>
    <row r="91" spans="2:23">
      <c r="V91" s="35"/>
      <c r="W91" s="35"/>
    </row>
    <row r="92" spans="2:23">
      <c r="V92" s="35"/>
      <c r="W92" s="35"/>
    </row>
    <row r="93" spans="2:23">
      <c r="V93" s="35"/>
      <c r="W93" s="35"/>
    </row>
    <row r="94" spans="2:23">
      <c r="V94" s="35"/>
      <c r="W94" s="35"/>
    </row>
    <row r="95" spans="2:23">
      <c r="V95" s="35"/>
      <c r="W95" s="35"/>
    </row>
    <row r="96" spans="2:23">
      <c r="V96" s="35"/>
      <c r="W96" s="35"/>
    </row>
    <row r="97" spans="22:23">
      <c r="V97" s="35"/>
      <c r="W97" s="35"/>
    </row>
    <row r="98" spans="22:23">
      <c r="V98" s="35"/>
      <c r="W98" s="35"/>
    </row>
    <row r="99" spans="22:23">
      <c r="V99" s="35"/>
      <c r="W99" s="35"/>
    </row>
    <row r="100" spans="22:23">
      <c r="V100" s="35"/>
      <c r="W100" s="35"/>
    </row>
    <row r="101" spans="22:23">
      <c r="V101" s="35"/>
      <c r="W101" s="35"/>
    </row>
    <row r="102" spans="22:23">
      <c r="V102" s="35"/>
      <c r="W102" s="35"/>
    </row>
    <row r="103" spans="22:23">
      <c r="V103" s="35"/>
      <c r="W103" s="35"/>
    </row>
  </sheetData>
  <sheetProtection algorithmName="SHA-512" hashValue="fxBBRv8Phh8srquWegomKrKmiBSyyUixXe/Ds3NMWdT9+kT5ARguiiZlqRV3V1NC63xc7Sfkvkt/JUfuNJqvwA==" saltValue="Yq6wmMhFvSRNLpK42nqajA==" spinCount="100000" sheet="1" objects="1" scenarios="1"/>
  <mergeCells count="12">
    <mergeCell ref="E8:G8"/>
    <mergeCell ref="I8:L8"/>
    <mergeCell ref="N8:Q8"/>
    <mergeCell ref="D24:D25"/>
    <mergeCell ref="E30:G30"/>
    <mergeCell ref="I30:O30"/>
    <mergeCell ref="Q30:W30"/>
    <mergeCell ref="D45:D46"/>
    <mergeCell ref="E51:G51"/>
    <mergeCell ref="I51:K51"/>
    <mergeCell ref="M51:O51"/>
    <mergeCell ref="D68:M68"/>
  </mergeCells>
  <conditionalFormatting sqref="E27">
    <cfRule type="iconSet" priority="2">
      <iconSet iconSet="3Symbols" showValue="0">
        <cfvo type="percent" val="0"/>
        <cfvo type="num" val="0"/>
        <cfvo type="num" val="1"/>
      </iconSet>
    </cfRule>
  </conditionalFormatting>
  <conditionalFormatting sqref="E76:E77">
    <cfRule type="iconSet" priority="1">
      <iconSet iconSet="3Symbols" showValue="0">
        <cfvo type="percent" val="0"/>
        <cfvo type="num" val="0"/>
        <cfvo type="num" val="1"/>
      </iconSet>
    </cfRule>
  </conditionalFormatting>
  <conditionalFormatting sqref="H25:H27">
    <cfRule type="iconSet" priority="3">
      <iconSet iconSet="3Symbols" showValue="0">
        <cfvo type="percent" val="0"/>
        <cfvo type="num" val="0"/>
        <cfvo type="num" val="1"/>
      </iconSet>
    </cfRule>
  </conditionalFormatting>
  <conditionalFormatting sqref="H46:H48">
    <cfRule type="iconSet" priority="4">
      <iconSet iconSet="3Symbols" showValue="0">
        <cfvo type="percent" val="0"/>
        <cfvo type="num" val="0"/>
        <cfvo type="num" val="1"/>
      </iconSet>
    </cfRule>
  </conditionalFormatting>
  <conditionalFormatting sqref="J48 E48">
    <cfRule type="iconSet" priority="5">
      <iconSet iconSet="3Symbols" showValue="0">
        <cfvo type="percent" val="0"/>
        <cfvo type="num" val="0"/>
        <cfvo type="num" val="1"/>
      </iconSet>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151E6-7CFD-4341-A1CE-E84BD64BEF42}">
  <sheetPr>
    <tabColor rgb="FFFFFF00"/>
  </sheetPr>
  <dimension ref="A1:XFC103"/>
  <sheetViews>
    <sheetView topLeftCell="A48" workbookViewId="0">
      <selection activeCell="D55" sqref="D55"/>
    </sheetView>
  </sheetViews>
  <sheetFormatPr defaultColWidth="9.109375" defaultRowHeight="13.8"/>
  <cols>
    <col min="1" max="3" width="1.5546875" style="9" customWidth="1"/>
    <col min="4" max="4" width="61" style="9" customWidth="1"/>
    <col min="5" max="10" width="13.6640625" style="9" customWidth="1"/>
    <col min="11" max="11" width="14.109375" style="9" customWidth="1"/>
    <col min="12" max="12" width="13.6640625" style="9" customWidth="1"/>
    <col min="13" max="13" width="15.6640625" style="9" customWidth="1"/>
    <col min="14" max="14" width="13.6640625" style="9" customWidth="1"/>
    <col min="15" max="15" width="14.33203125" style="9" customWidth="1"/>
    <col min="16" max="18" width="13.6640625" style="9" customWidth="1"/>
    <col min="19" max="19" width="14" style="9" customWidth="1"/>
    <col min="20" max="20" width="15.33203125" style="35" customWidth="1"/>
    <col min="21" max="21" width="13.6640625" style="35" customWidth="1"/>
    <col min="22" max="22" width="13" style="9" customWidth="1"/>
    <col min="23" max="23" width="16.109375" style="9" customWidth="1"/>
    <col min="24" max="139" width="9.109375" style="35"/>
    <col min="140" max="16377" width="9.109375" style="9"/>
    <col min="16378" max="16383" width="9.109375" style="9" hidden="1" customWidth="1"/>
    <col min="16384" max="16384" width="20.33203125" style="9" customWidth="1"/>
  </cols>
  <sheetData>
    <row r="1" spans="1:139" s="2" customFormat="1" ht="21.15" customHeight="1">
      <c r="A1" s="32"/>
      <c r="B1" s="89" t="s">
        <v>39</v>
      </c>
      <c r="C1" s="87"/>
      <c r="D1" s="88"/>
      <c r="E1" s="33"/>
      <c r="G1" s="33"/>
      <c r="H1" s="33"/>
      <c r="I1" s="33"/>
      <c r="J1" s="33"/>
      <c r="K1" s="33"/>
      <c r="L1" s="33"/>
      <c r="M1" s="33"/>
      <c r="O1" s="33"/>
      <c r="P1" s="33"/>
      <c r="Q1" s="33"/>
      <c r="R1" s="11"/>
      <c r="S1" s="33"/>
      <c r="T1" s="33"/>
      <c r="U1" s="33"/>
      <c r="V1" s="33"/>
      <c r="W1" s="33"/>
      <c r="X1" s="33"/>
      <c r="Y1" s="33"/>
      <c r="Z1" s="33"/>
      <c r="AA1" s="33"/>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row>
    <row r="2" spans="1:139" s="2" customFormat="1" ht="15.6">
      <c r="A2" s="34"/>
      <c r="B2" s="88" t="s">
        <v>40</v>
      </c>
      <c r="C2" s="35"/>
      <c r="D2" s="35"/>
      <c r="E2" s="293">
        <f>Voorblad!C23</f>
        <v>0</v>
      </c>
      <c r="F2" s="36"/>
      <c r="G2" s="34"/>
      <c r="H2" s="34"/>
      <c r="I2" s="34"/>
      <c r="J2" s="34"/>
      <c r="K2" s="34"/>
      <c r="L2" s="34"/>
      <c r="M2" s="34"/>
      <c r="N2" s="34"/>
      <c r="O2" s="34"/>
      <c r="P2" s="34"/>
      <c r="Q2" s="34"/>
      <c r="R2" s="34"/>
      <c r="S2" s="51"/>
      <c r="T2" s="34"/>
      <c r="U2" s="34"/>
      <c r="V2" s="34"/>
      <c r="W2" s="34"/>
      <c r="X2" s="34"/>
      <c r="Y2" s="34"/>
      <c r="Z2" s="34"/>
      <c r="AA2" s="13"/>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row>
    <row r="3" spans="1:139" ht="14.4">
      <c r="A3" s="35"/>
      <c r="B3" s="35"/>
      <c r="C3" s="35"/>
      <c r="D3" s="35"/>
      <c r="E3" s="35"/>
      <c r="F3" s="35"/>
      <c r="G3" s="35"/>
      <c r="H3" s="35"/>
      <c r="I3" s="35"/>
      <c r="J3" s="35"/>
      <c r="K3" s="35"/>
      <c r="L3" s="35"/>
      <c r="M3" s="35"/>
      <c r="N3" s="35"/>
      <c r="O3" s="35"/>
      <c r="P3" s="35"/>
      <c r="Q3" s="35"/>
      <c r="R3" s="34"/>
      <c r="S3" s="51"/>
      <c r="V3" s="35"/>
      <c r="W3" s="35"/>
    </row>
    <row r="4" spans="1:139" ht="14.4">
      <c r="A4" s="35"/>
      <c r="B4" s="35"/>
      <c r="C4" s="35"/>
      <c r="D4" s="35"/>
      <c r="E4" s="35"/>
      <c r="F4" s="35"/>
      <c r="G4" s="35"/>
      <c r="H4" s="35"/>
      <c r="I4" s="35"/>
      <c r="J4" s="35"/>
      <c r="K4" s="35"/>
      <c r="L4" s="35"/>
      <c r="M4" s="35"/>
      <c r="N4" s="35"/>
      <c r="O4" s="35"/>
      <c r="P4" s="35"/>
      <c r="Q4" s="35"/>
      <c r="R4" s="34"/>
      <c r="S4" s="51"/>
      <c r="V4" s="35"/>
      <c r="W4" s="35"/>
    </row>
    <row r="5" spans="1:139" s="16" customFormat="1">
      <c r="A5" s="37"/>
      <c r="B5" s="37"/>
      <c r="C5" s="37"/>
      <c r="D5" s="37"/>
      <c r="E5" s="37"/>
      <c r="F5" s="37"/>
      <c r="G5" s="38"/>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row>
    <row r="6" spans="1:139" s="15" customFormat="1">
      <c r="A6" s="14"/>
      <c r="B6" s="122" t="s">
        <v>100</v>
      </c>
      <c r="C6" s="123"/>
      <c r="D6" s="123"/>
      <c r="E6" s="123"/>
      <c r="F6" s="123"/>
      <c r="G6" s="124"/>
      <c r="H6" s="123"/>
      <c r="I6" s="123"/>
      <c r="J6" s="123"/>
      <c r="K6" s="123"/>
      <c r="L6" s="123"/>
      <c r="M6" s="123"/>
      <c r="N6" s="123"/>
      <c r="O6" s="123"/>
      <c r="P6" s="123"/>
      <c r="Q6" s="123"/>
      <c r="R6" s="123"/>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row>
    <row r="7" spans="1:139" s="16" customFormat="1">
      <c r="A7" s="37"/>
      <c r="C7" s="116" t="s">
        <v>101</v>
      </c>
      <c r="D7" s="117"/>
      <c r="E7" s="117"/>
      <c r="F7" s="117"/>
      <c r="G7" s="117"/>
      <c r="H7" s="117"/>
      <c r="I7" s="117"/>
      <c r="J7" s="117"/>
      <c r="K7" s="117"/>
      <c r="L7" s="117"/>
      <c r="M7" s="286"/>
      <c r="N7" s="286"/>
      <c r="O7" s="286"/>
      <c r="P7" s="286"/>
      <c r="Q7" s="286"/>
      <c r="R7" s="11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row>
    <row r="8" spans="1:139" s="17" customFormat="1" ht="14.4">
      <c r="A8" s="39"/>
      <c r="B8" s="39"/>
      <c r="C8" s="39"/>
      <c r="D8" s="42"/>
      <c r="E8" s="377" t="s">
        <v>52</v>
      </c>
      <c r="F8" s="370"/>
      <c r="G8" s="378"/>
      <c r="H8" s="43" t="s">
        <v>53</v>
      </c>
      <c r="I8" s="369" t="s">
        <v>54</v>
      </c>
      <c r="J8" s="370"/>
      <c r="K8" s="370"/>
      <c r="L8" s="371"/>
      <c r="M8" s="39"/>
      <c r="N8" s="369" t="s">
        <v>55</v>
      </c>
      <c r="O8" s="370"/>
      <c r="P8" s="370"/>
      <c r="Q8" s="371"/>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row>
    <row r="9" spans="1:139" s="284" customFormat="1" ht="28.2" thickBot="1">
      <c r="A9" s="277"/>
      <c r="B9" s="277"/>
      <c r="C9" s="277"/>
      <c r="D9" s="277"/>
      <c r="E9" s="279" t="s">
        <v>56</v>
      </c>
      <c r="F9" s="282" t="s">
        <v>57</v>
      </c>
      <c r="G9" s="283" t="s">
        <v>58</v>
      </c>
      <c r="H9" s="277"/>
      <c r="I9" s="282" t="s">
        <v>56</v>
      </c>
      <c r="J9" s="282" t="s">
        <v>59</v>
      </c>
      <c r="K9" s="282" t="s">
        <v>60</v>
      </c>
      <c r="L9" s="282" t="s">
        <v>61</v>
      </c>
      <c r="M9" s="277"/>
      <c r="N9" s="282" t="s">
        <v>56</v>
      </c>
      <c r="O9" s="282" t="s">
        <v>59</v>
      </c>
      <c r="P9" s="282" t="s">
        <v>60</v>
      </c>
      <c r="Q9" s="282" t="s">
        <v>61</v>
      </c>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c r="BT9" s="277"/>
      <c r="BU9" s="277"/>
      <c r="BV9" s="277"/>
      <c r="BW9" s="277"/>
      <c r="BX9" s="277"/>
      <c r="BY9" s="277"/>
      <c r="BZ9" s="277"/>
      <c r="CA9" s="277"/>
      <c r="CB9" s="277"/>
      <c r="CC9" s="277"/>
      <c r="CD9" s="277"/>
      <c r="CE9" s="277"/>
      <c r="CF9" s="277"/>
      <c r="CG9" s="277"/>
      <c r="CH9" s="277"/>
      <c r="CI9" s="277"/>
      <c r="CJ9" s="277"/>
      <c r="CK9" s="277"/>
      <c r="CL9" s="277"/>
      <c r="CM9" s="277"/>
      <c r="CN9" s="277"/>
      <c r="CO9" s="277"/>
      <c r="CP9" s="277"/>
      <c r="CQ9" s="277"/>
      <c r="CR9" s="277"/>
      <c r="CS9" s="277"/>
      <c r="CT9" s="277"/>
      <c r="CU9" s="277"/>
      <c r="CV9" s="277"/>
      <c r="CW9" s="277"/>
      <c r="CX9" s="277"/>
      <c r="CY9" s="277"/>
      <c r="CZ9" s="277"/>
      <c r="DA9" s="277"/>
      <c r="DB9" s="277"/>
      <c r="DC9" s="277"/>
      <c r="DD9" s="277"/>
      <c r="DE9" s="277"/>
      <c r="DF9" s="277"/>
      <c r="DG9" s="277"/>
      <c r="DH9" s="277"/>
      <c r="DI9" s="277"/>
      <c r="DJ9" s="277"/>
      <c r="DK9" s="277"/>
      <c r="DL9" s="277"/>
      <c r="DM9" s="277"/>
      <c r="DN9" s="277"/>
      <c r="DO9" s="277"/>
      <c r="DP9" s="277"/>
      <c r="DQ9" s="277"/>
      <c r="DR9" s="277"/>
      <c r="DS9" s="277"/>
      <c r="DT9" s="277"/>
      <c r="DU9" s="277"/>
      <c r="DV9" s="277"/>
      <c r="DW9" s="277"/>
      <c r="DX9" s="277"/>
      <c r="DY9" s="277"/>
      <c r="DZ9" s="277"/>
      <c r="EA9" s="277"/>
      <c r="EB9" s="277"/>
      <c r="EC9" s="277"/>
      <c r="ED9" s="277"/>
      <c r="EE9" s="277"/>
      <c r="EF9" s="277"/>
      <c r="EG9" s="277"/>
      <c r="EH9" s="277"/>
      <c r="EI9" s="277"/>
    </row>
    <row r="10" spans="1:139" s="16" customFormat="1">
      <c r="A10" s="37"/>
      <c r="B10" s="37"/>
      <c r="C10" s="37"/>
      <c r="D10" s="98" t="s">
        <v>64</v>
      </c>
      <c r="E10" s="103">
        <f t="shared" ref="E10:G20" si="0">+I10+N10</f>
        <v>0</v>
      </c>
      <c r="F10" s="104">
        <f t="shared" si="0"/>
        <v>0</v>
      </c>
      <c r="G10" s="105">
        <f t="shared" si="0"/>
        <v>0</v>
      </c>
      <c r="H10" s="43"/>
      <c r="I10" s="90"/>
      <c r="J10" s="90"/>
      <c r="K10" s="90"/>
      <c r="L10" s="90"/>
      <c r="M10" s="37"/>
      <c r="N10" s="90"/>
      <c r="O10" s="90"/>
      <c r="P10" s="90"/>
      <c r="Q10" s="90"/>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row>
    <row r="11" spans="1:139" s="16" customFormat="1">
      <c r="A11" s="37"/>
      <c r="B11" s="37"/>
      <c r="C11" s="37"/>
      <c r="D11" s="99" t="s">
        <v>65</v>
      </c>
      <c r="E11" s="103">
        <f t="shared" si="0"/>
        <v>0</v>
      </c>
      <c r="F11" s="104">
        <f t="shared" si="0"/>
        <v>0</v>
      </c>
      <c r="G11" s="105">
        <f t="shared" si="0"/>
        <v>0</v>
      </c>
      <c r="H11" s="43"/>
      <c r="I11" s="90"/>
      <c r="J11" s="90"/>
      <c r="K11" s="90"/>
      <c r="L11" s="90"/>
      <c r="M11" s="37"/>
      <c r="N11" s="90"/>
      <c r="O11" s="90"/>
      <c r="P11" s="90"/>
      <c r="Q11" s="90"/>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row>
    <row r="12" spans="1:139" s="16" customFormat="1">
      <c r="A12" s="37"/>
      <c r="B12" s="37"/>
      <c r="C12" s="37"/>
      <c r="D12" s="99" t="s">
        <v>66</v>
      </c>
      <c r="E12" s="103">
        <f t="shared" si="0"/>
        <v>0</v>
      </c>
      <c r="F12" s="104">
        <f t="shared" si="0"/>
        <v>0</v>
      </c>
      <c r="G12" s="105">
        <f t="shared" si="0"/>
        <v>0</v>
      </c>
      <c r="H12" s="43"/>
      <c r="I12" s="90"/>
      <c r="J12" s="90"/>
      <c r="K12" s="90"/>
      <c r="L12" s="90"/>
      <c r="M12" s="37"/>
      <c r="N12" s="90"/>
      <c r="O12" s="90"/>
      <c r="P12" s="90"/>
      <c r="Q12" s="90"/>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row>
    <row r="13" spans="1:139" s="16" customFormat="1">
      <c r="A13" s="37"/>
      <c r="B13" s="37"/>
      <c r="C13" s="37"/>
      <c r="D13" s="99" t="s">
        <v>67</v>
      </c>
      <c r="E13" s="103">
        <f t="shared" si="0"/>
        <v>0</v>
      </c>
      <c r="F13" s="104">
        <f t="shared" si="0"/>
        <v>0</v>
      </c>
      <c r="G13" s="105">
        <f t="shared" si="0"/>
        <v>0</v>
      </c>
      <c r="H13" s="43"/>
      <c r="I13" s="90"/>
      <c r="J13" s="90"/>
      <c r="K13" s="90"/>
      <c r="L13" s="90"/>
      <c r="M13" s="37"/>
      <c r="N13" s="90"/>
      <c r="O13" s="90"/>
      <c r="P13" s="90"/>
      <c r="Q13" s="90"/>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row>
    <row r="14" spans="1:139" s="16" customFormat="1">
      <c r="A14" s="37"/>
      <c r="B14" s="37"/>
      <c r="C14" s="37"/>
      <c r="D14" s="99" t="s">
        <v>68</v>
      </c>
      <c r="E14" s="103">
        <f t="shared" si="0"/>
        <v>0</v>
      </c>
      <c r="F14" s="104">
        <f t="shared" si="0"/>
        <v>0</v>
      </c>
      <c r="G14" s="105">
        <f t="shared" si="0"/>
        <v>0</v>
      </c>
      <c r="H14" s="43"/>
      <c r="I14" s="90"/>
      <c r="J14" s="90"/>
      <c r="K14" s="90"/>
      <c r="L14" s="90"/>
      <c r="M14" s="37"/>
      <c r="N14" s="90"/>
      <c r="O14" s="90"/>
      <c r="P14" s="90"/>
      <c r="Q14" s="90"/>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row>
    <row r="15" spans="1:139" s="16" customFormat="1">
      <c r="A15" s="37"/>
      <c r="B15" s="37"/>
      <c r="C15" s="37"/>
      <c r="D15" s="99" t="s">
        <v>69</v>
      </c>
      <c r="E15" s="103">
        <f t="shared" si="0"/>
        <v>0</v>
      </c>
      <c r="F15" s="104">
        <f t="shared" si="0"/>
        <v>0</v>
      </c>
      <c r="G15" s="105">
        <f t="shared" si="0"/>
        <v>0</v>
      </c>
      <c r="H15" s="43"/>
      <c r="I15" s="90"/>
      <c r="J15" s="90"/>
      <c r="K15" s="90"/>
      <c r="L15" s="90"/>
      <c r="M15" s="37"/>
      <c r="N15" s="90"/>
      <c r="O15" s="90"/>
      <c r="P15" s="90"/>
      <c r="Q15" s="90"/>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row>
    <row r="16" spans="1:139" s="16" customFormat="1">
      <c r="A16" s="37"/>
      <c r="B16" s="37"/>
      <c r="C16" s="37"/>
      <c r="D16" s="99" t="s">
        <v>70</v>
      </c>
      <c r="E16" s="103">
        <f t="shared" si="0"/>
        <v>0</v>
      </c>
      <c r="F16" s="104">
        <f t="shared" si="0"/>
        <v>0</v>
      </c>
      <c r="G16" s="105">
        <f t="shared" si="0"/>
        <v>0</v>
      </c>
      <c r="H16" s="43"/>
      <c r="I16" s="90"/>
      <c r="J16" s="90"/>
      <c r="K16" s="90"/>
      <c r="L16" s="90"/>
      <c r="M16" s="37"/>
      <c r="N16" s="90"/>
      <c r="O16" s="90"/>
      <c r="P16" s="90"/>
      <c r="Q16" s="90"/>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row>
    <row r="17" spans="1:139" s="16" customFormat="1">
      <c r="A17" s="37"/>
      <c r="B17" s="37"/>
      <c r="C17" s="37"/>
      <c r="D17" s="108" t="s">
        <v>71</v>
      </c>
      <c r="E17" s="103">
        <f t="shared" si="0"/>
        <v>0</v>
      </c>
      <c r="F17" s="104">
        <f t="shared" si="0"/>
        <v>0</v>
      </c>
      <c r="G17" s="105">
        <f t="shared" si="0"/>
        <v>0</v>
      </c>
      <c r="H17" s="43"/>
      <c r="I17" s="90"/>
      <c r="J17" s="90"/>
      <c r="K17" s="90"/>
      <c r="L17" s="90"/>
      <c r="M17" s="37"/>
      <c r="N17" s="90"/>
      <c r="O17" s="90"/>
      <c r="P17" s="90"/>
      <c r="Q17" s="90"/>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row>
    <row r="18" spans="1:139" s="16" customFormat="1">
      <c r="A18" s="37"/>
      <c r="B18" s="37"/>
      <c r="C18" s="37"/>
      <c r="D18" s="108" t="s">
        <v>72</v>
      </c>
      <c r="E18" s="103">
        <f t="shared" si="0"/>
        <v>0</v>
      </c>
      <c r="F18" s="104">
        <f t="shared" si="0"/>
        <v>0</v>
      </c>
      <c r="G18" s="105">
        <f t="shared" si="0"/>
        <v>0</v>
      </c>
      <c r="H18" s="43"/>
      <c r="I18" s="90"/>
      <c r="J18" s="90"/>
      <c r="K18" s="90"/>
      <c r="L18" s="90"/>
      <c r="M18" s="37"/>
      <c r="N18" s="90"/>
      <c r="O18" s="90"/>
      <c r="P18" s="90"/>
      <c r="Q18" s="90"/>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row>
    <row r="19" spans="1:139" s="16" customFormat="1">
      <c r="A19" s="37"/>
      <c r="B19" s="37"/>
      <c r="C19" s="37"/>
      <c r="D19" s="108" t="s">
        <v>73</v>
      </c>
      <c r="E19" s="103">
        <f t="shared" si="0"/>
        <v>0</v>
      </c>
      <c r="F19" s="104">
        <f t="shared" si="0"/>
        <v>0</v>
      </c>
      <c r="G19" s="105">
        <f t="shared" si="0"/>
        <v>0</v>
      </c>
      <c r="H19" s="43"/>
      <c r="I19" s="90"/>
      <c r="J19" s="90"/>
      <c r="K19" s="90"/>
      <c r="L19" s="90"/>
      <c r="M19" s="37"/>
      <c r="N19" s="90"/>
      <c r="O19" s="90"/>
      <c r="P19" s="90"/>
      <c r="Q19" s="90"/>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row>
    <row r="20" spans="1:139" s="16" customFormat="1">
      <c r="A20" s="37"/>
      <c r="B20" s="37"/>
      <c r="C20" s="37"/>
      <c r="D20" s="99" t="s">
        <v>74</v>
      </c>
      <c r="E20" s="103">
        <f t="shared" si="0"/>
        <v>0</v>
      </c>
      <c r="F20" s="104">
        <f t="shared" si="0"/>
        <v>0</v>
      </c>
      <c r="G20" s="105">
        <f t="shared" si="0"/>
        <v>0</v>
      </c>
      <c r="H20" s="43"/>
      <c r="I20" s="90"/>
      <c r="J20" s="90"/>
      <c r="K20" s="90"/>
      <c r="L20" s="90"/>
      <c r="M20" s="37"/>
      <c r="N20" s="90"/>
      <c r="O20" s="90"/>
      <c r="P20" s="90"/>
      <c r="Q20" s="90"/>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row>
    <row r="21" spans="1:139" s="18" customFormat="1" ht="14.4" thickBot="1">
      <c r="A21" s="38"/>
      <c r="B21" s="38"/>
      <c r="C21" s="38"/>
      <c r="D21" s="100" t="s">
        <v>75</v>
      </c>
      <c r="E21" s="97"/>
      <c r="F21" s="106">
        <f>+J21+O21</f>
        <v>0</v>
      </c>
      <c r="G21" s="107">
        <f>+K21+P21</f>
        <v>0</v>
      </c>
      <c r="H21" s="43"/>
      <c r="I21" s="287"/>
      <c r="J21" s="91">
        <f>SUM(J10:J20)</f>
        <v>0</v>
      </c>
      <c r="K21" s="91">
        <f>SUM(K10:K20)</f>
        <v>0</v>
      </c>
      <c r="L21" s="288">
        <f>+SUM(L10:L20)</f>
        <v>0</v>
      </c>
      <c r="M21" s="46"/>
      <c r="N21" s="287"/>
      <c r="O21" s="91">
        <f>SUM(O10:O20)</f>
        <v>0</v>
      </c>
      <c r="P21" s="91">
        <f>SUM(P10:P20)</f>
        <v>0</v>
      </c>
      <c r="Q21" s="288">
        <f>+SUM(Q10:Q20)</f>
        <v>0</v>
      </c>
      <c r="R21" s="38"/>
      <c r="S21" s="46"/>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row>
    <row r="22" spans="1:139" s="38" customFormat="1">
      <c r="D22" s="46"/>
      <c r="E22" s="46"/>
      <c r="F22" s="46"/>
      <c r="G22" s="46"/>
      <c r="H22" s="43"/>
      <c r="I22" s="46"/>
      <c r="J22" s="46"/>
      <c r="K22" s="46"/>
      <c r="L22" s="46"/>
      <c r="M22" s="46"/>
      <c r="N22" s="46"/>
      <c r="O22" s="46"/>
      <c r="P22" s="46"/>
      <c r="Q22" s="46"/>
      <c r="R22" s="46"/>
      <c r="S22" s="46"/>
    </row>
    <row r="23" spans="1:139" s="16" customFormat="1" ht="14.4" thickBot="1">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row>
    <row r="24" spans="1:139" s="16" customFormat="1">
      <c r="A24" s="37"/>
      <c r="B24" s="37"/>
      <c r="C24" s="37"/>
      <c r="D24" s="382" t="s">
        <v>76</v>
      </c>
      <c r="E24" s="110" t="s">
        <v>77</v>
      </c>
      <c r="F24" s="110" t="s">
        <v>78</v>
      </c>
      <c r="G24" s="111" t="s">
        <v>79</v>
      </c>
      <c r="H24" s="37"/>
      <c r="I24" s="37"/>
      <c r="J24" s="37"/>
      <c r="K24" s="37"/>
      <c r="L24" s="37"/>
      <c r="M24" s="37"/>
      <c r="N24" s="37" t="s">
        <v>80</v>
      </c>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row>
    <row r="25" spans="1:139" s="16" customFormat="1" ht="14.4" thickBot="1">
      <c r="A25" s="37"/>
      <c r="B25" s="37"/>
      <c r="C25" s="37"/>
      <c r="D25" s="383"/>
      <c r="E25" s="109">
        <f>+L21</f>
        <v>0</v>
      </c>
      <c r="F25" s="109">
        <f>+Q21</f>
        <v>0</v>
      </c>
      <c r="G25" s="311">
        <f>+E25+F25</f>
        <v>0</v>
      </c>
      <c r="H25" s="44"/>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row>
    <row r="26" spans="1:139" s="16" customFormat="1" ht="14.4">
      <c r="A26" s="37"/>
      <c r="B26" s="37"/>
      <c r="C26" s="37"/>
      <c r="D26" s="270"/>
      <c r="E26" s="46"/>
      <c r="F26" s="46"/>
      <c r="G26" s="275"/>
      <c r="H26" s="44"/>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row>
    <row r="27" spans="1:139" s="16" customFormat="1">
      <c r="A27" s="37"/>
      <c r="B27" s="37"/>
      <c r="C27" s="37"/>
      <c r="D27" s="45"/>
      <c r="E27" s="50"/>
      <c r="F27" s="37"/>
      <c r="G27" s="46"/>
      <c r="H27" s="44"/>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row>
    <row r="28" spans="1:139" s="15" customFormat="1">
      <c r="A28" s="41"/>
      <c r="B28" s="122" t="s">
        <v>102</v>
      </c>
      <c r="C28" s="123"/>
      <c r="D28" s="123"/>
      <c r="E28" s="123"/>
      <c r="F28" s="123"/>
      <c r="G28" s="124"/>
      <c r="H28" s="123"/>
      <c r="I28" s="123"/>
      <c r="J28" s="123"/>
      <c r="K28" s="123"/>
      <c r="L28" s="123"/>
      <c r="M28" s="123"/>
      <c r="N28" s="123"/>
      <c r="O28" s="123"/>
      <c r="P28" s="123"/>
      <c r="Q28" s="123"/>
      <c r="R28" s="123"/>
      <c r="S28" s="125"/>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row>
    <row r="29" spans="1:139" s="16" customFormat="1" ht="14.4" thickBot="1">
      <c r="A29" s="37"/>
      <c r="B29" s="37"/>
      <c r="C29" s="114" t="s">
        <v>103</v>
      </c>
      <c r="D29" s="115"/>
      <c r="E29" s="127"/>
      <c r="F29" s="127"/>
      <c r="G29" s="127"/>
      <c r="H29" s="115"/>
      <c r="I29" s="127"/>
      <c r="J29" s="127"/>
      <c r="K29" s="127"/>
      <c r="L29" s="127"/>
      <c r="M29" s="127"/>
      <c r="N29" s="127"/>
      <c r="O29" s="127"/>
      <c r="P29" s="127"/>
      <c r="Q29" s="127"/>
      <c r="R29" s="127"/>
      <c r="S29" s="128"/>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row>
    <row r="30" spans="1:139" s="16" customFormat="1" ht="14.4">
      <c r="A30" s="37"/>
      <c r="B30" s="37"/>
      <c r="C30" s="37"/>
      <c r="D30" s="42"/>
      <c r="E30" s="384" t="s">
        <v>83</v>
      </c>
      <c r="F30" s="385"/>
      <c r="G30" s="386"/>
      <c r="H30" s="43" t="s">
        <v>53</v>
      </c>
      <c r="I30" s="387" t="s">
        <v>84</v>
      </c>
      <c r="J30" s="388"/>
      <c r="K30" s="388"/>
      <c r="L30" s="388"/>
      <c r="M30" s="388"/>
      <c r="N30" s="388"/>
      <c r="O30" s="388"/>
      <c r="P30" s="37"/>
      <c r="Q30" s="387" t="s">
        <v>85</v>
      </c>
      <c r="R30" s="388"/>
      <c r="S30" s="388"/>
      <c r="T30" s="388"/>
      <c r="U30" s="388"/>
      <c r="V30" s="388"/>
      <c r="W30" s="388"/>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row>
    <row r="31" spans="1:139" s="284" customFormat="1" ht="91.5" customHeight="1" thickBot="1">
      <c r="A31" s="277"/>
      <c r="B31" s="277"/>
      <c r="C31" s="278"/>
      <c r="D31" s="277"/>
      <c r="E31" s="279" t="s">
        <v>56</v>
      </c>
      <c r="F31" s="280" t="s">
        <v>57</v>
      </c>
      <c r="G31" s="281" t="s">
        <v>86</v>
      </c>
      <c r="H31" s="277"/>
      <c r="I31" s="318" t="s">
        <v>56</v>
      </c>
      <c r="J31" s="318" t="s">
        <v>59</v>
      </c>
      <c r="K31" s="318" t="s">
        <v>60</v>
      </c>
      <c r="L31" s="318" t="s">
        <v>104</v>
      </c>
      <c r="M31" s="318" t="s">
        <v>105</v>
      </c>
      <c r="N31" s="318" t="s">
        <v>88</v>
      </c>
      <c r="O31" s="318" t="s">
        <v>106</v>
      </c>
      <c r="P31" s="277"/>
      <c r="Q31" s="318" t="s">
        <v>56</v>
      </c>
      <c r="R31" s="318" t="s">
        <v>59</v>
      </c>
      <c r="S31" s="318" t="s">
        <v>60</v>
      </c>
      <c r="T31" s="318" t="s">
        <v>107</v>
      </c>
      <c r="U31" s="318" t="s">
        <v>105</v>
      </c>
      <c r="V31" s="318" t="s">
        <v>88</v>
      </c>
      <c r="W31" s="318" t="s">
        <v>108</v>
      </c>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c r="BT31" s="277"/>
      <c r="BU31" s="277"/>
      <c r="BV31" s="277"/>
      <c r="BW31" s="277"/>
      <c r="BX31" s="277"/>
      <c r="BY31" s="277"/>
      <c r="BZ31" s="277"/>
      <c r="CA31" s="277"/>
      <c r="CB31" s="277"/>
      <c r="CC31" s="277"/>
      <c r="CD31" s="277"/>
      <c r="CE31" s="277"/>
      <c r="CF31" s="277"/>
      <c r="CG31" s="277"/>
      <c r="CH31" s="277"/>
      <c r="CI31" s="277"/>
      <c r="CJ31" s="277"/>
      <c r="CK31" s="277"/>
      <c r="CL31" s="277"/>
      <c r="CM31" s="277"/>
      <c r="CN31" s="277"/>
      <c r="CO31" s="277"/>
      <c r="CP31" s="277"/>
      <c r="CQ31" s="277"/>
      <c r="CR31" s="277"/>
      <c r="CS31" s="277"/>
      <c r="CT31" s="277"/>
      <c r="CU31" s="277"/>
      <c r="CV31" s="277"/>
      <c r="CW31" s="277"/>
      <c r="CX31" s="277"/>
      <c r="CY31" s="277"/>
      <c r="CZ31" s="277"/>
      <c r="DA31" s="277"/>
      <c r="DB31" s="277"/>
      <c r="DC31" s="277"/>
      <c r="DD31" s="277"/>
      <c r="DE31" s="277"/>
      <c r="DF31" s="277"/>
      <c r="DG31" s="277"/>
      <c r="DH31" s="277"/>
      <c r="DI31" s="277"/>
      <c r="DJ31" s="277"/>
      <c r="DK31" s="277"/>
      <c r="DL31" s="277"/>
      <c r="DM31" s="277"/>
      <c r="DN31" s="277"/>
      <c r="DO31" s="277"/>
      <c r="DP31" s="277"/>
      <c r="DQ31" s="277"/>
      <c r="DR31" s="277"/>
      <c r="DS31" s="277"/>
      <c r="DT31" s="277"/>
      <c r="DU31" s="277"/>
      <c r="DV31" s="277"/>
      <c r="DW31" s="277"/>
      <c r="DX31" s="277"/>
      <c r="DY31" s="277"/>
      <c r="DZ31" s="277"/>
      <c r="EA31" s="277"/>
      <c r="EB31" s="277"/>
      <c r="EC31" s="277"/>
      <c r="ED31" s="277"/>
      <c r="EE31" s="277"/>
      <c r="EF31" s="277"/>
      <c r="EG31" s="277"/>
      <c r="EH31" s="277"/>
      <c r="EI31" s="277"/>
    </row>
    <row r="32" spans="1:139" s="16" customFormat="1">
      <c r="A32" s="37"/>
      <c r="B32" s="37"/>
      <c r="D32" s="132" t="str">
        <f xml:space="preserve"> D$10</f>
        <v>Wonen sociale huur</v>
      </c>
      <c r="E32" s="103">
        <f t="shared" ref="E32:E42" si="1">$I32+$Q32</f>
        <v>0</v>
      </c>
      <c r="F32" s="104">
        <f t="shared" ref="F32:F42" si="2">$J32+$R32</f>
        <v>0</v>
      </c>
      <c r="G32" s="105">
        <f t="shared" ref="G32:G42" si="3">$K32+$S32</f>
        <v>0</v>
      </c>
      <c r="H32" s="37"/>
      <c r="I32" s="90"/>
      <c r="J32" s="90"/>
      <c r="K32" s="90"/>
      <c r="L32" s="90"/>
      <c r="M32" s="90"/>
      <c r="N32" s="90"/>
      <c r="O32" s="90"/>
      <c r="P32" s="37"/>
      <c r="Q32" s="90"/>
      <c r="R32" s="90"/>
      <c r="S32" s="90"/>
      <c r="T32" s="90"/>
      <c r="U32" s="90"/>
      <c r="V32" s="90"/>
      <c r="W32" s="90"/>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row>
    <row r="33" spans="1:139" s="16" customFormat="1">
      <c r="A33" s="37"/>
      <c r="B33" s="37"/>
      <c r="D33" s="99" t="s">
        <v>65</v>
      </c>
      <c r="E33" s="103">
        <f t="shared" si="1"/>
        <v>0</v>
      </c>
      <c r="F33" s="104">
        <f t="shared" si="2"/>
        <v>0</v>
      </c>
      <c r="G33" s="105">
        <f t="shared" si="3"/>
        <v>0</v>
      </c>
      <c r="H33" s="37"/>
      <c r="I33" s="90"/>
      <c r="J33" s="90"/>
      <c r="K33" s="90"/>
      <c r="L33" s="90"/>
      <c r="M33" s="90"/>
      <c r="N33" s="90"/>
      <c r="O33" s="90"/>
      <c r="P33" s="37"/>
      <c r="Q33" s="90"/>
      <c r="R33" s="90"/>
      <c r="S33" s="90"/>
      <c r="T33" s="90"/>
      <c r="U33" s="90"/>
      <c r="V33" s="90"/>
      <c r="W33" s="90"/>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row>
    <row r="34" spans="1:139" s="16" customFormat="1">
      <c r="A34" s="37"/>
      <c r="B34" s="37"/>
      <c r="D34" s="99" t="s">
        <v>66</v>
      </c>
      <c r="E34" s="103">
        <f t="shared" si="1"/>
        <v>0</v>
      </c>
      <c r="F34" s="104">
        <f t="shared" si="2"/>
        <v>0</v>
      </c>
      <c r="G34" s="105">
        <f t="shared" si="3"/>
        <v>0</v>
      </c>
      <c r="H34" s="37"/>
      <c r="I34" s="90"/>
      <c r="J34" s="90"/>
      <c r="K34" s="90"/>
      <c r="L34" s="90"/>
      <c r="M34" s="90"/>
      <c r="N34" s="90"/>
      <c r="O34" s="90"/>
      <c r="P34" s="37"/>
      <c r="Q34" s="90"/>
      <c r="R34" s="90"/>
      <c r="S34" s="90"/>
      <c r="T34" s="90"/>
      <c r="U34" s="90"/>
      <c r="V34" s="90"/>
      <c r="W34" s="90"/>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row>
    <row r="35" spans="1:139" s="16" customFormat="1">
      <c r="A35" s="37"/>
      <c r="B35" s="37"/>
      <c r="D35" s="133" t="str">
        <f xml:space="preserve"> D$13</f>
        <v>Kantoren en bedrijfsruimte</v>
      </c>
      <c r="E35" s="103">
        <f t="shared" si="1"/>
        <v>0</v>
      </c>
      <c r="F35" s="104">
        <f t="shared" si="2"/>
        <v>0</v>
      </c>
      <c r="G35" s="105">
        <f t="shared" si="3"/>
        <v>0</v>
      </c>
      <c r="H35" s="37"/>
      <c r="I35" s="90"/>
      <c r="J35" s="90"/>
      <c r="K35" s="90"/>
      <c r="L35" s="90"/>
      <c r="M35" s="90"/>
      <c r="N35" s="90"/>
      <c r="O35" s="90"/>
      <c r="P35" s="37"/>
      <c r="Q35" s="90"/>
      <c r="R35" s="90"/>
      <c r="S35" s="90"/>
      <c r="T35" s="90"/>
      <c r="U35" s="90"/>
      <c r="V35" s="90"/>
      <c r="W35" s="90"/>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row>
    <row r="36" spans="1:139" s="16" customFormat="1">
      <c r="A36" s="37"/>
      <c r="B36" s="37"/>
      <c r="D36" s="133" t="str">
        <f xml:space="preserve"> D$14</f>
        <v>Winkels (retail)</v>
      </c>
      <c r="E36" s="103">
        <f t="shared" si="1"/>
        <v>0</v>
      </c>
      <c r="F36" s="104">
        <f t="shared" si="2"/>
        <v>0</v>
      </c>
      <c r="G36" s="105">
        <f t="shared" si="3"/>
        <v>0</v>
      </c>
      <c r="H36" s="37"/>
      <c r="I36" s="90"/>
      <c r="J36" s="90"/>
      <c r="K36" s="90"/>
      <c r="L36" s="90"/>
      <c r="M36" s="90"/>
      <c r="N36" s="90"/>
      <c r="O36" s="90"/>
      <c r="P36" s="37"/>
      <c r="Q36" s="90"/>
      <c r="R36" s="90"/>
      <c r="S36" s="90"/>
      <c r="T36" s="90"/>
      <c r="U36" s="90"/>
      <c r="V36" s="90"/>
      <c r="W36" s="90"/>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row>
    <row r="37" spans="1:139" s="16" customFormat="1">
      <c r="A37" s="37"/>
      <c r="B37" s="37"/>
      <c r="D37" s="133" t="str">
        <f xml:space="preserve"> D$15</f>
        <v>Overige commerciële voorzieningen</v>
      </c>
      <c r="E37" s="103">
        <f t="shared" si="1"/>
        <v>0</v>
      </c>
      <c r="F37" s="104">
        <f t="shared" si="2"/>
        <v>0</v>
      </c>
      <c r="G37" s="105">
        <f t="shared" si="3"/>
        <v>0</v>
      </c>
      <c r="H37" s="37"/>
      <c r="I37" s="90"/>
      <c r="J37" s="90"/>
      <c r="K37" s="90"/>
      <c r="L37" s="90"/>
      <c r="M37" s="90"/>
      <c r="N37" s="90"/>
      <c r="O37" s="90"/>
      <c r="P37" s="37"/>
      <c r="Q37" s="90"/>
      <c r="R37" s="90"/>
      <c r="S37" s="90"/>
      <c r="T37" s="90"/>
      <c r="U37" s="90"/>
      <c r="V37" s="90"/>
      <c r="W37" s="90"/>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row>
    <row r="38" spans="1:139" s="16" customFormat="1">
      <c r="A38" s="37"/>
      <c r="B38" s="37"/>
      <c r="D38" s="133" t="str">
        <f xml:space="preserve"> D$16</f>
        <v>Maatschappelijke voorzieningen</v>
      </c>
      <c r="E38" s="103">
        <f t="shared" si="1"/>
        <v>0</v>
      </c>
      <c r="F38" s="104">
        <f t="shared" si="2"/>
        <v>0</v>
      </c>
      <c r="G38" s="105">
        <f t="shared" si="3"/>
        <v>0</v>
      </c>
      <c r="H38" s="37"/>
      <c r="I38" s="90"/>
      <c r="J38" s="90"/>
      <c r="K38" s="90"/>
      <c r="L38" s="90"/>
      <c r="M38" s="90"/>
      <c r="N38" s="90"/>
      <c r="O38" s="90"/>
      <c r="P38" s="37"/>
      <c r="Q38" s="90"/>
      <c r="R38" s="90"/>
      <c r="S38" s="90"/>
      <c r="T38" s="90"/>
      <c r="U38" s="90"/>
      <c r="V38" s="90"/>
      <c r="W38" s="90"/>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row>
    <row r="39" spans="1:139" s="16" customFormat="1">
      <c r="A39" s="37"/>
      <c r="B39" s="37"/>
      <c r="D39" s="112" t="str">
        <f xml:space="preserve"> D$17</f>
        <v>= … Vrije vastgoedfunctie 1  =</v>
      </c>
      <c r="E39" s="103">
        <f t="shared" si="1"/>
        <v>0</v>
      </c>
      <c r="F39" s="104">
        <f t="shared" si="2"/>
        <v>0</v>
      </c>
      <c r="G39" s="105">
        <f t="shared" si="3"/>
        <v>0</v>
      </c>
      <c r="H39" s="37"/>
      <c r="I39" s="90"/>
      <c r="J39" s="90"/>
      <c r="K39" s="90"/>
      <c r="L39" s="90"/>
      <c r="M39" s="90"/>
      <c r="N39" s="90"/>
      <c r="O39" s="90"/>
      <c r="P39" s="37"/>
      <c r="Q39" s="90"/>
      <c r="R39" s="90"/>
      <c r="S39" s="90"/>
      <c r="T39" s="90"/>
      <c r="U39" s="90"/>
      <c r="V39" s="90"/>
      <c r="W39" s="90"/>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row>
    <row r="40" spans="1:139" s="16" customFormat="1">
      <c r="A40" s="37"/>
      <c r="B40" s="37"/>
      <c r="D40" s="112" t="str">
        <f xml:space="preserve"> D$18</f>
        <v>= … Vrije vastgoedfunctie 2  =</v>
      </c>
      <c r="E40" s="103">
        <f t="shared" si="1"/>
        <v>0</v>
      </c>
      <c r="F40" s="104">
        <f t="shared" si="2"/>
        <v>0</v>
      </c>
      <c r="G40" s="105">
        <f t="shared" si="3"/>
        <v>0</v>
      </c>
      <c r="H40" s="37"/>
      <c r="I40" s="90"/>
      <c r="J40" s="90"/>
      <c r="K40" s="90"/>
      <c r="L40" s="90"/>
      <c r="M40" s="90"/>
      <c r="N40" s="90"/>
      <c r="O40" s="90"/>
      <c r="P40" s="37"/>
      <c r="Q40" s="90"/>
      <c r="R40" s="90"/>
      <c r="S40" s="90"/>
      <c r="T40" s="90"/>
      <c r="U40" s="319"/>
      <c r="V40" s="90"/>
      <c r="W40" s="90"/>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row>
    <row r="41" spans="1:139" s="16" customFormat="1">
      <c r="A41" s="37"/>
      <c r="B41" s="37"/>
      <c r="D41" s="112" t="str">
        <f xml:space="preserve"> D$19</f>
        <v>= … Vrije vastgoedfunctie 3  =</v>
      </c>
      <c r="E41" s="103">
        <f t="shared" si="1"/>
        <v>0</v>
      </c>
      <c r="F41" s="104">
        <f t="shared" si="2"/>
        <v>0</v>
      </c>
      <c r="G41" s="105">
        <f t="shared" si="3"/>
        <v>0</v>
      </c>
      <c r="H41" s="37"/>
      <c r="I41" s="90"/>
      <c r="J41" s="90"/>
      <c r="K41" s="90"/>
      <c r="L41" s="90"/>
      <c r="M41" s="90"/>
      <c r="N41" s="90"/>
      <c r="O41" s="90"/>
      <c r="P41" s="37"/>
      <c r="Q41" s="90"/>
      <c r="R41" s="90"/>
      <c r="S41" s="90"/>
      <c r="T41" s="90"/>
      <c r="U41" s="320"/>
      <c r="V41" s="90"/>
      <c r="W41" s="90"/>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row>
    <row r="42" spans="1:139" s="16" customFormat="1">
      <c r="A42" s="37"/>
      <c r="B42" s="37"/>
      <c r="D42" s="133" t="str">
        <f xml:space="preserve"> D$20</f>
        <v>Gebouwd parkeren</v>
      </c>
      <c r="E42" s="103">
        <f t="shared" si="1"/>
        <v>0</v>
      </c>
      <c r="F42" s="104">
        <f t="shared" si="2"/>
        <v>0</v>
      </c>
      <c r="G42" s="105">
        <f t="shared" si="3"/>
        <v>0</v>
      </c>
      <c r="H42" s="37"/>
      <c r="I42" s="319"/>
      <c r="J42" s="319"/>
      <c r="K42" s="319"/>
      <c r="L42" s="319"/>
      <c r="M42" s="319"/>
      <c r="N42" s="319"/>
      <c r="O42" s="319"/>
      <c r="P42" s="37"/>
      <c r="Q42" s="319"/>
      <c r="R42" s="319"/>
      <c r="S42" s="319"/>
      <c r="T42" s="319"/>
      <c r="U42" s="319"/>
      <c r="V42" s="319"/>
      <c r="W42" s="319"/>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row>
    <row r="43" spans="1:139" s="16" customFormat="1" ht="14.4" thickBot="1">
      <c r="A43" s="37"/>
      <c r="B43" s="37"/>
      <c r="D43" s="100" t="s">
        <v>75</v>
      </c>
      <c r="E43" s="97"/>
      <c r="F43" s="106">
        <f>+SUM(F32:F42)</f>
        <v>0</v>
      </c>
      <c r="G43" s="107">
        <f>+SUM(G32:G42)</f>
        <v>0</v>
      </c>
      <c r="H43" s="37"/>
      <c r="I43" s="324"/>
      <c r="J43" s="325">
        <f>SUM(J32:J42)</f>
        <v>0</v>
      </c>
      <c r="K43" s="325">
        <f>SUM(K32:K42)</f>
        <v>0</v>
      </c>
      <c r="L43" s="326">
        <f>SUM(L32:L42)</f>
        <v>0</v>
      </c>
      <c r="M43" s="326">
        <f>+SUM(M32:M42)</f>
        <v>0</v>
      </c>
      <c r="N43" s="325">
        <f>+SUM(N32:N42)</f>
        <v>0</v>
      </c>
      <c r="O43" s="330">
        <f>+SUM(O32:O42)</f>
        <v>0</v>
      </c>
      <c r="P43" s="37"/>
      <c r="Q43" s="324"/>
      <c r="R43" s="327">
        <f>SUM(R32:R42)</f>
        <v>0</v>
      </c>
      <c r="S43" s="321">
        <f>SUM(S32:S42)</f>
        <v>0</v>
      </c>
      <c r="T43" s="322">
        <f>SUM(T32:T42)</f>
        <v>0</v>
      </c>
      <c r="U43" s="322">
        <f>+SUM(U32:U42)</f>
        <v>0</v>
      </c>
      <c r="V43" s="323">
        <f>+SUM(V32:V42)</f>
        <v>0</v>
      </c>
      <c r="W43" s="330">
        <f>+SUM(W32:W42)</f>
        <v>0</v>
      </c>
      <c r="X43" s="38"/>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row>
    <row r="44" spans="1:139" s="16" customFormat="1" ht="14.4" thickBot="1">
      <c r="A44" s="37"/>
      <c r="B44" s="37"/>
      <c r="C44" s="37"/>
      <c r="D44" s="37"/>
      <c r="E44" s="37"/>
      <c r="F44" s="37"/>
      <c r="G44" s="37"/>
      <c r="H44" s="37"/>
      <c r="I44" s="37"/>
      <c r="L44" s="37"/>
      <c r="M44" s="3"/>
      <c r="N44" s="46"/>
      <c r="O44" s="37"/>
      <c r="P44" s="37"/>
      <c r="Q44" s="37"/>
      <c r="R44" s="37"/>
      <c r="S44" s="3">
        <f>COUNT(V32:V42)</f>
        <v>0</v>
      </c>
      <c r="T44" s="37"/>
      <c r="U44" s="46"/>
      <c r="V44" s="37"/>
      <c r="W44" s="37"/>
      <c r="X44" s="272"/>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row>
    <row r="45" spans="1:139" s="16" customFormat="1">
      <c r="A45" s="37"/>
      <c r="B45" s="37"/>
      <c r="C45" s="37"/>
      <c r="D45" s="382" t="s">
        <v>90</v>
      </c>
      <c r="E45" s="95" t="s">
        <v>77</v>
      </c>
      <c r="F45" s="95" t="s">
        <v>91</v>
      </c>
      <c r="G45" s="134" t="s">
        <v>79</v>
      </c>
      <c r="H45" s="37"/>
      <c r="I45" s="37"/>
      <c r="J45" s="47">
        <f>J21</f>
        <v>0</v>
      </c>
      <c r="K45" s="48" t="s">
        <v>92</v>
      </c>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row>
    <row r="46" spans="1:139" s="16" customFormat="1" ht="14.4" thickBot="1">
      <c r="A46" s="37"/>
      <c r="B46" s="37"/>
      <c r="C46" s="37"/>
      <c r="D46" s="383"/>
      <c r="E46" s="109">
        <f>+N43</f>
        <v>0</v>
      </c>
      <c r="F46" s="109">
        <f>+V43</f>
        <v>0</v>
      </c>
      <c r="G46" s="329">
        <f>+E46+F46</f>
        <v>0</v>
      </c>
      <c r="H46" s="44"/>
      <c r="I46" s="37"/>
      <c r="J46" s="129">
        <f>+J43-J45</f>
        <v>0</v>
      </c>
      <c r="K46" s="49" t="s">
        <v>93</v>
      </c>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row>
    <row r="47" spans="1:139" s="37" customFormat="1" ht="14.4">
      <c r="D47" s="274"/>
      <c r="E47" s="46"/>
      <c r="F47" s="46"/>
      <c r="G47" s="275"/>
      <c r="H47" s="44"/>
    </row>
    <row r="48" spans="1:139" s="37" customFormat="1" ht="14.4">
      <c r="D48" s="274"/>
      <c r="E48" s="50">
        <f>IF(J46=0,3,0)</f>
        <v>3</v>
      </c>
      <c r="F48" s="278" t="str">
        <f>IF(J46=0," ","Zie cel J46: je zou verwachten dat m² bvo bij renovatie/transformatie in begin- en eindsituatie ongeveer gelijk is")</f>
        <v xml:space="preserve"> </v>
      </c>
      <c r="G48" s="275"/>
      <c r="H48" s="44"/>
      <c r="J48" s="50"/>
    </row>
    <row r="49" spans="1:139" s="16" customFormat="1">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row>
    <row r="50" spans="1:139" s="15" customFormat="1" ht="14.4" thickBot="1">
      <c r="A50" s="14"/>
      <c r="B50" s="122" t="s">
        <v>109</v>
      </c>
      <c r="C50" s="123"/>
      <c r="D50" s="123"/>
      <c r="E50" s="135"/>
      <c r="F50" s="135"/>
      <c r="G50" s="141"/>
      <c r="H50" s="123"/>
      <c r="I50" s="135"/>
      <c r="J50" s="135"/>
      <c r="K50" s="135"/>
      <c r="L50" s="123"/>
      <c r="M50" s="135"/>
      <c r="N50" s="135"/>
      <c r="O50" s="135"/>
      <c r="P50" s="123"/>
      <c r="Q50" s="123"/>
      <c r="R50" s="123"/>
      <c r="S50" s="125"/>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row>
    <row r="51" spans="1:139" ht="14.4">
      <c r="A51" s="35"/>
      <c r="B51" s="35"/>
      <c r="C51" s="35"/>
      <c r="D51" s="42"/>
      <c r="E51" s="384" t="s">
        <v>97</v>
      </c>
      <c r="F51" s="385"/>
      <c r="G51" s="386"/>
      <c r="H51" s="35"/>
      <c r="I51" s="384" t="s">
        <v>98</v>
      </c>
      <c r="J51" s="385"/>
      <c r="K51" s="386"/>
      <c r="L51" s="35"/>
      <c r="M51" s="384" t="s">
        <v>99</v>
      </c>
      <c r="N51" s="385"/>
      <c r="O51" s="386"/>
      <c r="P51" s="35"/>
      <c r="Q51" s="35"/>
      <c r="R51" s="35"/>
      <c r="S51" s="35"/>
      <c r="V51" s="35"/>
      <c r="W51" s="35"/>
    </row>
    <row r="52" spans="1:139" ht="14.4" thickBot="1">
      <c r="A52" s="35"/>
      <c r="B52" s="35"/>
      <c r="C52" s="35"/>
      <c r="D52" s="40"/>
      <c r="E52" s="96" t="s">
        <v>56</v>
      </c>
      <c r="F52" s="92" t="s">
        <v>57</v>
      </c>
      <c r="G52" s="131" t="s">
        <v>86</v>
      </c>
      <c r="H52" s="35"/>
      <c r="I52" s="96" t="s">
        <v>56</v>
      </c>
      <c r="J52" s="92" t="s">
        <v>57</v>
      </c>
      <c r="K52" s="131" t="s">
        <v>86</v>
      </c>
      <c r="L52" s="35"/>
      <c r="M52" s="96" t="s">
        <v>56</v>
      </c>
      <c r="N52" s="92" t="s">
        <v>57</v>
      </c>
      <c r="O52" s="131" t="s">
        <v>86</v>
      </c>
      <c r="P52" s="35"/>
      <c r="Q52" s="35"/>
      <c r="R52" s="35"/>
      <c r="S52" s="35"/>
      <c r="V52" s="35"/>
      <c r="W52" s="35"/>
    </row>
    <row r="53" spans="1:139">
      <c r="A53" s="35"/>
      <c r="B53" s="35"/>
      <c r="C53" s="35"/>
      <c r="D53" s="132" t="str">
        <f xml:space="preserve"> D$10</f>
        <v>Wonen sociale huur</v>
      </c>
      <c r="E53" s="103">
        <f t="shared" ref="E53:E63" si="4">+$E10</f>
        <v>0</v>
      </c>
      <c r="F53" s="104">
        <f t="shared" ref="F53:F64" si="5">+$F10</f>
        <v>0</v>
      </c>
      <c r="G53" s="105">
        <f t="shared" ref="G53:G64" si="6">+$G10</f>
        <v>0</v>
      </c>
      <c r="H53" s="35"/>
      <c r="I53" s="103">
        <f>+$E32</f>
        <v>0</v>
      </c>
      <c r="J53" s="104">
        <f>+$F32</f>
        <v>0</v>
      </c>
      <c r="K53" s="105">
        <f>+$G32</f>
        <v>0</v>
      </c>
      <c r="L53" s="35"/>
      <c r="M53" s="136">
        <f t="shared" ref="M53:O63" si="7">+I53-E53</f>
        <v>0</v>
      </c>
      <c r="N53" s="130">
        <f t="shared" si="7"/>
        <v>0</v>
      </c>
      <c r="O53" s="137">
        <f t="shared" si="7"/>
        <v>0</v>
      </c>
      <c r="P53" s="35"/>
      <c r="Q53" s="35"/>
      <c r="R53" s="35"/>
      <c r="S53" s="35"/>
      <c r="V53" s="35"/>
      <c r="W53" s="35"/>
    </row>
    <row r="54" spans="1:139">
      <c r="A54" s="35"/>
      <c r="B54" s="35"/>
      <c r="C54" s="35"/>
      <c r="D54" s="99" t="s">
        <v>65</v>
      </c>
      <c r="E54" s="103">
        <f t="shared" si="4"/>
        <v>0</v>
      </c>
      <c r="F54" s="104">
        <f t="shared" si="5"/>
        <v>0</v>
      </c>
      <c r="G54" s="105">
        <f t="shared" si="6"/>
        <v>0</v>
      </c>
      <c r="H54" s="35"/>
      <c r="I54" s="103">
        <f t="shared" ref="I54:I63" si="8">+$E33</f>
        <v>0</v>
      </c>
      <c r="J54" s="104">
        <f t="shared" ref="J54:J63" si="9">+$F33</f>
        <v>0</v>
      </c>
      <c r="K54" s="105">
        <f t="shared" ref="K54:K64" si="10">+$G33</f>
        <v>0</v>
      </c>
      <c r="L54" s="35"/>
      <c r="M54" s="136">
        <f t="shared" si="7"/>
        <v>0</v>
      </c>
      <c r="N54" s="130">
        <f t="shared" si="7"/>
        <v>0</v>
      </c>
      <c r="O54" s="137">
        <f t="shared" si="7"/>
        <v>0</v>
      </c>
      <c r="P54" s="35"/>
      <c r="Q54" s="35"/>
      <c r="R54" s="35"/>
      <c r="S54" s="35"/>
      <c r="V54" s="35"/>
      <c r="W54" s="35"/>
    </row>
    <row r="55" spans="1:139">
      <c r="A55" s="35"/>
      <c r="B55" s="35"/>
      <c r="C55" s="35"/>
      <c r="D55" s="99" t="s">
        <v>66</v>
      </c>
      <c r="E55" s="103">
        <f t="shared" si="4"/>
        <v>0</v>
      </c>
      <c r="F55" s="104">
        <f t="shared" si="5"/>
        <v>0</v>
      </c>
      <c r="G55" s="105">
        <f t="shared" si="6"/>
        <v>0</v>
      </c>
      <c r="H55" s="35"/>
      <c r="I55" s="103">
        <f t="shared" si="8"/>
        <v>0</v>
      </c>
      <c r="J55" s="104">
        <f t="shared" si="9"/>
        <v>0</v>
      </c>
      <c r="K55" s="105">
        <f t="shared" si="10"/>
        <v>0</v>
      </c>
      <c r="L55" s="35"/>
      <c r="M55" s="136">
        <f t="shared" si="7"/>
        <v>0</v>
      </c>
      <c r="N55" s="130">
        <f t="shared" si="7"/>
        <v>0</v>
      </c>
      <c r="O55" s="137">
        <f t="shared" si="7"/>
        <v>0</v>
      </c>
      <c r="P55" s="35"/>
      <c r="Q55" s="35"/>
      <c r="R55" s="35"/>
      <c r="S55" s="35"/>
      <c r="V55" s="35"/>
      <c r="W55" s="35"/>
    </row>
    <row r="56" spans="1:139">
      <c r="A56" s="35"/>
      <c r="B56" s="35"/>
      <c r="C56" s="35"/>
      <c r="D56" s="133" t="str">
        <f xml:space="preserve"> D$13</f>
        <v>Kantoren en bedrijfsruimte</v>
      </c>
      <c r="E56" s="103">
        <f t="shared" si="4"/>
        <v>0</v>
      </c>
      <c r="F56" s="104">
        <f t="shared" si="5"/>
        <v>0</v>
      </c>
      <c r="G56" s="105">
        <f t="shared" si="6"/>
        <v>0</v>
      </c>
      <c r="H56" s="35"/>
      <c r="I56" s="103">
        <f t="shared" si="8"/>
        <v>0</v>
      </c>
      <c r="J56" s="104">
        <f t="shared" si="9"/>
        <v>0</v>
      </c>
      <c r="K56" s="105">
        <f t="shared" si="10"/>
        <v>0</v>
      </c>
      <c r="L56" s="35"/>
      <c r="M56" s="136">
        <f t="shared" si="7"/>
        <v>0</v>
      </c>
      <c r="N56" s="130">
        <f t="shared" si="7"/>
        <v>0</v>
      </c>
      <c r="O56" s="137">
        <f t="shared" si="7"/>
        <v>0</v>
      </c>
      <c r="P56" s="35"/>
      <c r="Q56" s="35"/>
      <c r="R56" s="35"/>
      <c r="S56" s="35"/>
      <c r="V56" s="35"/>
      <c r="W56" s="35"/>
    </row>
    <row r="57" spans="1:139">
      <c r="A57" s="35"/>
      <c r="B57" s="35"/>
      <c r="C57" s="35"/>
      <c r="D57" s="133" t="str">
        <f xml:space="preserve"> D$14</f>
        <v>Winkels (retail)</v>
      </c>
      <c r="E57" s="103">
        <f t="shared" si="4"/>
        <v>0</v>
      </c>
      <c r="F57" s="104">
        <f t="shared" si="5"/>
        <v>0</v>
      </c>
      <c r="G57" s="105">
        <f t="shared" si="6"/>
        <v>0</v>
      </c>
      <c r="H57" s="35"/>
      <c r="I57" s="103">
        <f t="shared" si="8"/>
        <v>0</v>
      </c>
      <c r="J57" s="104">
        <f t="shared" si="9"/>
        <v>0</v>
      </c>
      <c r="K57" s="105">
        <f t="shared" si="10"/>
        <v>0</v>
      </c>
      <c r="L57" s="35"/>
      <c r="M57" s="136">
        <f t="shared" si="7"/>
        <v>0</v>
      </c>
      <c r="N57" s="130">
        <f t="shared" si="7"/>
        <v>0</v>
      </c>
      <c r="O57" s="137">
        <f t="shared" si="7"/>
        <v>0</v>
      </c>
      <c r="P57" s="35"/>
      <c r="Q57" s="35"/>
      <c r="R57" s="35"/>
      <c r="S57" s="35"/>
      <c r="V57" s="35"/>
      <c r="W57" s="35"/>
    </row>
    <row r="58" spans="1:139">
      <c r="A58" s="35"/>
      <c r="B58" s="35"/>
      <c r="C58" s="35"/>
      <c r="D58" s="133" t="str">
        <f xml:space="preserve"> D$15</f>
        <v>Overige commerciële voorzieningen</v>
      </c>
      <c r="E58" s="103">
        <f t="shared" si="4"/>
        <v>0</v>
      </c>
      <c r="F58" s="104">
        <f t="shared" si="5"/>
        <v>0</v>
      </c>
      <c r="G58" s="105">
        <f t="shared" si="6"/>
        <v>0</v>
      </c>
      <c r="H58" s="35"/>
      <c r="I58" s="103">
        <f t="shared" si="8"/>
        <v>0</v>
      </c>
      <c r="J58" s="104">
        <f t="shared" si="9"/>
        <v>0</v>
      </c>
      <c r="K58" s="105">
        <f t="shared" si="10"/>
        <v>0</v>
      </c>
      <c r="L58" s="35"/>
      <c r="M58" s="136">
        <f t="shared" si="7"/>
        <v>0</v>
      </c>
      <c r="N58" s="130">
        <f t="shared" si="7"/>
        <v>0</v>
      </c>
      <c r="O58" s="137">
        <f t="shared" si="7"/>
        <v>0</v>
      </c>
      <c r="P58" s="35"/>
      <c r="Q58" s="35"/>
      <c r="R58" s="35"/>
      <c r="S58" s="35"/>
      <c r="V58" s="35"/>
      <c r="W58" s="35"/>
    </row>
    <row r="59" spans="1:139">
      <c r="A59" s="35"/>
      <c r="B59" s="35"/>
      <c r="C59" s="35"/>
      <c r="D59" s="133" t="str">
        <f xml:space="preserve"> D$16</f>
        <v>Maatschappelijke voorzieningen</v>
      </c>
      <c r="E59" s="103">
        <f t="shared" si="4"/>
        <v>0</v>
      </c>
      <c r="F59" s="104">
        <f t="shared" si="5"/>
        <v>0</v>
      </c>
      <c r="G59" s="105">
        <f t="shared" si="6"/>
        <v>0</v>
      </c>
      <c r="H59" s="35"/>
      <c r="I59" s="103">
        <f t="shared" si="8"/>
        <v>0</v>
      </c>
      <c r="J59" s="104">
        <f t="shared" si="9"/>
        <v>0</v>
      </c>
      <c r="K59" s="105">
        <f t="shared" si="10"/>
        <v>0</v>
      </c>
      <c r="L59" s="35"/>
      <c r="M59" s="136">
        <f t="shared" si="7"/>
        <v>0</v>
      </c>
      <c r="N59" s="130">
        <f>+J59-F59</f>
        <v>0</v>
      </c>
      <c r="O59" s="137">
        <f t="shared" si="7"/>
        <v>0</v>
      </c>
      <c r="P59" s="35"/>
      <c r="Q59" s="35"/>
      <c r="R59" s="35"/>
      <c r="S59" s="35"/>
      <c r="V59" s="35"/>
      <c r="W59" s="35"/>
    </row>
    <row r="60" spans="1:139">
      <c r="A60" s="35"/>
      <c r="B60" s="35"/>
      <c r="C60" s="35"/>
      <c r="D60" s="112" t="str">
        <f xml:space="preserve"> D$17</f>
        <v>= … Vrije vastgoedfunctie 1  =</v>
      </c>
      <c r="E60" s="103">
        <f t="shared" si="4"/>
        <v>0</v>
      </c>
      <c r="F60" s="104">
        <f t="shared" si="5"/>
        <v>0</v>
      </c>
      <c r="G60" s="105">
        <f t="shared" si="6"/>
        <v>0</v>
      </c>
      <c r="H60" s="35"/>
      <c r="I60" s="103">
        <f t="shared" si="8"/>
        <v>0</v>
      </c>
      <c r="J60" s="104">
        <f t="shared" si="9"/>
        <v>0</v>
      </c>
      <c r="K60" s="105">
        <f t="shared" si="10"/>
        <v>0</v>
      </c>
      <c r="L60" s="35"/>
      <c r="M60" s="136">
        <f t="shared" si="7"/>
        <v>0</v>
      </c>
      <c r="N60" s="130">
        <f t="shared" si="7"/>
        <v>0</v>
      </c>
      <c r="O60" s="137">
        <f t="shared" si="7"/>
        <v>0</v>
      </c>
      <c r="P60" s="35"/>
      <c r="Q60" s="35"/>
      <c r="R60" s="35"/>
      <c r="S60" s="35"/>
      <c r="V60" s="35"/>
      <c r="W60" s="35"/>
    </row>
    <row r="61" spans="1:139">
      <c r="A61" s="35"/>
      <c r="B61" s="35"/>
      <c r="C61" s="35"/>
      <c r="D61" s="112" t="str">
        <f xml:space="preserve"> D$18</f>
        <v>= … Vrije vastgoedfunctie 2  =</v>
      </c>
      <c r="E61" s="103">
        <f t="shared" si="4"/>
        <v>0</v>
      </c>
      <c r="F61" s="104">
        <f t="shared" si="5"/>
        <v>0</v>
      </c>
      <c r="G61" s="105">
        <f t="shared" si="6"/>
        <v>0</v>
      </c>
      <c r="H61" s="35"/>
      <c r="I61" s="103">
        <f t="shared" si="8"/>
        <v>0</v>
      </c>
      <c r="J61" s="104">
        <f t="shared" si="9"/>
        <v>0</v>
      </c>
      <c r="K61" s="105">
        <f t="shared" si="10"/>
        <v>0</v>
      </c>
      <c r="L61" s="35"/>
      <c r="M61" s="136">
        <f t="shared" si="7"/>
        <v>0</v>
      </c>
      <c r="N61" s="130">
        <f t="shared" si="7"/>
        <v>0</v>
      </c>
      <c r="O61" s="137">
        <f t="shared" si="7"/>
        <v>0</v>
      </c>
      <c r="P61" s="35"/>
      <c r="Q61" s="35"/>
      <c r="R61" s="35"/>
      <c r="S61" s="35"/>
      <c r="V61" s="35"/>
      <c r="W61" s="35"/>
    </row>
    <row r="62" spans="1:139">
      <c r="A62" s="35"/>
      <c r="B62" s="35"/>
      <c r="C62" s="35"/>
      <c r="D62" s="112" t="str">
        <f xml:space="preserve"> D$19</f>
        <v>= … Vrije vastgoedfunctie 3  =</v>
      </c>
      <c r="E62" s="103">
        <f t="shared" si="4"/>
        <v>0</v>
      </c>
      <c r="F62" s="104">
        <f t="shared" si="5"/>
        <v>0</v>
      </c>
      <c r="G62" s="105">
        <f t="shared" si="6"/>
        <v>0</v>
      </c>
      <c r="H62" s="35"/>
      <c r="I62" s="103">
        <f t="shared" si="8"/>
        <v>0</v>
      </c>
      <c r="J62" s="104">
        <f t="shared" si="9"/>
        <v>0</v>
      </c>
      <c r="K62" s="105">
        <f t="shared" si="10"/>
        <v>0</v>
      </c>
      <c r="L62" s="35"/>
      <c r="M62" s="136">
        <f t="shared" si="7"/>
        <v>0</v>
      </c>
      <c r="N62" s="130">
        <f t="shared" si="7"/>
        <v>0</v>
      </c>
      <c r="O62" s="137">
        <f t="shared" si="7"/>
        <v>0</v>
      </c>
      <c r="P62" s="35"/>
      <c r="Q62" s="35"/>
      <c r="R62" s="35"/>
      <c r="S62" s="35"/>
      <c r="V62" s="35"/>
      <c r="W62" s="35"/>
    </row>
    <row r="63" spans="1:139">
      <c r="A63" s="35"/>
      <c r="B63" s="35"/>
      <c r="C63" s="35"/>
      <c r="D63" s="133" t="str">
        <f xml:space="preserve"> D$20</f>
        <v>Gebouwd parkeren</v>
      </c>
      <c r="E63" s="103">
        <f t="shared" si="4"/>
        <v>0</v>
      </c>
      <c r="F63" s="104">
        <f t="shared" si="5"/>
        <v>0</v>
      </c>
      <c r="G63" s="105">
        <f t="shared" si="6"/>
        <v>0</v>
      </c>
      <c r="H63" s="35"/>
      <c r="I63" s="103">
        <f t="shared" si="8"/>
        <v>0</v>
      </c>
      <c r="J63" s="104">
        <f t="shared" si="9"/>
        <v>0</v>
      </c>
      <c r="K63" s="105">
        <f t="shared" si="10"/>
        <v>0</v>
      </c>
      <c r="L63" s="35"/>
      <c r="M63" s="136">
        <f t="shared" si="7"/>
        <v>0</v>
      </c>
      <c r="N63" s="130">
        <f t="shared" si="7"/>
        <v>0</v>
      </c>
      <c r="O63" s="137">
        <f t="shared" si="7"/>
        <v>0</v>
      </c>
      <c r="P63" s="35"/>
      <c r="Q63" s="35"/>
      <c r="R63" s="35"/>
      <c r="S63" s="35"/>
      <c r="V63" s="35"/>
      <c r="W63" s="35"/>
    </row>
    <row r="64" spans="1:139" ht="14.4" thickBot="1">
      <c r="A64" s="35"/>
      <c r="B64" s="35"/>
      <c r="C64" s="35"/>
      <c r="D64" s="100" t="s">
        <v>75</v>
      </c>
      <c r="E64" s="97"/>
      <c r="F64" s="104">
        <f t="shared" si="5"/>
        <v>0</v>
      </c>
      <c r="G64" s="105">
        <f t="shared" si="6"/>
        <v>0</v>
      </c>
      <c r="H64" s="35"/>
      <c r="I64" s="97"/>
      <c r="J64" s="104">
        <f>+$F43</f>
        <v>0</v>
      </c>
      <c r="K64" s="105">
        <f t="shared" si="10"/>
        <v>0</v>
      </c>
      <c r="L64" s="35"/>
      <c r="M64" s="138"/>
      <c r="N64" s="139">
        <f>+J64-F64</f>
        <v>0</v>
      </c>
      <c r="O64" s="140">
        <f>+K64-G64</f>
        <v>0</v>
      </c>
      <c r="P64" s="35"/>
      <c r="Q64" s="35"/>
      <c r="R64" s="35"/>
      <c r="S64" s="35"/>
      <c r="V64" s="35"/>
      <c r="W64" s="35"/>
    </row>
    <row r="65" spans="1:43">
      <c r="A65" s="35"/>
      <c r="B65" s="35"/>
      <c r="C65" s="35"/>
      <c r="D65" s="35"/>
      <c r="E65" s="35"/>
      <c r="F65" s="35"/>
      <c r="G65" s="35"/>
      <c r="H65" s="35"/>
      <c r="I65" s="35"/>
      <c r="J65" s="35"/>
      <c r="K65" s="35"/>
      <c r="L65" s="35"/>
      <c r="M65" s="35"/>
      <c r="N65" s="35"/>
      <c r="O65" s="35"/>
      <c r="P65" s="35"/>
      <c r="Q65" s="35"/>
      <c r="R65" s="35"/>
      <c r="S65" s="35"/>
      <c r="V65" s="35"/>
      <c r="W65" s="35"/>
    </row>
    <row r="66" spans="1:43">
      <c r="A66" s="35"/>
      <c r="B66" s="35"/>
      <c r="C66" s="35"/>
      <c r="D66" s="35"/>
      <c r="E66" s="35"/>
      <c r="F66" s="35"/>
      <c r="G66" s="35"/>
      <c r="H66" s="35"/>
      <c r="I66" s="35"/>
      <c r="J66" s="35"/>
      <c r="K66" s="35"/>
      <c r="L66" s="35"/>
      <c r="M66" s="35"/>
      <c r="N66" s="35"/>
      <c r="O66" s="35"/>
      <c r="P66" s="35"/>
      <c r="Q66" s="35"/>
      <c r="R66" s="35"/>
      <c r="S66" s="35"/>
      <c r="V66" s="35"/>
      <c r="W66" s="35"/>
    </row>
    <row r="67" spans="1:43" ht="14.4" thickBot="1">
      <c r="B67" s="122" t="s">
        <v>110</v>
      </c>
      <c r="C67" s="123"/>
      <c r="D67" s="123"/>
      <c r="E67" s="135"/>
      <c r="F67" s="135"/>
      <c r="G67" s="141"/>
      <c r="H67" s="123"/>
      <c r="I67" s="135"/>
      <c r="J67" s="135"/>
      <c r="K67" s="135"/>
      <c r="L67" s="123"/>
      <c r="M67" s="135"/>
      <c r="N67" s="135"/>
      <c r="O67" s="135"/>
      <c r="P67" s="123"/>
      <c r="Q67" s="123"/>
      <c r="R67" s="123"/>
      <c r="S67" s="125"/>
      <c r="V67" s="35"/>
      <c r="W67" s="35"/>
    </row>
    <row r="68" spans="1:43" ht="14.4">
      <c r="B68" s="35"/>
      <c r="C68" s="35"/>
      <c r="D68" s="379" t="s">
        <v>111</v>
      </c>
      <c r="E68" s="380"/>
      <c r="F68" s="380"/>
      <c r="G68" s="380"/>
      <c r="H68" s="380"/>
      <c r="I68" s="380"/>
      <c r="J68" s="380"/>
      <c r="K68" s="380"/>
      <c r="L68" s="380"/>
      <c r="M68" s="381"/>
      <c r="N68" s="35"/>
      <c r="O68" s="183" t="s">
        <v>112</v>
      </c>
      <c r="P68" s="184"/>
      <c r="Q68" s="185"/>
      <c r="R68" s="149"/>
      <c r="S68" s="149"/>
      <c r="T68" s="149"/>
      <c r="U68" s="149"/>
      <c r="V68" s="149"/>
      <c r="W68" s="150"/>
      <c r="AJ68" s="23" t="s">
        <v>113</v>
      </c>
      <c r="AK68" s="24"/>
      <c r="AL68" s="25"/>
      <c r="AM68" s="25"/>
      <c r="AN68" s="25"/>
      <c r="AO68" s="25"/>
      <c r="AP68" s="25"/>
      <c r="AQ68" s="25"/>
    </row>
    <row r="69" spans="1:43" ht="41.4">
      <c r="B69" s="35"/>
      <c r="C69" s="35"/>
      <c r="D69" s="177" t="s">
        <v>114</v>
      </c>
      <c r="E69" s="310" t="s">
        <v>75</v>
      </c>
      <c r="F69" s="290" t="str">
        <f>+'Begroting en prognose gemeente'!F5</f>
        <v>2024</v>
      </c>
      <c r="G69" s="176">
        <f t="shared" ref="G69:K69" si="11">F69+1</f>
        <v>2025</v>
      </c>
      <c r="H69" s="176">
        <f t="shared" si="11"/>
        <v>2026</v>
      </c>
      <c r="I69" s="176">
        <f t="shared" si="11"/>
        <v>2027</v>
      </c>
      <c r="J69" s="176">
        <f t="shared" si="11"/>
        <v>2028</v>
      </c>
      <c r="K69" s="176">
        <f t="shared" si="11"/>
        <v>2029</v>
      </c>
      <c r="L69" s="176">
        <f>K69+1</f>
        <v>2030</v>
      </c>
      <c r="M69" s="178">
        <f>L69+1</f>
        <v>2031</v>
      </c>
      <c r="N69" s="35"/>
      <c r="O69" s="177" t="s">
        <v>115</v>
      </c>
      <c r="P69" s="176" t="str">
        <f t="shared" ref="P69:W69" si="12">+F69</f>
        <v>2024</v>
      </c>
      <c r="Q69" s="176">
        <f t="shared" si="12"/>
        <v>2025</v>
      </c>
      <c r="R69" s="176">
        <f t="shared" si="12"/>
        <v>2026</v>
      </c>
      <c r="S69" s="176">
        <f t="shared" si="12"/>
        <v>2027</v>
      </c>
      <c r="T69" s="176">
        <f t="shared" si="12"/>
        <v>2028</v>
      </c>
      <c r="U69" s="176">
        <f t="shared" si="12"/>
        <v>2029</v>
      </c>
      <c r="V69" s="176">
        <f t="shared" si="12"/>
        <v>2030</v>
      </c>
      <c r="W69" s="178">
        <f t="shared" si="12"/>
        <v>2031</v>
      </c>
      <c r="AJ69" s="6" t="str">
        <f t="shared" ref="AJ69:AQ69" si="13">+F69</f>
        <v>2024</v>
      </c>
      <c r="AK69" s="6">
        <f t="shared" si="13"/>
        <v>2025</v>
      </c>
      <c r="AL69" s="6">
        <f t="shared" si="13"/>
        <v>2026</v>
      </c>
      <c r="AM69" s="6">
        <f t="shared" si="13"/>
        <v>2027</v>
      </c>
      <c r="AN69" s="6">
        <f t="shared" si="13"/>
        <v>2028</v>
      </c>
      <c r="AO69" s="6">
        <f t="shared" si="13"/>
        <v>2029</v>
      </c>
      <c r="AP69" s="6">
        <f t="shared" si="13"/>
        <v>2030</v>
      </c>
      <c r="AQ69" s="6">
        <f t="shared" si="13"/>
        <v>2031</v>
      </c>
    </row>
    <row r="70" spans="1:43">
      <c r="B70" s="35"/>
      <c r="C70" s="35"/>
      <c r="D70" s="179"/>
      <c r="E70" s="35"/>
      <c r="F70" s="62"/>
      <c r="G70" s="62"/>
      <c r="H70" s="62"/>
      <c r="I70" s="62"/>
      <c r="J70" s="62"/>
      <c r="K70" s="62"/>
      <c r="L70" s="62"/>
      <c r="M70" s="180"/>
      <c r="N70" s="35"/>
      <c r="O70" s="187"/>
      <c r="P70" s="186">
        <f t="shared" ref="P70:W70" si="14">+P69-$F$5</f>
        <v>2024</v>
      </c>
      <c r="Q70" s="186">
        <f t="shared" si="14"/>
        <v>2025</v>
      </c>
      <c r="R70" s="186">
        <f t="shared" si="14"/>
        <v>2026</v>
      </c>
      <c r="S70" s="186">
        <f t="shared" si="14"/>
        <v>2027</v>
      </c>
      <c r="T70" s="186">
        <f t="shared" si="14"/>
        <v>2028</v>
      </c>
      <c r="U70" s="186">
        <f t="shared" si="14"/>
        <v>2029</v>
      </c>
      <c r="V70" s="186">
        <f t="shared" si="14"/>
        <v>2030</v>
      </c>
      <c r="W70" s="188">
        <f t="shared" si="14"/>
        <v>2031</v>
      </c>
      <c r="AJ70" s="5">
        <f>+AJ69-'Begroting en prognose gemeente'!$F$5</f>
        <v>0</v>
      </c>
      <c r="AK70" s="5">
        <f>+AK69-'Begroting en prognose gemeente'!$F$5</f>
        <v>1</v>
      </c>
      <c r="AL70" s="5">
        <f>+AL69-'Begroting en prognose gemeente'!$F$5</f>
        <v>2</v>
      </c>
      <c r="AM70" s="5">
        <f>+AM69-'Begroting en prognose gemeente'!$F$5</f>
        <v>3</v>
      </c>
      <c r="AN70" s="5">
        <f>+AN69-'Begroting en prognose gemeente'!$F$5</f>
        <v>4</v>
      </c>
      <c r="AO70" s="5">
        <f>+AO69-'Begroting en prognose gemeente'!$F$5</f>
        <v>5</v>
      </c>
      <c r="AP70" s="5">
        <f>+AP69-'Begroting en prognose gemeente'!$F$5</f>
        <v>6</v>
      </c>
      <c r="AQ70" s="5">
        <f>+AQ69-'Begroting en prognose gemeente'!$F$5</f>
        <v>7</v>
      </c>
    </row>
    <row r="71" spans="1:43">
      <c r="B71" s="35"/>
      <c r="C71" s="35"/>
      <c r="D71" s="195" t="s">
        <v>133</v>
      </c>
      <c r="E71" s="312">
        <f>L21+Q21+L43+M43+T43+U43</f>
        <v>0</v>
      </c>
      <c r="F71" s="210"/>
      <c r="G71" s="210"/>
      <c r="H71" s="210"/>
      <c r="I71" s="210"/>
      <c r="J71" s="210"/>
      <c r="K71" s="210"/>
      <c r="L71" s="210"/>
      <c r="M71" s="211"/>
      <c r="N71" s="35"/>
      <c r="O71" s="199">
        <f>SUM(P71:W71)</f>
        <v>0</v>
      </c>
      <c r="P71" s="200">
        <f t="shared" ref="P71:W72" si="15">+F71*AJ71</f>
        <v>0</v>
      </c>
      <c r="Q71" s="200">
        <f t="shared" si="15"/>
        <v>0</v>
      </c>
      <c r="R71" s="200">
        <f t="shared" si="15"/>
        <v>0</v>
      </c>
      <c r="S71" s="200">
        <f t="shared" si="15"/>
        <v>0</v>
      </c>
      <c r="T71" s="200">
        <f t="shared" si="15"/>
        <v>0</v>
      </c>
      <c r="U71" s="200">
        <f t="shared" si="15"/>
        <v>0</v>
      </c>
      <c r="V71" s="200">
        <f t="shared" si="15"/>
        <v>0</v>
      </c>
      <c r="W71" s="201">
        <f t="shared" si="15"/>
        <v>0</v>
      </c>
      <c r="AJ71" s="4">
        <f>(1+'Begroting en prognose gemeente'!$J$12)^$AJ70</f>
        <v>1</v>
      </c>
      <c r="AK71" s="4">
        <f>(1+'Begroting en prognose gemeente'!$J$12)^AK$70</f>
        <v>1.02</v>
      </c>
      <c r="AL71" s="4">
        <f>(1+'Begroting en prognose gemeente'!$J$12)^AL$70</f>
        <v>1.0404</v>
      </c>
      <c r="AM71" s="4">
        <f>(1+'Begroting en prognose gemeente'!$J$12)^AM$70</f>
        <v>1.0612079999999999</v>
      </c>
      <c r="AN71" s="4">
        <f>(1+'Begroting en prognose gemeente'!$J$12)^AN$70</f>
        <v>1.08243216</v>
      </c>
      <c r="AO71" s="4">
        <f>(1+'Begroting en prognose gemeente'!$J$12)^AO$70</f>
        <v>1.1040808032</v>
      </c>
      <c r="AP71" s="4">
        <f>(1+'Begroting en prognose gemeente'!$J$12)^AP$70</f>
        <v>1.1261624192640001</v>
      </c>
      <c r="AQ71" s="4">
        <f>(1+'Begroting en prognose gemeente'!$J$12)^AQ$70</f>
        <v>1.1486856676492798</v>
      </c>
    </row>
    <row r="72" spans="1:43">
      <c r="B72" s="35"/>
      <c r="C72" s="35"/>
      <c r="D72" s="195" t="s">
        <v>134</v>
      </c>
      <c r="E72" s="328">
        <f>G46+O43+W43</f>
        <v>0</v>
      </c>
      <c r="F72" s="210"/>
      <c r="G72" s="210"/>
      <c r="H72" s="210"/>
      <c r="I72" s="210"/>
      <c r="J72" s="210"/>
      <c r="K72" s="210"/>
      <c r="L72" s="210"/>
      <c r="M72" s="211"/>
      <c r="N72" s="35"/>
      <c r="O72" s="199">
        <f>SUM(P72:W72)</f>
        <v>0</v>
      </c>
      <c r="P72" s="200">
        <f>+F72*AJ72</f>
        <v>0</v>
      </c>
      <c r="Q72" s="200">
        <f t="shared" si="15"/>
        <v>0</v>
      </c>
      <c r="R72" s="200">
        <f t="shared" si="15"/>
        <v>0</v>
      </c>
      <c r="S72" s="200">
        <f t="shared" si="15"/>
        <v>0</v>
      </c>
      <c r="T72" s="200">
        <f t="shared" si="15"/>
        <v>0</v>
      </c>
      <c r="U72" s="200">
        <f t="shared" si="15"/>
        <v>0</v>
      </c>
      <c r="V72" s="200">
        <f t="shared" si="15"/>
        <v>0</v>
      </c>
      <c r="W72" s="201">
        <f t="shared" si="15"/>
        <v>0</v>
      </c>
      <c r="AJ72" s="4">
        <f>(1+'Begroting en prognose gemeente'!$J$12)^AJ$70</f>
        <v>1</v>
      </c>
      <c r="AK72" s="4">
        <f>(1+'Begroting en prognose gemeente'!$J$12)^AK$70</f>
        <v>1.02</v>
      </c>
      <c r="AL72" s="4">
        <f>(1+'Begroting en prognose gemeente'!$J$12)^AL$70</f>
        <v>1.0404</v>
      </c>
      <c r="AM72" s="4">
        <f>(1+'Begroting en prognose gemeente'!$J$12)^AM$70</f>
        <v>1.0612079999999999</v>
      </c>
      <c r="AN72" s="4">
        <f>(1+'Begroting en prognose gemeente'!$J$12)^AN$70</f>
        <v>1.08243216</v>
      </c>
      <c r="AO72" s="4">
        <f>(1+'Begroting en prognose gemeente'!$J$12)^AO$70</f>
        <v>1.1040808032</v>
      </c>
      <c r="AP72" s="4">
        <f>(1+'Begroting en prognose gemeente'!$J$12)^AP$70</f>
        <v>1.1261624192640001</v>
      </c>
      <c r="AQ72" s="4">
        <f>(1+'Begroting en prognose gemeente'!$J$12)^AQ$70</f>
        <v>1.1486856676492798</v>
      </c>
    </row>
    <row r="73" spans="1:43">
      <c r="B73" s="35"/>
      <c r="C73" s="35"/>
      <c r="D73" s="195" t="s">
        <v>135</v>
      </c>
      <c r="E73" s="313">
        <f>O71-O72</f>
        <v>0</v>
      </c>
      <c r="F73" s="35"/>
      <c r="G73" s="35"/>
      <c r="H73" s="35"/>
      <c r="I73" s="35"/>
      <c r="J73" s="35"/>
      <c r="K73" s="35"/>
      <c r="L73" s="35"/>
      <c r="M73" s="35"/>
      <c r="N73" s="35"/>
      <c r="O73" s="333"/>
      <c r="P73" s="35"/>
      <c r="Q73" s="35"/>
      <c r="R73" s="35"/>
      <c r="S73" s="35"/>
      <c r="V73" s="35"/>
      <c r="W73" s="35"/>
    </row>
    <row r="74" spans="1:43">
      <c r="B74" s="35"/>
      <c r="C74" s="35"/>
      <c r="D74" s="35"/>
      <c r="E74" s="35"/>
      <c r="F74" s="35"/>
      <c r="G74" s="35"/>
      <c r="H74" s="35"/>
      <c r="I74" s="35"/>
      <c r="J74" s="35"/>
      <c r="K74" s="35"/>
      <c r="L74" s="35"/>
      <c r="M74" s="35"/>
      <c r="N74" s="35"/>
      <c r="O74" s="35"/>
      <c r="P74" s="35"/>
      <c r="Q74" s="35"/>
      <c r="R74" s="35"/>
      <c r="S74" s="35"/>
      <c r="V74" s="35"/>
      <c r="W74" s="35"/>
    </row>
    <row r="75" spans="1:43">
      <c r="B75" s="35"/>
      <c r="C75" s="35"/>
      <c r="D75" s="35"/>
      <c r="E75" s="35"/>
      <c r="F75" s="35"/>
      <c r="G75" s="35"/>
      <c r="H75" s="35"/>
      <c r="I75" s="35"/>
      <c r="J75" s="35"/>
      <c r="K75" s="35"/>
      <c r="L75" s="35"/>
      <c r="M75" s="35"/>
      <c r="N75" s="35"/>
      <c r="O75" s="35"/>
      <c r="P75" s="35"/>
      <c r="Q75" s="35"/>
      <c r="R75" s="35"/>
      <c r="S75" s="35"/>
      <c r="V75" s="35"/>
      <c r="W75" s="35"/>
    </row>
    <row r="76" spans="1:43">
      <c r="B76" s="35"/>
      <c r="C76" s="35"/>
      <c r="D76" s="314" t="s">
        <v>119</v>
      </c>
      <c r="E76" s="59">
        <f>IF(E71=SUM(F71:M71),3,-3)</f>
        <v>3</v>
      </c>
      <c r="F76" s="35" t="str">
        <f>IF(E76=3,"Realisatiekosten correct uitgefaseerd", "Totaal aan realisatiekosten wijkt af van opgetelde uitfasering")</f>
        <v>Realisatiekosten correct uitgefaseerd</v>
      </c>
      <c r="G76" s="35"/>
      <c r="H76" s="35"/>
      <c r="I76" s="35"/>
      <c r="J76" s="35"/>
      <c r="K76" s="35"/>
      <c r="L76" s="35"/>
      <c r="M76" s="35"/>
      <c r="N76" s="35"/>
      <c r="O76" s="35"/>
      <c r="P76" s="35"/>
      <c r="Q76" s="35"/>
      <c r="R76" s="35"/>
      <c r="S76" s="35"/>
      <c r="V76" s="35"/>
      <c r="W76" s="35"/>
    </row>
    <row r="77" spans="1:43">
      <c r="B77" s="35"/>
      <c r="C77" s="35"/>
      <c r="D77" s="314" t="s">
        <v>120</v>
      </c>
      <c r="E77" s="59">
        <f>IF(E72=SUM(F72:M72),3,-3)</f>
        <v>3</v>
      </c>
      <c r="F77" s="35" t="str">
        <f>IF(E77=3,"Realisatieopbrengsten correct uitgefaseerd", "Totaal aan realisatieopbrengsten wijkt af van opgetelde uitfasering")</f>
        <v>Realisatieopbrengsten correct uitgefaseerd</v>
      </c>
      <c r="G77" s="35"/>
      <c r="H77" s="35"/>
      <c r="I77" s="35"/>
      <c r="J77" s="35"/>
      <c r="K77" s="35"/>
      <c r="L77" s="35"/>
      <c r="M77" s="35"/>
      <c r="N77" s="35"/>
      <c r="O77" s="35"/>
      <c r="P77" s="35"/>
      <c r="Q77" s="35"/>
      <c r="R77" s="35"/>
      <c r="S77" s="35"/>
      <c r="V77" s="35"/>
      <c r="W77" s="35"/>
    </row>
    <row r="78" spans="1:43">
      <c r="B78" s="35"/>
      <c r="C78" s="35"/>
      <c r="D78" s="35"/>
      <c r="E78" s="35"/>
      <c r="F78" s="35"/>
      <c r="G78" s="35"/>
      <c r="H78" s="35"/>
      <c r="I78" s="35"/>
      <c r="J78" s="35"/>
      <c r="K78" s="35"/>
      <c r="L78" s="35"/>
      <c r="M78" s="35"/>
      <c r="N78" s="35"/>
      <c r="O78" s="35"/>
      <c r="P78" s="35"/>
      <c r="Q78" s="35"/>
      <c r="R78" s="35"/>
      <c r="S78" s="35"/>
      <c r="V78" s="35"/>
      <c r="W78" s="35"/>
    </row>
    <row r="79" spans="1:43">
      <c r="B79" s="35"/>
      <c r="C79" s="35"/>
      <c r="D79" s="35"/>
      <c r="E79" s="35"/>
      <c r="F79" s="35"/>
      <c r="G79" s="35"/>
      <c r="H79" s="35"/>
      <c r="I79" s="35"/>
      <c r="J79" s="35"/>
      <c r="K79" s="35"/>
      <c r="L79" s="35"/>
      <c r="M79" s="35"/>
      <c r="N79" s="35"/>
      <c r="O79" s="35"/>
      <c r="P79" s="35"/>
      <c r="Q79" s="35"/>
      <c r="R79" s="35"/>
      <c r="S79" s="35"/>
      <c r="V79" s="35"/>
      <c r="W79" s="35"/>
    </row>
    <row r="80" spans="1:43">
      <c r="B80" s="35"/>
      <c r="C80" s="35"/>
      <c r="F80" s="35"/>
      <c r="G80" s="35"/>
      <c r="H80" s="35"/>
      <c r="I80" s="35"/>
      <c r="J80" s="35"/>
      <c r="K80" s="35"/>
      <c r="L80" s="35"/>
      <c r="M80" s="35"/>
      <c r="N80" s="35"/>
      <c r="O80" s="35"/>
      <c r="P80" s="35"/>
      <c r="Q80" s="35"/>
      <c r="R80" s="35"/>
      <c r="S80" s="35"/>
      <c r="V80" s="35"/>
      <c r="W80" s="35"/>
    </row>
    <row r="81" spans="2:23">
      <c r="B81" s="35"/>
      <c r="C81" s="35"/>
      <c r="D81" s="35"/>
      <c r="E81" s="35"/>
      <c r="F81" s="35"/>
      <c r="G81" s="35"/>
      <c r="H81" s="35"/>
      <c r="I81" s="35"/>
      <c r="J81" s="35"/>
      <c r="K81" s="35"/>
      <c r="L81" s="35"/>
      <c r="M81" s="35"/>
      <c r="N81" s="35"/>
      <c r="O81" s="35"/>
      <c r="P81" s="35"/>
      <c r="Q81" s="35"/>
      <c r="R81" s="35"/>
      <c r="S81" s="35"/>
      <c r="V81" s="35"/>
      <c r="W81" s="35"/>
    </row>
    <row r="82" spans="2:23">
      <c r="B82" s="35"/>
      <c r="C82" s="35"/>
      <c r="D82" s="35"/>
      <c r="E82" s="35"/>
      <c r="F82" s="35"/>
      <c r="G82" s="35"/>
      <c r="H82" s="35"/>
      <c r="I82" s="35"/>
      <c r="J82" s="35"/>
      <c r="K82" s="35"/>
      <c r="L82" s="35"/>
      <c r="M82" s="35"/>
      <c r="N82" s="35"/>
      <c r="O82" s="35"/>
      <c r="P82" s="35"/>
      <c r="Q82" s="35"/>
      <c r="R82" s="35"/>
      <c r="S82" s="35"/>
      <c r="V82" s="35"/>
      <c r="W82" s="35"/>
    </row>
    <row r="83" spans="2:23">
      <c r="B83" s="35"/>
      <c r="C83" s="35"/>
      <c r="D83" s="35"/>
      <c r="E83" s="35"/>
      <c r="F83" s="35"/>
      <c r="G83" s="35"/>
      <c r="H83" s="35"/>
      <c r="I83" s="35"/>
      <c r="J83" s="35"/>
      <c r="K83" s="35"/>
      <c r="L83" s="35"/>
      <c r="M83" s="35"/>
      <c r="N83" s="35"/>
      <c r="O83" s="35"/>
      <c r="P83" s="35"/>
      <c r="Q83" s="35"/>
      <c r="R83" s="35"/>
      <c r="S83" s="35"/>
      <c r="V83" s="35"/>
      <c r="W83" s="35"/>
    </row>
    <row r="84" spans="2:23">
      <c r="B84" s="35"/>
      <c r="C84" s="35"/>
      <c r="D84" s="35"/>
      <c r="E84" s="35"/>
      <c r="F84" s="35"/>
      <c r="G84" s="35"/>
      <c r="H84" s="35"/>
      <c r="I84" s="35"/>
      <c r="J84" s="35"/>
      <c r="K84" s="35"/>
      <c r="L84" s="35"/>
      <c r="M84" s="35"/>
      <c r="N84" s="35"/>
      <c r="O84" s="35"/>
      <c r="P84" s="35"/>
      <c r="Q84" s="35"/>
      <c r="R84" s="35"/>
      <c r="S84" s="35"/>
      <c r="V84" s="35"/>
      <c r="W84" s="35"/>
    </row>
    <row r="85" spans="2:23">
      <c r="B85" s="35"/>
      <c r="C85" s="35"/>
      <c r="D85" s="35"/>
      <c r="E85" s="35"/>
      <c r="F85" s="35"/>
      <c r="G85" s="35"/>
      <c r="H85" s="35"/>
      <c r="I85" s="35"/>
      <c r="J85" s="35"/>
      <c r="K85" s="35"/>
      <c r="L85" s="35"/>
      <c r="M85" s="35"/>
      <c r="N85" s="35"/>
      <c r="O85" s="35"/>
      <c r="P85" s="35"/>
      <c r="Q85" s="35"/>
      <c r="R85" s="35"/>
      <c r="S85" s="35"/>
      <c r="V85" s="35"/>
      <c r="W85" s="35"/>
    </row>
    <row r="86" spans="2:23">
      <c r="B86" s="35"/>
      <c r="C86" s="35"/>
      <c r="D86" s="35"/>
      <c r="E86" s="35"/>
      <c r="F86" s="35"/>
      <c r="G86" s="35"/>
      <c r="H86" s="35"/>
      <c r="I86" s="35"/>
      <c r="J86" s="35"/>
      <c r="K86" s="35"/>
      <c r="L86" s="35"/>
      <c r="M86" s="35"/>
      <c r="N86" s="35"/>
      <c r="O86" s="35"/>
      <c r="P86" s="35"/>
      <c r="Q86" s="35"/>
      <c r="R86" s="35"/>
      <c r="S86" s="35"/>
      <c r="V86" s="35"/>
      <c r="W86" s="35"/>
    </row>
    <row r="87" spans="2:23">
      <c r="B87" s="35"/>
      <c r="C87" s="35"/>
      <c r="D87" s="35"/>
      <c r="E87" s="35"/>
      <c r="F87" s="35"/>
      <c r="G87" s="35"/>
      <c r="H87" s="35"/>
      <c r="I87" s="35"/>
      <c r="J87" s="35"/>
      <c r="K87" s="35"/>
      <c r="L87" s="35"/>
      <c r="M87" s="35"/>
      <c r="N87" s="35"/>
      <c r="O87" s="35"/>
      <c r="P87" s="35"/>
      <c r="Q87" s="35"/>
      <c r="R87" s="35"/>
      <c r="S87" s="35"/>
      <c r="V87" s="35"/>
      <c r="W87" s="35"/>
    </row>
    <row r="88" spans="2:23">
      <c r="B88" s="35"/>
      <c r="C88" s="35"/>
      <c r="D88" s="35"/>
      <c r="E88" s="35"/>
      <c r="F88" s="35"/>
      <c r="G88" s="35"/>
      <c r="H88" s="35"/>
      <c r="I88" s="35"/>
      <c r="J88" s="35"/>
      <c r="K88" s="35"/>
      <c r="L88" s="35"/>
      <c r="M88" s="35"/>
      <c r="N88" s="35"/>
      <c r="O88" s="35"/>
      <c r="P88" s="35"/>
      <c r="Q88" s="35"/>
      <c r="R88" s="35"/>
      <c r="S88" s="35"/>
      <c r="V88" s="35"/>
      <c r="W88" s="35"/>
    </row>
    <row r="89" spans="2:23">
      <c r="B89" s="35"/>
      <c r="C89" s="35"/>
      <c r="D89" s="35"/>
      <c r="E89" s="35"/>
      <c r="F89" s="35"/>
      <c r="G89" s="35"/>
      <c r="H89" s="35"/>
      <c r="I89" s="35"/>
      <c r="J89" s="35"/>
      <c r="K89" s="35"/>
      <c r="L89" s="35"/>
      <c r="M89" s="35"/>
      <c r="N89" s="35"/>
      <c r="O89" s="35"/>
      <c r="P89" s="35"/>
      <c r="Q89" s="35"/>
      <c r="R89" s="35"/>
      <c r="S89" s="35"/>
      <c r="V89" s="35"/>
      <c r="W89" s="35"/>
    </row>
    <row r="90" spans="2:23">
      <c r="V90" s="35"/>
      <c r="W90" s="35"/>
    </row>
    <row r="91" spans="2:23">
      <c r="V91" s="35"/>
      <c r="W91" s="35"/>
    </row>
    <row r="92" spans="2:23">
      <c r="V92" s="35"/>
      <c r="W92" s="35"/>
    </row>
    <row r="93" spans="2:23">
      <c r="V93" s="35"/>
      <c r="W93" s="35"/>
    </row>
    <row r="94" spans="2:23">
      <c r="V94" s="35"/>
      <c r="W94" s="35"/>
    </row>
    <row r="95" spans="2:23">
      <c r="V95" s="35"/>
      <c r="W95" s="35"/>
    </row>
    <row r="96" spans="2:23">
      <c r="V96" s="35"/>
      <c r="W96" s="35"/>
    </row>
    <row r="97" spans="22:23">
      <c r="V97" s="35"/>
      <c r="W97" s="35"/>
    </row>
    <row r="98" spans="22:23">
      <c r="V98" s="35"/>
      <c r="W98" s="35"/>
    </row>
    <row r="99" spans="22:23">
      <c r="V99" s="35"/>
      <c r="W99" s="35"/>
    </row>
    <row r="100" spans="22:23">
      <c r="V100" s="35"/>
      <c r="W100" s="35"/>
    </row>
    <row r="101" spans="22:23">
      <c r="V101" s="35"/>
      <c r="W101" s="35"/>
    </row>
    <row r="102" spans="22:23">
      <c r="V102" s="35"/>
      <c r="W102" s="35"/>
    </row>
    <row r="103" spans="22:23">
      <c r="V103" s="35"/>
      <c r="W103" s="35"/>
    </row>
  </sheetData>
  <sheetProtection algorithmName="SHA-512" hashValue="ReY0XXd1+kcBFiMppnesEq+b7ytrSk5WCJrpXa47JnMEVrbjW7aXYdmICW+R2Z9gQPASsVfLrztzGq9CSwNzSg==" saltValue="gptd0mOsmGoBN6BIa6VAkw==" spinCount="100000" sheet="1" objects="1" scenarios="1"/>
  <mergeCells count="12">
    <mergeCell ref="E8:G8"/>
    <mergeCell ref="I8:L8"/>
    <mergeCell ref="N8:Q8"/>
    <mergeCell ref="D24:D25"/>
    <mergeCell ref="E30:G30"/>
    <mergeCell ref="I30:O30"/>
    <mergeCell ref="Q30:W30"/>
    <mergeCell ref="D45:D46"/>
    <mergeCell ref="E51:G51"/>
    <mergeCell ref="I51:K51"/>
    <mergeCell ref="M51:O51"/>
    <mergeCell ref="D68:M68"/>
  </mergeCells>
  <conditionalFormatting sqref="E27">
    <cfRule type="iconSet" priority="2">
      <iconSet iconSet="3Symbols" showValue="0">
        <cfvo type="percent" val="0"/>
        <cfvo type="num" val="0"/>
        <cfvo type="num" val="1"/>
      </iconSet>
    </cfRule>
  </conditionalFormatting>
  <conditionalFormatting sqref="E76:E77">
    <cfRule type="iconSet" priority="1">
      <iconSet iconSet="3Symbols" showValue="0">
        <cfvo type="percent" val="0"/>
        <cfvo type="num" val="0"/>
        <cfvo type="num" val="1"/>
      </iconSet>
    </cfRule>
  </conditionalFormatting>
  <conditionalFormatting sqref="H25:H27">
    <cfRule type="iconSet" priority="3">
      <iconSet iconSet="3Symbols" showValue="0">
        <cfvo type="percent" val="0"/>
        <cfvo type="num" val="0"/>
        <cfvo type="num" val="1"/>
      </iconSet>
    </cfRule>
  </conditionalFormatting>
  <conditionalFormatting sqref="H46:H48">
    <cfRule type="iconSet" priority="4">
      <iconSet iconSet="3Symbols" showValue="0">
        <cfvo type="percent" val="0"/>
        <cfvo type="num" val="0"/>
        <cfvo type="num" val="1"/>
      </iconSet>
    </cfRule>
  </conditionalFormatting>
  <conditionalFormatting sqref="J48 E48">
    <cfRule type="iconSet" priority="5">
      <iconSet iconSet="3Symbols" showValue="0">
        <cfvo type="percent" val="0"/>
        <cfvo type="num" val="0"/>
        <cfvo type="num" val="1"/>
      </iconSet>
    </cfRule>
  </conditionalFormatting>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CD722-0747-425C-951D-51C38E3B856A}">
  <sheetPr codeName="Blad3">
    <tabColor theme="9"/>
    <pageSetUpPr fitToPage="1"/>
  </sheetPr>
  <dimension ref="A1:AS75"/>
  <sheetViews>
    <sheetView showGridLines="0" topLeftCell="A22" zoomScale="91" zoomScaleNormal="91" workbookViewId="0">
      <selection activeCell="E47" sqref="E47"/>
    </sheetView>
  </sheetViews>
  <sheetFormatPr defaultColWidth="8.88671875" defaultRowHeight="14.4" outlineLevelCol="1"/>
  <cols>
    <col min="1" max="3" width="1.5546875" style="34" customWidth="1"/>
    <col min="4" max="4" width="1.5546875" style="31" customWidth="1"/>
    <col min="5" max="5" width="82.6640625" style="2" customWidth="1"/>
    <col min="6" max="7" width="16" style="2" customWidth="1"/>
    <col min="8" max="8" width="10.5546875" style="2" customWidth="1"/>
    <col min="9" max="9" width="16" style="2" customWidth="1"/>
    <col min="10" max="10" width="12.33203125" style="2" bestFit="1" customWidth="1"/>
    <col min="11" max="11" width="3.109375" style="2" customWidth="1"/>
    <col min="12" max="12" width="16.5546875" style="2" customWidth="1"/>
    <col min="13" max="13" width="14.6640625" style="2" customWidth="1"/>
    <col min="14" max="20" width="13.5546875" style="2" customWidth="1"/>
    <col min="21" max="21" width="3.109375" style="2" customWidth="1"/>
    <col min="22" max="29" width="8.88671875" style="2" hidden="1" customWidth="1" outlineLevel="1"/>
    <col min="30" max="30" width="3.44140625" style="2" hidden="1" customWidth="1" outlineLevel="1"/>
    <col min="31" max="31" width="14.6640625" style="2" customWidth="1" collapsed="1"/>
    <col min="32" max="32" width="14.6640625" style="2" customWidth="1"/>
    <col min="33" max="39" width="13.5546875" style="2" customWidth="1"/>
    <col min="40" max="40" width="3.109375" style="2" customWidth="1"/>
    <col min="41" max="16384" width="8.88671875" style="2"/>
  </cols>
  <sheetData>
    <row r="1" spans="1:40" ht="26.4" thickBot="1">
      <c r="A1" s="86" t="s">
        <v>136</v>
      </c>
      <c r="B1" s="33"/>
      <c r="C1" s="33"/>
      <c r="D1" s="54"/>
      <c r="E1" s="33"/>
      <c r="G1" s="35"/>
      <c r="H1" s="35"/>
      <c r="I1" s="35"/>
      <c r="J1" s="35"/>
      <c r="K1" s="11"/>
      <c r="L1" s="11"/>
      <c r="M1" s="11"/>
      <c r="N1" s="11"/>
      <c r="O1" s="11"/>
      <c r="P1" s="11"/>
      <c r="Q1" s="11"/>
      <c r="R1" s="11"/>
      <c r="S1" s="11"/>
      <c r="T1" s="11"/>
    </row>
    <row r="2" spans="1:40" ht="17.399999999999999">
      <c r="B2" s="142" t="s">
        <v>137</v>
      </c>
      <c r="C2" s="12"/>
      <c r="D2" s="36"/>
      <c r="E2" s="34"/>
      <c r="F2" s="34"/>
      <c r="G2" s="34"/>
      <c r="H2" s="34"/>
      <c r="I2" s="34"/>
      <c r="J2" s="34"/>
      <c r="K2" s="34"/>
      <c r="L2" s="34"/>
      <c r="M2" s="34"/>
      <c r="N2" s="34"/>
      <c r="O2" s="34"/>
      <c r="P2" s="34"/>
      <c r="Q2" s="34"/>
      <c r="S2" s="171"/>
      <c r="T2" s="172">
        <f xml:space="preserve"> Voorblad!$C$7</f>
        <v>0</v>
      </c>
      <c r="U2" s="34"/>
      <c r="V2" s="34"/>
      <c r="W2" s="34"/>
      <c r="X2" s="34"/>
      <c r="Y2" s="34"/>
      <c r="Z2" s="34"/>
      <c r="AA2" s="34"/>
      <c r="AB2" s="34"/>
      <c r="AC2" s="34"/>
      <c r="AD2" s="34"/>
      <c r="AE2" s="34"/>
      <c r="AF2" s="34"/>
      <c r="AG2" s="34"/>
      <c r="AH2" s="34"/>
      <c r="AI2" s="34"/>
      <c r="AJ2" s="34"/>
      <c r="AK2" s="34"/>
      <c r="AL2" s="34"/>
      <c r="AM2" s="34"/>
    </row>
    <row r="3" spans="1:40" ht="15" thickBot="1">
      <c r="D3" s="36"/>
      <c r="E3" s="55"/>
      <c r="F3" s="34"/>
      <c r="G3" s="34"/>
      <c r="H3" s="34"/>
      <c r="I3" s="34"/>
      <c r="J3" s="34"/>
      <c r="K3" s="34"/>
      <c r="L3" s="34"/>
      <c r="M3" s="34"/>
      <c r="N3" s="34"/>
      <c r="O3" s="34"/>
      <c r="P3" s="34"/>
      <c r="Q3" s="34"/>
      <c r="S3" s="173"/>
      <c r="T3" s="174">
        <f xml:space="preserve"> Voorblad!$C$9</f>
        <v>0</v>
      </c>
      <c r="U3" s="34"/>
      <c r="V3" s="34"/>
      <c r="W3" s="34"/>
      <c r="X3" s="34"/>
      <c r="Y3" s="34"/>
      <c r="Z3" s="34"/>
      <c r="AA3" s="34"/>
      <c r="AB3" s="34"/>
      <c r="AC3" s="34"/>
      <c r="AD3" s="34"/>
      <c r="AE3" s="34"/>
      <c r="AF3" s="34"/>
      <c r="AG3" s="34"/>
      <c r="AH3" s="34"/>
      <c r="AI3" s="34"/>
      <c r="AJ3" s="34"/>
      <c r="AK3" s="34"/>
      <c r="AL3" s="34"/>
      <c r="AM3" s="34"/>
    </row>
    <row r="4" spans="1:40" s="19" customFormat="1" thickBot="1">
      <c r="A4" s="56"/>
      <c r="B4" s="152" t="s">
        <v>138</v>
      </c>
      <c r="C4" s="153"/>
      <c r="D4" s="154"/>
      <c r="E4" s="153"/>
      <c r="F4" s="155"/>
      <c r="G4" s="56"/>
      <c r="H4" s="56"/>
      <c r="I4" s="56"/>
      <c r="J4" s="56"/>
      <c r="K4" s="56"/>
      <c r="L4" s="56"/>
      <c r="M4" s="56"/>
      <c r="N4" s="56"/>
      <c r="O4" s="56"/>
      <c r="P4" s="56"/>
      <c r="Q4" s="56"/>
      <c r="S4" s="146"/>
      <c r="T4" s="175">
        <f xml:space="preserve"> Voorblad!$C$11</f>
        <v>0</v>
      </c>
      <c r="U4" s="56"/>
      <c r="V4" s="56"/>
      <c r="W4" s="56"/>
      <c r="X4" s="56"/>
      <c r="Y4" s="56"/>
      <c r="Z4" s="56"/>
      <c r="AA4" s="56"/>
      <c r="AB4" s="56"/>
      <c r="AC4" s="56"/>
      <c r="AD4" s="56"/>
      <c r="AE4" s="56"/>
      <c r="AF4" s="56"/>
      <c r="AG4" s="56"/>
      <c r="AH4" s="56"/>
      <c r="AI4" s="56"/>
      <c r="AJ4" s="56"/>
      <c r="AK4" s="56"/>
      <c r="AL4" s="56"/>
      <c r="AM4" s="56"/>
      <c r="AN4" s="56"/>
    </row>
    <row r="5" spans="1:40" s="19" customFormat="1" ht="13.8">
      <c r="A5" s="56"/>
      <c r="B5" s="145"/>
      <c r="C5" s="52"/>
      <c r="D5" s="53"/>
      <c r="E5" s="151" t="s">
        <v>139</v>
      </c>
      <c r="F5" s="156" t="s">
        <v>140</v>
      </c>
      <c r="G5" s="56"/>
      <c r="H5" s="56"/>
      <c r="I5" s="56"/>
      <c r="J5" s="56"/>
      <c r="K5" s="56"/>
      <c r="L5" s="56"/>
      <c r="M5" s="56"/>
      <c r="N5" s="56"/>
      <c r="O5" s="56"/>
      <c r="P5" s="56"/>
      <c r="Q5" s="56"/>
      <c r="R5" s="56"/>
      <c r="S5" s="51"/>
      <c r="T5" s="51"/>
      <c r="U5" s="56"/>
      <c r="V5" s="56"/>
      <c r="W5" s="56"/>
      <c r="X5" s="56"/>
      <c r="Y5" s="56"/>
      <c r="Z5" s="56"/>
      <c r="AA5" s="56"/>
      <c r="AB5" s="56"/>
      <c r="AC5" s="56"/>
      <c r="AD5" s="56"/>
      <c r="AE5" s="56"/>
      <c r="AF5" s="56"/>
      <c r="AG5" s="56"/>
      <c r="AH5" s="56"/>
      <c r="AI5" s="56"/>
      <c r="AJ5" s="56"/>
      <c r="AK5" s="56"/>
      <c r="AL5" s="56"/>
      <c r="AM5" s="56"/>
      <c r="AN5" s="56"/>
    </row>
    <row r="6" spans="1:40" s="19" customFormat="1" ht="13.8">
      <c r="A6" s="56"/>
      <c r="B6" s="145"/>
      <c r="C6" s="52"/>
      <c r="D6" s="53"/>
      <c r="E6" s="143" t="s">
        <v>141</v>
      </c>
      <c r="F6" s="157">
        <v>45474</v>
      </c>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row>
    <row r="7" spans="1:40" s="19" customFormat="1" thickBot="1">
      <c r="A7" s="56"/>
      <c r="B7" s="146"/>
      <c r="C7" s="147"/>
      <c r="D7" s="148"/>
      <c r="E7" s="144" t="s">
        <v>142</v>
      </c>
      <c r="F7" s="158">
        <v>0.02</v>
      </c>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row>
    <row r="8" spans="1:40" s="56" customFormat="1" thickBot="1">
      <c r="D8" s="66"/>
    </row>
    <row r="9" spans="1:40" s="19" customFormat="1" ht="13.8">
      <c r="A9" s="56"/>
      <c r="B9" s="152" t="s">
        <v>143</v>
      </c>
      <c r="C9" s="153"/>
      <c r="D9" s="154"/>
      <c r="E9" s="170"/>
      <c r="F9" s="167" t="s">
        <v>144</v>
      </c>
      <c r="G9" s="168"/>
      <c r="H9" s="168"/>
      <c r="I9" s="168"/>
      <c r="J9" s="169"/>
      <c r="K9" s="52"/>
      <c r="L9" s="183" t="s">
        <v>111</v>
      </c>
      <c r="M9" s="184"/>
      <c r="N9" s="185"/>
      <c r="O9" s="149"/>
      <c r="P9" s="149"/>
      <c r="Q9" s="149"/>
      <c r="R9" s="149"/>
      <c r="S9" s="149"/>
      <c r="T9" s="150"/>
      <c r="V9" s="23" t="s">
        <v>113</v>
      </c>
      <c r="W9" s="24"/>
      <c r="X9" s="25"/>
      <c r="Y9" s="25"/>
      <c r="Z9" s="25"/>
      <c r="AA9" s="25"/>
      <c r="AB9" s="25"/>
      <c r="AC9" s="25"/>
      <c r="AE9" s="183" t="s">
        <v>112</v>
      </c>
      <c r="AF9" s="184"/>
      <c r="AG9" s="185"/>
      <c r="AH9" s="149"/>
      <c r="AI9" s="149"/>
      <c r="AJ9" s="149"/>
      <c r="AK9" s="149"/>
      <c r="AL9" s="149"/>
      <c r="AM9" s="150"/>
    </row>
    <row r="10" spans="1:40" s="19" customFormat="1" ht="41.4">
      <c r="A10" s="56"/>
      <c r="B10" s="145"/>
      <c r="C10" s="57" t="s">
        <v>145</v>
      </c>
      <c r="D10" s="53"/>
      <c r="E10" s="52"/>
      <c r="F10" s="159" t="s">
        <v>146</v>
      </c>
      <c r="G10" s="159" t="s">
        <v>147</v>
      </c>
      <c r="H10" s="159" t="s">
        <v>148</v>
      </c>
      <c r="I10" s="159" t="s">
        <v>149</v>
      </c>
      <c r="J10" s="163" t="s">
        <v>150</v>
      </c>
      <c r="K10" s="52"/>
      <c r="L10" s="177" t="s">
        <v>114</v>
      </c>
      <c r="M10" s="176" t="str">
        <f>+F5</f>
        <v>2024</v>
      </c>
      <c r="N10" s="176">
        <f t="shared" ref="N10:P10" si="0">M10+1</f>
        <v>2025</v>
      </c>
      <c r="O10" s="176">
        <f t="shared" si="0"/>
        <v>2026</v>
      </c>
      <c r="P10" s="176">
        <f t="shared" si="0"/>
        <v>2027</v>
      </c>
      <c r="Q10" s="176">
        <f t="shared" ref="Q10" si="1">P10+1</f>
        <v>2028</v>
      </c>
      <c r="R10" s="176">
        <f t="shared" ref="R10" si="2">Q10+1</f>
        <v>2029</v>
      </c>
      <c r="S10" s="176">
        <f>R10+1</f>
        <v>2030</v>
      </c>
      <c r="T10" s="178">
        <f>S10+1</f>
        <v>2031</v>
      </c>
      <c r="V10" s="6" t="str">
        <f t="shared" ref="V10:AA10" si="3">+M10</f>
        <v>2024</v>
      </c>
      <c r="W10" s="6">
        <f t="shared" si="3"/>
        <v>2025</v>
      </c>
      <c r="X10" s="6">
        <f t="shared" si="3"/>
        <v>2026</v>
      </c>
      <c r="Y10" s="6">
        <f t="shared" si="3"/>
        <v>2027</v>
      </c>
      <c r="Z10" s="6">
        <f t="shared" si="3"/>
        <v>2028</v>
      </c>
      <c r="AA10" s="6">
        <f t="shared" si="3"/>
        <v>2029</v>
      </c>
      <c r="AB10" s="6">
        <f t="shared" ref="AB10:AC10" si="4">+S10</f>
        <v>2030</v>
      </c>
      <c r="AC10" s="6">
        <f t="shared" si="4"/>
        <v>2031</v>
      </c>
      <c r="AE10" s="177" t="s">
        <v>115</v>
      </c>
      <c r="AF10" s="176" t="str">
        <f t="shared" ref="AF10:AL10" si="5">+M10</f>
        <v>2024</v>
      </c>
      <c r="AG10" s="176">
        <f t="shared" si="5"/>
        <v>2025</v>
      </c>
      <c r="AH10" s="176">
        <f t="shared" si="5"/>
        <v>2026</v>
      </c>
      <c r="AI10" s="176">
        <f t="shared" si="5"/>
        <v>2027</v>
      </c>
      <c r="AJ10" s="176">
        <f t="shared" si="5"/>
        <v>2028</v>
      </c>
      <c r="AK10" s="176">
        <f t="shared" si="5"/>
        <v>2029</v>
      </c>
      <c r="AL10" s="176">
        <f t="shared" si="5"/>
        <v>2030</v>
      </c>
      <c r="AM10" s="178">
        <f t="shared" ref="AM10" si="6">+T10</f>
        <v>2031</v>
      </c>
    </row>
    <row r="11" spans="1:40" s="19" customFormat="1" ht="13.8">
      <c r="A11" s="56"/>
      <c r="B11" s="145"/>
      <c r="C11" s="58"/>
      <c r="D11" s="53" t="s">
        <v>151</v>
      </c>
      <c r="E11" s="52"/>
      <c r="F11" s="160"/>
      <c r="G11" s="160"/>
      <c r="H11" s="160"/>
      <c r="I11" s="160"/>
      <c r="J11" s="164"/>
      <c r="K11" s="52"/>
      <c r="L11" s="179"/>
      <c r="M11" s="62"/>
      <c r="N11" s="62"/>
      <c r="O11" s="62"/>
      <c r="P11" s="62"/>
      <c r="Q11" s="62"/>
      <c r="R11" s="62"/>
      <c r="S11" s="62"/>
      <c r="T11" s="180"/>
      <c r="U11" s="56"/>
      <c r="V11" s="5">
        <f t="shared" ref="V11:AA11" si="7">+V10-$F$5</f>
        <v>0</v>
      </c>
      <c r="W11" s="5">
        <f t="shared" si="7"/>
        <v>1</v>
      </c>
      <c r="X11" s="5">
        <f t="shared" si="7"/>
        <v>2</v>
      </c>
      <c r="Y11" s="5">
        <f t="shared" si="7"/>
        <v>3</v>
      </c>
      <c r="Z11" s="5">
        <f t="shared" si="7"/>
        <v>4</v>
      </c>
      <c r="AA11" s="5">
        <f t="shared" si="7"/>
        <v>5</v>
      </c>
      <c r="AB11" s="5">
        <f t="shared" ref="AB11:AC11" si="8">+AB10-$F$5</f>
        <v>6</v>
      </c>
      <c r="AC11" s="5">
        <f t="shared" si="8"/>
        <v>7</v>
      </c>
      <c r="AE11" s="187"/>
      <c r="AF11" s="186">
        <f t="shared" ref="AF11:AM11" si="9">+AF10-$F$5</f>
        <v>0</v>
      </c>
      <c r="AG11" s="186">
        <f t="shared" si="9"/>
        <v>1</v>
      </c>
      <c r="AH11" s="186">
        <f t="shared" si="9"/>
        <v>2</v>
      </c>
      <c r="AI11" s="186">
        <f t="shared" si="9"/>
        <v>3</v>
      </c>
      <c r="AJ11" s="186">
        <f t="shared" si="9"/>
        <v>4</v>
      </c>
      <c r="AK11" s="186">
        <f t="shared" si="9"/>
        <v>5</v>
      </c>
      <c r="AL11" s="186">
        <f t="shared" ref="AL11" si="10">+AL10-$F$5</f>
        <v>6</v>
      </c>
      <c r="AM11" s="188">
        <f t="shared" si="9"/>
        <v>7</v>
      </c>
    </row>
    <row r="12" spans="1:40" s="19" customFormat="1" ht="13.8">
      <c r="A12" s="56"/>
      <c r="B12" s="145"/>
      <c r="C12" s="52"/>
      <c r="D12" s="53"/>
      <c r="E12" s="160" t="s">
        <v>152</v>
      </c>
      <c r="F12" s="143"/>
      <c r="G12" s="161">
        <f xml:space="preserve"> 'Input gemeente'!G$33</f>
        <v>0</v>
      </c>
      <c r="H12" s="191">
        <f>IF(G12=0, 0,+(I12-G12)/G12)</f>
        <v>0</v>
      </c>
      <c r="I12" s="207">
        <f>+G12</f>
        <v>0</v>
      </c>
      <c r="J12" s="208">
        <v>0.02</v>
      </c>
      <c r="K12" s="69">
        <f>IF(I12=L12,3,-3)</f>
        <v>3</v>
      </c>
      <c r="L12" s="195">
        <f>SUM(M12:T12)</f>
        <v>0</v>
      </c>
      <c r="M12" s="210"/>
      <c r="N12" s="210"/>
      <c r="O12" s="210"/>
      <c r="P12" s="210"/>
      <c r="Q12" s="210"/>
      <c r="R12" s="210"/>
      <c r="S12" s="210"/>
      <c r="T12" s="211"/>
      <c r="V12" s="4">
        <f>(1+$J12)^V$11</f>
        <v>1</v>
      </c>
      <c r="W12" s="4">
        <f t="shared" ref="W12:AC26" si="11">(1+$J12)^W$11</f>
        <v>1.02</v>
      </c>
      <c r="X12" s="4">
        <f t="shared" si="11"/>
        <v>1.0404</v>
      </c>
      <c r="Y12" s="4">
        <f t="shared" si="11"/>
        <v>1.0612079999999999</v>
      </c>
      <c r="Z12" s="4">
        <f t="shared" si="11"/>
        <v>1.08243216</v>
      </c>
      <c r="AA12" s="4">
        <f t="shared" si="11"/>
        <v>1.1040808032</v>
      </c>
      <c r="AB12" s="4">
        <f t="shared" si="11"/>
        <v>1.1261624192640001</v>
      </c>
      <c r="AC12" s="4">
        <f t="shared" si="11"/>
        <v>1.1486856676492798</v>
      </c>
      <c r="AE12" s="199">
        <f>SUM(AF12:AM12)</f>
        <v>0</v>
      </c>
      <c r="AF12" s="200">
        <f>+M12*V12</f>
        <v>0</v>
      </c>
      <c r="AG12" s="200">
        <f t="shared" ref="AG12:AG13" si="12">+N12*W12</f>
        <v>0</v>
      </c>
      <c r="AH12" s="200">
        <f t="shared" ref="AH12:AH13" si="13">+O12*X12</f>
        <v>0</v>
      </c>
      <c r="AI12" s="200">
        <f t="shared" ref="AI12:AI13" si="14">+P12*Y12</f>
        <v>0</v>
      </c>
      <c r="AJ12" s="200">
        <f t="shared" ref="AJ12:AJ13" si="15">+Q12*Z12</f>
        <v>0</v>
      </c>
      <c r="AK12" s="200">
        <f t="shared" ref="AK12:AK13" si="16">+R12*AA12</f>
        <v>0</v>
      </c>
      <c r="AL12" s="200">
        <f t="shared" ref="AL12:AL13" si="17">+S12*AB12</f>
        <v>0</v>
      </c>
      <c r="AM12" s="201">
        <f t="shared" ref="AM12:AM13" si="18">+T12*AC12</f>
        <v>0</v>
      </c>
    </row>
    <row r="13" spans="1:40" s="19" customFormat="1" ht="13.8">
      <c r="A13" s="56"/>
      <c r="B13" s="145"/>
      <c r="C13" s="52"/>
      <c r="D13" s="53"/>
      <c r="E13" s="160" t="s">
        <v>153</v>
      </c>
      <c r="F13" s="143"/>
      <c r="G13" s="206"/>
      <c r="H13" s="191">
        <f t="shared" ref="H13" si="19">IF(G13=0, 0,+(I13-G13)/G13)</f>
        <v>0</v>
      </c>
      <c r="I13" s="209"/>
      <c r="J13" s="208">
        <v>0.02</v>
      </c>
      <c r="K13" s="69">
        <f>IF(I13=L13,3,-3)</f>
        <v>3</v>
      </c>
      <c r="L13" s="195">
        <f>SUM(M13:T13)</f>
        <v>0</v>
      </c>
      <c r="M13" s="210"/>
      <c r="N13" s="210"/>
      <c r="O13" s="210"/>
      <c r="P13" s="210"/>
      <c r="Q13" s="210"/>
      <c r="R13" s="210"/>
      <c r="S13" s="210"/>
      <c r="T13" s="211"/>
      <c r="V13" s="4">
        <f t="shared" ref="V13" si="20">(1+$J13)^V$11</f>
        <v>1</v>
      </c>
      <c r="W13" s="4">
        <f t="shared" si="11"/>
        <v>1.02</v>
      </c>
      <c r="X13" s="4">
        <f t="shared" si="11"/>
        <v>1.0404</v>
      </c>
      <c r="Y13" s="4">
        <f t="shared" si="11"/>
        <v>1.0612079999999999</v>
      </c>
      <c r="Z13" s="4">
        <f t="shared" si="11"/>
        <v>1.08243216</v>
      </c>
      <c r="AA13" s="4">
        <f t="shared" si="11"/>
        <v>1.1040808032</v>
      </c>
      <c r="AB13" s="4">
        <f t="shared" si="11"/>
        <v>1.1261624192640001</v>
      </c>
      <c r="AC13" s="4">
        <f t="shared" si="11"/>
        <v>1.1486856676492798</v>
      </c>
      <c r="AE13" s="199">
        <f>SUM(AF13:AM13)</f>
        <v>0</v>
      </c>
      <c r="AF13" s="200">
        <f t="shared" ref="AF13" si="21">+M13*V13</f>
        <v>0</v>
      </c>
      <c r="AG13" s="200">
        <f t="shared" si="12"/>
        <v>0</v>
      </c>
      <c r="AH13" s="200">
        <f t="shared" si="13"/>
        <v>0</v>
      </c>
      <c r="AI13" s="200">
        <f t="shared" si="14"/>
        <v>0</v>
      </c>
      <c r="AJ13" s="200">
        <f t="shared" si="15"/>
        <v>0</v>
      </c>
      <c r="AK13" s="200">
        <f t="shared" si="16"/>
        <v>0</v>
      </c>
      <c r="AL13" s="200">
        <f t="shared" si="17"/>
        <v>0</v>
      </c>
      <c r="AM13" s="201">
        <f t="shared" si="18"/>
        <v>0</v>
      </c>
    </row>
    <row r="14" spans="1:40" s="20" customFormat="1" ht="13.8">
      <c r="A14" s="56"/>
      <c r="B14" s="145"/>
      <c r="C14" s="52"/>
      <c r="D14" s="53" t="s">
        <v>154</v>
      </c>
      <c r="E14" s="63"/>
      <c r="F14" s="160"/>
      <c r="G14" s="160"/>
      <c r="H14" s="192"/>
      <c r="I14" s="162"/>
      <c r="J14" s="165"/>
      <c r="K14" s="52"/>
      <c r="L14" s="181"/>
      <c r="M14" s="64"/>
      <c r="N14" s="64"/>
      <c r="O14" s="64"/>
      <c r="P14" s="64"/>
      <c r="Q14" s="64"/>
      <c r="R14" s="64"/>
      <c r="S14" s="64"/>
      <c r="T14" s="182"/>
      <c r="U14" s="56"/>
      <c r="V14" s="65"/>
      <c r="W14" s="65"/>
      <c r="X14" s="65"/>
      <c r="Y14" s="65"/>
      <c r="Z14" s="65"/>
      <c r="AA14" s="65"/>
      <c r="AB14" s="65"/>
      <c r="AC14" s="65"/>
      <c r="AD14" s="56"/>
      <c r="AE14" s="189"/>
      <c r="AF14" s="46"/>
      <c r="AG14" s="46"/>
      <c r="AH14" s="46"/>
      <c r="AI14" s="46"/>
      <c r="AJ14" s="46"/>
      <c r="AK14" s="46"/>
      <c r="AL14" s="46"/>
      <c r="AM14" s="190"/>
    </row>
    <row r="15" spans="1:40" s="19" customFormat="1" ht="13.8">
      <c r="A15" s="56"/>
      <c r="B15" s="145"/>
      <c r="C15" s="52"/>
      <c r="D15" s="53"/>
      <c r="E15" s="160" t="s">
        <v>155</v>
      </c>
      <c r="F15" s="143"/>
      <c r="G15" s="206"/>
      <c r="H15" s="191">
        <f t="shared" ref="H15:H18" si="22">IF(G15=0, 0,+(I15-G15)/G15)</f>
        <v>0</v>
      </c>
      <c r="I15" s="209"/>
      <c r="J15" s="208">
        <v>0.02</v>
      </c>
      <c r="K15" s="69">
        <f t="shared" ref="K15:K18" si="23">IF(I15=L15,3,-3)</f>
        <v>3</v>
      </c>
      <c r="L15" s="195">
        <f t="shared" ref="L15:L18" si="24">SUM(M15:T15)</f>
        <v>0</v>
      </c>
      <c r="M15" s="210"/>
      <c r="N15" s="210"/>
      <c r="O15" s="210"/>
      <c r="P15" s="210"/>
      <c r="Q15" s="210"/>
      <c r="R15" s="210"/>
      <c r="S15" s="210"/>
      <c r="T15" s="211"/>
      <c r="V15" s="4">
        <f t="shared" ref="V15:AC27" si="25">(1+$J15)^V$11</f>
        <v>1</v>
      </c>
      <c r="W15" s="4">
        <f t="shared" si="11"/>
        <v>1.02</v>
      </c>
      <c r="X15" s="4">
        <f t="shared" si="11"/>
        <v>1.0404</v>
      </c>
      <c r="Y15" s="4">
        <f t="shared" si="11"/>
        <v>1.0612079999999999</v>
      </c>
      <c r="Z15" s="4">
        <f t="shared" si="11"/>
        <v>1.08243216</v>
      </c>
      <c r="AA15" s="4">
        <f t="shared" si="11"/>
        <v>1.1040808032</v>
      </c>
      <c r="AB15" s="4">
        <f t="shared" si="11"/>
        <v>1.1261624192640001</v>
      </c>
      <c r="AC15" s="4">
        <f t="shared" si="11"/>
        <v>1.1486856676492798</v>
      </c>
      <c r="AE15" s="199">
        <f t="shared" ref="AE15:AE18" si="26">SUM(AF15:AM15)</f>
        <v>0</v>
      </c>
      <c r="AF15" s="200">
        <f t="shared" ref="AF15:AF18" si="27">+M15*V15</f>
        <v>0</v>
      </c>
      <c r="AG15" s="200">
        <f t="shared" ref="AG15:AG18" si="28">+N15*W15</f>
        <v>0</v>
      </c>
      <c r="AH15" s="200">
        <f t="shared" ref="AH15:AH18" si="29">+O15*X15</f>
        <v>0</v>
      </c>
      <c r="AI15" s="200">
        <f t="shared" ref="AI15:AI18" si="30">+P15*Y15</f>
        <v>0</v>
      </c>
      <c r="AJ15" s="200">
        <f t="shared" ref="AJ15:AJ18" si="31">+Q15*Z15</f>
        <v>0</v>
      </c>
      <c r="AK15" s="200">
        <f t="shared" ref="AK15:AK18" si="32">+R15*AA15</f>
        <v>0</v>
      </c>
      <c r="AL15" s="200">
        <f t="shared" ref="AL15:AL18" si="33">+S15*AB15</f>
        <v>0</v>
      </c>
      <c r="AM15" s="201">
        <f t="shared" ref="AM15:AM18" si="34">+T15*AC15</f>
        <v>0</v>
      </c>
    </row>
    <row r="16" spans="1:40" s="19" customFormat="1" ht="13.8">
      <c r="A16" s="56"/>
      <c r="B16" s="145"/>
      <c r="C16" s="52"/>
      <c r="D16" s="53"/>
      <c r="E16" s="160" t="s">
        <v>156</v>
      </c>
      <c r="F16" s="161">
        <f>+'Input gemeente'!G8</f>
        <v>0</v>
      </c>
      <c r="G16" s="206"/>
      <c r="H16" s="191">
        <f t="shared" si="22"/>
        <v>0</v>
      </c>
      <c r="I16" s="209"/>
      <c r="J16" s="208">
        <v>0.02</v>
      </c>
      <c r="K16" s="69">
        <f t="shared" si="23"/>
        <v>3</v>
      </c>
      <c r="L16" s="195">
        <f t="shared" si="24"/>
        <v>0</v>
      </c>
      <c r="M16" s="210"/>
      <c r="N16" s="210"/>
      <c r="O16" s="210"/>
      <c r="P16" s="210"/>
      <c r="Q16" s="210"/>
      <c r="R16" s="210"/>
      <c r="S16" s="210"/>
      <c r="T16" s="211"/>
      <c r="V16" s="4">
        <f t="shared" si="25"/>
        <v>1</v>
      </c>
      <c r="W16" s="4">
        <f t="shared" si="11"/>
        <v>1.02</v>
      </c>
      <c r="X16" s="4">
        <f t="shared" si="11"/>
        <v>1.0404</v>
      </c>
      <c r="Y16" s="4">
        <f t="shared" si="11"/>
        <v>1.0612079999999999</v>
      </c>
      <c r="Z16" s="4">
        <f t="shared" si="11"/>
        <v>1.08243216</v>
      </c>
      <c r="AA16" s="4">
        <f t="shared" si="11"/>
        <v>1.1040808032</v>
      </c>
      <c r="AB16" s="4">
        <f t="shared" si="11"/>
        <v>1.1261624192640001</v>
      </c>
      <c r="AC16" s="4">
        <f t="shared" si="11"/>
        <v>1.1486856676492798</v>
      </c>
      <c r="AE16" s="199">
        <f t="shared" si="26"/>
        <v>0</v>
      </c>
      <c r="AF16" s="200">
        <f t="shared" si="27"/>
        <v>0</v>
      </c>
      <c r="AG16" s="200">
        <f t="shared" si="28"/>
        <v>0</v>
      </c>
      <c r="AH16" s="200">
        <f t="shared" si="29"/>
        <v>0</v>
      </c>
      <c r="AI16" s="200">
        <f t="shared" si="30"/>
        <v>0</v>
      </c>
      <c r="AJ16" s="200">
        <f t="shared" si="31"/>
        <v>0</v>
      </c>
      <c r="AK16" s="200">
        <f t="shared" si="32"/>
        <v>0</v>
      </c>
      <c r="AL16" s="200">
        <f t="shared" si="33"/>
        <v>0</v>
      </c>
      <c r="AM16" s="201">
        <f t="shared" si="34"/>
        <v>0</v>
      </c>
    </row>
    <row r="17" spans="1:40" s="19" customFormat="1" ht="13.8">
      <c r="A17" s="56"/>
      <c r="B17" s="145"/>
      <c r="C17" s="52"/>
      <c r="D17" s="53"/>
      <c r="E17" s="160" t="s">
        <v>157</v>
      </c>
      <c r="F17" s="161">
        <f>+'Input gemeente'!G9</f>
        <v>0</v>
      </c>
      <c r="G17" s="206"/>
      <c r="H17" s="191">
        <f t="shared" si="22"/>
        <v>0</v>
      </c>
      <c r="I17" s="209"/>
      <c r="J17" s="208">
        <v>0.02</v>
      </c>
      <c r="K17" s="69">
        <f t="shared" si="23"/>
        <v>3</v>
      </c>
      <c r="L17" s="195">
        <f>SUM(M17:T17)</f>
        <v>0</v>
      </c>
      <c r="M17" s="210"/>
      <c r="N17" s="210"/>
      <c r="O17" s="210"/>
      <c r="P17" s="210"/>
      <c r="Q17" s="210"/>
      <c r="R17" s="210"/>
      <c r="S17" s="210"/>
      <c r="T17" s="211"/>
      <c r="V17" s="4">
        <f t="shared" si="25"/>
        <v>1</v>
      </c>
      <c r="W17" s="4">
        <f t="shared" si="11"/>
        <v>1.02</v>
      </c>
      <c r="X17" s="4">
        <f t="shared" si="11"/>
        <v>1.0404</v>
      </c>
      <c r="Y17" s="4">
        <f t="shared" si="11"/>
        <v>1.0612079999999999</v>
      </c>
      <c r="Z17" s="4">
        <f t="shared" si="11"/>
        <v>1.08243216</v>
      </c>
      <c r="AA17" s="4">
        <f t="shared" si="11"/>
        <v>1.1040808032</v>
      </c>
      <c r="AB17" s="4">
        <f t="shared" si="11"/>
        <v>1.1261624192640001</v>
      </c>
      <c r="AC17" s="4">
        <f t="shared" si="11"/>
        <v>1.1486856676492798</v>
      </c>
      <c r="AE17" s="199">
        <f t="shared" si="26"/>
        <v>0</v>
      </c>
      <c r="AF17" s="200">
        <f>+M17*V17</f>
        <v>0</v>
      </c>
      <c r="AG17" s="200">
        <f>+N17*W17</f>
        <v>0</v>
      </c>
      <c r="AH17" s="200">
        <f t="shared" si="29"/>
        <v>0</v>
      </c>
      <c r="AI17" s="200">
        <f t="shared" si="30"/>
        <v>0</v>
      </c>
      <c r="AJ17" s="200">
        <f>+Q17*Z17</f>
        <v>0</v>
      </c>
      <c r="AK17" s="200">
        <f>+R17*AA17</f>
        <v>0</v>
      </c>
      <c r="AL17" s="200">
        <f t="shared" si="33"/>
        <v>0</v>
      </c>
      <c r="AM17" s="201">
        <f t="shared" si="34"/>
        <v>0</v>
      </c>
    </row>
    <row r="18" spans="1:40" s="19" customFormat="1" ht="13.8">
      <c r="A18" s="56"/>
      <c r="B18" s="145"/>
      <c r="C18" s="52"/>
      <c r="D18" s="53"/>
      <c r="E18" s="160" t="s">
        <v>158</v>
      </c>
      <c r="F18" s="206"/>
      <c r="G18" s="206"/>
      <c r="H18" s="191">
        <f t="shared" si="22"/>
        <v>0</v>
      </c>
      <c r="I18" s="209"/>
      <c r="J18" s="208">
        <v>0.02</v>
      </c>
      <c r="K18" s="69">
        <f t="shared" si="23"/>
        <v>3</v>
      </c>
      <c r="L18" s="195">
        <f t="shared" si="24"/>
        <v>0</v>
      </c>
      <c r="M18" s="210"/>
      <c r="N18" s="210"/>
      <c r="O18" s="210"/>
      <c r="P18" s="210"/>
      <c r="Q18" s="210"/>
      <c r="R18" s="210"/>
      <c r="S18" s="210"/>
      <c r="T18" s="211"/>
      <c r="V18" s="4">
        <f t="shared" si="25"/>
        <v>1</v>
      </c>
      <c r="W18" s="4">
        <f t="shared" si="11"/>
        <v>1.02</v>
      </c>
      <c r="X18" s="4">
        <f t="shared" si="11"/>
        <v>1.0404</v>
      </c>
      <c r="Y18" s="4">
        <f t="shared" si="11"/>
        <v>1.0612079999999999</v>
      </c>
      <c r="Z18" s="4">
        <f t="shared" si="11"/>
        <v>1.08243216</v>
      </c>
      <c r="AA18" s="4">
        <f t="shared" si="11"/>
        <v>1.1040808032</v>
      </c>
      <c r="AB18" s="4">
        <f t="shared" si="11"/>
        <v>1.1261624192640001</v>
      </c>
      <c r="AC18" s="4">
        <f t="shared" si="11"/>
        <v>1.1486856676492798</v>
      </c>
      <c r="AE18" s="199">
        <f t="shared" si="26"/>
        <v>0</v>
      </c>
      <c r="AF18" s="200">
        <f t="shared" si="27"/>
        <v>0</v>
      </c>
      <c r="AG18" s="200">
        <f t="shared" si="28"/>
        <v>0</v>
      </c>
      <c r="AH18" s="200">
        <f t="shared" si="29"/>
        <v>0</v>
      </c>
      <c r="AI18" s="200">
        <f t="shared" si="30"/>
        <v>0</v>
      </c>
      <c r="AJ18" s="200">
        <f t="shared" si="31"/>
        <v>0</v>
      </c>
      <c r="AK18" s="200">
        <f t="shared" si="32"/>
        <v>0</v>
      </c>
      <c r="AL18" s="200">
        <f t="shared" si="33"/>
        <v>0</v>
      </c>
      <c r="AM18" s="201">
        <f t="shared" si="34"/>
        <v>0</v>
      </c>
    </row>
    <row r="19" spans="1:40" s="20" customFormat="1" ht="13.8">
      <c r="A19" s="56"/>
      <c r="B19" s="145"/>
      <c r="C19" s="52"/>
      <c r="D19" s="53" t="s">
        <v>159</v>
      </c>
      <c r="E19" s="52"/>
      <c r="F19" s="160"/>
      <c r="G19" s="160"/>
      <c r="H19" s="192"/>
      <c r="I19" s="162"/>
      <c r="J19" s="165"/>
      <c r="K19" s="52"/>
      <c r="L19" s="181"/>
      <c r="M19" s="64"/>
      <c r="N19" s="64"/>
      <c r="O19" s="64"/>
      <c r="P19" s="64"/>
      <c r="Q19" s="64"/>
      <c r="R19" s="64"/>
      <c r="S19" s="64"/>
      <c r="T19" s="182"/>
      <c r="U19" s="56"/>
      <c r="V19" s="65"/>
      <c r="W19" s="65"/>
      <c r="X19" s="65"/>
      <c r="Y19" s="65"/>
      <c r="Z19" s="65"/>
      <c r="AA19" s="65"/>
      <c r="AB19" s="65"/>
      <c r="AC19" s="65"/>
      <c r="AD19" s="56"/>
      <c r="AE19" s="189"/>
      <c r="AF19" s="46"/>
      <c r="AG19" s="46"/>
      <c r="AH19" s="46"/>
      <c r="AI19" s="46"/>
      <c r="AJ19" s="46"/>
      <c r="AK19" s="46"/>
      <c r="AL19" s="46"/>
      <c r="AM19" s="190"/>
    </row>
    <row r="20" spans="1:40" s="19" customFormat="1" ht="13.8">
      <c r="A20" s="56"/>
      <c r="B20" s="145"/>
      <c r="C20" s="52"/>
      <c r="D20" s="53"/>
      <c r="E20" s="160" t="s">
        <v>160</v>
      </c>
      <c r="F20" s="143"/>
      <c r="G20" s="161">
        <f xml:space="preserve"> 'Input gemeente'!L$53</f>
        <v>0</v>
      </c>
      <c r="H20" s="191">
        <f>IF(G20=0, 0,+(I20-G20)/G20)</f>
        <v>0</v>
      </c>
      <c r="I20" s="207"/>
      <c r="J20" s="208">
        <v>0.02</v>
      </c>
      <c r="K20" s="69">
        <f t="shared" ref="K20:K21" si="35">IF(I20=L20,3,-3)</f>
        <v>3</v>
      </c>
      <c r="L20" s="195">
        <f>SUM(M20:T20)</f>
        <v>0</v>
      </c>
      <c r="M20" s="210"/>
      <c r="N20" s="210"/>
      <c r="O20" s="210"/>
      <c r="P20" s="210"/>
      <c r="Q20" s="210"/>
      <c r="R20" s="210"/>
      <c r="S20" s="210"/>
      <c r="T20" s="211"/>
      <c r="V20" s="4">
        <f t="shared" si="25"/>
        <v>1</v>
      </c>
      <c r="W20" s="4">
        <f t="shared" si="11"/>
        <v>1.02</v>
      </c>
      <c r="X20" s="4">
        <f t="shared" si="11"/>
        <v>1.0404</v>
      </c>
      <c r="Y20" s="4">
        <f t="shared" si="11"/>
        <v>1.0612079999999999</v>
      </c>
      <c r="Z20" s="4">
        <f t="shared" si="11"/>
        <v>1.08243216</v>
      </c>
      <c r="AA20" s="4">
        <f t="shared" si="11"/>
        <v>1.1040808032</v>
      </c>
      <c r="AB20" s="4">
        <f t="shared" si="11"/>
        <v>1.1261624192640001</v>
      </c>
      <c r="AC20" s="4">
        <f t="shared" si="11"/>
        <v>1.1486856676492798</v>
      </c>
      <c r="AE20" s="199">
        <f t="shared" ref="AE20:AE21" si="36">SUM(AF20:AM20)</f>
        <v>0</v>
      </c>
      <c r="AF20" s="200">
        <f t="shared" ref="AF20:AF21" si="37">+M20*V20</f>
        <v>0</v>
      </c>
      <c r="AG20" s="200">
        <f t="shared" ref="AG20:AG21" si="38">+N20*W20</f>
        <v>0</v>
      </c>
      <c r="AH20" s="200">
        <f t="shared" ref="AH20:AH21" si="39">+O20*X20</f>
        <v>0</v>
      </c>
      <c r="AI20" s="200">
        <f t="shared" ref="AI20:AI21" si="40">+P20*Y20</f>
        <v>0</v>
      </c>
      <c r="AJ20" s="200">
        <f t="shared" ref="AJ20:AJ21" si="41">+Q20*Z20</f>
        <v>0</v>
      </c>
      <c r="AK20" s="200">
        <f t="shared" ref="AK20:AK21" si="42">+R20*AA20</f>
        <v>0</v>
      </c>
      <c r="AL20" s="200">
        <f t="shared" ref="AL20:AL21" si="43">+S20*AB20</f>
        <v>0</v>
      </c>
      <c r="AM20" s="201">
        <f t="shared" ref="AM20:AM21" si="44">+T20*AC20</f>
        <v>0</v>
      </c>
    </row>
    <row r="21" spans="1:40" s="19" customFormat="1" ht="13.8">
      <c r="A21" s="56"/>
      <c r="B21" s="145"/>
      <c r="C21" s="52"/>
      <c r="D21" s="53"/>
      <c r="E21" s="160" t="s">
        <v>161</v>
      </c>
      <c r="F21" s="143"/>
      <c r="G21" s="161">
        <f xml:space="preserve"> 'Input gemeente'!S$53</f>
        <v>0</v>
      </c>
      <c r="H21" s="191">
        <f t="shared" ref="H21" si="45">IF(G21=0, 0,+(I21-G21)/G21)</f>
        <v>0</v>
      </c>
      <c r="I21" s="207"/>
      <c r="J21" s="208">
        <v>0.02</v>
      </c>
      <c r="K21" s="69">
        <f t="shared" si="35"/>
        <v>3</v>
      </c>
      <c r="L21" s="195">
        <f t="shared" ref="L21" si="46">SUM(M21:T21)</f>
        <v>0</v>
      </c>
      <c r="M21" s="210"/>
      <c r="N21" s="210"/>
      <c r="O21" s="210"/>
      <c r="P21" s="210"/>
      <c r="Q21" s="210"/>
      <c r="R21" s="210"/>
      <c r="S21" s="210"/>
      <c r="T21" s="211"/>
      <c r="V21" s="4">
        <f t="shared" si="25"/>
        <v>1</v>
      </c>
      <c r="W21" s="4">
        <f t="shared" si="11"/>
        <v>1.02</v>
      </c>
      <c r="X21" s="4">
        <f t="shared" si="11"/>
        <v>1.0404</v>
      </c>
      <c r="Y21" s="4">
        <f t="shared" si="11"/>
        <v>1.0612079999999999</v>
      </c>
      <c r="Z21" s="4">
        <f t="shared" si="11"/>
        <v>1.08243216</v>
      </c>
      <c r="AA21" s="4">
        <f t="shared" si="11"/>
        <v>1.1040808032</v>
      </c>
      <c r="AB21" s="4">
        <f t="shared" si="11"/>
        <v>1.1261624192640001</v>
      </c>
      <c r="AC21" s="4">
        <f t="shared" si="11"/>
        <v>1.1486856676492798</v>
      </c>
      <c r="AE21" s="199">
        <f t="shared" si="36"/>
        <v>0</v>
      </c>
      <c r="AF21" s="200">
        <f t="shared" si="37"/>
        <v>0</v>
      </c>
      <c r="AG21" s="200">
        <f t="shared" si="38"/>
        <v>0</v>
      </c>
      <c r="AH21" s="200">
        <f t="shared" si="39"/>
        <v>0</v>
      </c>
      <c r="AI21" s="200">
        <f t="shared" si="40"/>
        <v>0</v>
      </c>
      <c r="AJ21" s="200">
        <f t="shared" si="41"/>
        <v>0</v>
      </c>
      <c r="AK21" s="200">
        <f t="shared" si="42"/>
        <v>0</v>
      </c>
      <c r="AL21" s="200">
        <f t="shared" si="43"/>
        <v>0</v>
      </c>
      <c r="AM21" s="201">
        <f t="shared" si="44"/>
        <v>0</v>
      </c>
    </row>
    <row r="22" spans="1:40" s="20" customFormat="1" ht="13.8">
      <c r="A22" s="56"/>
      <c r="B22" s="145"/>
      <c r="C22" s="52"/>
      <c r="D22" s="53" t="s">
        <v>162</v>
      </c>
      <c r="E22" s="52"/>
      <c r="F22" s="160"/>
      <c r="G22" s="160"/>
      <c r="H22" s="192"/>
      <c r="I22" s="162"/>
      <c r="J22" s="165"/>
      <c r="K22" s="52"/>
      <c r="L22" s="181"/>
      <c r="M22" s="64"/>
      <c r="N22" s="64"/>
      <c r="O22" s="64"/>
      <c r="P22" s="64"/>
      <c r="Q22" s="64"/>
      <c r="R22" s="64"/>
      <c r="S22" s="64"/>
      <c r="T22" s="182"/>
      <c r="U22" s="56"/>
      <c r="V22" s="65"/>
      <c r="W22" s="65"/>
      <c r="X22" s="65"/>
      <c r="Y22" s="65"/>
      <c r="Z22" s="65"/>
      <c r="AA22" s="65"/>
      <c r="AB22" s="65"/>
      <c r="AC22" s="65"/>
      <c r="AD22" s="56"/>
      <c r="AE22" s="189"/>
      <c r="AF22" s="46"/>
      <c r="AG22" s="46"/>
      <c r="AH22" s="46"/>
      <c r="AI22" s="46"/>
      <c r="AJ22" s="46"/>
      <c r="AK22" s="46"/>
      <c r="AL22" s="46"/>
      <c r="AM22" s="190"/>
    </row>
    <row r="23" spans="1:40" s="19" customFormat="1" ht="13.8">
      <c r="A23" s="56"/>
      <c r="B23" s="145"/>
      <c r="C23" s="52"/>
      <c r="D23" s="53"/>
      <c r="E23" s="160" t="s">
        <v>163</v>
      </c>
      <c r="F23" s="143"/>
      <c r="G23" s="206"/>
      <c r="H23" s="191">
        <f>IF(G23=0, 0,+(I23-G23)/G23)</f>
        <v>0</v>
      </c>
      <c r="I23" s="209"/>
      <c r="J23" s="208">
        <v>0.02</v>
      </c>
      <c r="K23" s="69">
        <f>IF(I23=L23,3,-3)</f>
        <v>3</v>
      </c>
      <c r="L23" s="195">
        <f>SUM(M23:T23)</f>
        <v>0</v>
      </c>
      <c r="M23" s="210"/>
      <c r="N23" s="210"/>
      <c r="O23" s="210"/>
      <c r="P23" s="210"/>
      <c r="Q23" s="210"/>
      <c r="R23" s="210"/>
      <c r="S23" s="210"/>
      <c r="T23" s="211"/>
      <c r="V23" s="4">
        <f t="shared" ref="V23:AC23" si="47">(1+$J23)^V$11</f>
        <v>1</v>
      </c>
      <c r="W23" s="4">
        <f t="shared" si="47"/>
        <v>1.02</v>
      </c>
      <c r="X23" s="4">
        <f t="shared" si="47"/>
        <v>1.0404</v>
      </c>
      <c r="Y23" s="4">
        <f t="shared" si="47"/>
        <v>1.0612079999999999</v>
      </c>
      <c r="Z23" s="4">
        <f t="shared" si="47"/>
        <v>1.08243216</v>
      </c>
      <c r="AA23" s="4">
        <f t="shared" si="47"/>
        <v>1.1040808032</v>
      </c>
      <c r="AB23" s="4">
        <f t="shared" si="47"/>
        <v>1.1261624192640001</v>
      </c>
      <c r="AC23" s="4">
        <f t="shared" si="47"/>
        <v>1.1486856676492798</v>
      </c>
      <c r="AE23" s="199">
        <f>SUM(AF23:AM23)</f>
        <v>0</v>
      </c>
      <c r="AF23" s="200">
        <f t="shared" ref="AF23:AF27" si="48">+M23*V23</f>
        <v>0</v>
      </c>
      <c r="AG23" s="200">
        <f t="shared" ref="AG23:AG27" si="49">+N23*W23</f>
        <v>0</v>
      </c>
      <c r="AH23" s="200">
        <f t="shared" ref="AH23:AH27" si="50">+O23*X23</f>
        <v>0</v>
      </c>
      <c r="AI23" s="200">
        <f t="shared" ref="AI23:AI27" si="51">+P23*Y23</f>
        <v>0</v>
      </c>
      <c r="AJ23" s="200">
        <f t="shared" ref="AJ23:AJ27" si="52">+Q23*Z23</f>
        <v>0</v>
      </c>
      <c r="AK23" s="200">
        <f t="shared" ref="AK23:AK27" si="53">+R23*AA23</f>
        <v>0</v>
      </c>
      <c r="AL23" s="200">
        <f t="shared" ref="AL23:AL27" si="54">+S23*AB23</f>
        <v>0</v>
      </c>
      <c r="AM23" s="201">
        <f t="shared" ref="AM23:AM27" si="55">+T23*AC23</f>
        <v>0</v>
      </c>
    </row>
    <row r="24" spans="1:40" s="19" customFormat="1" ht="13.8">
      <c r="A24" s="56"/>
      <c r="B24" s="145"/>
      <c r="C24" s="52"/>
      <c r="D24" s="53"/>
      <c r="E24" s="160" t="s">
        <v>164</v>
      </c>
      <c r="F24" s="332">
        <f>'Private partner 1'!E73+'Private partner 2'!E73+'Private partner 3'!E73+'Private partner 4'!E73+'Private partner 5'!E73+'Private partner 6'!E73</f>
        <v>0</v>
      </c>
      <c r="G24" s="206"/>
      <c r="H24" s="191">
        <f t="shared" ref="H24" si="56">IF(G24=0, 0,+(I24-G24)/G24)</f>
        <v>0</v>
      </c>
      <c r="I24" s="209"/>
      <c r="J24" s="208">
        <v>0</v>
      </c>
      <c r="K24" s="69">
        <f t="shared" ref="K24:K27" si="57">IF(I24=L24,3,-3)</f>
        <v>3</v>
      </c>
      <c r="L24" s="195">
        <f t="shared" ref="L24" si="58">SUM(M24:T24)</f>
        <v>0</v>
      </c>
      <c r="M24" s="210"/>
      <c r="N24" s="210"/>
      <c r="O24" s="210"/>
      <c r="P24" s="210"/>
      <c r="Q24" s="210"/>
      <c r="R24" s="210"/>
      <c r="S24" s="210"/>
      <c r="T24" s="211"/>
      <c r="V24" s="4">
        <f t="shared" si="25"/>
        <v>1</v>
      </c>
      <c r="W24" s="4">
        <f t="shared" si="11"/>
        <v>1</v>
      </c>
      <c r="X24" s="4">
        <f t="shared" si="11"/>
        <v>1</v>
      </c>
      <c r="Y24" s="4">
        <f t="shared" si="11"/>
        <v>1</v>
      </c>
      <c r="Z24" s="4">
        <f t="shared" si="11"/>
        <v>1</v>
      </c>
      <c r="AA24" s="4">
        <f t="shared" si="11"/>
        <v>1</v>
      </c>
      <c r="AB24" s="4">
        <f t="shared" si="11"/>
        <v>1</v>
      </c>
      <c r="AC24" s="4">
        <f t="shared" si="11"/>
        <v>1</v>
      </c>
      <c r="AE24" s="199">
        <f t="shared" ref="AE24:AE28" si="59">SUM(AF24:AM24)</f>
        <v>0</v>
      </c>
      <c r="AF24" s="200">
        <f t="shared" si="48"/>
        <v>0</v>
      </c>
      <c r="AG24" s="200">
        <f t="shared" si="49"/>
        <v>0</v>
      </c>
      <c r="AH24" s="200">
        <f t="shared" si="50"/>
        <v>0</v>
      </c>
      <c r="AI24" s="200">
        <f t="shared" si="51"/>
        <v>0</v>
      </c>
      <c r="AJ24" s="200">
        <f t="shared" si="52"/>
        <v>0</v>
      </c>
      <c r="AK24" s="200">
        <f t="shared" si="53"/>
        <v>0</v>
      </c>
      <c r="AL24" s="200">
        <f t="shared" si="54"/>
        <v>0</v>
      </c>
      <c r="AM24" s="201">
        <f t="shared" si="55"/>
        <v>0</v>
      </c>
    </row>
    <row r="25" spans="1:40" s="19" customFormat="1" ht="13.8">
      <c r="A25" s="56"/>
      <c r="B25" s="145"/>
      <c r="C25" s="52"/>
      <c r="D25" s="53"/>
      <c r="E25" s="160" t="s">
        <v>165</v>
      </c>
      <c r="F25" s="206">
        <v>0</v>
      </c>
      <c r="G25" s="206">
        <v>0</v>
      </c>
      <c r="H25" s="191">
        <f t="shared" ref="H25:H27" si="60">IF(G25=0, 0,+(I25-G25)/G25)</f>
        <v>0</v>
      </c>
      <c r="I25" s="209"/>
      <c r="J25" s="208">
        <v>0.02</v>
      </c>
      <c r="K25" s="69">
        <f t="shared" si="57"/>
        <v>3</v>
      </c>
      <c r="L25" s="195">
        <f t="shared" ref="L25" si="61">SUM(M25:T25)</f>
        <v>0</v>
      </c>
      <c r="M25" s="210"/>
      <c r="N25" s="210"/>
      <c r="O25" s="210"/>
      <c r="P25" s="210"/>
      <c r="Q25" s="210"/>
      <c r="R25" s="210"/>
      <c r="S25" s="210"/>
      <c r="T25" s="211"/>
      <c r="V25" s="4">
        <f t="shared" si="25"/>
        <v>1</v>
      </c>
      <c r="W25" s="4">
        <f t="shared" si="11"/>
        <v>1.02</v>
      </c>
      <c r="X25" s="4">
        <f t="shared" si="11"/>
        <v>1.0404</v>
      </c>
      <c r="Y25" s="4">
        <f t="shared" si="11"/>
        <v>1.0612079999999999</v>
      </c>
      <c r="Z25" s="4">
        <f t="shared" si="11"/>
        <v>1.08243216</v>
      </c>
      <c r="AA25" s="4">
        <f t="shared" si="11"/>
        <v>1.1040808032</v>
      </c>
      <c r="AB25" s="4">
        <f t="shared" si="11"/>
        <v>1.1261624192640001</v>
      </c>
      <c r="AC25" s="4">
        <f t="shared" si="11"/>
        <v>1.1486856676492798</v>
      </c>
      <c r="AE25" s="199">
        <f t="shared" si="59"/>
        <v>0</v>
      </c>
      <c r="AF25" s="200">
        <f t="shared" si="48"/>
        <v>0</v>
      </c>
      <c r="AG25" s="200">
        <f t="shared" si="49"/>
        <v>0</v>
      </c>
      <c r="AH25" s="200">
        <f t="shared" si="50"/>
        <v>0</v>
      </c>
      <c r="AI25" s="200">
        <f t="shared" si="51"/>
        <v>0</v>
      </c>
      <c r="AJ25" s="200">
        <f t="shared" si="52"/>
        <v>0</v>
      </c>
      <c r="AK25" s="200">
        <f t="shared" si="53"/>
        <v>0</v>
      </c>
      <c r="AL25" s="200">
        <f t="shared" si="54"/>
        <v>0</v>
      </c>
      <c r="AM25" s="201">
        <f t="shared" si="55"/>
        <v>0</v>
      </c>
    </row>
    <row r="26" spans="1:40" s="19" customFormat="1" ht="13.8">
      <c r="A26" s="56"/>
      <c r="B26" s="145"/>
      <c r="C26" s="52"/>
      <c r="D26" s="53"/>
      <c r="E26" s="205" t="s">
        <v>166</v>
      </c>
      <c r="F26" s="206">
        <v>0</v>
      </c>
      <c r="G26" s="206">
        <v>0</v>
      </c>
      <c r="H26" s="191">
        <f t="shared" si="60"/>
        <v>0</v>
      </c>
      <c r="I26" s="209"/>
      <c r="J26" s="208">
        <v>0.02</v>
      </c>
      <c r="K26" s="69">
        <f t="shared" si="57"/>
        <v>3</v>
      </c>
      <c r="L26" s="195">
        <f>SUM(M26:T26)</f>
        <v>0</v>
      </c>
      <c r="M26" s="210"/>
      <c r="N26" s="210"/>
      <c r="O26" s="210"/>
      <c r="P26" s="210"/>
      <c r="Q26" s="210"/>
      <c r="R26" s="210"/>
      <c r="S26" s="210"/>
      <c r="T26" s="211"/>
      <c r="V26" s="4">
        <f t="shared" si="25"/>
        <v>1</v>
      </c>
      <c r="W26" s="4">
        <f t="shared" si="11"/>
        <v>1.02</v>
      </c>
      <c r="X26" s="4">
        <f t="shared" si="11"/>
        <v>1.0404</v>
      </c>
      <c r="Y26" s="4">
        <f t="shared" si="11"/>
        <v>1.0612079999999999</v>
      </c>
      <c r="Z26" s="4">
        <f t="shared" si="11"/>
        <v>1.08243216</v>
      </c>
      <c r="AA26" s="4">
        <f t="shared" si="11"/>
        <v>1.1040808032</v>
      </c>
      <c r="AB26" s="4">
        <f t="shared" si="11"/>
        <v>1.1261624192640001</v>
      </c>
      <c r="AC26" s="4">
        <f t="shared" si="11"/>
        <v>1.1486856676492798</v>
      </c>
      <c r="AE26" s="199">
        <f t="shared" si="59"/>
        <v>0</v>
      </c>
      <c r="AF26" s="200">
        <f t="shared" si="48"/>
        <v>0</v>
      </c>
      <c r="AG26" s="200">
        <f t="shared" si="49"/>
        <v>0</v>
      </c>
      <c r="AH26" s="200">
        <f t="shared" si="50"/>
        <v>0</v>
      </c>
      <c r="AI26" s="200">
        <f t="shared" si="51"/>
        <v>0</v>
      </c>
      <c r="AJ26" s="200">
        <f t="shared" si="52"/>
        <v>0</v>
      </c>
      <c r="AK26" s="200">
        <f t="shared" si="53"/>
        <v>0</v>
      </c>
      <c r="AL26" s="200">
        <f t="shared" si="54"/>
        <v>0</v>
      </c>
      <c r="AM26" s="201">
        <f t="shared" si="55"/>
        <v>0</v>
      </c>
      <c r="AN26" s="21"/>
    </row>
    <row r="27" spans="1:40" s="19" customFormat="1" ht="13.8">
      <c r="A27" s="56"/>
      <c r="B27" s="145"/>
      <c r="C27" s="52"/>
      <c r="D27" s="53"/>
      <c r="E27" s="205" t="s">
        <v>167</v>
      </c>
      <c r="F27" s="206">
        <v>0</v>
      </c>
      <c r="G27" s="206">
        <v>0</v>
      </c>
      <c r="H27" s="191">
        <f t="shared" si="60"/>
        <v>0</v>
      </c>
      <c r="I27" s="209"/>
      <c r="J27" s="208">
        <v>0.02</v>
      </c>
      <c r="K27" s="83">
        <f t="shared" si="57"/>
        <v>3</v>
      </c>
      <c r="L27" s="195">
        <f>SUM(M27:T27)</f>
        <v>0</v>
      </c>
      <c r="M27" s="210"/>
      <c r="N27" s="210"/>
      <c r="O27" s="210"/>
      <c r="P27" s="210"/>
      <c r="Q27" s="210"/>
      <c r="R27" s="210"/>
      <c r="S27" s="210"/>
      <c r="T27" s="211"/>
      <c r="U27" s="22"/>
      <c r="V27" s="7">
        <f t="shared" si="25"/>
        <v>1</v>
      </c>
      <c r="W27" s="7">
        <f t="shared" si="25"/>
        <v>1.02</v>
      </c>
      <c r="X27" s="7">
        <f t="shared" si="25"/>
        <v>1.0404</v>
      </c>
      <c r="Y27" s="7">
        <f t="shared" si="25"/>
        <v>1.0612079999999999</v>
      </c>
      <c r="Z27" s="7">
        <f t="shared" si="25"/>
        <v>1.08243216</v>
      </c>
      <c r="AA27" s="7">
        <f t="shared" si="25"/>
        <v>1.1040808032</v>
      </c>
      <c r="AB27" s="7">
        <f t="shared" si="25"/>
        <v>1.1261624192640001</v>
      </c>
      <c r="AC27" s="7">
        <f t="shared" si="25"/>
        <v>1.1486856676492798</v>
      </c>
      <c r="AE27" s="199">
        <f t="shared" si="59"/>
        <v>0</v>
      </c>
      <c r="AF27" s="200">
        <f t="shared" si="48"/>
        <v>0</v>
      </c>
      <c r="AG27" s="200">
        <f t="shared" si="49"/>
        <v>0</v>
      </c>
      <c r="AH27" s="200">
        <f t="shared" si="50"/>
        <v>0</v>
      </c>
      <c r="AI27" s="200">
        <f t="shared" si="51"/>
        <v>0</v>
      </c>
      <c r="AJ27" s="200">
        <f t="shared" si="52"/>
        <v>0</v>
      </c>
      <c r="AK27" s="200">
        <f t="shared" si="53"/>
        <v>0</v>
      </c>
      <c r="AL27" s="200">
        <f t="shared" si="54"/>
        <v>0</v>
      </c>
      <c r="AM27" s="201">
        <f t="shared" si="55"/>
        <v>0</v>
      </c>
      <c r="AN27" s="21"/>
    </row>
    <row r="28" spans="1:40" s="19" customFormat="1" thickBot="1">
      <c r="A28" s="56"/>
      <c r="B28" s="235"/>
      <c r="C28" s="236" t="s">
        <v>168</v>
      </c>
      <c r="D28" s="237"/>
      <c r="E28" s="166"/>
      <c r="F28" s="193">
        <f>SUM(F12:F27)</f>
        <v>0</v>
      </c>
      <c r="G28" s="193">
        <f>SUM(G12:G27)</f>
        <v>0</v>
      </c>
      <c r="H28" s="193"/>
      <c r="I28" s="193">
        <f>SUM(I12:I27)</f>
        <v>0</v>
      </c>
      <c r="J28" s="194"/>
      <c r="K28" s="83">
        <f>IF(AND(K12=3,K13=3,K15=3,K16=3,K17=3,K18=3,K20=3,K21=3,K23=3,K24=3,K25=3,K26=3,K27=3),3,-3)</f>
        <v>3</v>
      </c>
      <c r="L28" s="196">
        <f t="shared" ref="L28:T28" si="62">SUM(L12:L27)</f>
        <v>0</v>
      </c>
      <c r="M28" s="197">
        <f t="shared" si="62"/>
        <v>0</v>
      </c>
      <c r="N28" s="197">
        <f t="shared" si="62"/>
        <v>0</v>
      </c>
      <c r="O28" s="197">
        <f t="shared" si="62"/>
        <v>0</v>
      </c>
      <c r="P28" s="197">
        <f t="shared" si="62"/>
        <v>0</v>
      </c>
      <c r="Q28" s="197">
        <f t="shared" si="62"/>
        <v>0</v>
      </c>
      <c r="R28" s="197">
        <f t="shared" si="62"/>
        <v>0</v>
      </c>
      <c r="S28" s="197">
        <f t="shared" si="62"/>
        <v>0</v>
      </c>
      <c r="T28" s="198">
        <f t="shared" si="62"/>
        <v>0</v>
      </c>
      <c r="U28" s="22"/>
      <c r="V28" s="71"/>
      <c r="W28" s="71"/>
      <c r="X28" s="71"/>
      <c r="Y28" s="71"/>
      <c r="Z28" s="71"/>
      <c r="AA28" s="71"/>
      <c r="AB28" s="71"/>
      <c r="AC28" s="71"/>
      <c r="AD28" s="72"/>
      <c r="AE28" s="202">
        <f t="shared" si="59"/>
        <v>0</v>
      </c>
      <c r="AF28" s="203">
        <f t="shared" ref="AF28:AM28" si="63">SUM(AF12:AF27)</f>
        <v>0</v>
      </c>
      <c r="AG28" s="203">
        <f t="shared" si="63"/>
        <v>0</v>
      </c>
      <c r="AH28" s="203">
        <f t="shared" si="63"/>
        <v>0</v>
      </c>
      <c r="AI28" s="203">
        <f t="shared" si="63"/>
        <v>0</v>
      </c>
      <c r="AJ28" s="203">
        <f t="shared" si="63"/>
        <v>0</v>
      </c>
      <c r="AK28" s="203">
        <f t="shared" si="63"/>
        <v>0</v>
      </c>
      <c r="AL28" s="203">
        <f t="shared" si="63"/>
        <v>0</v>
      </c>
      <c r="AM28" s="204">
        <f t="shared" si="63"/>
        <v>0</v>
      </c>
      <c r="AN28" s="21"/>
    </row>
    <row r="29" spans="1:40" s="19" customFormat="1" thickBot="1">
      <c r="A29" s="52"/>
      <c r="B29" s="52"/>
      <c r="C29" s="52"/>
      <c r="D29" s="53"/>
      <c r="E29" s="73"/>
      <c r="F29" s="52"/>
      <c r="G29" s="52"/>
      <c r="H29" s="52"/>
      <c r="I29" s="52"/>
      <c r="J29" s="52"/>
      <c r="K29" s="52"/>
      <c r="L29" s="52"/>
      <c r="M29" s="70"/>
      <c r="N29" s="70"/>
      <c r="O29" s="70"/>
      <c r="P29" s="70"/>
      <c r="Q29" s="70"/>
      <c r="R29" s="70"/>
      <c r="S29" s="70"/>
      <c r="T29" s="70"/>
      <c r="U29" s="52"/>
      <c r="V29" s="70"/>
      <c r="W29" s="70"/>
      <c r="X29" s="70"/>
      <c r="Y29" s="70"/>
      <c r="Z29" s="70"/>
      <c r="AA29" s="70"/>
      <c r="AB29" s="70"/>
      <c r="AC29" s="70"/>
      <c r="AD29" s="52"/>
      <c r="AE29" s="70"/>
      <c r="AF29" s="70"/>
      <c r="AG29" s="70"/>
      <c r="AH29" s="70"/>
      <c r="AI29" s="70"/>
      <c r="AJ29" s="70"/>
      <c r="AK29" s="70"/>
      <c r="AL29" s="70"/>
      <c r="AM29" s="70"/>
      <c r="AN29" s="52"/>
    </row>
    <row r="30" spans="1:40" s="19" customFormat="1" ht="42" thickBot="1">
      <c r="A30" s="52"/>
      <c r="B30" s="221"/>
      <c r="C30" s="238" t="s">
        <v>169</v>
      </c>
      <c r="D30" s="223"/>
      <c r="E30" s="224"/>
      <c r="F30" s="224"/>
      <c r="G30" s="224"/>
      <c r="H30" s="239"/>
      <c r="I30" s="240" t="s">
        <v>170</v>
      </c>
      <c r="J30" s="241"/>
      <c r="K30" s="52"/>
      <c r="L30" s="266" t="str">
        <f>+L10</f>
        <v>Totaal  bedragen op huidig prijspeil</v>
      </c>
      <c r="M30" s="267" t="str">
        <f t="shared" ref="M30:T30" si="64">M10</f>
        <v>2024</v>
      </c>
      <c r="N30" s="267">
        <f t="shared" si="64"/>
        <v>2025</v>
      </c>
      <c r="O30" s="267">
        <f t="shared" si="64"/>
        <v>2026</v>
      </c>
      <c r="P30" s="267">
        <f t="shared" si="64"/>
        <v>2027</v>
      </c>
      <c r="Q30" s="267">
        <f t="shared" si="64"/>
        <v>2028</v>
      </c>
      <c r="R30" s="267">
        <f t="shared" si="64"/>
        <v>2029</v>
      </c>
      <c r="S30" s="267">
        <f t="shared" si="64"/>
        <v>2030</v>
      </c>
      <c r="T30" s="268">
        <f t="shared" si="64"/>
        <v>2031</v>
      </c>
      <c r="U30" s="52"/>
      <c r="V30" s="74" t="str">
        <f t="shared" ref="V30:AC30" si="65">V10</f>
        <v>2024</v>
      </c>
      <c r="W30" s="74">
        <f t="shared" si="65"/>
        <v>2025</v>
      </c>
      <c r="X30" s="74">
        <f t="shared" si="65"/>
        <v>2026</v>
      </c>
      <c r="Y30" s="74">
        <f t="shared" si="65"/>
        <v>2027</v>
      </c>
      <c r="Z30" s="74">
        <f t="shared" si="65"/>
        <v>2028</v>
      </c>
      <c r="AA30" s="74">
        <f t="shared" si="65"/>
        <v>2029</v>
      </c>
      <c r="AB30" s="74">
        <f t="shared" si="65"/>
        <v>2030</v>
      </c>
      <c r="AC30" s="74">
        <f t="shared" si="65"/>
        <v>2031</v>
      </c>
      <c r="AD30" s="56"/>
      <c r="AE30" s="266" t="str">
        <f>+AE10</f>
        <v>Totaal geïndexeerde bedragen</v>
      </c>
      <c r="AF30" s="267" t="str">
        <f t="shared" ref="AF30:AM30" si="66">AF10</f>
        <v>2024</v>
      </c>
      <c r="AG30" s="267">
        <f t="shared" si="66"/>
        <v>2025</v>
      </c>
      <c r="AH30" s="267">
        <f t="shared" si="66"/>
        <v>2026</v>
      </c>
      <c r="AI30" s="267">
        <f t="shared" si="66"/>
        <v>2027</v>
      </c>
      <c r="AJ30" s="267">
        <f t="shared" si="66"/>
        <v>2028</v>
      </c>
      <c r="AK30" s="267">
        <f t="shared" si="66"/>
        <v>2029</v>
      </c>
      <c r="AL30" s="267">
        <f t="shared" si="66"/>
        <v>2030</v>
      </c>
      <c r="AM30" s="268">
        <f t="shared" si="66"/>
        <v>2031</v>
      </c>
      <c r="AN30" s="21"/>
    </row>
    <row r="31" spans="1:40" s="19" customFormat="1" ht="13.8">
      <c r="A31" s="52"/>
      <c r="B31" s="145"/>
      <c r="C31" s="52"/>
      <c r="D31" s="53"/>
      <c r="E31" s="231" t="s">
        <v>171</v>
      </c>
      <c r="F31" s="52"/>
      <c r="G31" s="52"/>
      <c r="H31" s="75"/>
      <c r="I31" s="315">
        <f xml:space="preserve"> 'Input gemeente'!G$56</f>
        <v>0</v>
      </c>
      <c r="J31" s="208">
        <v>0.02</v>
      </c>
      <c r="K31" s="69">
        <f t="shared" ref="K31:K37" si="67">IF(I31=L31,3,-3)</f>
        <v>3</v>
      </c>
      <c r="L31" s="195">
        <f t="shared" ref="L31:L37" si="68">SUM(M31:T31)</f>
        <v>0</v>
      </c>
      <c r="M31" s="210"/>
      <c r="N31" s="210"/>
      <c r="O31" s="210"/>
      <c r="P31" s="210"/>
      <c r="Q31" s="210"/>
      <c r="R31" s="210"/>
      <c r="S31" s="210"/>
      <c r="T31" s="211"/>
      <c r="U31" s="22"/>
      <c r="V31" s="4">
        <f t="shared" ref="V31:AC37" si="69">(1+$J31)^V$11</f>
        <v>1</v>
      </c>
      <c r="W31" s="4">
        <f t="shared" si="69"/>
        <v>1.02</v>
      </c>
      <c r="X31" s="4">
        <f t="shared" si="69"/>
        <v>1.0404</v>
      </c>
      <c r="Y31" s="4">
        <f t="shared" si="69"/>
        <v>1.0612079999999999</v>
      </c>
      <c r="Z31" s="4">
        <f t="shared" si="69"/>
        <v>1.08243216</v>
      </c>
      <c r="AA31" s="4">
        <f t="shared" si="69"/>
        <v>1.1040808032</v>
      </c>
      <c r="AB31" s="4">
        <f t="shared" si="69"/>
        <v>1.1261624192640001</v>
      </c>
      <c r="AC31" s="4">
        <f t="shared" si="69"/>
        <v>1.1486856676492798</v>
      </c>
      <c r="AE31" s="199">
        <f t="shared" ref="AE31:AE37" si="70">SUM(AF31:AM31)</f>
        <v>0</v>
      </c>
      <c r="AF31" s="200">
        <f t="shared" ref="AF31:AF37" si="71">+M31*V31</f>
        <v>0</v>
      </c>
      <c r="AG31" s="200">
        <f t="shared" ref="AG31:AG37" si="72">+N31*W31</f>
        <v>0</v>
      </c>
      <c r="AH31" s="200">
        <f t="shared" ref="AH31:AH37" si="73">+O31*X31</f>
        <v>0</v>
      </c>
      <c r="AI31" s="200">
        <f t="shared" ref="AI31:AI37" si="74">+P31*Y31</f>
        <v>0</v>
      </c>
      <c r="AJ31" s="200">
        <f t="shared" ref="AJ31:AJ37" si="75">+Q31*Z31</f>
        <v>0</v>
      </c>
      <c r="AK31" s="200">
        <f t="shared" ref="AK31:AK37" si="76">+R31*AA31</f>
        <v>0</v>
      </c>
      <c r="AL31" s="200">
        <f t="shared" ref="AL31:AL37" si="77">+S31*AB31</f>
        <v>0</v>
      </c>
      <c r="AM31" s="201">
        <f t="shared" ref="AM31:AM37" si="78">+T31*AC31</f>
        <v>0</v>
      </c>
      <c r="AN31" s="21"/>
    </row>
    <row r="32" spans="1:40" s="19" customFormat="1" ht="13.8">
      <c r="A32" s="52"/>
      <c r="B32" s="145"/>
      <c r="C32" s="52"/>
      <c r="D32" s="53"/>
      <c r="E32" s="232" t="s">
        <v>172</v>
      </c>
      <c r="F32" s="52"/>
      <c r="G32" s="52"/>
      <c r="H32" s="75"/>
      <c r="I32" s="315">
        <f xml:space="preserve"> 'Input gemeente'!L$76</f>
        <v>0</v>
      </c>
      <c r="J32" s="208">
        <v>0.02</v>
      </c>
      <c r="K32" s="69">
        <f t="shared" si="67"/>
        <v>3</v>
      </c>
      <c r="L32" s="195">
        <f t="shared" si="68"/>
        <v>0</v>
      </c>
      <c r="M32" s="210"/>
      <c r="N32" s="210"/>
      <c r="O32" s="210"/>
      <c r="P32" s="210"/>
      <c r="Q32" s="210"/>
      <c r="R32" s="210"/>
      <c r="S32" s="210"/>
      <c r="T32" s="211"/>
      <c r="U32" s="22"/>
      <c r="V32" s="4">
        <f t="shared" si="69"/>
        <v>1</v>
      </c>
      <c r="W32" s="4">
        <f t="shared" si="69"/>
        <v>1.02</v>
      </c>
      <c r="X32" s="4">
        <f t="shared" si="69"/>
        <v>1.0404</v>
      </c>
      <c r="Y32" s="4">
        <f t="shared" si="69"/>
        <v>1.0612079999999999</v>
      </c>
      <c r="Z32" s="4">
        <f t="shared" si="69"/>
        <v>1.08243216</v>
      </c>
      <c r="AA32" s="4">
        <f t="shared" si="69"/>
        <v>1.1040808032</v>
      </c>
      <c r="AB32" s="4">
        <f t="shared" si="69"/>
        <v>1.1261624192640001</v>
      </c>
      <c r="AC32" s="4">
        <f t="shared" si="69"/>
        <v>1.1486856676492798</v>
      </c>
      <c r="AE32" s="199">
        <f t="shared" si="70"/>
        <v>0</v>
      </c>
      <c r="AF32" s="200">
        <f t="shared" si="71"/>
        <v>0</v>
      </c>
      <c r="AG32" s="200">
        <f t="shared" si="72"/>
        <v>0</v>
      </c>
      <c r="AH32" s="200">
        <f t="shared" si="73"/>
        <v>0</v>
      </c>
      <c r="AI32" s="200">
        <f t="shared" si="74"/>
        <v>0</v>
      </c>
      <c r="AJ32" s="200">
        <f t="shared" si="75"/>
        <v>0</v>
      </c>
      <c r="AK32" s="200">
        <f t="shared" si="76"/>
        <v>0</v>
      </c>
      <c r="AL32" s="200">
        <f t="shared" si="77"/>
        <v>0</v>
      </c>
      <c r="AM32" s="201">
        <f t="shared" si="78"/>
        <v>0</v>
      </c>
      <c r="AN32" s="21"/>
    </row>
    <row r="33" spans="1:45" s="19" customFormat="1" ht="13.8">
      <c r="A33" s="52"/>
      <c r="B33" s="145"/>
      <c r="C33" s="52"/>
      <c r="D33" s="53"/>
      <c r="E33" s="232" t="s">
        <v>173</v>
      </c>
      <c r="F33" s="52"/>
      <c r="G33" s="52"/>
      <c r="H33" s="64"/>
      <c r="I33" s="210"/>
      <c r="J33" s="208">
        <v>0.02</v>
      </c>
      <c r="K33" s="69">
        <f t="shared" si="67"/>
        <v>3</v>
      </c>
      <c r="L33" s="195">
        <f t="shared" si="68"/>
        <v>0</v>
      </c>
      <c r="M33" s="210"/>
      <c r="N33" s="210"/>
      <c r="O33" s="210"/>
      <c r="P33" s="210"/>
      <c r="Q33" s="210"/>
      <c r="R33" s="210"/>
      <c r="S33" s="210"/>
      <c r="T33" s="211"/>
      <c r="U33" s="22"/>
      <c r="V33" s="4">
        <f t="shared" si="69"/>
        <v>1</v>
      </c>
      <c r="W33" s="4">
        <f t="shared" si="69"/>
        <v>1.02</v>
      </c>
      <c r="X33" s="4">
        <f t="shared" si="69"/>
        <v>1.0404</v>
      </c>
      <c r="Y33" s="4">
        <f t="shared" si="69"/>
        <v>1.0612079999999999</v>
      </c>
      <c r="Z33" s="4">
        <f t="shared" si="69"/>
        <v>1.08243216</v>
      </c>
      <c r="AA33" s="4">
        <f t="shared" si="69"/>
        <v>1.1040808032</v>
      </c>
      <c r="AB33" s="4">
        <f t="shared" si="69"/>
        <v>1.1261624192640001</v>
      </c>
      <c r="AC33" s="4">
        <f t="shared" si="69"/>
        <v>1.1486856676492798</v>
      </c>
      <c r="AE33" s="199">
        <f t="shared" ref="AE33" si="79">SUM(AF33:AM33)</f>
        <v>0</v>
      </c>
      <c r="AF33" s="200">
        <f t="shared" si="71"/>
        <v>0</v>
      </c>
      <c r="AG33" s="200">
        <f t="shared" si="72"/>
        <v>0</v>
      </c>
      <c r="AH33" s="200">
        <f t="shared" si="73"/>
        <v>0</v>
      </c>
      <c r="AI33" s="200">
        <f t="shared" si="74"/>
        <v>0</v>
      </c>
      <c r="AJ33" s="200">
        <f t="shared" si="75"/>
        <v>0</v>
      </c>
      <c r="AK33" s="200">
        <f t="shared" si="76"/>
        <v>0</v>
      </c>
      <c r="AL33" s="200">
        <f t="shared" si="77"/>
        <v>0</v>
      </c>
      <c r="AM33" s="201">
        <f t="shared" si="78"/>
        <v>0</v>
      </c>
      <c r="AN33" s="21"/>
    </row>
    <row r="34" spans="1:45" s="19" customFormat="1" ht="13.8">
      <c r="A34" s="52"/>
      <c r="B34" s="145"/>
      <c r="C34" s="52"/>
      <c r="D34" s="53"/>
      <c r="E34" s="232" t="s">
        <v>174</v>
      </c>
      <c r="F34" s="52"/>
      <c r="G34" s="52"/>
      <c r="H34" s="64"/>
      <c r="I34" s="210"/>
      <c r="J34" s="208">
        <v>0</v>
      </c>
      <c r="K34" s="69">
        <f t="shared" si="67"/>
        <v>3</v>
      </c>
      <c r="L34" s="195">
        <f t="shared" si="68"/>
        <v>0</v>
      </c>
      <c r="M34" s="210"/>
      <c r="N34" s="210"/>
      <c r="O34" s="210"/>
      <c r="P34" s="210"/>
      <c r="Q34" s="210"/>
      <c r="R34" s="210"/>
      <c r="S34" s="210"/>
      <c r="T34" s="211"/>
      <c r="U34" s="22"/>
      <c r="V34" s="4">
        <f t="shared" si="69"/>
        <v>1</v>
      </c>
      <c r="W34" s="4">
        <f t="shared" si="69"/>
        <v>1</v>
      </c>
      <c r="X34" s="4">
        <f t="shared" si="69"/>
        <v>1</v>
      </c>
      <c r="Y34" s="4">
        <f t="shared" si="69"/>
        <v>1</v>
      </c>
      <c r="Z34" s="4">
        <f t="shared" si="69"/>
        <v>1</v>
      </c>
      <c r="AA34" s="4">
        <f t="shared" si="69"/>
        <v>1</v>
      </c>
      <c r="AB34" s="4">
        <f t="shared" si="69"/>
        <v>1</v>
      </c>
      <c r="AC34" s="4">
        <f t="shared" si="69"/>
        <v>1</v>
      </c>
      <c r="AE34" s="199">
        <f t="shared" si="70"/>
        <v>0</v>
      </c>
      <c r="AF34" s="200">
        <f t="shared" si="71"/>
        <v>0</v>
      </c>
      <c r="AG34" s="200">
        <f t="shared" si="72"/>
        <v>0</v>
      </c>
      <c r="AH34" s="200">
        <f t="shared" si="73"/>
        <v>0</v>
      </c>
      <c r="AI34" s="200">
        <f t="shared" si="74"/>
        <v>0</v>
      </c>
      <c r="AJ34" s="200">
        <f t="shared" si="75"/>
        <v>0</v>
      </c>
      <c r="AK34" s="200">
        <f t="shared" si="76"/>
        <v>0</v>
      </c>
      <c r="AL34" s="200">
        <f t="shared" si="77"/>
        <v>0</v>
      </c>
      <c r="AM34" s="201">
        <f t="shared" si="78"/>
        <v>0</v>
      </c>
      <c r="AN34" s="21"/>
    </row>
    <row r="35" spans="1:45" s="19" customFormat="1" ht="13.8">
      <c r="A35" s="52"/>
      <c r="B35" s="145"/>
      <c r="C35" s="52"/>
      <c r="D35" s="53"/>
      <c r="E35" s="232" t="s">
        <v>175</v>
      </c>
      <c r="F35" s="52"/>
      <c r="G35" s="52"/>
      <c r="H35" s="64"/>
      <c r="I35" s="210"/>
      <c r="J35" s="208">
        <v>0</v>
      </c>
      <c r="K35" s="69">
        <f t="shared" si="67"/>
        <v>3</v>
      </c>
      <c r="L35" s="195">
        <f t="shared" si="68"/>
        <v>0</v>
      </c>
      <c r="M35" s="210"/>
      <c r="N35" s="210"/>
      <c r="O35" s="210"/>
      <c r="P35" s="210"/>
      <c r="Q35" s="210"/>
      <c r="R35" s="210"/>
      <c r="S35" s="210"/>
      <c r="T35" s="211"/>
      <c r="U35" s="22"/>
      <c r="V35" s="4">
        <f t="shared" si="69"/>
        <v>1</v>
      </c>
      <c r="W35" s="4">
        <f t="shared" si="69"/>
        <v>1</v>
      </c>
      <c r="X35" s="4">
        <f t="shared" si="69"/>
        <v>1</v>
      </c>
      <c r="Y35" s="4">
        <f t="shared" si="69"/>
        <v>1</v>
      </c>
      <c r="Z35" s="4">
        <f t="shared" si="69"/>
        <v>1</v>
      </c>
      <c r="AA35" s="4">
        <f t="shared" si="69"/>
        <v>1</v>
      </c>
      <c r="AB35" s="4">
        <f t="shared" si="69"/>
        <v>1</v>
      </c>
      <c r="AC35" s="4">
        <f t="shared" si="69"/>
        <v>1</v>
      </c>
      <c r="AE35" s="199">
        <f>SUM(AF35:AM35)</f>
        <v>0</v>
      </c>
      <c r="AF35" s="200">
        <f t="shared" si="71"/>
        <v>0</v>
      </c>
      <c r="AG35" s="200">
        <f t="shared" si="72"/>
        <v>0</v>
      </c>
      <c r="AH35" s="200">
        <f t="shared" si="73"/>
        <v>0</v>
      </c>
      <c r="AI35" s="200">
        <f t="shared" si="74"/>
        <v>0</v>
      </c>
      <c r="AJ35" s="200">
        <f t="shared" si="75"/>
        <v>0</v>
      </c>
      <c r="AK35" s="200">
        <f t="shared" si="76"/>
        <v>0</v>
      </c>
      <c r="AL35" s="200">
        <f t="shared" si="77"/>
        <v>0</v>
      </c>
      <c r="AM35" s="201">
        <f t="shared" si="78"/>
        <v>0</v>
      </c>
      <c r="AN35" s="21"/>
    </row>
    <row r="36" spans="1:45" s="19" customFormat="1" ht="13.8">
      <c r="A36" s="52"/>
      <c r="B36" s="145"/>
      <c r="C36" s="52"/>
      <c r="D36" s="53"/>
      <c r="E36" s="233" t="s">
        <v>176</v>
      </c>
      <c r="F36" s="52"/>
      <c r="G36" s="52"/>
      <c r="H36" s="64"/>
      <c r="I36" s="210"/>
      <c r="J36" s="208">
        <v>0.02</v>
      </c>
      <c r="K36" s="69">
        <f t="shared" si="67"/>
        <v>3</v>
      </c>
      <c r="L36" s="195">
        <f t="shared" si="68"/>
        <v>0</v>
      </c>
      <c r="M36" s="210"/>
      <c r="N36" s="210"/>
      <c r="O36" s="210"/>
      <c r="P36" s="210"/>
      <c r="Q36" s="210"/>
      <c r="R36" s="210"/>
      <c r="S36" s="210"/>
      <c r="T36" s="211"/>
      <c r="U36" s="22"/>
      <c r="V36" s="4">
        <f t="shared" si="69"/>
        <v>1</v>
      </c>
      <c r="W36" s="4">
        <f t="shared" si="69"/>
        <v>1.02</v>
      </c>
      <c r="X36" s="4">
        <f t="shared" si="69"/>
        <v>1.0404</v>
      </c>
      <c r="Y36" s="4">
        <f t="shared" si="69"/>
        <v>1.0612079999999999</v>
      </c>
      <c r="Z36" s="4">
        <f t="shared" si="69"/>
        <v>1.08243216</v>
      </c>
      <c r="AA36" s="4">
        <f t="shared" si="69"/>
        <v>1.1040808032</v>
      </c>
      <c r="AB36" s="4">
        <f t="shared" si="69"/>
        <v>1.1261624192640001</v>
      </c>
      <c r="AC36" s="4">
        <f t="shared" si="69"/>
        <v>1.1486856676492798</v>
      </c>
      <c r="AE36" s="199">
        <f t="shared" si="70"/>
        <v>0</v>
      </c>
      <c r="AF36" s="200">
        <f t="shared" si="71"/>
        <v>0</v>
      </c>
      <c r="AG36" s="200">
        <f t="shared" si="72"/>
        <v>0</v>
      </c>
      <c r="AH36" s="200">
        <f t="shared" si="73"/>
        <v>0</v>
      </c>
      <c r="AI36" s="200">
        <f t="shared" si="74"/>
        <v>0</v>
      </c>
      <c r="AJ36" s="200">
        <f t="shared" si="75"/>
        <v>0</v>
      </c>
      <c r="AK36" s="200">
        <f t="shared" si="76"/>
        <v>0</v>
      </c>
      <c r="AL36" s="200">
        <f t="shared" si="77"/>
        <v>0</v>
      </c>
      <c r="AM36" s="201">
        <f t="shared" si="78"/>
        <v>0</v>
      </c>
      <c r="AN36" s="21"/>
    </row>
    <row r="37" spans="1:45" s="19" customFormat="1" thickBot="1">
      <c r="A37" s="52"/>
      <c r="B37" s="145"/>
      <c r="C37" s="52"/>
      <c r="D37" s="53"/>
      <c r="E37" s="234" t="s">
        <v>177</v>
      </c>
      <c r="F37" s="52"/>
      <c r="G37" s="52"/>
      <c r="H37" s="64"/>
      <c r="I37" s="210"/>
      <c r="J37" s="208">
        <v>0.02</v>
      </c>
      <c r="K37" s="83">
        <f t="shared" si="67"/>
        <v>3</v>
      </c>
      <c r="L37" s="195">
        <f t="shared" si="68"/>
        <v>0</v>
      </c>
      <c r="M37" s="210"/>
      <c r="N37" s="210"/>
      <c r="O37" s="210"/>
      <c r="P37" s="210"/>
      <c r="Q37" s="210"/>
      <c r="R37" s="210"/>
      <c r="S37" s="210"/>
      <c r="T37" s="211"/>
      <c r="U37" s="22"/>
      <c r="V37" s="7">
        <f t="shared" si="69"/>
        <v>1</v>
      </c>
      <c r="W37" s="7">
        <f t="shared" si="69"/>
        <v>1.02</v>
      </c>
      <c r="X37" s="7">
        <f t="shared" si="69"/>
        <v>1.0404</v>
      </c>
      <c r="Y37" s="7">
        <f t="shared" si="69"/>
        <v>1.0612079999999999</v>
      </c>
      <c r="Z37" s="7">
        <f t="shared" si="69"/>
        <v>1.08243216</v>
      </c>
      <c r="AA37" s="7">
        <f t="shared" si="69"/>
        <v>1.1040808032</v>
      </c>
      <c r="AB37" s="7">
        <f t="shared" si="69"/>
        <v>1.1261624192640001</v>
      </c>
      <c r="AC37" s="7">
        <f t="shared" si="69"/>
        <v>1.1486856676492798</v>
      </c>
      <c r="AE37" s="199">
        <f t="shared" si="70"/>
        <v>0</v>
      </c>
      <c r="AF37" s="200">
        <f t="shared" si="71"/>
        <v>0</v>
      </c>
      <c r="AG37" s="200">
        <f t="shared" si="72"/>
        <v>0</v>
      </c>
      <c r="AH37" s="200">
        <f t="shared" si="73"/>
        <v>0</v>
      </c>
      <c r="AI37" s="200">
        <f t="shared" si="74"/>
        <v>0</v>
      </c>
      <c r="AJ37" s="200">
        <f t="shared" si="75"/>
        <v>0</v>
      </c>
      <c r="AK37" s="200">
        <f t="shared" si="76"/>
        <v>0</v>
      </c>
      <c r="AL37" s="200">
        <f t="shared" si="77"/>
        <v>0</v>
      </c>
      <c r="AM37" s="201">
        <f t="shared" si="78"/>
        <v>0</v>
      </c>
      <c r="AN37" s="21"/>
    </row>
    <row r="38" spans="1:45" s="19" customFormat="1" thickBot="1">
      <c r="A38" s="52"/>
      <c r="B38" s="235"/>
      <c r="C38" s="236" t="s">
        <v>178</v>
      </c>
      <c r="D38" s="242"/>
      <c r="E38" s="243"/>
      <c r="F38" s="244"/>
      <c r="G38" s="244"/>
      <c r="H38" s="245"/>
      <c r="I38" s="197">
        <f>SUM(I31:I37)</f>
        <v>0</v>
      </c>
      <c r="J38" s="198"/>
      <c r="K38" s="83">
        <f>IF(AND(K31=3,K32=3,K33=3,K34=3,K35=3,K36=3,K37=3),3,-3)</f>
        <v>3</v>
      </c>
      <c r="L38" s="196">
        <f>SUM(L31:L37)</f>
        <v>0</v>
      </c>
      <c r="M38" s="197">
        <f>SUM(M31:M37)</f>
        <v>0</v>
      </c>
      <c r="N38" s="197">
        <f t="shared" ref="N38:T38" si="80">SUM(N31:N37)</f>
        <v>0</v>
      </c>
      <c r="O38" s="197">
        <f t="shared" si="80"/>
        <v>0</v>
      </c>
      <c r="P38" s="197">
        <f t="shared" si="80"/>
        <v>0</v>
      </c>
      <c r="Q38" s="197">
        <f t="shared" si="80"/>
        <v>0</v>
      </c>
      <c r="R38" s="197">
        <f t="shared" si="80"/>
        <v>0</v>
      </c>
      <c r="S38" s="197">
        <f t="shared" ref="S38" si="81">SUM(S31:S37)</f>
        <v>0</v>
      </c>
      <c r="T38" s="198">
        <f t="shared" si="80"/>
        <v>0</v>
      </c>
      <c r="U38" s="22"/>
      <c r="V38" s="71"/>
      <c r="W38" s="71"/>
      <c r="X38" s="71"/>
      <c r="Y38" s="71"/>
      <c r="Z38" s="71"/>
      <c r="AA38" s="71"/>
      <c r="AB38" s="71"/>
      <c r="AC38" s="71"/>
      <c r="AD38" s="72"/>
      <c r="AE38" s="202">
        <f>SUM(AF38:AM38)</f>
        <v>0</v>
      </c>
      <c r="AF38" s="203">
        <f>SUM(AF31:AF37)</f>
        <v>0</v>
      </c>
      <c r="AG38" s="203">
        <f t="shared" ref="AG38:AM38" si="82">SUM(AG31:AG37)</f>
        <v>0</v>
      </c>
      <c r="AH38" s="203">
        <f t="shared" si="82"/>
        <v>0</v>
      </c>
      <c r="AI38" s="203">
        <f t="shared" si="82"/>
        <v>0</v>
      </c>
      <c r="AJ38" s="203">
        <f t="shared" si="82"/>
        <v>0</v>
      </c>
      <c r="AK38" s="203">
        <f t="shared" si="82"/>
        <v>0</v>
      </c>
      <c r="AL38" s="203">
        <f t="shared" ref="AL38" si="83">SUM(AL31:AL37)</f>
        <v>0</v>
      </c>
      <c r="AM38" s="204">
        <f t="shared" si="82"/>
        <v>0</v>
      </c>
      <c r="AN38" s="21"/>
    </row>
    <row r="39" spans="1:45" s="19" customFormat="1" thickBot="1">
      <c r="A39" s="52"/>
      <c r="B39" s="52"/>
      <c r="C39" s="52"/>
      <c r="D39" s="53"/>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row>
    <row r="40" spans="1:45" s="19" customFormat="1" ht="41.4">
      <c r="A40" s="52"/>
      <c r="B40" s="221"/>
      <c r="C40" s="222" t="s">
        <v>179</v>
      </c>
      <c r="D40" s="223"/>
      <c r="E40" s="224"/>
      <c r="F40" s="224"/>
      <c r="G40" s="224"/>
      <c r="H40" s="224"/>
      <c r="I40" s="224"/>
      <c r="J40" s="225"/>
      <c r="K40" s="52"/>
      <c r="L40" s="218" t="str">
        <f>+L10</f>
        <v>Totaal  bedragen op huidig prijspeil</v>
      </c>
      <c r="M40" s="219" t="str">
        <f t="shared" ref="M40:T40" si="84">M10</f>
        <v>2024</v>
      </c>
      <c r="N40" s="219">
        <f t="shared" si="84"/>
        <v>2025</v>
      </c>
      <c r="O40" s="219">
        <f t="shared" si="84"/>
        <v>2026</v>
      </c>
      <c r="P40" s="219">
        <f t="shared" si="84"/>
        <v>2027</v>
      </c>
      <c r="Q40" s="219">
        <f t="shared" si="84"/>
        <v>2028</v>
      </c>
      <c r="R40" s="219">
        <f t="shared" si="84"/>
        <v>2029</v>
      </c>
      <c r="S40" s="219">
        <f t="shared" si="84"/>
        <v>2030</v>
      </c>
      <c r="T40" s="220">
        <f t="shared" si="84"/>
        <v>2031</v>
      </c>
      <c r="U40" s="22"/>
      <c r="V40" s="26"/>
      <c r="W40" s="26"/>
      <c r="X40" s="26"/>
      <c r="Y40" s="26"/>
      <c r="Z40" s="26"/>
      <c r="AA40" s="26"/>
      <c r="AB40" s="26"/>
      <c r="AC40" s="26"/>
      <c r="AE40" s="215" t="str">
        <f t="shared" ref="AE40:AM40" si="85">AE10</f>
        <v>Totaal geïndexeerde bedragen</v>
      </c>
      <c r="AF40" s="216" t="str">
        <f t="shared" si="85"/>
        <v>2024</v>
      </c>
      <c r="AG40" s="216">
        <f t="shared" si="85"/>
        <v>2025</v>
      </c>
      <c r="AH40" s="216">
        <f t="shared" si="85"/>
        <v>2026</v>
      </c>
      <c r="AI40" s="216">
        <f t="shared" si="85"/>
        <v>2027</v>
      </c>
      <c r="AJ40" s="216">
        <f t="shared" si="85"/>
        <v>2028</v>
      </c>
      <c r="AK40" s="216">
        <f t="shared" si="85"/>
        <v>2029</v>
      </c>
      <c r="AL40" s="216">
        <f t="shared" si="85"/>
        <v>2030</v>
      </c>
      <c r="AM40" s="217">
        <f t="shared" si="85"/>
        <v>2031</v>
      </c>
      <c r="AN40" s="21"/>
    </row>
    <row r="41" spans="1:45" s="30" customFormat="1" thickBot="1">
      <c r="A41" s="67"/>
      <c r="B41" s="226"/>
      <c r="C41" s="227" t="s">
        <v>180</v>
      </c>
      <c r="D41" s="228"/>
      <c r="E41" s="227"/>
      <c r="F41" s="229"/>
      <c r="G41" s="229"/>
      <c r="H41" s="229"/>
      <c r="I41" s="229"/>
      <c r="J41" s="230"/>
      <c r="K41" s="52"/>
      <c r="L41" s="196">
        <f>SUM(M41:T41)</f>
        <v>0</v>
      </c>
      <c r="M41" s="213">
        <f t="shared" ref="M41:T41" si="86">M38-M28</f>
        <v>0</v>
      </c>
      <c r="N41" s="213">
        <f t="shared" si="86"/>
        <v>0</v>
      </c>
      <c r="O41" s="213">
        <f t="shared" si="86"/>
        <v>0</v>
      </c>
      <c r="P41" s="213">
        <f t="shared" si="86"/>
        <v>0</v>
      </c>
      <c r="Q41" s="213">
        <f t="shared" si="86"/>
        <v>0</v>
      </c>
      <c r="R41" s="213">
        <f t="shared" si="86"/>
        <v>0</v>
      </c>
      <c r="S41" s="213">
        <f t="shared" ref="S41" si="87">S38-S28</f>
        <v>0</v>
      </c>
      <c r="T41" s="214">
        <f t="shared" si="86"/>
        <v>0</v>
      </c>
      <c r="U41" s="28"/>
      <c r="V41" s="8"/>
      <c r="W41" s="8"/>
      <c r="X41" s="8"/>
      <c r="Y41" s="8"/>
      <c r="Z41" s="8"/>
      <c r="AA41" s="8"/>
      <c r="AB41" s="8"/>
      <c r="AC41" s="8"/>
      <c r="AD41" s="29"/>
      <c r="AE41" s="212">
        <f>SUM(AF41:AM41)</f>
        <v>0</v>
      </c>
      <c r="AF41" s="213">
        <f>AF38-AF28</f>
        <v>0</v>
      </c>
      <c r="AG41" s="213">
        <f t="shared" ref="AG41:AM41" si="88">AG38-AG28</f>
        <v>0</v>
      </c>
      <c r="AH41" s="213">
        <f t="shared" si="88"/>
        <v>0</v>
      </c>
      <c r="AI41" s="213">
        <f t="shared" si="88"/>
        <v>0</v>
      </c>
      <c r="AJ41" s="213">
        <f t="shared" si="88"/>
        <v>0</v>
      </c>
      <c r="AK41" s="213">
        <f t="shared" si="88"/>
        <v>0</v>
      </c>
      <c r="AL41" s="213">
        <f t="shared" ref="AL41" si="89">AL38-AL28</f>
        <v>0</v>
      </c>
      <c r="AM41" s="214">
        <f t="shared" si="88"/>
        <v>0</v>
      </c>
      <c r="AN41" s="27"/>
    </row>
    <row r="42" spans="1:45" s="19" customFormat="1" thickBot="1">
      <c r="A42" s="56"/>
      <c r="B42" s="56"/>
      <c r="C42" s="56"/>
      <c r="D42" s="66"/>
      <c r="E42" s="56"/>
      <c r="F42" s="56"/>
      <c r="G42" s="56"/>
      <c r="H42" s="56"/>
      <c r="I42" s="56"/>
      <c r="J42" s="56"/>
      <c r="K42" s="52"/>
      <c r="L42" s="56"/>
      <c r="M42" s="56"/>
      <c r="N42" s="56"/>
      <c r="O42" s="56"/>
      <c r="P42" s="56"/>
      <c r="Q42" s="56"/>
      <c r="R42" s="56"/>
      <c r="S42" s="56"/>
      <c r="T42" s="56"/>
      <c r="U42" s="52"/>
      <c r="V42" s="56"/>
      <c r="W42" s="56"/>
      <c r="X42" s="56"/>
      <c r="Y42" s="56"/>
      <c r="Z42" s="56"/>
      <c r="AA42" s="56"/>
      <c r="AB42" s="56"/>
      <c r="AC42" s="56"/>
      <c r="AD42" s="56"/>
      <c r="AE42" s="56"/>
      <c r="AF42" s="56"/>
      <c r="AG42" s="56"/>
      <c r="AH42" s="56"/>
      <c r="AI42" s="56"/>
      <c r="AJ42" s="56"/>
      <c r="AK42" s="56"/>
      <c r="AL42" s="56"/>
      <c r="AM42" s="56"/>
      <c r="AN42" s="52"/>
      <c r="AO42" s="56"/>
    </row>
    <row r="43" spans="1:45" s="19" customFormat="1" ht="13.8">
      <c r="A43" s="56"/>
      <c r="B43" s="152" t="s">
        <v>181</v>
      </c>
      <c r="C43" s="153"/>
      <c r="D43" s="154"/>
      <c r="E43" s="153"/>
      <c r="F43" s="153"/>
      <c r="G43" s="153"/>
      <c r="H43" s="153"/>
      <c r="I43" s="155"/>
      <c r="J43" s="56"/>
      <c r="K43" s="52"/>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row>
    <row r="44" spans="1:45" s="20" customFormat="1" ht="13.8">
      <c r="A44" s="56"/>
      <c r="B44" s="258"/>
      <c r="C44" s="52"/>
      <c r="D44" s="53"/>
      <c r="E44" s="52"/>
      <c r="F44" s="52"/>
      <c r="G44" s="52"/>
      <c r="H44" s="52"/>
      <c r="I44" s="259"/>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row>
    <row r="45" spans="1:45" s="20" customFormat="1" ht="13.8">
      <c r="A45" s="56"/>
      <c r="B45" s="258"/>
      <c r="C45" s="247" t="s">
        <v>182</v>
      </c>
      <c r="D45" s="248"/>
      <c r="E45" s="249"/>
      <c r="F45" s="250" t="s">
        <v>183</v>
      </c>
      <c r="G45" s="52"/>
      <c r="H45" s="52"/>
      <c r="I45" s="259"/>
      <c r="J45" s="56"/>
      <c r="K45" s="56"/>
      <c r="L45" s="52"/>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row>
    <row r="46" spans="1:45" s="20" customFormat="1" ht="35.25" customHeight="1">
      <c r="A46" s="56"/>
      <c r="B46" s="258"/>
      <c r="C46" s="256"/>
      <c r="D46" s="257" t="s">
        <v>184</v>
      </c>
      <c r="E46" s="291" t="s">
        <v>185</v>
      </c>
      <c r="F46" s="246">
        <f>(+I46/2)*-1</f>
        <v>0</v>
      </c>
      <c r="G46" s="317" t="s">
        <v>186</v>
      </c>
      <c r="H46" s="251" t="s">
        <v>187</v>
      </c>
      <c r="I46" s="260">
        <f>+AE41</f>
        <v>0</v>
      </c>
      <c r="J46" s="56"/>
      <c r="K46" s="56"/>
      <c r="O46" s="334"/>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row>
    <row r="47" spans="1:45" s="20" customFormat="1" ht="61.5" customHeight="1">
      <c r="A47" s="56"/>
      <c r="B47" s="258"/>
      <c r="C47" s="256"/>
      <c r="D47" s="257" t="s">
        <v>188</v>
      </c>
      <c r="E47" s="316" t="s">
        <v>199</v>
      </c>
      <c r="F47" s="246" t="e">
        <f>+I47*0.25</f>
        <v>#VALUE!</v>
      </c>
      <c r="G47" s="317" t="s">
        <v>189</v>
      </c>
      <c r="H47" s="331" t="s">
        <v>187</v>
      </c>
      <c r="I47" s="260" t="str">
        <f>IF(AE28=0,"",(AE28-AE24)+F24)</f>
        <v/>
      </c>
      <c r="J47" s="56"/>
      <c r="K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row>
    <row r="48" spans="1:45" s="20" customFormat="1" ht="24" customHeight="1">
      <c r="A48" s="56"/>
      <c r="B48" s="258"/>
      <c r="C48" s="256"/>
      <c r="D48" s="257" t="s">
        <v>190</v>
      </c>
      <c r="E48" s="160" t="s">
        <v>191</v>
      </c>
      <c r="F48" s="160">
        <v>5000000</v>
      </c>
      <c r="G48" s="52"/>
      <c r="H48" s="52"/>
      <c r="I48" s="259"/>
      <c r="J48" s="56"/>
      <c r="K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row>
    <row r="49" spans="1:45" s="20" customFormat="1" ht="13.8">
      <c r="A49" s="56"/>
      <c r="B49" s="258"/>
      <c r="C49" s="52"/>
      <c r="D49" s="53"/>
      <c r="E49" s="160" t="s">
        <v>182</v>
      </c>
      <c r="F49" s="160" t="e">
        <f>IF(MIN(F46:F48)&lt;0,0,MIN(F46:F48))</f>
        <v>#VALUE!</v>
      </c>
      <c r="G49" s="52"/>
      <c r="H49" s="52"/>
      <c r="I49" s="259"/>
      <c r="J49" s="56"/>
      <c r="K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row>
    <row r="50" spans="1:45" s="20" customFormat="1" ht="13.8">
      <c r="A50" s="56"/>
      <c r="B50" s="258"/>
      <c r="C50" s="52"/>
      <c r="D50" s="53"/>
      <c r="E50" s="52"/>
      <c r="F50" s="52"/>
      <c r="G50" s="52"/>
      <c r="H50" s="52"/>
      <c r="I50" s="259"/>
      <c r="J50" s="56"/>
      <c r="K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row>
    <row r="51" spans="1:45" s="22" customFormat="1" ht="13.8">
      <c r="A51" s="52"/>
      <c r="B51" s="258"/>
      <c r="C51" s="68" t="s">
        <v>192</v>
      </c>
      <c r="D51" s="53"/>
      <c r="E51" s="52"/>
      <c r="F51" s="61"/>
      <c r="G51" s="52"/>
      <c r="H51" s="52"/>
      <c r="I51" s="259"/>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row>
    <row r="52" spans="1:45" s="19" customFormat="1" ht="13.8">
      <c r="A52" s="56"/>
      <c r="B52" s="145"/>
      <c r="C52" s="52"/>
      <c r="D52" s="53"/>
      <c r="E52" s="252" t="s">
        <v>192</v>
      </c>
      <c r="F52" s="253" t="e">
        <f>+F49</f>
        <v>#VALUE!</v>
      </c>
      <c r="G52" s="52"/>
      <c r="H52" s="50"/>
      <c r="I52" s="259"/>
      <c r="J52" s="56"/>
      <c r="K52" s="60"/>
      <c r="L52" s="56"/>
      <c r="M52" s="56"/>
      <c r="N52" s="56"/>
      <c r="O52" s="56"/>
      <c r="P52" s="56"/>
      <c r="Q52" s="56"/>
      <c r="R52" s="52"/>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row>
    <row r="53" spans="1:45" s="19" customFormat="1" ht="13.8">
      <c r="A53" s="56"/>
      <c r="B53" s="145"/>
      <c r="C53" s="52"/>
      <c r="D53" s="53"/>
      <c r="E53" s="252" t="s">
        <v>193</v>
      </c>
      <c r="F53" s="254" t="e">
        <f>-I46-F52</f>
        <v>#VALUE!</v>
      </c>
      <c r="G53" s="52"/>
      <c r="H53" s="50"/>
      <c r="I53" s="259"/>
      <c r="J53" s="56"/>
      <c r="K53" s="61"/>
      <c r="L53" s="56"/>
      <c r="M53" s="56"/>
      <c r="N53" s="56"/>
      <c r="O53" s="56"/>
      <c r="P53" s="56"/>
      <c r="Q53" s="56"/>
      <c r="R53" s="52"/>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row>
    <row r="54" spans="1:45" s="19" customFormat="1" ht="13.8">
      <c r="A54" s="56"/>
      <c r="B54" s="145"/>
      <c r="C54" s="52"/>
      <c r="D54" s="53"/>
      <c r="E54" s="52"/>
      <c r="F54" s="21"/>
      <c r="G54" s="52"/>
      <c r="H54" s="52"/>
      <c r="I54" s="259"/>
      <c r="J54" s="56"/>
      <c r="K54" s="56"/>
      <c r="L54" s="56"/>
      <c r="M54" s="56"/>
      <c r="N54" s="56"/>
      <c r="O54" s="56"/>
      <c r="P54" s="56"/>
      <c r="Q54" s="56"/>
      <c r="R54" s="52"/>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row>
    <row r="55" spans="1:45" s="19" customFormat="1" ht="13.8">
      <c r="A55" s="56"/>
      <c r="B55" s="145"/>
      <c r="C55" s="68" t="s">
        <v>194</v>
      </c>
      <c r="D55" s="53"/>
      <c r="E55" s="52"/>
      <c r="F55" s="52"/>
      <c r="G55" s="52"/>
      <c r="H55" s="52"/>
      <c r="I55" s="259"/>
      <c r="J55" s="56"/>
      <c r="K55" s="56"/>
      <c r="L55" s="76"/>
      <c r="M55" s="76">
        <f>IF(AND(O21&gt;0,SUM($M21:N21)=0),O10, 0)</f>
        <v>0</v>
      </c>
      <c r="N55" s="76">
        <f>IF(AND(P21&gt;0,SUM($M21:O21)=0),P10, 0)</f>
        <v>0</v>
      </c>
      <c r="O55" s="76">
        <f>IF(AND(Q21&gt;0,SUM($M21:P21)=0),Q10, 0)</f>
        <v>0</v>
      </c>
      <c r="P55" s="76">
        <f>IF(AND(R21&gt;0,SUM($M21:Q21)=0),R10, 0)</f>
        <v>0</v>
      </c>
      <c r="Q55" s="76">
        <f>IF(AND(T21&gt;0,SUM($M21:R21)=0),T10, 0)</f>
        <v>0</v>
      </c>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row>
    <row r="56" spans="1:45" s="19" customFormat="1" ht="13.8">
      <c r="A56" s="56"/>
      <c r="B56" s="145"/>
      <c r="C56" s="68"/>
      <c r="D56" s="53"/>
      <c r="E56" s="292" t="s">
        <v>195</v>
      </c>
      <c r="F56" s="255" t="e">
        <f>IF(F52&gt;F49, "nee", "ja")</f>
        <v>#VALUE!</v>
      </c>
      <c r="G56" s="250" t="e">
        <f>IF(F56="ja",3,-3)</f>
        <v>#VALUE!</v>
      </c>
      <c r="H56" s="59"/>
      <c r="I56" s="261"/>
      <c r="J56" s="77"/>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row>
    <row r="57" spans="1:45" s="19" customFormat="1" ht="13.8">
      <c r="A57" s="56"/>
      <c r="B57" s="145"/>
      <c r="C57" s="68"/>
      <c r="D57" s="53"/>
      <c r="E57" s="160" t="s">
        <v>196</v>
      </c>
      <c r="F57" s="255" t="str">
        <f>IF(I46&gt;-1000000,"nee","ja")</f>
        <v>nee</v>
      </c>
      <c r="G57" s="250">
        <f>IF(F57="ja",3,-3)</f>
        <v>-3</v>
      </c>
      <c r="H57" s="59"/>
      <c r="I57" s="261"/>
      <c r="J57" s="77"/>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row>
    <row r="58" spans="1:45" ht="15" thickBot="1">
      <c r="B58" s="262"/>
      <c r="C58" s="263"/>
      <c r="D58" s="264"/>
      <c r="E58" s="263"/>
      <c r="F58" s="263"/>
      <c r="G58" s="263"/>
      <c r="H58" s="263"/>
      <c r="I58" s="265"/>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row>
    <row r="59" spans="1:45">
      <c r="D59" s="36"/>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row>
    <row r="60" spans="1:45">
      <c r="D60" s="36"/>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row>
    <row r="61" spans="1:45">
      <c r="D61" s="36"/>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row>
    <row r="62" spans="1:45">
      <c r="D62" s="36"/>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row>
    <row r="63" spans="1:45">
      <c r="D63" s="36"/>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row>
    <row r="64" spans="1:45">
      <c r="D64" s="36"/>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row>
    <row r="65" spans="4:43">
      <c r="D65" s="36"/>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row>
    <row r="66" spans="4:43">
      <c r="D66" s="36"/>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row>
    <row r="67" spans="4:43">
      <c r="D67" s="36"/>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row>
    <row r="68" spans="4:43">
      <c r="D68" s="36"/>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row>
    <row r="69" spans="4:43">
      <c r="D69" s="36"/>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row>
    <row r="70" spans="4:43">
      <c r="D70" s="36"/>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row>
    <row r="71" spans="4:43">
      <c r="D71" s="36"/>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row>
    <row r="72" spans="4:43">
      <c r="D72" s="36"/>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row>
    <row r="73" spans="4:43">
      <c r="D73" s="36"/>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row>
    <row r="74" spans="4:43">
      <c r="D74" s="36"/>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row>
    <row r="75" spans="4:43">
      <c r="D75" s="36"/>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row>
  </sheetData>
  <sheetProtection algorithmName="SHA-512" hashValue="X9O5xAYKD+VqE9FajaKcY5CIS9H6oHAqs1+AUWt+/yw/a89IYDKAJOBUfpmQIa+vUnHRU8n8hnjlpSvi4JTadg==" saltValue="mLPWZ9kQb16mayENtrVWNQ==" spinCount="100000" sheet="1" objects="1" scenarios="1"/>
  <conditionalFormatting sqref="G57">
    <cfRule type="iconSet" priority="3">
      <iconSet iconSet="3Symbols" showValue="0">
        <cfvo type="percent" val="0"/>
        <cfvo type="num" val="0"/>
        <cfvo type="num" val="1"/>
      </iconSet>
    </cfRule>
  </conditionalFormatting>
  <conditionalFormatting sqref="G56:I56 H57:I57">
    <cfRule type="iconSet" priority="53">
      <iconSet iconSet="3Symbols" showValue="0">
        <cfvo type="percent" val="0"/>
        <cfvo type="num" val="0"/>
        <cfvo type="num" val="1"/>
      </iconSet>
    </cfRule>
  </conditionalFormatting>
  <conditionalFormatting sqref="K12:K13">
    <cfRule type="iconSet" priority="39">
      <iconSet iconSet="3Symbols" showValue="0">
        <cfvo type="percent" val="0"/>
        <cfvo type="num" val="0"/>
        <cfvo type="num" val="1"/>
      </iconSet>
    </cfRule>
  </conditionalFormatting>
  <conditionalFormatting sqref="K28">
    <cfRule type="iconSet" priority="2">
      <iconSet iconSet="3Symbols" showValue="0">
        <cfvo type="percent" val="0"/>
        <cfvo type="num" val="0"/>
        <cfvo type="num" val="1"/>
      </iconSet>
    </cfRule>
  </conditionalFormatting>
  <conditionalFormatting sqref="K31:K32 K20:K21 K15:K18 K23:K27 K34:K37">
    <cfRule type="iconSet" priority="51">
      <iconSet iconSet="3Symbols" showValue="0">
        <cfvo type="percent" val="0"/>
        <cfvo type="num" val="0"/>
        <cfvo type="num" val="1"/>
      </iconSet>
    </cfRule>
  </conditionalFormatting>
  <conditionalFormatting sqref="K33">
    <cfRule type="iconSet" priority="6">
      <iconSet iconSet="3Symbols" showValue="0">
        <cfvo type="percent" val="0"/>
        <cfvo type="num" val="0"/>
        <cfvo type="num" val="1"/>
      </iconSet>
    </cfRule>
  </conditionalFormatting>
  <conditionalFormatting sqref="K38">
    <cfRule type="iconSet" priority="1">
      <iconSet iconSet="3Symbols" showValue="0">
        <cfvo type="percent" val="0"/>
        <cfvo type="num" val="0"/>
        <cfvo type="num" val="1"/>
      </iconSet>
    </cfRule>
  </conditionalFormatting>
  <pageMargins left="0.23622047244094491" right="0.23622047244094491" top="0.74803149606299213" bottom="0.74803149606299213" header="0.31496062992125984" footer="0.31496062992125984"/>
  <pageSetup paperSize="8" scale="41"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4520781-be9b-4b19-b3ac-dd0cfbd48835">
      <UserInfo>
        <DisplayName/>
        <AccountId xsi:nil="true"/>
        <AccountType/>
      </UserInfo>
    </SharedWithUsers>
    <lcf76f155ced4ddcb4097134ff3c332f xmlns="b75d809a-4724-4b53-9561-9140dfa6f845">
      <Terms xmlns="http://schemas.microsoft.com/office/infopath/2007/PartnerControls"/>
    </lcf76f155ced4ddcb4097134ff3c332f>
    <TaxCatchAll xmlns="c4520781-be9b-4b19-b3ac-dd0cfbd488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C22B24003B1348B87BEAB1497E7FED" ma:contentTypeVersion="15" ma:contentTypeDescription="Een nieuw document maken." ma:contentTypeScope="" ma:versionID="95a7739d25f7b5b5e53dd0e83a38c9c3">
  <xsd:schema xmlns:xsd="http://www.w3.org/2001/XMLSchema" xmlns:xs="http://www.w3.org/2001/XMLSchema" xmlns:p="http://schemas.microsoft.com/office/2006/metadata/properties" xmlns:ns2="c4520781-be9b-4b19-b3ac-dd0cfbd48835" xmlns:ns3="b75d809a-4724-4b53-9561-9140dfa6f845" targetNamespace="http://schemas.microsoft.com/office/2006/metadata/properties" ma:root="true" ma:fieldsID="ad255d3049de4d404f0f075b34e1ab21" ns2:_="" ns3:_="">
    <xsd:import namespace="c4520781-be9b-4b19-b3ac-dd0cfbd48835"/>
    <xsd:import namespace="b75d809a-4724-4b53-9561-9140dfa6f84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520781-be9b-4b19-b3ac-dd0cfbd48835"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e306f9ad-afbf-4968-97f7-df377a35f26e}" ma:internalName="TaxCatchAll" ma:showField="CatchAllData" ma:web="c4520781-be9b-4b19-b3ac-dd0cfbd4883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5d809a-4724-4b53-9561-9140dfa6f84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7e5f6b0d-3b4b-47c1-b9c1-89cc219768ca"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C4B4A-196E-4FE4-B272-EB210C9D00D4}">
  <ds:schemaRefs>
    <ds:schemaRef ds:uri="http://schemas.microsoft.com/office/2006/metadata/properties"/>
    <ds:schemaRef ds:uri="http://schemas.microsoft.com/office/infopath/2007/PartnerControls"/>
    <ds:schemaRef ds:uri="c4520781-be9b-4b19-b3ac-dd0cfbd48835"/>
    <ds:schemaRef ds:uri="b75d809a-4724-4b53-9561-9140dfa6f845"/>
  </ds:schemaRefs>
</ds:datastoreItem>
</file>

<file path=customXml/itemProps2.xml><?xml version="1.0" encoding="utf-8"?>
<ds:datastoreItem xmlns:ds="http://schemas.openxmlformats.org/officeDocument/2006/customXml" ds:itemID="{5E7F93D6-8A84-4896-AC86-C8414B525AB3}">
  <ds:schemaRefs>
    <ds:schemaRef ds:uri="http://schemas.microsoft.com/sharepoint/v3/contenttype/forms"/>
  </ds:schemaRefs>
</ds:datastoreItem>
</file>

<file path=customXml/itemProps3.xml><?xml version="1.0" encoding="utf-8"?>
<ds:datastoreItem xmlns:ds="http://schemas.openxmlformats.org/officeDocument/2006/customXml" ds:itemID="{1CC798ED-81F6-4AD6-9673-0E10AF6E8E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520781-be9b-4b19-b3ac-dd0cfbd48835"/>
    <ds:schemaRef ds:uri="b75d809a-4724-4b53-9561-9140dfa6f8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Voorblad</vt:lpstr>
      <vt:lpstr>Input gemeente</vt:lpstr>
      <vt:lpstr>Private partner 1</vt:lpstr>
      <vt:lpstr>Private partner 2</vt:lpstr>
      <vt:lpstr>Private partner 3</vt:lpstr>
      <vt:lpstr>Private partner 4</vt:lpstr>
      <vt:lpstr>Private partner 5</vt:lpstr>
      <vt:lpstr>Private partner 6</vt:lpstr>
      <vt:lpstr>Begroting en prognose gemeente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Indieningsspreadsheet impulsaanpak winkelgebieden</dc:title>
  <dc:subject/>
  <dc:creator>Rijksdienst voor Ondernemend Nederland</dc:creator>
  <cp:keywords/>
  <dc:description/>
  <cp:lastModifiedBy>Arts, S. (Sylvia)</cp:lastModifiedBy>
  <cp:revision/>
  <dcterms:created xsi:type="dcterms:W3CDTF">2021-08-11T09:37:08Z</dcterms:created>
  <dcterms:modified xsi:type="dcterms:W3CDTF">2024-06-10T13:59:04Z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0x01010050C22B24003B1348B87BEAB1497E7FED</vt:lpwstr>
  </property>
  <property fmtid="{D5CDD505-2E9C-101B-9397-08002B2CF9AE}" pid="3" name="MediaServiceImageTags">
    <vt:lpwstr/>
  </property>
  <property fmtid="{D5CDD505-2E9C-101B-9397-08002B2CF9AE}" pid="4" name="MSIP_Label_4bde8109-f994-4a60-a1d3-5c95e2ff3620_Enabled">
    <vt:lpwstr>true</vt:lpwstr>
  </property>
  <property fmtid="{D5CDD505-2E9C-101B-9397-08002B2CF9AE}" pid="5" name="MSIP_Label_4bde8109-f994-4a60-a1d3-5c95e2ff3620_SetDate">
    <vt:lpwstr>2022-09-09T09:32:04Z</vt:lpwstr>
  </property>
  <property fmtid="{D5CDD505-2E9C-101B-9397-08002B2CF9AE}" pid="6" name="MSIP_Label_4bde8109-f994-4a60-a1d3-5c95e2ff3620_Method">
    <vt:lpwstr>Privileged</vt:lpwstr>
  </property>
  <property fmtid="{D5CDD505-2E9C-101B-9397-08002B2CF9AE}" pid="7" name="MSIP_Label_4bde8109-f994-4a60-a1d3-5c95e2ff3620_Name">
    <vt:lpwstr>FLPubliek</vt:lpwstr>
  </property>
  <property fmtid="{D5CDD505-2E9C-101B-9397-08002B2CF9AE}" pid="8" name="MSIP_Label_4bde8109-f994-4a60-a1d3-5c95e2ff3620_SiteId">
    <vt:lpwstr>1321633e-f6b9-44e2-a44f-59b9d264ecb7</vt:lpwstr>
  </property>
  <property fmtid="{D5CDD505-2E9C-101B-9397-08002B2CF9AE}" pid="9" name="MSIP_Label_4bde8109-f994-4a60-a1d3-5c95e2ff3620_ActionId">
    <vt:lpwstr>5952e87a-0cd9-4bd7-9368-4ff8d4ca8230</vt:lpwstr>
  </property>
  <property fmtid="{D5CDD505-2E9C-101B-9397-08002B2CF9AE}" pid="10" name="MSIP_Label_4bde8109-f994-4a60-a1d3-5c95e2ff3620_ContentBits">
    <vt:lpwstr>0</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