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R:\Mijn Documenten\Mijn Documenten\VEKI\Handleiding\test\"/>
    </mc:Choice>
  </mc:AlternateContent>
  <xr:revisionPtr revIDLastSave="0" documentId="13_ncr:1_{8147B478-B599-42E0-B2EC-BE678502C8AE}" xr6:coauthVersionLast="47" xr6:coauthVersionMax="47" xr10:uidLastSave="{00000000-0000-0000-0000-000000000000}"/>
  <workbookProtection workbookAlgorithmName="SHA-512" workbookHashValue="rYXRwmSTLIDNwVoqcxrarm83ygpjtX3Enuh/0CcHJALNyzfwgN/twFj+LhTsVABRWh2QgJRT25T8HRsv0LL34Q==" workbookSaltValue="hLJZgw9dVNE1sjuOTWV+VQ==" workbookSpinCount="100000" lockStructure="1"/>
  <bookViews>
    <workbookView xWindow="615" yWindow="2910" windowWidth="24570" windowHeight="11670" firstSheet="2" activeTab="3" xr2:uid="{7238A4A3-3E41-4D9E-B620-B517A45EB873}"/>
  </bookViews>
  <sheets>
    <sheet name="Versie" sheetId="1" state="hidden" r:id="rId1"/>
    <sheet name="Datasheet" sheetId="2" state="hidden" r:id="rId2"/>
    <sheet name="Toelichting" sheetId="5" r:id="rId3"/>
    <sheet name="Kosteneffectiviteit" sheetId="3" r:id="rId4"/>
    <sheet name="Absolute CO2-reductie" sheetId="7" r:id="rId5"/>
    <sheet name="CO2 emissiefactoren 2024" sheetId="6" state="hidden" r:id="rId6"/>
  </sheets>
  <definedNames>
    <definedName name="_xlnm.Print_Area" localSheetId="4">'Absolute CO2-reductie'!$A$1:$O$40</definedName>
    <definedName name="_xlnm.Print_Area" localSheetId="2">Toelichting!$A$1:$P$26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3" l="1"/>
  <c r="G12" i="7"/>
  <c r="G14" i="7"/>
  <c r="G16" i="7"/>
  <c r="G18" i="7"/>
  <c r="G19" i="7"/>
  <c r="G20" i="7"/>
  <c r="B39" i="7"/>
  <c r="E21" i="7"/>
  <c r="G21" i="7" s="1"/>
  <c r="E17" i="7"/>
  <c r="G17" i="7" s="1"/>
  <c r="D17" i="7"/>
  <c r="E15" i="7"/>
  <c r="G15" i="7" s="1"/>
  <c r="D15" i="7"/>
  <c r="E13" i="7"/>
  <c r="G13" i="7" s="1"/>
  <c r="D13" i="7"/>
  <c r="E11" i="7"/>
  <c r="G11" i="7" s="1"/>
  <c r="D11" i="7"/>
  <c r="E10" i="7"/>
  <c r="G10" i="7" s="1"/>
  <c r="D10" i="7"/>
  <c r="E9" i="7"/>
  <c r="G9" i="7" s="1"/>
  <c r="D9" i="7"/>
  <c r="E15" i="3"/>
  <c r="E13" i="3"/>
  <c r="E75" i="6" l="1"/>
  <c r="E73" i="6"/>
  <c r="E69" i="6"/>
  <c r="E68" i="6"/>
  <c r="E54" i="6"/>
  <c r="E53" i="6"/>
  <c r="L40" i="6"/>
  <c r="G23" i="7" l="1"/>
  <c r="E7" i="3"/>
  <c r="B34" i="3"/>
  <c r="L21" i="2"/>
  <c r="K23" i="2"/>
  <c r="K21" i="2"/>
  <c r="C25" i="7" l="1"/>
  <c r="C26" i="7" s="1"/>
  <c r="I7" i="3"/>
  <c r="C30" i="7"/>
  <c r="C31" i="7"/>
  <c r="B27" i="3"/>
  <c r="B30" i="7"/>
  <c r="D11" i="3"/>
  <c r="H9" i="3"/>
  <c r="H8" i="3"/>
  <c r="D9" i="3"/>
  <c r="D8" i="3"/>
  <c r="D7" i="3"/>
  <c r="E9" i="3"/>
  <c r="I9" i="3" s="1"/>
  <c r="E8" i="3"/>
  <c r="I8" i="3" s="1"/>
  <c r="H22" i="5"/>
  <c r="H21" i="5"/>
  <c r="H19" i="3"/>
  <c r="H11" i="3"/>
  <c r="E11" i="3"/>
  <c r="I11" i="3" s="1"/>
  <c r="D15" i="3"/>
  <c r="D13" i="3"/>
  <c r="E19" i="3" l="1"/>
  <c r="H17" i="3"/>
  <c r="I17" i="3" s="1"/>
  <c r="H15" i="3"/>
  <c r="H13" i="3"/>
  <c r="I19" i="3" l="1"/>
  <c r="I15" i="3"/>
  <c r="I13" i="3"/>
  <c r="I21" i="3" l="1"/>
  <c r="C24" i="3" s="1"/>
  <c r="C25" i="3" l="1"/>
  <c r="C27" i="3" s="1"/>
  <c r="C30" i="3"/>
  <c r="B31" i="3"/>
  <c r="B24" i="3"/>
</calcChain>
</file>

<file path=xl/sharedStrings.xml><?xml version="1.0" encoding="utf-8"?>
<sst xmlns="http://schemas.openxmlformats.org/spreadsheetml/2006/main" count="1350" uniqueCount="540">
  <si>
    <t>CO2 reductie rekenmodel</t>
  </si>
  <si>
    <t>Versie</t>
  </si>
  <si>
    <t>Datum</t>
  </si>
  <si>
    <t>Dit Data sheet omvat de uitgangspunten, omrekeningsfactoren en procesdata</t>
  </si>
  <si>
    <t>CO2-emissiefactor referentieparkmethode2</t>
  </si>
  <si>
    <t>-</t>
  </si>
  <si>
    <t>kg CO2/kWh</t>
  </si>
  <si>
    <t>Categorie</t>
  </si>
  <si>
    <t>Eenheid</t>
  </si>
  <si>
    <t>Kg CO2/eenheid (WTW)</t>
  </si>
  <si>
    <t>Kg CO2/eenheid (TTW)</t>
  </si>
  <si>
    <t>Kg CO2/eenheid (WTT)</t>
  </si>
  <si>
    <t>Bron</t>
  </si>
  <si>
    <t>Toelichting</t>
  </si>
  <si>
    <t>Datum laatste wijziging</t>
  </si>
  <si>
    <t>Brandstoffen voertuigen en schepen</t>
  </si>
  <si>
    <t>Benzine (E10, 2020 blend)</t>
  </si>
  <si>
    <t>liter</t>
  </si>
  <si>
    <t>[33]</t>
  </si>
  <si>
    <t>jan '21</t>
  </si>
  <si>
    <t>Deze factor is te gebruiken voor de periode 2015-2019 en gaat uit van de gemiddelde marktmix.</t>
  </si>
  <si>
    <t>Bio-ethanol</t>
  </si>
  <si>
    <t>Diesel (B7, 2020 blend)</t>
  </si>
  <si>
    <t>Biodiesel (HVO)</t>
  </si>
  <si>
    <t>feb '21</t>
  </si>
  <si>
    <t>Biodiesel (FAME)</t>
  </si>
  <si>
    <t>GTL</t>
  </si>
  <si>
    <t>kg</t>
  </si>
  <si>
    <t>Bio-CNG (groengas)</t>
  </si>
  <si>
    <t>LNG</t>
  </si>
  <si>
    <t>Bio-LNG</t>
  </si>
  <si>
    <t>LPG</t>
  </si>
  <si>
    <t>Waterstof grijs</t>
  </si>
  <si>
    <t>Waterstof groen</t>
  </si>
  <si>
    <t>Marine Diesel Oil (MDO)</t>
  </si>
  <si>
    <t>Heavy Fuel Oil (HFO)</t>
  </si>
  <si>
    <t>Brandstoffen energiecentrales en individuele warmteopwekking</t>
  </si>
  <si>
    <t>[6]</t>
  </si>
  <si>
    <t>jan '15</t>
  </si>
  <si>
    <t>Ruwe aardolie</t>
  </si>
  <si>
    <t>[1]</t>
  </si>
  <si>
    <t>Orimulsion</t>
  </si>
  <si>
    <t>Aargascondensaat</t>
  </si>
  <si>
    <t>Petroleum</t>
  </si>
  <si>
    <t>Leisteenolie</t>
  </si>
  <si>
    <t>Ethaan</t>
  </si>
  <si>
    <t>Nafta</t>
  </si>
  <si>
    <t>Bitumen</t>
  </si>
  <si>
    <t>Smeerolien</t>
  </si>
  <si>
    <t>Petroleumcokes</t>
  </si>
  <si>
    <t>Raffinaderijgrondstoffen</t>
  </si>
  <si>
    <t>Raffinaderij gas</t>
  </si>
  <si>
    <t>jan '22</t>
  </si>
  <si>
    <t>Chemisch restgas</t>
  </si>
  <si>
    <t>Overige olien</t>
  </si>
  <si>
    <t>Antraciet</t>
  </si>
  <si>
    <t>Cokeskolen</t>
  </si>
  <si>
    <t>Cokeskolen (cokeovens)</t>
  </si>
  <si>
    <t>Cokeskolen (basismetaal)</t>
  </si>
  <si>
    <t>Bruinkool</t>
  </si>
  <si>
    <t>Bitumenezue leisteen</t>
  </si>
  <si>
    <t>Turf</t>
  </si>
  <si>
    <t>Steenkool - bruinkoolbriketten</t>
  </si>
  <si>
    <t>Aardgas</t>
  </si>
  <si>
    <t>Nm3</t>
  </si>
  <si>
    <t>[1] en [35]</t>
  </si>
  <si>
    <t>GJ</t>
  </si>
  <si>
    <t>[35]</t>
  </si>
  <si>
    <t>Propaan</t>
  </si>
  <si>
    <t>Groengas (stortgas)</t>
  </si>
  <si>
    <t>Groengas (covergisting)</t>
  </si>
  <si>
    <t>[32]</t>
  </si>
  <si>
    <t>jan '20</t>
  </si>
  <si>
    <t>Groengas (GFT-vergisting)</t>
  </si>
  <si>
    <t>Groengas (RWZI-slib)</t>
  </si>
  <si>
    <t>Groengas (gemiddeld)</t>
  </si>
  <si>
    <t>Houtige biobrandstoffen uit Nederland</t>
  </si>
  <si>
    <t>Houtchips (NL)</t>
  </si>
  <si>
    <t>kg ds</t>
  </si>
  <si>
    <t>[30]</t>
  </si>
  <si>
    <t xml:space="preserve">De eenheid van de houtige biomassa is kg droge stof. Per kg ds bevat houtige biomassa 19 MJ energie. 
Een kilo biomassa heeft een lager gewicht aan droge stof (ds), vanwege aanwezig vocht. Voor houtchips is het ds-gehalte heel variabel (45-85%), omdat de voorgeschreven vochtigheid van chips voor houtketels verschilt nogal per type/merk ketel (de specificaties bij kleinere ketels geven meestal een laag vochtigheidsgehalte en bij grotere ketels meestal een hoog).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
</t>
  </si>
  <si>
    <t>jan '19</t>
  </si>
  <si>
    <t>Shreds (NL)</t>
  </si>
  <si>
    <t>De eenheid van de houtige biomassa is kg droge stof (ds). Per kg ds bevat houtige biomassa 19 MJ energie. 
Een kilo biomassa heeft een lager gewicht aan droge stof, vanwege aanwezig vocht. Voor shreds is het ds-gehalte gemiddeld 55%.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</si>
  <si>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Pellets uit (droge) industrie reststroom (NL)</t>
  </si>
  <si>
    <t>De eenheid van de houtige biomassa is kg droge stof (ds). Per kg ds bevat houtige biomassa 19 MJ energie. 
Een kilo biomassa heeft een lager gewicht aan droge stof, vanwege aanwezig vocht. Voor pellets uit droge industriereststroom droge industriereststroom is het ds-gehalte gemiddeld  91%.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</si>
  <si>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Pellets uit vers hout (NL)</t>
  </si>
  <si>
    <t>De eenheid van de houtige biomassa is kg droge stof (ds). Per kg ds bevat houtige biomassa 19 MJ energie. 
Een kilo biomassa heeft een lager gewicht aan droge stof, vanwege aanwezig vocht. Voor pellets uit vers hout is het ds-gehalte gemiddeld 91%. Vanwege het droogproces is de emissiefactor aanzienlijk hoger dan de andere biomassa stromen.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</si>
  <si>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Houtblokken (NL)</t>
  </si>
  <si>
    <t>De eenheid van de houtige biomassa is kg droge stof (ds). Per kg ds bevat houtige biomassa 19 MJ energie. 
Een kilo biomassa heeft een lager gewicht aan droge stof, vanwege aanwezig vocht. Voor houtblokken is het ds-gehalte gemiddeld 85%.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 en ovengedroogde houtblokken.</t>
  </si>
  <si>
    <t>Elektriciteit</t>
  </si>
  <si>
    <t>Stroometiket</t>
  </si>
  <si>
    <t>nvt</t>
  </si>
  <si>
    <t>VARIABEL</t>
  </si>
  <si>
    <t>Grijze stroom</t>
  </si>
  <si>
    <t>kWh</t>
  </si>
  <si>
    <t>Stroom (onbekend)</t>
  </si>
  <si>
    <t>Windkracht</t>
  </si>
  <si>
    <t>Waterkracht</t>
  </si>
  <si>
    <t>Zonne-energie</t>
  </si>
  <si>
    <t>Biomassa</t>
  </si>
  <si>
    <t>Warmtelevering</t>
  </si>
  <si>
    <t>Gemiddelde warmtenetten</t>
  </si>
  <si>
    <t>Restwarmte zonder bijstook</t>
  </si>
  <si>
    <t>[25]</t>
  </si>
  <si>
    <t xml:space="preserve">Het gaat hierbij om de afname van restwarmte waarbij de klant zelf de pieken opvangt op de momenten dat er geen of onvoldoende restwarmte beschikbaar is. 
</t>
  </si>
  <si>
    <t>mei '16</t>
  </si>
  <si>
    <t>Personenvervoer</t>
  </si>
  <si>
    <t>Auto</t>
  </si>
  <si>
    <t>Brandstofsoort onbekend</t>
  </si>
  <si>
    <t>Gewichtsklasse onbekend</t>
  </si>
  <si>
    <t>voertuigkilometer</t>
  </si>
  <si>
    <t>[9]</t>
  </si>
  <si>
    <t>Benzine</t>
  </si>
  <si>
    <t>Klein</t>
  </si>
  <si>
    <t>Middel</t>
  </si>
  <si>
    <t>Groot</t>
  </si>
  <si>
    <t>Hybride</t>
  </si>
  <si>
    <t>plug-in hybride</t>
  </si>
  <si>
    <t>Diesel</t>
  </si>
  <si>
    <t>Aardgas/ CNG</t>
  </si>
  <si>
    <t>Bio-CNG</t>
  </si>
  <si>
    <t>Gemiddeld</t>
  </si>
  <si>
    <t>Bio-ethanol (E85)</t>
  </si>
  <si>
    <t>Biodiesel FAME 100%</t>
  </si>
  <si>
    <t>Biodiesel HVO 100%</t>
  </si>
  <si>
    <t>[13] en [31]</t>
  </si>
  <si>
    <t>Elektrisch</t>
  </si>
  <si>
    <t>Gemiddelde stroommix</t>
  </si>
  <si>
    <t>Groene stroom</t>
  </si>
  <si>
    <t>Fiets</t>
  </si>
  <si>
    <t>[2]</t>
  </si>
  <si>
    <t>Minibus (max. 8 personen)</t>
  </si>
  <si>
    <t xml:space="preserve">Het gaat om middelzware bestelbussen, met een leeggewicht van ca. 2000 kg (vergelijkbaar met taxi/belbus) (Bron 2). </t>
  </si>
  <si>
    <t>reizigerskilometer</t>
  </si>
  <si>
    <t>OV algemeen</t>
  </si>
  <si>
    <t>Voertuigtype onbekend</t>
  </si>
  <si>
    <t>Bus, Tram, Metro</t>
  </si>
  <si>
    <t>Trein</t>
  </si>
  <si>
    <t>Treintype onbekend</t>
  </si>
  <si>
    <t>Bus type onbekend</t>
  </si>
  <si>
    <t>OV bedrijven gebruiken 100% groene stroom, waardoor er geen emissies vrijkomen per reizigerskilometer.</t>
  </si>
  <si>
    <t>Metro</t>
  </si>
  <si>
    <t>Tram</t>
  </si>
  <si>
    <t>Vliegtuig</t>
  </si>
  <si>
    <t>Regionaal</t>
  </si>
  <si>
    <t>&lt; 700 km</t>
  </si>
  <si>
    <t>[37]</t>
  </si>
  <si>
    <t>Voor emissiefactoren per zitplaatsklasse, zie het document van Milieu Centraal bij bronnen (nummer 37). Voor vliegreizen wordt onderscheid gemaakt in afstandsklassen. De emissies voor landen, taxiën en opstijgen vormen bij korte vluchten een aanzienlijk aandeel in het totaal en bij lange vluchten slechts een fractie. In de cijfers zijn ook niet-CO2-effecten opgenomen, die juist bij lange vluchten een groter aandeel vormen. Een wetenschappelijk gefundeerde methode om deze niet CO2-emissies te berekenen ontbreekt nog.  De niet-CO2-emissie wordt bepaald met een gemiddelde ophoogfactor (0,7) over de directe CO2-uitstoot. De pure CO2-emissies zijn gemiddeld ongeveer 50% lager dan de waarden in CO2-equivalenten.</t>
  </si>
  <si>
    <t>Europees</t>
  </si>
  <si>
    <t>700 - 2.500 km</t>
  </si>
  <si>
    <t>Intercontinentaal</t>
  </si>
  <si>
    <t>&gt; 2.500 km</t>
  </si>
  <si>
    <t>Gem. alle afstanden</t>
  </si>
  <si>
    <t>Goederenvervoer</t>
  </si>
  <si>
    <t>Bulk- en stukgoederen</t>
  </si>
  <si>
    <t>Bestelauto</t>
  </si>
  <si>
    <t>&gt; 2 ton</t>
  </si>
  <si>
    <t>tonkilometer</t>
  </si>
  <si>
    <t>[33], tabel 5</t>
  </si>
  <si>
    <t>Laadcapaciteit max. 1,2 ton. Veelal pakketbezorgdiensten.</t>
  </si>
  <si>
    <t>Vrachtwagen</t>
  </si>
  <si>
    <t>vrachtwagen &lt; 10 ton</t>
  </si>
  <si>
    <t>[33], tabel 4</t>
  </si>
  <si>
    <t>De gewichtsklasse geeft de maximaal toegestane voertuigmassa aan (i.e. het gewicht van het voertuig plus het laadvermogen). Betreft mn. vrachtwagens van bezorgdiensten en verhuisbedrijven. Ladingcapaciteit is 3 ton.</t>
  </si>
  <si>
    <t>vrachtwagen 10-20 ton</t>
  </si>
  <si>
    <t>Komt veel voor. De gewichtsklasse geeft de maximaal toegestane voertuigmassa aan (i.e. het gewicht van het voertuig plus het laadvermogen). Ladingcapaciteit is 7,5 ton.</t>
  </si>
  <si>
    <t>vrachtwagen &gt; 20 ton plus aanhanger</t>
  </si>
  <si>
    <t>De gewichtsklasse geeft de maximaal toegestane voertuigmassa aan (i.e. het gewicht van het voertuig plus het laadvermogen). Ladingcapaciteit is 28 ton.</t>
  </si>
  <si>
    <t>zware trekker + oplegger</t>
  </si>
  <si>
    <t>Komt veel voor. Ladingcapaciteit is 29,2 ton.</t>
  </si>
  <si>
    <t>LZV</t>
  </si>
  <si>
    <t>LZV = Lange zware voertuigen. Komen niet in stedelijke gebieden. Ladingcapaciteit 40,8 ton.</t>
  </si>
  <si>
    <t>[33], tabel 16</t>
  </si>
  <si>
    <t>Exclusief voor- en natransport. Lading zwaar, middellange trein.</t>
  </si>
  <si>
    <t>Combinatie</t>
  </si>
  <si>
    <t>Gemiddeld in Nederland. Combinatie van 73% elektrisch en 27% diesel. Exclusief voor- en natransport. Lading zwaar, middellange trein.</t>
  </si>
  <si>
    <t>Binnenvaart</t>
  </si>
  <si>
    <t>Klein, 300-600 ton (Spits-Kempenaar)</t>
  </si>
  <si>
    <t>[33], tabel 24</t>
  </si>
  <si>
    <t>Gemiddelde factor van CEMT en Waal, middelzwaar transport. De gewichtsklasse geeft een range van het maximale laadvermogen. De factor is exclusief voor- en natransport. Nb. Past uw vaartuig niet in de gegeven ranges, raadpleeg dan het brondocument.</t>
  </si>
  <si>
    <t>Gemiddeld, 1500-3000 ton (RHK-groot Rijnschip)</t>
  </si>
  <si>
    <t>Meest voorkomend type. Waal en zwaar transport zijn representatief. De gewichtsklasse geeft een range van het maximale laadvermogen. De factor is exclusief voor- en natransport. Nb. Past uw vaartuig niet in de gegeven ranges, raadpleeg dan het brondocument.</t>
  </si>
  <si>
    <t>Groot, 5000-11000 ton (koppelverband-duwbak)</t>
  </si>
  <si>
    <t>Waal en zwaar transport zijn representatief. De gewichtsklasse geeft een range van het maximale laadvermogen. De factor is exclusief voor- en natransport. Nb. Past uw vaartuig niet in de gegeven ranges, raadpleeg dan het brondocument.</t>
  </si>
  <si>
    <t>Gemiddelde binnenvaart
(RHKschip waal 1.537 ton en groot rijschip waal 3.013 ton)</t>
  </si>
  <si>
    <t>Meest voorkomend type schepen zijn R.H.K (Rijn-Herne-Kanaal) 1.537 ton en Groot Rijnschip 3.013 ton. De factor is exclusief voor- en natransport. Nb. Past uw vaartuig niet in de gegeven ranges, raadpleeg dan het brondocument.</t>
  </si>
  <si>
    <t>Zeevaart</t>
  </si>
  <si>
    <t>Kustvaart</t>
  </si>
  <si>
    <t>[33], tabel 29</t>
  </si>
  <si>
    <t>General cargo, 10-20 dwkt (deadweight tonnage in kiloton); maximaal toegestane massa van brandstof, ballastwater en lading. De factor is exclusief voor- en natransport.</t>
  </si>
  <si>
    <t>Deep Sea</t>
  </si>
  <si>
    <t>Bulkcarrier 35-60 dwkt (deadweight tonnage in kiloton); maximaal toegestane massa van brandstof, ballastwater en lading. De factor is exclusief voor- en natransport.</t>
  </si>
  <si>
    <t>gemiddelde (berekend per tonkm)</t>
  </si>
  <si>
    <t>Gemiddelde is gebaseerd op deep sea, omdat dit representatief is voor het grootste deel van het transport. De factor is exclusief voor- en natransport.</t>
  </si>
  <si>
    <t>Luchtvaart</t>
  </si>
  <si>
    <t>lange afstand</t>
  </si>
  <si>
    <t>[33], tabel 35</t>
  </si>
  <si>
    <t xml:space="preserve">Gemiddelde tussen belly freight en full freight. Lading licht. </t>
  </si>
  <si>
    <t>Containers</t>
  </si>
  <si>
    <t>&gt; 20 ton</t>
  </si>
  <si>
    <t>[33], tabel 7</t>
  </si>
  <si>
    <t>De gewichtsklasse geeft de maximaal toegestane massa aan (i.e. het gewicht van het voertuig plus het laadvermogen). Ladingcapaciteit 1 TEU</t>
  </si>
  <si>
    <t>&gt; 20 ton met aanhanger</t>
  </si>
  <si>
    <t>De gewichtsklasse geeft de maximaal toegestane massa aan (i.e. het gewicht van het voertuig plus het laadvermogen). Ladingcapaciteit 2 TEU.</t>
  </si>
  <si>
    <t>Trekker met oplegger zwaar</t>
  </si>
  <si>
    <t>LZV = Lange zware voertuigen. Komen niet in stedelijke gebieden. Ladingcapaciteit 3 TEU</t>
  </si>
  <si>
    <t>[33], tabel 17</t>
  </si>
  <si>
    <t>Exclusief voor- en natransport. Ladingcapaciteit 90 TEU</t>
  </si>
  <si>
    <t>Gemiddeld in Nederland: combinatie van 73% elektrisch en 27% diesel. Exclusief voor- en natransport. Ladingcapaciteit 90 TEU</t>
  </si>
  <si>
    <t>40 TEU (Neo Kemp)</t>
  </si>
  <si>
    <t>[33], tabel 25</t>
  </si>
  <si>
    <t>Gemiddelde factor van CEMT III en Waal, middelzwaar transport. De factor is exclusief voor- en natransport.</t>
  </si>
  <si>
    <t>96 TEU (Rijn Herne Kanaal)</t>
  </si>
  <si>
    <t>Waal representatief. De factor is exclusief voor- en natransport.</t>
  </si>
  <si>
    <t>208 TEU (Groot Rijnschip)</t>
  </si>
  <si>
    <t>348 TEU (koppelverband)</t>
  </si>
  <si>
    <t xml:space="preserve">Gemiddelde binnenvaart (Groot Rijschip 208 teu) </t>
  </si>
  <si>
    <t>Meest voorkomend is Groot Rijnschip 208 TEU, deze factor kan als gemiddelde worden aangehouden. De factor is exclusief voor- en natransport.</t>
  </si>
  <si>
    <t>[33], tabel 31</t>
  </si>
  <si>
    <t>1.000-2000 TEU. De factor is exclusief voor- en natransport.</t>
  </si>
  <si>
    <t>8.000-12.000 TEU. Middelzwaar transport is representatief. De factor is exclusief voor- en natransport.</t>
  </si>
  <si>
    <t>Gemiddelde</t>
  </si>
  <si>
    <t>Koudemiddelen en overige emissies</t>
  </si>
  <si>
    <t>R22</t>
  </si>
  <si>
    <t>[7]</t>
  </si>
  <si>
    <t>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 Het totale GWP voor een mengsel is berekend via het gewogen gemiddelde van de bestanddelen.</t>
  </si>
  <si>
    <t>R134a</t>
  </si>
  <si>
    <t>R125</t>
  </si>
  <si>
    <t>R143a</t>
  </si>
  <si>
    <t>R32</t>
  </si>
  <si>
    <t>R404a</t>
  </si>
  <si>
    <t>(44% R125; 52% R143a; 4% R134a)</t>
  </si>
  <si>
    <t>R507</t>
  </si>
  <si>
    <t>(50% R143a; 50% R125)</t>
  </si>
  <si>
    <t>R407c</t>
  </si>
  <si>
    <t>(23% R32; 25% R125; 52% R134a)</t>
  </si>
  <si>
    <t>R407F</t>
  </si>
  <si>
    <t>(40% R134a, 30% R125a, 30% R32)</t>
  </si>
  <si>
    <t>R410a</t>
  </si>
  <si>
    <t>(50% R32; 50% R125)</t>
  </si>
  <si>
    <t>R417a</t>
  </si>
  <si>
    <t>(46,6% R125; 50% R134a; 3,4% butaan)</t>
  </si>
  <si>
    <t>R422d</t>
  </si>
  <si>
    <t>(65,1% R125; 31,5% R134a; 3,4% R600a)</t>
  </si>
  <si>
    <t>1234yf</t>
  </si>
  <si>
    <t>1234ze</t>
  </si>
  <si>
    <t>R438A</t>
  </si>
  <si>
    <t>(8,5% R-32, 45% R125, 44,2% R134a 1,7% R600, 0,6% R601a)</t>
  </si>
  <si>
    <t>R448A</t>
  </si>
  <si>
    <t>(blend van R32 (26%), R125 (26%), R134a (21%), R1234ze (7%) en R1234yf (20%)</t>
  </si>
  <si>
    <t>R449A</t>
  </si>
  <si>
    <t>(blend van R32 (24,3%), R125 (24,7%), R1234yf (25,3%) and R134a (25,7%))</t>
  </si>
  <si>
    <t>R450A</t>
  </si>
  <si>
    <t>(blend van R134a (42%) en R1234ze (58%)</t>
  </si>
  <si>
    <t>R452A</t>
  </si>
  <si>
    <t>(11% R-32, 59% R125, 30% R1234yf)</t>
  </si>
  <si>
    <t>R452B</t>
  </si>
  <si>
    <t>(blend van R32 (67%), R125 (7%) en R1234yf (26%))</t>
  </si>
  <si>
    <t>R513A</t>
  </si>
  <si>
    <t>(blend van 56% R1234yf and 44% R134a)</t>
  </si>
  <si>
    <t>R290</t>
  </si>
  <si>
    <t>propaan</t>
  </si>
  <si>
    <t>R600</t>
  </si>
  <si>
    <t>butaan</t>
  </si>
  <si>
    <t>R600a</t>
  </si>
  <si>
    <t>isobutaan</t>
  </si>
  <si>
    <t>R601A</t>
  </si>
  <si>
    <t>isopentaan</t>
  </si>
  <si>
    <t>R717</t>
  </si>
  <si>
    <t>ammoniak</t>
  </si>
  <si>
    <t>Methaan</t>
  </si>
  <si>
    <t>CH4</t>
  </si>
  <si>
    <t>Lachgas</t>
  </si>
  <si>
    <t>N2O</t>
  </si>
  <si>
    <t>Bronnen:</t>
  </si>
  <si>
    <t>CO2 emissiefactoren diverse brandstoffen</t>
  </si>
  <si>
    <t>TTW =</t>
  </si>
  <si>
    <t>WTW=</t>
  </si>
  <si>
    <t>Optelsom van productie en gebruik</t>
  </si>
  <si>
    <t>Gebruiker</t>
  </si>
  <si>
    <t>Tank To Wheel</t>
  </si>
  <si>
    <t>Well To Wheel</t>
  </si>
  <si>
    <t>kgCO2/ Nm3 of kg of liter</t>
  </si>
  <si>
    <t>Gas :</t>
  </si>
  <si>
    <t>kg CO2</t>
  </si>
  <si>
    <t>Aardgascondensaat</t>
  </si>
  <si>
    <t>TTW</t>
  </si>
  <si>
    <t>Kg CO2/eenheid</t>
  </si>
  <si>
    <t xml:space="preserve">Kg CO2/eenheid </t>
  </si>
  <si>
    <t>Selecteer</t>
  </si>
  <si>
    <t>Referentiepark methode KEV 2022, tabel 23 pagina 226</t>
  </si>
  <si>
    <t>Referentiepark</t>
  </si>
  <si>
    <t>Brandstoffen</t>
  </si>
  <si>
    <t>Verschil</t>
  </si>
  <si>
    <t>CO2 (kg)</t>
  </si>
  <si>
    <t>DATA Uitvoer</t>
  </si>
  <si>
    <t>Verbruik / jaar</t>
  </si>
  <si>
    <t>RVO</t>
  </si>
  <si>
    <t>Maak een selectie</t>
  </si>
  <si>
    <t>Vul in!</t>
  </si>
  <si>
    <t>Versiebeheer</t>
  </si>
  <si>
    <t>Legenda</t>
  </si>
  <si>
    <t>Verbruik /jaar</t>
  </si>
  <si>
    <t>Emissie</t>
  </si>
  <si>
    <t xml:space="preserve">Algemeen: </t>
  </si>
  <si>
    <t>U kunt alleen in de GEEL gemarkeerde cellen getallen invoeren</t>
  </si>
  <si>
    <t>U kunt in de licht blauw gemarkeerde cellen dmv een "trekvenster"</t>
  </si>
  <si>
    <t xml:space="preserve">een keuze maken. </t>
  </si>
  <si>
    <t>Selecteer een brandstof (indien van toepassing)</t>
  </si>
  <si>
    <t>Shreds</t>
  </si>
  <si>
    <t>Houtige biobrandstoffen uit NL</t>
  </si>
  <si>
    <t>Veel gebruikte Gassen:</t>
  </si>
  <si>
    <t>Bron emissiefactor:</t>
  </si>
  <si>
    <t>Resultaat</t>
  </si>
  <si>
    <t>Totaal :</t>
  </si>
  <si>
    <t>Totale besparing CO2/jaar</t>
  </si>
  <si>
    <t>Totale toename CO2/jaar</t>
  </si>
  <si>
    <t>ton CO2</t>
  </si>
  <si>
    <t>Gevraagde subsidie:</t>
  </si>
  <si>
    <t>euro</t>
  </si>
  <si>
    <t>euro/ton CO2</t>
  </si>
  <si>
    <t>Lachgas N2O</t>
  </si>
  <si>
    <t>kg (WTW)</t>
  </si>
  <si>
    <t>Eenheid TTW (Tank To Wheel), tenzij anders aangegeven!</t>
  </si>
  <si>
    <t>VEKI</t>
  </si>
  <si>
    <t>Selecteer en houtige brandstof (indien van toepassing)</t>
  </si>
  <si>
    <t>jaar</t>
  </si>
  <si>
    <t xml:space="preserve">Maximale levenduurperiode voor bereken van de CO2 tbv kosten effectiviteit </t>
  </si>
  <si>
    <t>Kosten CO2</t>
  </si>
  <si>
    <t>Euro/ton</t>
  </si>
  <si>
    <t xml:space="preserve">Let op! Kosteneffectiviteit mag maximaal </t>
  </si>
  <si>
    <t>De kosteneffectiviteit is bepaald op maximaal</t>
  </si>
  <si>
    <t>Levensduur van de investering tbv de CO2 berekening is maximaal</t>
  </si>
  <si>
    <t>Vul een brandstof in die niet in de bovenstaande selectie voorkomt</t>
  </si>
  <si>
    <r>
      <t xml:space="preserve">Brandstof niet uit de lijst : </t>
    </r>
    <r>
      <rPr>
        <b/>
        <sz val="11"/>
        <color rgb="FFFF0000"/>
        <rFont val="Calibri"/>
        <family val="2"/>
        <scheme val="minor"/>
      </rPr>
      <t>Vul in!</t>
    </r>
  </si>
  <si>
    <t>Kosteneffectiviteit</t>
  </si>
  <si>
    <t>Selecteer een gassoort (indien van toepassing)</t>
  </si>
  <si>
    <t xml:space="preserve">CO2 factor van 2030 wordt gebruikt conform de referentieparkmethode KEV 2022 </t>
  </si>
  <si>
    <t>Vul hier de verbruiken in van elektriciteit afgenomen van het "openbare" net.</t>
  </si>
  <si>
    <t>Houtige biobrandstoffen uit NL:</t>
  </si>
  <si>
    <t>Overige brandstof:</t>
  </si>
  <si>
    <t>Elektriciteit:</t>
  </si>
  <si>
    <t>Wat is de levensduur van de installatie in jaren. (max 15 jr.)</t>
  </si>
  <si>
    <t>Daarna is de werkmap beveiligd.</t>
  </si>
  <si>
    <t>Wie</t>
  </si>
  <si>
    <r>
      <t>Deze is verkregen door de emissiefactor van 0,756 gram NOx per </t>
    </r>
    <r>
      <rPr>
        <b/>
        <sz val="5"/>
        <color rgb="FF5F6368"/>
        <rFont val="Arial"/>
        <family val="2"/>
      </rPr>
      <t>m3 aardgas</t>
    </r>
    <r>
      <rPr>
        <sz val="5"/>
        <color rgb="FF4D5156"/>
        <rFont val="Arial"/>
        <family val="2"/>
      </rPr>
      <t> te combineren met het </t>
    </r>
    <r>
      <rPr>
        <b/>
        <sz val="5"/>
        <color rgb="FF5F6368"/>
        <rFont val="Arial"/>
        <family val="2"/>
      </rPr>
      <t>gasverbruik</t>
    </r>
    <r>
      <rPr>
        <sz val="5"/>
        <color rgb="FF4D5156"/>
        <rFont val="Arial"/>
        <family val="2"/>
      </rPr>
      <t> per type woning (bron: energiesite) ...</t>
    </r>
  </si>
  <si>
    <t>De emissiefactor Nox per 1m3 aardgas is 0,756 gram</t>
  </si>
  <si>
    <r>
      <t xml:space="preserve">Totale CO2 </t>
    </r>
    <r>
      <rPr>
        <b/>
        <sz val="11"/>
        <color rgb="FFFF0000"/>
        <rFont val="Calibri"/>
        <family val="2"/>
        <scheme val="minor"/>
      </rPr>
      <t>besparing</t>
    </r>
    <r>
      <rPr>
        <b/>
        <sz val="11"/>
        <color theme="1"/>
        <rFont val="Calibri"/>
        <family val="2"/>
        <scheme val="minor"/>
      </rPr>
      <t xml:space="preserve"> over de opgegeven periode van </t>
    </r>
  </si>
  <si>
    <r>
      <t xml:space="preserve">Totale CO2 </t>
    </r>
    <r>
      <rPr>
        <b/>
        <sz val="11"/>
        <color rgb="FFFF0000"/>
        <rFont val="Calibri"/>
        <family val="2"/>
        <scheme val="minor"/>
      </rPr>
      <t>toename</t>
    </r>
    <r>
      <rPr>
        <b/>
        <sz val="11"/>
        <color theme="1"/>
        <rFont val="Calibri"/>
        <family val="2"/>
        <scheme val="minor"/>
      </rPr>
      <t xml:space="preserve"> over de opgegeven periode van </t>
    </r>
  </si>
  <si>
    <t>Nulscenario</t>
  </si>
  <si>
    <t>Versie 1 - April 2024</t>
  </si>
  <si>
    <t>VLA</t>
  </si>
  <si>
    <r>
      <rPr>
        <b/>
        <sz val="9"/>
        <color theme="1"/>
        <rFont val="Verdana"/>
        <family val="2"/>
      </rPr>
      <t>CO</t>
    </r>
    <r>
      <rPr>
        <b/>
        <vertAlign val="subscript"/>
        <sz val="9"/>
        <color theme="1"/>
        <rFont val="Verdana"/>
        <family val="2"/>
      </rPr>
      <t>2</t>
    </r>
    <r>
      <rPr>
        <b/>
        <sz val="9"/>
        <color theme="1"/>
        <rFont val="Verdana"/>
        <family val="2"/>
      </rPr>
      <t>emissiefactoren 2024</t>
    </r>
    <r>
      <rPr>
        <sz val="11"/>
        <color theme="1"/>
        <rFont val="Calibri"/>
        <family val="2"/>
        <scheme val="minor"/>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</si>
  <si>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(E10, 2020 blend)</t>
  </si>
  <si>
    <t>[39], tabel 42</t>
  </si>
  <si>
    <t xml:space="preserve">Energieinhoud/ stookwaarde = 41,8 MJ/kg of 31,4 MJ/liter. Dichtheid = 0,75 kg/liter
Blend met ca 10% benzinevervangers en 90% fossiele benzine. Blend zoals verkocht bij benzinestations. </t>
  </si>
  <si>
    <t>jan '23</t>
  </si>
  <si>
    <t xml:space="preserve"> (2015-2019 blend)</t>
  </si>
  <si>
    <t xml:space="preserve"> (fossiel)</t>
  </si>
  <si>
    <t>Energieinhoud/ stookwaarde = 43,3 MJ/kg of 32,5 MJ/liter. Dichtheid = 0,75 kg/liter
Samenstelling benzine vóór bijmenging met biobrandstof. Ook te gebruiken als emissiefactor voor schone benzine</t>
  </si>
  <si>
    <t>Benzine vervanger</t>
  </si>
  <si>
    <t>Energieinhoud/ stookwaarde = 27,9 MJ/kg of 20,9 MJ/liter. Dichtheid = 0,75 kg/liter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</si>
  <si>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E85</t>
  </si>
  <si>
    <t>Energieinhoud/ stookwaarde = 30,2 MJ/kg of 22,7 MJ/liter. Dichtheid = 0,75 kg/liter
Blend op basis van benzinevervangers gemiddeld (85% volume) en fossiel (15% volume).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</si>
  <si>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 xml:space="preserve">Diesel </t>
  </si>
  <si>
    <t>(B7, 2020 blend)</t>
  </si>
  <si>
    <t>Energieinhoud/ stookwaarde = 42,8 MJ/kg of 36,0 MJ/liter. Dichtheid = 0,84 kg/liter
Blend met ca 7% biodiesel (FAME) en 93% fossiele diesel. Blend zoals verkocht bij benzinestations.</t>
  </si>
  <si>
    <t>Energieinhoud/ stookwaarde = 43,2 MJ/kg of 36,3 MJ/liter. Dichtheid = 0,84 kg/liter
Samenstelling diesel  vóór bijmenging met biobrandstof.</t>
  </si>
  <si>
    <t xml:space="preserve">Energieinhoud/ stookwaarde = 44,0 MJ/kg of 34,8 MJ/liter. Dichtheid = 0,79 kg/liter
De CO2-emissies tijdens gebruik worden gelijk aan nul gesteld, vanwege het kort-cyclische karakter van de koolstof in deze brandstoffen. Er komt weliswaar CO2 vrij, deze draagt echter niet bij aan de versterking van het broeikaseffect. De emissies bij de productie (WTT) van de brandstof ontstaan door het opwerken van afgewerkte olie en transport. De emissies tijdens het gebruik (TTW) zijn gevolg van vrijkomend methaan tijdens de verbranding. De gepresenteerde emissiefactor geldt alleen voor HVO (Hydrotreated Vegetable Oil) geproduceerd op basis van duurzame grondstoffen, dit is met name UCO (Used Cooking Oils). De CO2-emissie van HVO gemaakt uit niet duurzame grondstoffen ligt hoger. Informeer bij uw leverancier naar de herkomst en duurzaamheid van de brandstof. </t>
  </si>
  <si>
    <t>Energieinhoud/ stookwaarde = 37,5 MJ/kg of 33,0 MJ/liter. Dichtheid = 0,88 kg/liter
De CO2 emissies tijdens gebruik worden gelijk aan nul gesteld, vanwege het kort-cyclische karakter van de koolstof in deze brandstoffen. Er komt weliswaar CO2 vrij, echter deze draagt niet bij aan de versterking van het broeikaseffect. De emissies bij de productie (WTT) van de brandstof ontstaan door het opwerken van afgewerkte olie en transport. De emissies tijdens het gebruik (TTW) zijn gevolg van vrijkomend methaan tijdens de verbranding.</t>
  </si>
  <si>
    <t>Energieinhoud/ stookwaarde = 44,0 MJ/kg of 34,3 MJ/liter. Dichtheid = 0,78 kg/liter
GTL is een brandstof met een schonere verbranding qua roet en fijnstof en is qua CO2-uitstoot vergelijkbaar met conventionele diesel.</t>
  </si>
  <si>
    <t xml:space="preserve">CNG </t>
  </si>
  <si>
    <t>(fossiel, aardgas)</t>
  </si>
  <si>
    <t>[39], tabel 41</t>
  </si>
  <si>
    <t>Energieinhoud/ stookwaarde = 38,0 MJ/kg. Dichtheid = 0,17 kg/liter</t>
  </si>
  <si>
    <t>CNG</t>
  </si>
  <si>
    <t>(Bio, groengas)</t>
  </si>
  <si>
    <t>Energieinhoud/ stookwaarde = 38,0 MJ/kg. Dichtheid = 0,17 kg/liter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</si>
  <si>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Energieinhoud/ stookwaarde = 49 MJ/kg. Dichtheid = 0,45 kg/liter. Bij gebruik van LNG is er een verschil in de uitstoot per motortype. De vermelde emissiefactor is van toepassing voor wegvervoer. In de scheepvaart wordt 4,307 kgCO2/kg aangehouden voor lean burn of dual fuel motoren en 3,557 kgCO2/kg voor zeeschepen met dual fuel injection motoren.</t>
  </si>
  <si>
    <t>Energieinhoud/ stookwaarde = 49 MJ/kg. Dichtheid = 0,45 kg/liter. Bij gebruik van LNG is er een verschil in de uitstoot per motortype. De vermelde emissiefactor is van toepassing voor wegvervoer. In de scheepvaart wordt 2,132 kgCO2/kg aangehouden voor lean burn of dual fuel motoren en 1,338 kgCO2/kg voor zeeschepen met dual fuel injection motoren.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</si>
  <si>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Energieinhoud/ stookwaarde = 45,2 MJ/kg of 24,4 MJ/liter. Dichtheid = 0,54 kg/liter</t>
  </si>
  <si>
    <t>Waterstof grijs (steam reforming)</t>
  </si>
  <si>
    <t xml:space="preserve">Grijze waterstof wordt gemaakt via aardgasfractionering. 
Energieinhoud/ stookwaarde = 120 MJ/kg. Waterstof wordt in kg afgerekend en onder hoge druk getankt. 
In gasvorm heeft H2 een dichtheid van 90,7 gram per Nm3.
Bij 350 bar en 0°C is de dichtheid ±25 g/l en bij 700 bar ±42 g/l.
Vloeibaar heeft H2 een dichtheid van ±70,8 g/liter.
</t>
  </si>
  <si>
    <t xml:space="preserve">Groene waterstof wordt gemaakt via elektrolyse met groene stroom. 
Energieinhoud/ stookwaarde = 120 MJ/kg. Waterstof wordt in kg afgerekend en onder hoge druk getankt. 
In gasvorm heeft H2 een dichtheid van 90,7 gram per Nm3.
Bij 350 bar en 0°C is de dichtheid ±25 g/l en bij 700 bar ±42 g/l.
Vloeibaar heeft H2 een dichtheid van ±70,8 g/liter.
</t>
  </si>
  <si>
    <t>Energieinhoud/ stookwaarde = 42,7 MJ/kg. Dichtheid = 0,84 kg/liter. Mix van Heavy Fuel oil (HFO) en diesel. Verhouding is variabel en niet bekend, het grootste bestanddeel is HFO. Wordt gebruikt door zeeschepen binnen territoriale wateren. Zwavelpercentage is 0,1%. N.B: In de binnenvaart wordt reguliere diesel gebruikt als brandstof. Dit heeft soms een andere kleur en wordt ook wel stookolie genoemd, maar is qua samenstelling gelijk aan diesel.</t>
  </si>
  <si>
    <t>Energieinhoud/ stookwaarde = 41,0 MJ/kg. Dichtheid = 0,97 kg/liter Brandstof alleen voor gebruik in zeeschepen, buiten territoriale wateren. _x000D_
Ook zware stookolie of residual fuel oil genaamd. Moet verwarmd worden tot 60-80°C om te kunnen gebruiken. Zwavelpercentage is 0,5%.</t>
  </si>
  <si>
    <t>Kerosine</t>
  </si>
  <si>
    <t>Fossiel (jet A1)</t>
  </si>
  <si>
    <t>Energieinhoud/ stookwaarde = 43,5 MJ/kg of 34,8 MJ/liter. Dichtheid = 0,80 kg/liter</t>
  </si>
  <si>
    <t>Bio, raapzaad</t>
  </si>
  <si>
    <t>Energieinhoud/ stookwaarde = 44,0 MJ/kg of 33,9 MJ/liter. Dichtheid = 0,77 kg/liter.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</si>
  <si>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Energieinhoud/ verbrandingswaarde = 42,7 MJ/kg</t>
  </si>
  <si>
    <t>Energieinhoud/ verbrandingswaarde = 27,5 MJ/kg</t>
  </si>
  <si>
    <t>Energieinhoud/ verbrandingswaarde = 44,0 MJ/kg</t>
  </si>
  <si>
    <t>Energieinhoud/ verbrandingswaarde = 43,1 MJ/kg</t>
  </si>
  <si>
    <t>Energieinhoud/ verbrandingswaarde = 38,1 MJ/kg</t>
  </si>
  <si>
    <t>Energieinhoud/ verbrandingswaarde = 45,2 MJ/kg</t>
  </si>
  <si>
    <t>Energieinhoud/ verbrandingswaarde = 41,9 MJ/kg</t>
  </si>
  <si>
    <t>Energieinhoud/ verbrandingswaarde = 41,4 MJ/kg</t>
  </si>
  <si>
    <t>Energieinhoud/ verbrandingswaarde = 35,2 MJ/kg</t>
  </si>
  <si>
    <t>Energieinhoud/ verbrandingswaarde = 43,0 MJ/kg</t>
  </si>
  <si>
    <t>Energieinhoud/ verbrandingswaarde = 40,2 MJ/kg</t>
  </si>
  <si>
    <t>Energieinhoud/ verbrandingswaarde = 29,3 MJ/kg</t>
  </si>
  <si>
    <t>Energieinhoud/ verbrandingswaarde = 28,6 MJ/kg</t>
  </si>
  <si>
    <t>Cokeskolen (cokesovens)</t>
  </si>
  <si>
    <t>Cokeskolen (hoogovens)</t>
  </si>
  <si>
    <t>Steenkool-bitumineus</t>
  </si>
  <si>
    <t>Energieinhoud/ verbrandingswaarde = 24,8 MJ/kg</t>
  </si>
  <si>
    <t>jan '24</t>
  </si>
  <si>
    <t>Steenkool-sub-bitumineus</t>
  </si>
  <si>
    <t>Energieinhoud/ verbrandingswaarde = 18,9 MJ/kg</t>
  </si>
  <si>
    <t>Energieinhoud/ verbrandingswaarde = 20,0 MJ/kg</t>
  </si>
  <si>
    <t>Bitumineuze leisteen</t>
  </si>
  <si>
    <t>Energieinhoud/ verbrandingswaarde = 8,9 MJ/kg</t>
  </si>
  <si>
    <t>Energieinhoud/ verbrandingswaarde = 9,76 MJ/kg</t>
  </si>
  <si>
    <t>Steenkool en bruinkoolbriketten</t>
  </si>
  <si>
    <t>Energieinhoud/ verbrandingswaarde = 20,7 MJ/kg</t>
  </si>
  <si>
    <t>31,65 MJ/nm3 ae
Doordat er steeds meer gas wordt geimporteerd, verandert de voorketenemissie van aardgas. In bron (35) is dit in beeld gebracht en geactualiseerd. 
Indien aardgas onverbrand weglekt, draagt dit ook bij aan het broeikaseffect, vanwege het aanwezige methaan (in G-gas is dat ca 81,3%). Methaan heeft een GWP van 28 (zie koudemiddelen en overige emissies). Indien er 1 m3 aardgas (soortelijk gewicht 0,845 kg/m3) weglekt geeft dit ongeveer 16,16 kg CO2 equivalenten.</t>
  </si>
  <si>
    <t xml:space="preserve">De verbrandingsemissie van aardgas zijn vrij constant (bron 1), maar de voorketenemissies zijn veranderlijk (bron 35). 
Indien methaan onverbrand weglekt, draagt dit ook bij aan het broeikaseffect (Methaan heeft een GWP van 28, zie koudemiddelen en overige emissies). Indien er 1 Nm3 aardgas (soortelijk gewicht 0,845 kg/m3) weglekt geeft dit ongeveer 16,16 kg CO2 equivalenten.
Nb. Sommige bedrijven krijgen hoog calorisch gas geleverd (H-gas). Op een factuur wordt dit altijd teruggerekend naar Nm3 G-gas. Wij presenteren dan ook alleen de emissiefactor voor G-Gas (methaangehalte 81,3%). 
</t>
  </si>
  <si>
    <t>De CO2 emissies tijdens gebruik worden gelijk aan nul gesteld vanwege het kort-cyclische karakter van de koolstof in deze brandstoffen. Er komt weliswaar wel CO2 vrij, echter deze draagt niet bij aan de versterking van het broeikaseffect. De energiewaarde is gelijk aan die van aardgas.</t>
  </si>
  <si>
    <t>mrt '24</t>
  </si>
  <si>
    <t xml:space="preserve">Het berekende gewogen gemiddelde kan gebruikt worden in studies waarbij groengasemissies over een grote groep afnemers berekend moeten worden. Dit gemiddelde is nadrukkelijk niet bruikbaar voor individuele emissieberekeningen. Wanneer in een individueel geval niet bekend is welk groengas er afgenomen wordt, dient gerekend te worden met de ‘worst case’ (mestvergisting/covergisting). </t>
  </si>
  <si>
    <t>[23], [42]</t>
  </si>
  <si>
    <t xml:space="preserve">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varieren afhankelijk van de mix aan brandstoffen. Dit getal kan preciezer berekend worden, afhankelijk van de geleverde stroom. Op het stroometiket staat ook de herkomst van de geleverde stroom (specifieke energiebron en land van oorsprong). Vermeld dit in rapportages. Bron 23 en 42 geven ook ketenemissiekentallen per elektriciteitssoort. </t>
  </si>
  <si>
    <t>Deze factor geeft een gemiddelde CO2 emissie van grijze stroom weer, incl. de voorketenemissies. Het gaat om een voor Nederland representatieve stroommix van o.a. kolen, gas en kernenergie. Indien u de CO2 uitstoot t.g.v. de bouw en sloop van de energiecentrale ook wilt meenemen (LCA benadering) dan is deze ca. 1 gram CO2 per kWh (Bron 42).</t>
  </si>
  <si>
    <t>Gemiddelde factor van Nederland (Location Based factor). Geadviseerd wordt om deze factor alleen te gebruiken als a. de bron van uw stroom niet te achterhalen is of b. bij het maken van berekeningen over een gebied. Denk bij a. bijvoorbeeld aan een laadpaal voor het opladen van elektrische auto's langs de openbare weg. Indien u de CO2 uitstoot t.g.v. de bouw en sloop van de energie-opwek faciliteiten ook wilt meenemen (LCA benadering) dan is deze ca. 13 gram CO2 per kWh (Bron 42).</t>
  </si>
  <si>
    <t xml:space="preserve">De uitstoot is 0 indien de Well to Wheel benadering gebruikt wordt. Indien u de CO2 uitstoot t.g.v. de bouw en sloop van windmolens ook wilt meenemen (LCA benadering) dan is deze ca. 16 gram CO2 per kWh (Bron 42).
</t>
  </si>
  <si>
    <t xml:space="preserve">De uitstoot is 0 indien de Well to Wheel benadering gebruikt wordt. Indien u de CO2 uitstoot t.g.v. de bouw en sloop van de waterkrachtcentrale ook wilt meenemen (LCA benadering) dan is deze ca. 4 gram CO2 per kWh (Bron 42).
</t>
  </si>
  <si>
    <t xml:space="preserve">De uitstoot is 0 indien de Well to Wheel benadering gebruikt wordt. Indien u de CO2 uitstoot t.g.v. de bouw en sloop van de zonnepanelen ook wilt meenemen (LCA benadering) dan is deze ca. 62 gram CO2 per kWh (Bron 42). 
</t>
  </si>
  <si>
    <t>Bij de emissie van stroom uit biomassa is alleen de voorketen van belang, omdat de directe verbranding van biomassa onderdeel is van de kortcyclische koolstofketen. De voorketen bestaat uit het produceren, inzamelen, voorbehandelen en vervoeren van de brandstof voor de centrale. Energie uit biomassa is volgens CBS afkomstig uit meerdere energie-bronnen: 35% AVI (gft), 31% meestook (hout), 16% decentraal (hout), 3% RWZI slib (biogas), 9% mest (biogas), 5% overig (biogas). Indien u de CO2 uitstoot t.g.v. de bouw en sloop van de energiecentrale ook wilt meenemen (LCA benadering) dan is deze ca. 2 gram CO2 per kWh (Bron 42).</t>
  </si>
  <si>
    <t xml:space="preserve">[38] en [25] </t>
  </si>
  <si>
    <r>
      <t>Gemiddelde voor warmte afkomstig uit grootschalige warmtenetten. Desgewenst is de specifieke TTW emissiefactor van uw eigen net te herleiden uit het Duurzaamheidsrapport warmtebedrijven (38). 
Indien er warmte en/of koude wordt geleverd uit een naburige WKO-installatie waarbij u niet zelf in het elektriciteitsgebruik van de WKO voorziet, dan kan met een emissiefactor van ongeveer</t>
    </r>
    <r>
      <rPr>
        <sz val="9"/>
        <color rgb="FFFF0000"/>
        <rFont val="Verdana"/>
        <family val="2"/>
      </rPr>
      <t xml:space="preserve"> </t>
    </r>
    <r>
      <rPr>
        <sz val="9"/>
        <rFont val="Verdana"/>
        <family val="2"/>
      </rPr>
      <t>18,52</t>
    </r>
    <r>
      <rPr>
        <sz val="9"/>
        <color rgb="FFFF0000"/>
        <rFont val="Verdana"/>
        <family val="2"/>
      </rPr>
      <t xml:space="preserve"> </t>
    </r>
    <r>
      <rPr>
        <sz val="9"/>
        <rFont val="Verdana"/>
        <family val="2"/>
      </rPr>
      <t xml:space="preserve">kg/GJ worden gerekend. Hierbij is uitgegaan van een COP van 4,9 en gebruik van de gemiddelde stroommix (0,328 kg/kWh).
</t>
    </r>
  </si>
  <si>
    <t>Uitgegaan is van een middelgrote auto met bouwjaar 2017 of nieuwer en een bijbehorende wegtypeverdeling . Een brandstofmix van 80,3% Benzine, 12,3% Diesel, 1,3% LPG, 0,1% Aardgas/CNG en 6% elektrisch (volledig en plug-in) is aangehouden.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</si>
  <si>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rijdend op E10 benzine. Een kleine personenauto op benzine valt in autosegment A en B en heeft doorgaans een massa kleiner dan 950 kg en een motorinhoud van minder dan 1,6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</si>
  <si>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rijdend op E10 benzine. Een middelgrote personenauto op benzine valt in autosegment C en heeft doorgaans een massa tussen de 950 en 1350 kg eneen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</si>
  <si>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rijdend op E10 benzine De klasse grote auto op benzine valt in autosegment D, E of F en weegt doorgaans meer dan 1350 kg en heeft een motorinhoud &gt; 2,0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</si>
  <si>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 xml:space="preserve">Uitgegaan is van een middelgrote hybride auto die E10 tankt. Een hybride kan 20 tot 30% zuiniger zijn dan een vergelijkbare auto zonder elektrische ondersteuning.
De voertuigkilometers kan men om rekenen naar reizigerskilometers door te delen door het aantal inzittenden. Dat kan bij de reizen waar het aantal inzittenden bekend is. De gemiddelde bezettingsgraad van auto’s is 1,31 (Bron 39).
</t>
  </si>
  <si>
    <t>[9] en [43]</t>
  </si>
  <si>
    <t>Uitgegaan is van een middelgrote auto met bouwjaar 2017 of nieuwer (met bijbehorende wegtypeverdeling) die E10 tankt en gemiddeld 27% elektrisch rijdt. Een plug in hybride kan tot 40% zuiniger zijn dan een vergelijkbare auto zonder elektrische ondersteuning en accu. Uit metingen aan het praktijkverbruik van hybride auto’s die gebruikt worden als bedrijfvoertuig werd echter een zéér variërend minderverbruik aangetoond.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</si>
  <si>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een bijbehorende wegtypeverdeling), rijdend op B7 diesel. Een kleine personenauto op diesel valt in autosegment A of B en heeft doorgaans een massa van kleiner dan 1050 kg en een motorinhoud van minder dan 1,8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</si>
  <si>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rijdend op B7 diesel. Een middelgrotepersonenauto op diesel valt in autosegment C heeft doorgaans een massa tussen de 1050 en 1450 kg en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</si>
  <si>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rijdend op B7 diesel. De klasse grote auto op diesel valt in autosegment D, E of F en weegt doorgaans meer dan 1450 kg met een motorinhoud groter dan 2,2 L. Het gaat om het praktijkverbruik van de auto’s. . De voertuigkilometers kan men om rekenen naar reizigerskilometers door te delen door het aantal inzittenden. Dat kan bij de reizen waar het aantal inzittenden bekend is. De gemiddelde bezettingsgraad van auto's is 1,31 (Bron 39).</t>
  </si>
  <si>
    <t>Uitgegaan is van een middelgrote auto rijdend op B7 diesel.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</si>
  <si>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rijdend op 50% butaan en 50% propaangemiddeld wegtype. Een kleine personenauto op LPG valt in autosegment A of B en heeft doorgaans een massa van kleiner dan 1000 kg en doorgaans een motorinhoud van minder dan 1,6 L. Het gaat om het praktijkverbruik van de auto’s. Voor de differentatie tussen kleine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1,31 (Bron 39).</t>
  </si>
  <si>
    <t xml:space="preserve">Uitgegaan is van een auto met bouwjaar 2017 of nieuwer (met bijbehorende wegtypeverdeling), rijdend op 50% butaan en 50% propaan . Een middelzware personenauto op LPG valt in autosegment C en heeft doorgaans een massa tussen de 1000 en 1400 kg, en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1,31 (Bron 39). </t>
  </si>
  <si>
    <t>Uitgegaan is van een auto met bouwjaar 2017 of nieuwer, met bijbehorende wegtypeverdeling. Een kleine personenauto op CNG valt in autosegment A of B en heeft een massa van kleiner dan 1000 kg en doorgaans een motorinhoud van minder dan 1,6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</si>
  <si>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Een middelgrote auto valt in autosegment C en heeft doorgaans een gewicht tussen de 1000 en 1400 kg,.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</si>
  <si>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 met bijbehorende wegtypeverdeling). De klasse grote auto op CNG valt in autosegment D, E of F en heeft doorgaans een massa van meer dan 1400 kg en een motorinhoud van meer dan 2,0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</si>
  <si>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 xml:space="preserve">Uitgegaan is van een middelgrote auto met bouwjaar 2017 of nieuwer (met bijbehorende wegtypeverdeling). Een middelgrote auto valt in autosegment C en heeft doorgaans een gewicht tussen de 1000 en 1400 kg. 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1,31 (Bron 39). </t>
  </si>
  <si>
    <t xml:space="preserve">Uitgegaan is van een middelgrote auto met bouwjaar 2017 of nieuwer (met bijbehorende wegtypeverdeling). Een middelgrote auto valt in autosegment C en heeft doorgaans een gewicht tussen de 950 en 1350 kg.Wat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1,31 (Bron 39). </t>
  </si>
  <si>
    <t>Uitgegaan is van een middelgrote auto met bouwjaar 2017 of nieuwer (met bijbehorende wegtypeverdeling). Een middelgrote auto valt in autosegment C en heeft doorgaans een gewicht tussen de 1000 en 1400 kg.Wat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1,31 (Bron 39).</t>
  </si>
  <si>
    <t xml:space="preserve">Uitgegaan is van een middelgrote auto met bouwjaar 2017 of nieuwer (met bijbehorende wegtypeverdeling. Een middelgrote auto valt in autosegment C en heeft doorgaans een gewicht tussen de 1000 en 1400 kg. De emissiefactor geldt alleen voor HVO (Hydrotreated Vegetable Oil) geproduceerd op basis van duurzame grondstoffen, dit is met name UCO (Used Cooking Oils). De voertuigkilometers kan men om rekenen naar reizigerskilometers door te delen door het aantal inzittenden. Dat kan bij de reizen waar het aantal inzittenden bekend is. De gemiddelde bezettingsgraad van auto's is 1,31 (Bron 39). </t>
  </si>
  <si>
    <t>Uitgegaan is van een gemiddeld wegtype. De waterstofauto stoot geen andere emissies uit dan waterdamp. Er zijn dus alleen slijtage- en well-to-tank-emissies. De well-to-tank-emissies van waterstof zijn sterk afhankelijk van de productiemethode. Het kan onder andere worden geproduceerd uit kolen, aardgas en met behulp van elektriciteit. Voor waterstof is daarom ook een bandbreedte opgenomen (Bron 39)</t>
  </si>
  <si>
    <t>Batterij/Elektrisch</t>
  </si>
  <si>
    <r>
      <t xml:space="preserve">Uitgegaan is van een middelgrote auto (autosegment C ) met bouwjaar 2017 of nieuwer, met een bijbehorende wegtypeverdeling. De well-to-tank-emissies van de elektrische auto zijn in deze gebaseerd op de emissies van de grijze stroom (zie elektriciteit). Wordt een specifieke energiebron ingekocht dan dient de emissiefactor van de betreffende elektriciteit te worden gebruikt, vermenigvuldigd met het geschatte verbruik van een middelgrote elektrische auto: </t>
    </r>
    <r>
      <rPr>
        <sz val="9"/>
        <rFont val="Verdana"/>
        <family val="2"/>
      </rPr>
      <t>0,2028</t>
    </r>
    <r>
      <rPr>
        <sz val="9"/>
        <color rgb="FFFF0000"/>
        <rFont val="Verdana"/>
        <family val="2"/>
      </rPr>
      <t xml:space="preserve"> </t>
    </r>
    <r>
      <rPr>
        <sz val="9"/>
        <color rgb="FF000000"/>
        <rFont val="Verdana"/>
        <family val="2"/>
      </rPr>
      <t>kWh/vkm (inclusief 13% laadverlies) De voertuigkilometers kan men om rekenen naar reizigerskilometers door te delen door het aantal inzittenden. Dat kan bij de reizen waar het aantal inzittenden bekend is. De gemiddelde bezettingsgraad van auto's is 1,31 (Bron 39).</t>
    </r>
  </si>
  <si>
    <r>
      <t>Uitgegaan is van een middelgrote auto (autosegment C ) met bouwjaar 2017 of nieuwer, met een bijbehorende wegtypeverdeling. De well-to-tank-emissies van de elektrische auto zijn in deze gebaseerd op de emissies van de gemiddelde stroommix (zie elektriciteit). Wordt een specifieke energiebron ingekocht dan dient de emissiefactor van de betreffende elektriciteit te worden gebruikt, vermenigvuldigd met de geschatte verbruik van een elektrische auto:</t>
    </r>
    <r>
      <rPr>
        <sz val="9"/>
        <rFont val="Verdana"/>
        <family val="2"/>
      </rPr>
      <t xml:space="preserve"> 0,2028</t>
    </r>
    <r>
      <rPr>
        <sz val="9"/>
        <color rgb="FF000000"/>
        <rFont val="Verdana"/>
        <family val="2"/>
      </rPr>
      <t xml:space="preserve"> kWh/vkm (inclusief 13% laadverlies). De voertuigkilometers kan men om rekenen naar reizigerskilometers door te delen door het aantal inzittenden. Dat kan bij de reizen waar het aantal inzittenden bekend is. De gemiddelde bezettingsgraad van auto's is 1,31 (Bron 39).</t>
    </r>
  </si>
  <si>
    <t>Uitgegaan is van een middelgrote auto (autosegment C ) met bouwjaar 2017 of nieuwer, met een bijbehorende wegtypeverdeling. De well-to-tank-emissies van de elektrische auto zijn in deze gebaseerd op de gemiddelde emissies van de groene stroom waarbij stroom uit wind, zon, water en biomassa zijn meegerekend (zie Bron 39). Wordt een specifieke energiebron ingekocht dan dient de emissiefactor van de betreffende elektriciteit te worden gebruikt, vermenigvuldigd met de geschatte verbruik van een elektrische auto: 0,2028 kWh/vkm (inclusief 13% laadverlies). De voertuigkilometers kan men om rekenen naar reizigerskilometers door te delen door het aantal inzittenden. Dat kan bij de reizen waar het aantal inzittenden bekend is. De gemiddelde bezettingsgraad van auto's is 1,31 (Bron 39).</t>
  </si>
  <si>
    <t>Motor</t>
  </si>
  <si>
    <t>benzine</t>
  </si>
  <si>
    <t>[39], tabel 2</t>
  </si>
  <si>
    <t>Op basis van een gemiddelde motorfiets (euroklasse 1-5), gemiddelde wegtype en op basis van benzine (E10).</t>
  </si>
  <si>
    <t>Bromfiets</t>
  </si>
  <si>
    <t>Op basis van een gemiddelde bromfiets (tot 45km/u) of snorfiets (tot 35 km/u) (euroklassen: Pre euro, 2 (2-takt en 4 takt), 3, 4, 5). De gemiddelde bezettingsgraad is 1,1 (Bron 39)</t>
  </si>
  <si>
    <t>Op basis van de gemiddelde stroommix. Indien gebruik wordt gemaakt van groene stroom is de uitstoot 0 gr/km.</t>
  </si>
  <si>
    <t>Diesel (gemiddeld)</t>
  </si>
  <si>
    <t>[39], tabel 1</t>
  </si>
  <si>
    <t xml:space="preserve">Deze factor is berekend op basis van een bezettingsgraad van 2,4 personen. </t>
  </si>
  <si>
    <r>
      <t>Op basis van de</t>
    </r>
    <r>
      <rPr>
        <sz val="9"/>
        <rFont val="Verdana"/>
        <family val="2"/>
      </rPr>
      <t xml:space="preserve"> gemiddelde stroommix</t>
    </r>
    <r>
      <rPr>
        <sz val="11"/>
        <color theme="1"/>
        <rFont val="Calibri"/>
        <family val="2"/>
        <scheme val="minor"/>
      </rPr>
      <t>. Indien gebruik wordt gemaakt van groene stroom is de uitstoot 0 gr/km.</t>
    </r>
  </si>
  <si>
    <t>Touringcar</t>
  </si>
  <si>
    <t xml:space="preserve">Deze factor is berekend op basis van een bezettingsgraad van 48. </t>
  </si>
  <si>
    <t>HVO100/biodiesel</t>
  </si>
  <si>
    <t>[39], tabel 77</t>
  </si>
  <si>
    <r>
      <t>Berekend op basis van de</t>
    </r>
    <r>
      <rPr>
        <sz val="9"/>
        <rFont val="Verdana"/>
        <family val="2"/>
      </rPr>
      <t xml:space="preserve"> gemiddelde stroommix</t>
    </r>
    <r>
      <rPr>
        <sz val="11"/>
        <color theme="1"/>
        <rFont val="Calibri"/>
        <family val="2"/>
        <scheme val="minor"/>
      </rPr>
      <t>. Indien gebruik wordt gemaakt van groene stroom is de uitstoot 0 gr/km.</t>
    </r>
  </si>
  <si>
    <t>Berekend op basis van reizigerskilometers zoals gerapporteerd door KiM data 2019 (pre-COVID).</t>
  </si>
  <si>
    <t>Berekend op basis van reizigerskilometers op basis van modaliteit, zoals gerapporteerd door KiM data 2019 (pre-COVID).</t>
  </si>
  <si>
    <t>Gemiddelde bezettingsgraad 29%. Elektrische treinen rijden op groene stroom. Niet geldig voor buitenlandse treinreizen.</t>
  </si>
  <si>
    <t>Uitgaande van stoptreinen en gebruik van normale diesel. Gemiddelde bezettingsgraad 26%.</t>
  </si>
  <si>
    <t>Geldig voor NS, intercity direct en regionale elektrische treinen. 
Alle OV bedrijven gebruiken 100% groene stroom, waardoor er geen emissies vrijkomen per reizigerskilometer.
Gemiddelde bezettingsgraad stoptreinen 24% en intercity's 32%.</t>
  </si>
  <si>
    <t>Trein Internationaal</t>
  </si>
  <si>
    <t>Gemiddelde  stroommix</t>
  </si>
  <si>
    <t>In Nederland op groene stroom, Internationaal op stroommix. 
De emissiecijfers zijn exclusief voor- en natransport. Gemiddelde bezettingsgraad is 47%</t>
  </si>
  <si>
    <t>OV Bus</t>
  </si>
  <si>
    <t>Gemiddelde bezetting is 8,1 reizigers.</t>
  </si>
  <si>
    <t>Groengas</t>
  </si>
  <si>
    <t>Brandstofcel/waterstof</t>
  </si>
  <si>
    <t>Gemiddelde bezetting is 8,1 reizigers. Uitgaande van gebruik van grijze waterstof (steam reforming).</t>
  </si>
  <si>
    <t>OV bedrijven gebruiken 100% groene stroom, waardoor er geen emissies vrijkomen per reizigerskilometer.
Gemiddelde bezettingsgraad 84%</t>
  </si>
  <si>
    <t>OV bedrijven gebruiken 100% groene stroom, waardoor er geen emissies vrijkomen per reizigerskilometer.
Gemiddelde bezettingsgraad 36%</t>
  </si>
  <si>
    <t>Veerboot</t>
  </si>
  <si>
    <t>Emissiecijfer bevat een grote spreiding. De emissies van verschillende veerdiensten per reizigerskm lopen zeer uiteen. Het gepresenteerde gemiddelde is dus erg onzeker.</t>
  </si>
  <si>
    <t>okt'23</t>
  </si>
  <si>
    <t>R1233zd</t>
  </si>
  <si>
    <t xml:space="preserve">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 </t>
  </si>
  <si>
    <t>feb '23</t>
  </si>
  <si>
    <t>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t>
  </si>
  <si>
    <t>R23</t>
  </si>
  <si>
    <t>R245fa</t>
  </si>
  <si>
    <t>R407a</t>
  </si>
  <si>
    <t>(20% R32; 40% R125; 40% R134a)</t>
  </si>
  <si>
    <t>Ammioniak is geen broeikgas</t>
  </si>
  <si>
    <t>R744</t>
  </si>
  <si>
    <t>CO2</t>
  </si>
  <si>
    <t xml:space="preserve">De waarden in deze tabel kunnen worden gebruikt om de klimaatschade van lekkend gas in een CO2-inventaris op te nemen. Het aardopwarmingsvermogen (GWP) wordt berekend als het opwarmingsvermogen in een periode van 100 jaar van 1 kg van een gas ten opzichte van 1 kg CO2. Emissies tijdens de productie (WTT) zijn niet bekend en niet meegenomen. </t>
  </si>
  <si>
    <t>Zwavel Hexafluoride</t>
  </si>
  <si>
    <t>SF6</t>
  </si>
  <si>
    <t>1.</t>
  </si>
  <si>
    <t>RVO, 2024: Nederlandse lijst Energiedragers en standaard CO2 emissiefactoren, https://www.rvo.nl/sites/default/files/2024-02/Nederlandse-energiedragerlijst-versie-januari-2024.pdf</t>
  </si>
  <si>
    <t>9.</t>
  </si>
  <si>
    <t xml:space="preserve">Milieucentraal, 2022. Methodiek CO2 emissiefactoren personenauto's. </t>
  </si>
  <si>
    <t>23.</t>
  </si>
  <si>
    <t>CE Delft, 2023: Ketenemissies elektriciteit, actualisatie elektriciteitsmix 2021, https://ce.nl/publicaties/ketenemissies-elektriciteit-actualisatie-elektriciteitsmix-2021/</t>
  </si>
  <si>
    <t>35.</t>
  </si>
  <si>
    <t>RHDHV, 2023: Ketenemissies aardgasmix 2022 - 2023</t>
  </si>
  <si>
    <t xml:space="preserve">38. </t>
  </si>
  <si>
    <t>RVO, 2023. Duurzaamheidsrapport warmtebedrijven 2022.  https://www.rvo.nl/sites/default/files/2023-10/Duurzaamheidsrapportage 2022-V2.pdf</t>
  </si>
  <si>
    <t>39.</t>
  </si>
  <si>
    <t xml:space="preserve">CE Delft 2023, STREAM personenvervoer 2022, zie https://ce.nl/publicaties/stream-personenvervoer-2022/ </t>
  </si>
  <si>
    <t>42.</t>
  </si>
  <si>
    <t>Milieucentraal 2024: Emissiefactoren elektriciteit, actualisatie obv. elektriciteitsmix 2022</t>
  </si>
  <si>
    <t xml:space="preserve">43. </t>
  </si>
  <si>
    <t>Milieucentraal, 2024. Methodiek CO2 emissiefactoren elektrische personenauto's, 2023 obv nieuwe elektriciteitsfactoren.</t>
  </si>
  <si>
    <t>Voor VEKI 2024 geldt de factor van 2030!</t>
  </si>
  <si>
    <t>Steenkool-sub-bitumeneus</t>
  </si>
  <si>
    <t>VEKI-project</t>
  </si>
  <si>
    <t>Def.</t>
  </si>
  <si>
    <t>Let op! De definitieve versie 1 is beveiligd per werkblad</t>
  </si>
  <si>
    <t>de tabbladen Versie, Datasheet en CO2 emissiefactoren 2024 zijn verborgen</t>
  </si>
  <si>
    <t>1.0</t>
  </si>
  <si>
    <t>Huidige Situtatie</t>
  </si>
  <si>
    <t>Absolute CO2 berekening o.b.v. huidige situatie</t>
  </si>
  <si>
    <t>Let wel:</t>
  </si>
  <si>
    <t>Indien het nulscenario  niet gelijk is aan de huidige situatie bij de aanvrager dan dient het tabblad 'aboslute CO2-reductie ook te worden ingevuld!'</t>
  </si>
  <si>
    <t>VEKI-project CO2-emissie</t>
  </si>
  <si>
    <r>
      <t xml:space="preserve">Indien het nulscenario </t>
    </r>
    <r>
      <rPr>
        <b/>
        <u/>
        <sz val="18"/>
        <color rgb="FFFF0000"/>
        <rFont val="Calibri"/>
        <family val="2"/>
        <scheme val="minor"/>
      </rPr>
      <t>niet</t>
    </r>
    <r>
      <rPr>
        <b/>
        <sz val="18"/>
        <color rgb="FFFF0000"/>
        <rFont val="Calibri"/>
        <family val="2"/>
        <scheme val="minor"/>
      </rPr>
      <t xml:space="preserve"> gelijk is aan de huidige situatie bij de aanvrager dan dient u dit tabblad 'absolute CO2-reductie in te vullen!'</t>
    </r>
  </si>
  <si>
    <t>Totaal  Huidige  situatie:</t>
  </si>
  <si>
    <t>Absolute CO2-besparing (Huidige situatie) - (VEKI-project) =</t>
  </si>
  <si>
    <t>Toelichting op het rekenmodel Kosteneffectiviteit en CO2 berekening</t>
  </si>
  <si>
    <t>Doel van dit rekenmodel is om een heldere CO2 berekening te genereren, waarbij gebruik wordt gemaakt van de juiste omrekeningsfactoren (CO2-emissiefactoren 2024)</t>
  </si>
  <si>
    <t>Kosteneffectiviteit o.b.v. nulscenario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</si>
</sst>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00"/>
    <numFmt numFmtId="165" formatCode="_ * #,##0.000_ ;_ * \-#,##0.000_ ;_ * &quot;-&quot;??_ ;_ @_ "/>
    <numFmt numFmtId="166" formatCode="_ * #,##0.0_ ;_ * \-#,##0.0_ ;_ * &quot;-&quot;??_ ;_ @_ "/>
    <numFmt numFmtId="167" formatCode="_ * #,##0_ ;_ * \-#,##0_ ;_ * &quot;-&quot;??_ ;_ @_ "/>
    <numFmt numFmtId="168" formatCode="#,##0.000_ ;\-#,##0.000\ "/>
  </numFmts>
  <fonts count="35" x14ac:knownFonts="1">
    <font>
      <sz val="11"/>
      <color theme="1"/>
      <name val="Calibri"/>
      <family val="2"/>
      <scheme val="minor"/>
    </font>
    <font>
      <b/>
      <sz val="11"/>
      <color theme="1"/>
      <name val="Calibri"/>
      <family val="2"/>
      <scheme val="minor"/>
    </font>
    <font>
      <b/>
      <sz val="20"/>
      <color theme="1"/>
      <name val="Calibri"/>
      <family val="2"/>
      <scheme val="minor"/>
    </font>
    <font>
      <sz val="11"/>
      <color rgb="FF0000FF"/>
      <name val="Calibri"/>
      <family val="2"/>
      <scheme val="minor"/>
    </font>
    <font>
      <b/>
      <sz val="11"/>
      <color rgb="FF0000FF"/>
      <name val="Calibri"/>
      <family val="2"/>
      <scheme val="minor"/>
    </font>
    <font>
      <b/>
      <sz val="9"/>
      <color theme="1"/>
      <name val="Verdana"/>
      <family val="2"/>
    </font>
    <font>
      <b/>
      <vertAlign val="subscript"/>
      <sz val="9"/>
      <color theme="1"/>
      <name val="Verdana"/>
      <family val="2"/>
    </font>
    <font>
      <sz val="9"/>
      <name val="Verdana"/>
      <family val="2"/>
    </font>
    <font>
      <sz val="11"/>
      <color theme="1"/>
      <name val="Calibri"/>
      <family val="2"/>
    </font>
    <font>
      <sz val="9"/>
      <color rgb="FFFF0000"/>
      <name val="Verdana"/>
      <family val="2"/>
    </font>
    <font>
      <b/>
      <sz val="9"/>
      <name val="Verdana"/>
      <family val="2"/>
    </font>
    <font>
      <sz val="11"/>
      <color theme="1"/>
      <name val="Calibri"/>
      <family val="2"/>
      <scheme val="minor"/>
    </font>
    <font>
      <b/>
      <sz val="11"/>
      <color rgb="FFFF0000"/>
      <name val="Calibri"/>
      <family val="2"/>
      <scheme val="minor"/>
    </font>
    <font>
      <b/>
      <i/>
      <sz val="11"/>
      <color rgb="FFFF0000"/>
      <name val="Calibri"/>
      <family val="2"/>
      <scheme val="minor"/>
    </font>
    <font>
      <b/>
      <sz val="12"/>
      <color theme="1"/>
      <name val="Calibri"/>
      <family val="2"/>
      <scheme val="minor"/>
    </font>
    <font>
      <b/>
      <sz val="18"/>
      <color theme="1"/>
      <name val="Calibri"/>
      <family val="2"/>
      <scheme val="minor"/>
    </font>
    <font>
      <b/>
      <sz val="9"/>
      <color theme="1"/>
      <name val="Calibri"/>
      <family val="2"/>
      <scheme val="minor"/>
    </font>
    <font>
      <sz val="8"/>
      <name val="Calibri"/>
      <family val="2"/>
      <scheme val="minor"/>
    </font>
    <font>
      <sz val="8"/>
      <color theme="1"/>
      <name val="Calibri"/>
      <family val="2"/>
      <scheme val="minor"/>
    </font>
    <font>
      <sz val="9"/>
      <color rgb="FFFF0000"/>
      <name val="Calibri"/>
      <family val="2"/>
      <scheme val="minor"/>
    </font>
    <font>
      <sz val="11"/>
      <name val="Calibri"/>
      <family val="2"/>
      <scheme val="minor"/>
    </font>
    <font>
      <b/>
      <sz val="14"/>
      <color theme="1"/>
      <name val="Calibri"/>
      <family val="2"/>
      <scheme val="minor"/>
    </font>
    <font>
      <b/>
      <sz val="10"/>
      <color theme="1"/>
      <name val="Calibri"/>
      <family val="2"/>
      <scheme val="minor"/>
    </font>
    <font>
      <sz val="9"/>
      <color theme="1"/>
      <name val="Verdana"/>
      <family val="2"/>
    </font>
    <font>
      <b/>
      <sz val="11"/>
      <color rgb="FF0070C0"/>
      <name val="Calibri"/>
      <family val="2"/>
      <scheme val="minor"/>
    </font>
    <font>
      <sz val="5"/>
      <color rgb="FF4D5156"/>
      <name val="Arial"/>
      <family val="2"/>
    </font>
    <font>
      <b/>
      <sz val="5"/>
      <color rgb="FF5F6368"/>
      <name val="Arial"/>
      <family val="2"/>
    </font>
    <font>
      <sz val="11"/>
      <color rgb="FFFF0000"/>
      <name val="Calibri"/>
      <family val="2"/>
      <scheme val="minor"/>
    </font>
    <font>
      <b/>
      <sz val="9"/>
      <color rgb="FFFF0000"/>
      <name val="Verdana"/>
      <family val="2"/>
    </font>
    <font>
      <sz val="9"/>
      <color theme="0"/>
      <name val="Verdana"/>
      <family val="2"/>
    </font>
    <font>
      <sz val="9"/>
      <color rgb="FF000000"/>
      <name val="Verdana"/>
      <family val="2"/>
    </font>
    <font>
      <b/>
      <sz val="12"/>
      <name val="Calibri"/>
      <family val="2"/>
      <scheme val="minor"/>
    </font>
    <font>
      <b/>
      <sz val="14"/>
      <name val="Calibri"/>
      <family val="2"/>
      <scheme val="minor"/>
    </font>
    <font>
      <b/>
      <sz val="18"/>
      <color rgb="FFFF0000"/>
      <name val="Calibri"/>
      <family val="2"/>
      <scheme val="minor"/>
    </font>
    <font>
      <b/>
      <u/>
      <sz val="18"/>
      <color rgb="FFFF0000"/>
      <name val="Calibri"/>
      <family val="2"/>
      <scheme val="minor"/>
    </font>
  </fonts>
  <fills count="12">
    <fill>
      <patternFill patternType="none"/>
    </fill>
    <fill>
      <patternFill patternType="gray125"/>
    </fill>
    <fill>
      <patternFill patternType="solid">
        <fgColor rgb="FF89B924"/>
        <bgColor indexed="64"/>
      </patternFill>
    </fill>
    <fill>
      <patternFill patternType="solid">
        <fgColor rgb="FF9BC34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7"/>
        <bgColor indexed="64"/>
      </patternFill>
    </fill>
    <fill>
      <patternFill patternType="solid">
        <fgColor theme="9"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medium">
        <color indexed="64"/>
      </right>
      <top style="thin">
        <color theme="1"/>
      </top>
      <bottom/>
      <diagonal/>
    </border>
    <border>
      <left style="thin">
        <color indexed="64"/>
      </left>
      <right style="medium">
        <color indexed="64"/>
      </right>
      <top style="thin">
        <color indexed="64"/>
      </top>
      <bottom style="thin">
        <color theme="1"/>
      </bottom>
      <diagonal/>
    </border>
    <border>
      <left style="thick">
        <color theme="1"/>
      </left>
      <right/>
      <top style="thin">
        <color theme="1"/>
      </top>
      <bottom style="thin">
        <color theme="1"/>
      </bottom>
      <diagonal/>
    </border>
    <border>
      <left style="thick">
        <color theme="1"/>
      </left>
      <right/>
      <top/>
      <bottom/>
      <diagonal/>
    </border>
    <border>
      <left style="medium">
        <color theme="1"/>
      </left>
      <right style="medium">
        <color theme="1"/>
      </right>
      <top style="medium">
        <color theme="1"/>
      </top>
      <bottom style="medium">
        <color theme="1"/>
      </bottom>
      <diagonal/>
    </border>
  </borders>
  <cellStyleXfs count="2">
    <xf numFmtId="0" fontId="0" fillId="0" borderId="0"/>
    <xf numFmtId="43" fontId="11" fillId="0" borderId="0" applyFont="0" applyFill="0" applyBorder="0" applyAlignment="0" applyProtection="0"/>
  </cellStyleXfs>
  <cellXfs count="223">
    <xf numFmtId="0" fontId="0" fillId="0" borderId="0" xfId="0"/>
    <xf numFmtId="0" fontId="1" fillId="0" borderId="0" xfId="0" applyFont="1"/>
    <xf numFmtId="0" fontId="2" fillId="0" borderId="0" xfId="0" applyFont="1"/>
    <xf numFmtId="0" fontId="0" fillId="0" borderId="1" xfId="0" applyBorder="1"/>
    <xf numFmtId="0" fontId="3" fillId="0" borderId="1" xfId="0" applyFont="1" applyBorder="1"/>
    <xf numFmtId="14" fontId="3" fillId="0" borderId="1" xfId="0" applyNumberFormat="1" applyFont="1" applyBorder="1"/>
    <xf numFmtId="0" fontId="0" fillId="0" borderId="0" xfId="0" applyAlignment="1">
      <alignment wrapText="1"/>
    </xf>
    <xf numFmtId="0" fontId="4" fillId="0" borderId="1" xfId="0" applyFont="1" applyBorder="1"/>
    <xf numFmtId="0" fontId="0" fillId="0" borderId="2" xfId="0" applyBorder="1"/>
    <xf numFmtId="0" fontId="1" fillId="0" borderId="3" xfId="0" applyFont="1" applyBorder="1"/>
    <xf numFmtId="0" fontId="1" fillId="0" borderId="4" xfId="0" applyFont="1" applyBorder="1"/>
    <xf numFmtId="0" fontId="1" fillId="0" borderId="5" xfId="0" applyFont="1" applyBorder="1" applyAlignment="1">
      <alignment wrapText="1"/>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5" fillId="2" borderId="0" xfId="0" applyFont="1" applyFill="1" applyAlignment="1">
      <alignment wrapText="1"/>
    </xf>
    <xf numFmtId="0" fontId="0" fillId="2" borderId="0" xfId="0" applyFill="1"/>
    <xf numFmtId="0" fontId="0" fillId="2" borderId="0" xfId="0" applyFill="1" applyAlignment="1">
      <alignment horizontal="left" wrapText="1"/>
    </xf>
    <xf numFmtId="0" fontId="0" fillId="2" borderId="0" xfId="0" applyFill="1" applyAlignment="1">
      <alignment wrapText="1"/>
    </xf>
    <xf numFmtId="0" fontId="5" fillId="3" borderId="0" xfId="0" applyFont="1" applyFill="1" applyAlignment="1">
      <alignment wrapText="1"/>
    </xf>
    <xf numFmtId="0" fontId="5" fillId="3" borderId="0" xfId="0" applyFont="1" applyFill="1" applyAlignment="1">
      <alignment horizontal="left" wrapText="1"/>
    </xf>
    <xf numFmtId="0" fontId="0" fillId="0" borderId="0" xfId="0" applyAlignment="1">
      <alignment horizontal="left" vertical="center"/>
    </xf>
    <xf numFmtId="0" fontId="7" fillId="0" borderId="0" xfId="0" applyFont="1"/>
    <xf numFmtId="0" fontId="5" fillId="0" borderId="1" xfId="0" applyFont="1" applyBorder="1" applyAlignment="1">
      <alignment wrapText="1"/>
    </xf>
    <xf numFmtId="164" fontId="0" fillId="0" borderId="1" xfId="0" applyNumberFormat="1" applyBorder="1"/>
    <xf numFmtId="0" fontId="0" fillId="0" borderId="1" xfId="0" applyBorder="1" applyAlignment="1">
      <alignment wrapText="1"/>
    </xf>
    <xf numFmtId="164" fontId="0" fillId="0" borderId="1" xfId="0" applyNumberFormat="1" applyBorder="1" applyAlignment="1">
      <alignment wrapText="1"/>
    </xf>
    <xf numFmtId="0" fontId="0" fillId="5" borderId="1" xfId="0" applyFill="1" applyBorder="1"/>
    <xf numFmtId="164" fontId="7" fillId="0" borderId="0" xfId="0" applyNumberFormat="1" applyFont="1"/>
    <xf numFmtId="0" fontId="5" fillId="4" borderId="1" xfId="0" applyFont="1" applyFill="1" applyBorder="1" applyAlignment="1">
      <alignment wrapText="1"/>
    </xf>
    <xf numFmtId="0" fontId="8" fillId="0" borderId="0" xfId="0" applyFont="1" applyAlignment="1">
      <alignment vertical="center"/>
    </xf>
    <xf numFmtId="0" fontId="7" fillId="0" borderId="1" xfId="0" applyFont="1" applyBorder="1"/>
    <xf numFmtId="0" fontId="7" fillId="0" borderId="0" xfId="0" applyFont="1" applyAlignment="1">
      <alignment wrapText="1"/>
    </xf>
    <xf numFmtId="0" fontId="5" fillId="0" borderId="0" xfId="0" applyFont="1" applyAlignment="1">
      <alignment wrapText="1"/>
    </xf>
    <xf numFmtId="0" fontId="0" fillId="0" borderId="0" xfId="0" applyAlignment="1">
      <alignment vertical="top"/>
    </xf>
    <xf numFmtId="0" fontId="10" fillId="0" borderId="0" xfId="0" applyFont="1" applyAlignment="1">
      <alignment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applyAlignment="1">
      <alignment wrapText="1"/>
    </xf>
    <xf numFmtId="0" fontId="0" fillId="0" borderId="24" xfId="0" applyBorder="1"/>
    <xf numFmtId="0" fontId="0" fillId="0" borderId="25" xfId="0" applyBorder="1"/>
    <xf numFmtId="0" fontId="0" fillId="0" borderId="26" xfId="0" applyBorder="1"/>
    <xf numFmtId="164" fontId="3" fillId="0" borderId="1" xfId="0" applyNumberFormat="1" applyFont="1" applyBorder="1"/>
    <xf numFmtId="0" fontId="0" fillId="0" borderId="13" xfId="0" applyBorder="1"/>
    <xf numFmtId="0" fontId="0" fillId="0" borderId="28" xfId="0" applyBorder="1"/>
    <xf numFmtId="0" fontId="4" fillId="5" borderId="6" xfId="0" applyFont="1" applyFill="1" applyBorder="1"/>
    <xf numFmtId="0" fontId="13" fillId="0" borderId="0" xfId="0" applyFont="1"/>
    <xf numFmtId="165" fontId="0" fillId="0" borderId="0" xfId="1" applyNumberFormat="1" applyFont="1"/>
    <xf numFmtId="167" fontId="3" fillId="0" borderId="0" xfId="1" applyNumberFormat="1" applyFont="1"/>
    <xf numFmtId="167" fontId="0" fillId="0" borderId="0" xfId="1" applyNumberFormat="1" applyFont="1"/>
    <xf numFmtId="0" fontId="0" fillId="0" borderId="30" xfId="0" applyBorder="1"/>
    <xf numFmtId="0" fontId="0" fillId="0" borderId="31" xfId="0" applyBorder="1"/>
    <xf numFmtId="0" fontId="14" fillId="0" borderId="0" xfId="0" applyFont="1"/>
    <xf numFmtId="0" fontId="1" fillId="0" borderId="19" xfId="0" applyFont="1" applyBorder="1"/>
    <xf numFmtId="0" fontId="0" fillId="0" borderId="20" xfId="0" applyBorder="1" applyAlignment="1">
      <alignment wrapText="1"/>
    </xf>
    <xf numFmtId="0" fontId="1" fillId="0" borderId="25" xfId="0" applyFont="1" applyBorder="1"/>
    <xf numFmtId="167" fontId="1" fillId="0" borderId="1" xfId="1" applyNumberFormat="1" applyFont="1" applyBorder="1"/>
    <xf numFmtId="167" fontId="1" fillId="0" borderId="0" xfId="1" applyNumberFormat="1" applyFont="1" applyFill="1" applyBorder="1"/>
    <xf numFmtId="166" fontId="3" fillId="0" borderId="1" xfId="1" applyNumberFormat="1" applyFont="1" applyBorder="1"/>
    <xf numFmtId="0" fontId="1" fillId="0" borderId="32" xfId="0" applyFont="1" applyBorder="1"/>
    <xf numFmtId="0" fontId="1" fillId="0" borderId="33" xfId="0" applyFont="1" applyBorder="1"/>
    <xf numFmtId="0" fontId="17" fillId="7" borderId="34" xfId="0" applyFont="1" applyFill="1" applyBorder="1" applyAlignment="1">
      <alignment horizontal="center" vertical="center" wrapText="1"/>
    </xf>
    <xf numFmtId="0" fontId="1" fillId="0" borderId="28" xfId="0" applyFont="1" applyBorder="1" applyAlignment="1">
      <alignment horizontal="center"/>
    </xf>
    <xf numFmtId="0" fontId="18" fillId="5" borderId="29" xfId="0" applyFont="1" applyFill="1" applyBorder="1" applyAlignment="1">
      <alignment horizontal="center"/>
    </xf>
    <xf numFmtId="167" fontId="3" fillId="0" borderId="0" xfId="1" applyNumberFormat="1" applyFont="1" applyFill="1" applyBorder="1" applyProtection="1"/>
    <xf numFmtId="165" fontId="0" fillId="0" borderId="0" xfId="1" applyNumberFormat="1" applyFont="1" applyBorder="1" applyProtection="1"/>
    <xf numFmtId="0" fontId="21" fillId="0" borderId="0" xfId="0" applyFont="1"/>
    <xf numFmtId="0" fontId="3" fillId="7" borderId="1" xfId="0" applyFont="1" applyFill="1" applyBorder="1" applyAlignment="1">
      <alignment wrapText="1"/>
    </xf>
    <xf numFmtId="0" fontId="0" fillId="6" borderId="1" xfId="0" applyFill="1" applyBorder="1"/>
    <xf numFmtId="0" fontId="21" fillId="0" borderId="19" xfId="0" applyFont="1" applyBorder="1"/>
    <xf numFmtId="0" fontId="1" fillId="0" borderId="37" xfId="0" applyFont="1" applyBorder="1" applyAlignment="1">
      <alignment wrapText="1"/>
    </xf>
    <xf numFmtId="0" fontId="0" fillId="0" borderId="38" xfId="0" applyBorder="1"/>
    <xf numFmtId="0" fontId="3" fillId="6" borderId="1" xfId="0" applyFont="1" applyFill="1" applyBorder="1"/>
    <xf numFmtId="0" fontId="20" fillId="6" borderId="1" xfId="0" applyFont="1" applyFill="1" applyBorder="1"/>
    <xf numFmtId="0" fontId="22" fillId="0" borderId="0" xfId="0" applyFont="1" applyAlignment="1">
      <alignment wrapText="1"/>
    </xf>
    <xf numFmtId="1" fontId="3" fillId="0" borderId="1" xfId="0" applyNumberFormat="1" applyFont="1" applyBorder="1"/>
    <xf numFmtId="0" fontId="23" fillId="0" borderId="0" xfId="0" applyFont="1" applyAlignment="1">
      <alignment wrapText="1"/>
    </xf>
    <xf numFmtId="0" fontId="3" fillId="5" borderId="28" xfId="0" applyFont="1" applyFill="1" applyBorder="1" applyAlignment="1" applyProtection="1">
      <alignment wrapText="1"/>
      <protection locked="0"/>
    </xf>
    <xf numFmtId="167" fontId="19" fillId="0" borderId="0" xfId="1" applyNumberFormat="1" applyFont="1" applyFill="1" applyBorder="1" applyAlignment="1" applyProtection="1">
      <alignment horizontal="center" wrapText="1"/>
    </xf>
    <xf numFmtId="167" fontId="0" fillId="0" borderId="0" xfId="1" applyNumberFormat="1" applyFont="1" applyFill="1" applyBorder="1" applyProtection="1"/>
    <xf numFmtId="167" fontId="11" fillId="0" borderId="0" xfId="1" applyNumberFormat="1" applyFont="1" applyFill="1" applyBorder="1" applyProtection="1"/>
    <xf numFmtId="0" fontId="0" fillId="0" borderId="40" xfId="0" applyBorder="1"/>
    <xf numFmtId="167" fontId="3" fillId="5" borderId="28" xfId="1" applyNumberFormat="1" applyFont="1" applyFill="1" applyBorder="1" applyAlignment="1" applyProtection="1">
      <alignment wrapText="1"/>
      <protection locked="0"/>
    </xf>
    <xf numFmtId="0" fontId="0" fillId="0" borderId="41" xfId="0" applyBorder="1" applyAlignment="1">
      <alignment wrapText="1"/>
    </xf>
    <xf numFmtId="0" fontId="16" fillId="9" borderId="39" xfId="0" applyFont="1" applyFill="1" applyBorder="1"/>
    <xf numFmtId="0" fontId="16" fillId="9" borderId="29" xfId="0" applyFont="1" applyFill="1" applyBorder="1"/>
    <xf numFmtId="0" fontId="3" fillId="7" borderId="43" xfId="0" applyFont="1" applyFill="1" applyBorder="1" applyAlignment="1" applyProtection="1">
      <alignment wrapText="1"/>
      <protection locked="0"/>
    </xf>
    <xf numFmtId="0" fontId="3" fillId="7" borderId="31" xfId="0" applyFont="1" applyFill="1" applyBorder="1" applyAlignment="1" applyProtection="1">
      <alignment wrapText="1"/>
      <protection locked="0"/>
    </xf>
    <xf numFmtId="0" fontId="3" fillId="7" borderId="28" xfId="0" applyFont="1" applyFill="1" applyBorder="1" applyAlignment="1" applyProtection="1">
      <alignment wrapText="1"/>
      <protection locked="0"/>
    </xf>
    <xf numFmtId="0" fontId="0" fillId="0" borderId="27" xfId="0" applyBorder="1" applyAlignment="1">
      <alignment wrapText="1"/>
    </xf>
    <xf numFmtId="0" fontId="3" fillId="5" borderId="39" xfId="0" applyFont="1" applyFill="1" applyBorder="1" applyAlignment="1" applyProtection="1">
      <alignment wrapText="1"/>
      <protection locked="0"/>
    </xf>
    <xf numFmtId="0" fontId="3" fillId="5" borderId="29" xfId="0" applyFont="1" applyFill="1" applyBorder="1" applyAlignment="1" applyProtection="1">
      <alignment wrapText="1"/>
      <protection locked="0"/>
    </xf>
    <xf numFmtId="0" fontId="3" fillId="5" borderId="37" xfId="0" applyFont="1" applyFill="1" applyBorder="1" applyProtection="1">
      <protection locked="0"/>
    </xf>
    <xf numFmtId="0" fontId="0" fillId="0" borderId="28" xfId="0" applyBorder="1" applyProtection="1">
      <protection hidden="1"/>
    </xf>
    <xf numFmtId="1" fontId="0" fillId="0" borderId="28" xfId="0" applyNumberFormat="1" applyBorder="1" applyProtection="1">
      <protection hidden="1"/>
    </xf>
    <xf numFmtId="0" fontId="0" fillId="0" borderId="42" xfId="0" applyBorder="1" applyProtection="1">
      <protection hidden="1"/>
    </xf>
    <xf numFmtId="0" fontId="0" fillId="0" borderId="15" xfId="0" applyBorder="1" applyProtection="1">
      <protection hidden="1"/>
    </xf>
    <xf numFmtId="0" fontId="0" fillId="0" borderId="0" xfId="0" applyProtection="1">
      <protection hidden="1"/>
    </xf>
    <xf numFmtId="165" fontId="0" fillId="0" borderId="0" xfId="1" applyNumberFormat="1" applyFont="1" applyProtection="1">
      <protection hidden="1"/>
    </xf>
    <xf numFmtId="165" fontId="0" fillId="0" borderId="15" xfId="1" applyNumberFormat="1" applyFont="1" applyBorder="1" applyProtection="1">
      <protection hidden="1"/>
    </xf>
    <xf numFmtId="167" fontId="1" fillId="8" borderId="28" xfId="1" applyNumberFormat="1" applyFont="1" applyFill="1" applyBorder="1" applyProtection="1">
      <protection hidden="1"/>
    </xf>
    <xf numFmtId="167" fontId="0" fillId="0" borderId="28" xfId="0" applyNumberFormat="1" applyBorder="1" applyAlignment="1" applyProtection="1">
      <alignment wrapText="1"/>
      <protection hidden="1"/>
    </xf>
    <xf numFmtId="167" fontId="0" fillId="0" borderId="31" xfId="0" applyNumberFormat="1" applyBorder="1" applyAlignment="1" applyProtection="1">
      <alignment wrapText="1"/>
      <protection hidden="1"/>
    </xf>
    <xf numFmtId="167" fontId="14" fillId="0" borderId="28" xfId="0" applyNumberFormat="1" applyFont="1" applyBorder="1" applyAlignment="1" applyProtection="1">
      <alignment wrapText="1"/>
      <protection hidden="1"/>
    </xf>
    <xf numFmtId="0" fontId="24" fillId="0" borderId="0" xfId="0" applyFont="1" applyProtection="1">
      <protection hidden="1"/>
    </xf>
    <xf numFmtId="0" fontId="25" fillId="0" borderId="0" xfId="0" applyFont="1"/>
    <xf numFmtId="0" fontId="3" fillId="0" borderId="0" xfId="0" applyFont="1"/>
    <xf numFmtId="0" fontId="12" fillId="0" borderId="28" xfId="0" applyFont="1" applyBorder="1"/>
    <xf numFmtId="0" fontId="1" fillId="0" borderId="44" xfId="0" applyFont="1" applyBorder="1" applyAlignment="1">
      <alignment wrapText="1"/>
    </xf>
    <xf numFmtId="0" fontId="1" fillId="0" borderId="1" xfId="0" applyFont="1" applyBorder="1" applyAlignment="1">
      <alignment wrapText="1"/>
    </xf>
    <xf numFmtId="14" fontId="3" fillId="0" borderId="0" xfId="0" applyNumberFormat="1" applyFont="1"/>
    <xf numFmtId="0" fontId="1" fillId="0" borderId="45" xfId="0" applyFont="1" applyBorder="1"/>
    <xf numFmtId="165" fontId="0" fillId="0" borderId="46" xfId="1" applyNumberFormat="1" applyFont="1" applyBorder="1" applyProtection="1">
      <protection hidden="1"/>
    </xf>
    <xf numFmtId="165" fontId="0" fillId="0" borderId="13" xfId="1" applyNumberFormat="1" applyFont="1" applyBorder="1" applyProtection="1">
      <protection hidden="1"/>
    </xf>
    <xf numFmtId="168" fontId="3" fillId="5" borderId="37" xfId="1" applyNumberFormat="1" applyFont="1" applyFill="1" applyBorder="1" applyProtection="1">
      <protection locked="0"/>
    </xf>
    <xf numFmtId="165" fontId="0" fillId="0" borderId="13" xfId="1" applyNumberFormat="1" applyFont="1" applyBorder="1"/>
    <xf numFmtId="0" fontId="0" fillId="0" borderId="47" xfId="0" applyBorder="1"/>
    <xf numFmtId="0" fontId="0" fillId="0" borderId="48" xfId="0" applyBorder="1"/>
    <xf numFmtId="0" fontId="1" fillId="0" borderId="49" xfId="0" applyFont="1" applyBorder="1"/>
    <xf numFmtId="0" fontId="0" fillId="0" borderId="49" xfId="0" applyBorder="1"/>
    <xf numFmtId="167" fontId="3" fillId="5" borderId="49" xfId="1" applyNumberFormat="1" applyFont="1" applyFill="1" applyBorder="1" applyProtection="1">
      <protection locked="0"/>
    </xf>
    <xf numFmtId="167" fontId="3" fillId="0" borderId="49" xfId="1" applyNumberFormat="1" applyFont="1" applyBorder="1"/>
    <xf numFmtId="167" fontId="0" fillId="0" borderId="49" xfId="1" applyNumberFormat="1" applyFont="1" applyBorder="1" applyProtection="1">
      <protection hidden="1"/>
    </xf>
    <xf numFmtId="167" fontId="0" fillId="0" borderId="49" xfId="1" applyNumberFormat="1" applyFont="1" applyBorder="1"/>
    <xf numFmtId="0" fontId="0" fillId="0" borderId="50" xfId="0" applyBorder="1"/>
    <xf numFmtId="0" fontId="16" fillId="9" borderId="51" xfId="0" applyFont="1" applyFill="1" applyBorder="1"/>
    <xf numFmtId="0" fontId="0" fillId="0" borderId="13" xfId="0" applyBorder="1" applyAlignment="1">
      <alignment horizontal="left"/>
    </xf>
    <xf numFmtId="0" fontId="0" fillId="0" borderId="15" xfId="0" applyBorder="1" applyAlignment="1">
      <alignment horizontal="left"/>
    </xf>
    <xf numFmtId="0" fontId="0" fillId="0" borderId="15" xfId="0" applyBorder="1" applyAlignment="1">
      <alignment horizontal="left" wrapText="1"/>
    </xf>
    <xf numFmtId="0" fontId="28" fillId="0" borderId="0" xfId="0" applyFont="1" applyAlignment="1">
      <alignment wrapText="1"/>
    </xf>
    <xf numFmtId="0" fontId="5" fillId="0" borderId="10" xfId="0" applyFont="1" applyBorder="1" applyAlignment="1">
      <alignment wrapText="1"/>
    </xf>
    <xf numFmtId="0" fontId="5" fillId="0" borderId="11" xfId="0" applyFont="1" applyBorder="1" applyAlignment="1">
      <alignment wrapText="1"/>
    </xf>
    <xf numFmtId="0" fontId="5" fillId="0" borderId="12" xfId="0" applyFont="1" applyBorder="1" applyAlignment="1">
      <alignment wrapText="1"/>
    </xf>
    <xf numFmtId="0" fontId="9" fillId="0" borderId="0" xfId="0" applyFont="1"/>
    <xf numFmtId="0" fontId="9" fillId="0" borderId="0" xfId="0" applyFont="1" applyAlignment="1">
      <alignment horizontal="left" vertical="center"/>
    </xf>
    <xf numFmtId="164" fontId="0" fillId="2" borderId="1" xfId="0" applyNumberFormat="1" applyFill="1" applyBorder="1" applyAlignment="1">
      <alignment wrapText="1"/>
    </xf>
    <xf numFmtId="0" fontId="9" fillId="0" borderId="0" xfId="0" applyFont="1" applyAlignment="1">
      <alignment wrapText="1"/>
    </xf>
    <xf numFmtId="0" fontId="0" fillId="2" borderId="1" xfId="0" applyFill="1" applyBorder="1" applyAlignment="1">
      <alignment wrapText="1"/>
    </xf>
    <xf numFmtId="0" fontId="9" fillId="0" borderId="0" xfId="0" applyFont="1" applyAlignment="1">
      <alignment horizontal="center"/>
    </xf>
    <xf numFmtId="164" fontId="29" fillId="0" borderId="0" xfId="0" applyNumberFormat="1" applyFont="1"/>
    <xf numFmtId="164" fontId="0" fillId="2" borderId="1" xfId="0" applyNumberFormat="1" applyFill="1" applyBorder="1"/>
    <xf numFmtId="0" fontId="0" fillId="2" borderId="1" xfId="0" applyFill="1" applyBorder="1"/>
    <xf numFmtId="0" fontId="9" fillId="0" borderId="0" xfId="0" applyFont="1" applyAlignment="1">
      <alignment horizontal="left"/>
    </xf>
    <xf numFmtId="0" fontId="7" fillId="2" borderId="1" xfId="0" applyFont="1" applyFill="1" applyBorder="1" applyAlignment="1">
      <alignment wrapText="1"/>
    </xf>
    <xf numFmtId="164" fontId="7" fillId="2" borderId="1" xfId="0" applyNumberFormat="1" applyFont="1" applyFill="1" applyBorder="1"/>
    <xf numFmtId="2" fontId="0" fillId="2" borderId="1" xfId="0" applyNumberFormat="1" applyFill="1" applyBorder="1"/>
    <xf numFmtId="2" fontId="0" fillId="2" borderId="1" xfId="0" applyNumberFormat="1" applyFill="1" applyBorder="1" applyAlignment="1">
      <alignment wrapText="1"/>
    </xf>
    <xf numFmtId="164" fontId="7" fillId="2" borderId="1" xfId="0" applyNumberFormat="1" applyFont="1" applyFill="1" applyBorder="1" applyAlignment="1">
      <alignment wrapText="1"/>
    </xf>
    <xf numFmtId="2" fontId="7" fillId="0" borderId="1" xfId="0" applyNumberFormat="1" applyFont="1" applyBorder="1" applyAlignment="1">
      <alignment wrapText="1"/>
    </xf>
    <xf numFmtId="0" fontId="30" fillId="2" borderId="38" xfId="0" applyFont="1" applyFill="1" applyBorder="1" applyAlignment="1">
      <alignment vertical="center" wrapText="1"/>
    </xf>
    <xf numFmtId="0" fontId="7" fillId="2" borderId="1" xfId="0" applyFont="1" applyFill="1" applyBorder="1"/>
    <xf numFmtId="164" fontId="7" fillId="0" borderId="1" xfId="0" applyNumberFormat="1" applyFont="1" applyBorder="1" applyAlignment="1">
      <alignment wrapText="1"/>
    </xf>
    <xf numFmtId="0" fontId="30" fillId="2" borderId="24" xfId="0" applyFont="1" applyFill="1" applyBorder="1" applyAlignment="1">
      <alignment vertical="center" wrapText="1"/>
    </xf>
    <xf numFmtId="0" fontId="7" fillId="2" borderId="24" xfId="0" applyFont="1" applyFill="1" applyBorder="1" applyAlignment="1">
      <alignment vertical="center" wrapText="1"/>
    </xf>
    <xf numFmtId="164" fontId="7" fillId="0" borderId="1" xfId="0" applyNumberFormat="1" applyFont="1" applyBorder="1"/>
    <xf numFmtId="0" fontId="0" fillId="0" borderId="1" xfId="0" applyBorder="1" applyAlignment="1">
      <alignment horizontal="left" wrapText="1"/>
    </xf>
    <xf numFmtId="0" fontId="0" fillId="0" borderId="1" xfId="0" applyBorder="1" applyAlignment="1">
      <alignment horizontal="right" wrapText="1"/>
    </xf>
    <xf numFmtId="0" fontId="0" fillId="2" borderId="16" xfId="0" applyFill="1" applyBorder="1"/>
    <xf numFmtId="0" fontId="0" fillId="2" borderId="17" xfId="0" applyFill="1" applyBorder="1" applyAlignment="1">
      <alignment wrapText="1"/>
    </xf>
    <xf numFmtId="0" fontId="0" fillId="2" borderId="17" xfId="0" applyFill="1" applyBorder="1"/>
    <xf numFmtId="0" fontId="0" fillId="2" borderId="18" xfId="0" applyFill="1" applyBorder="1"/>
    <xf numFmtId="0" fontId="0" fillId="2" borderId="46" xfId="0" applyFill="1" applyBorder="1" applyAlignment="1">
      <alignment horizontal="left" vertical="top" wrapText="1"/>
    </xf>
    <xf numFmtId="0" fontId="7" fillId="2" borderId="0" xfId="0" applyFont="1" applyFill="1"/>
    <xf numFmtId="0" fontId="0" fillId="2" borderId="0" xfId="0" applyFill="1" applyAlignment="1">
      <alignment horizontal="left" vertical="top" wrapText="1"/>
    </xf>
    <xf numFmtId="0" fontId="0" fillId="2" borderId="42" xfId="0" applyFill="1" applyBorder="1" applyAlignment="1">
      <alignment horizontal="left" vertical="top" wrapText="1"/>
    </xf>
    <xf numFmtId="0" fontId="9" fillId="0" borderId="0" xfId="0" applyFont="1" applyAlignment="1">
      <alignment vertical="top"/>
    </xf>
    <xf numFmtId="0" fontId="7" fillId="2" borderId="46" xfId="0" applyFont="1" applyFill="1" applyBorder="1" applyAlignment="1">
      <alignment wrapText="1"/>
    </xf>
    <xf numFmtId="0" fontId="7" fillId="2" borderId="10" xfId="0" applyFont="1" applyFill="1" applyBorder="1" applyAlignment="1">
      <alignment wrapText="1"/>
    </xf>
    <xf numFmtId="0" fontId="7" fillId="2" borderId="11" xfId="0" applyFont="1" applyFill="1" applyBorder="1"/>
    <xf numFmtId="0" fontId="7" fillId="2" borderId="11" xfId="0" applyFont="1" applyFill="1" applyBorder="1" applyAlignment="1">
      <alignment wrapText="1"/>
    </xf>
    <xf numFmtId="0" fontId="7" fillId="2" borderId="12" xfId="0" applyFont="1" applyFill="1" applyBorder="1"/>
    <xf numFmtId="0" fontId="27" fillId="0" borderId="0" xfId="0" applyFont="1"/>
    <xf numFmtId="0" fontId="31" fillId="0" borderId="0" xfId="0" applyFont="1"/>
    <xf numFmtId="0" fontId="20" fillId="0" borderId="0" xfId="0" applyFont="1"/>
    <xf numFmtId="0" fontId="20" fillId="0" borderId="19" xfId="0" applyFont="1" applyBorder="1"/>
    <xf numFmtId="0" fontId="10" fillId="3" borderId="1" xfId="0" applyFont="1" applyFill="1" applyBorder="1" applyAlignment="1">
      <alignment wrapText="1"/>
    </xf>
    <xf numFmtId="0" fontId="10" fillId="0" borderId="21" xfId="0" applyFont="1" applyBorder="1" applyAlignment="1">
      <alignment wrapText="1"/>
    </xf>
    <xf numFmtId="0" fontId="20" fillId="0" borderId="27" xfId="0" applyFont="1" applyBorder="1"/>
    <xf numFmtId="164" fontId="20" fillId="0" borderId="0" xfId="0" applyNumberFormat="1" applyFont="1"/>
    <xf numFmtId="164" fontId="20" fillId="0" borderId="27" xfId="0" applyNumberFormat="1" applyFont="1" applyBorder="1"/>
    <xf numFmtId="0" fontId="20" fillId="0" borderId="26" xfId="0" applyFont="1" applyBorder="1"/>
    <xf numFmtId="0" fontId="20" fillId="0" borderId="1" xfId="0" applyFont="1" applyBorder="1"/>
    <xf numFmtId="164" fontId="20" fillId="0" borderId="1" xfId="0" applyNumberFormat="1" applyFont="1" applyBorder="1"/>
    <xf numFmtId="0" fontId="20" fillId="0" borderId="1" xfId="0" applyFont="1" applyBorder="1" applyAlignment="1">
      <alignment wrapText="1"/>
    </xf>
    <xf numFmtId="0" fontId="20" fillId="0" borderId="8" xfId="0" applyFont="1" applyBorder="1"/>
    <xf numFmtId="164" fontId="20" fillId="0" borderId="8" xfId="0" applyNumberFormat="1" applyFont="1" applyBorder="1"/>
    <xf numFmtId="0" fontId="20" fillId="0" borderId="24" xfId="0" applyFont="1" applyBorder="1"/>
    <xf numFmtId="0" fontId="20" fillId="11" borderId="35" xfId="0" applyFont="1" applyFill="1" applyBorder="1" applyAlignment="1">
      <alignment horizontal="left"/>
    </xf>
    <xf numFmtId="0" fontId="20" fillId="11" borderId="36" xfId="0" applyFont="1" applyFill="1" applyBorder="1" applyAlignment="1">
      <alignment horizontal="left"/>
    </xf>
    <xf numFmtId="0" fontId="20" fillId="11" borderId="1" xfId="0" applyFont="1" applyFill="1" applyBorder="1" applyAlignment="1">
      <alignment horizontal="left"/>
    </xf>
    <xf numFmtId="164" fontId="20" fillId="11" borderId="35" xfId="0" applyNumberFormat="1" applyFont="1" applyFill="1" applyBorder="1"/>
    <xf numFmtId="0" fontId="32" fillId="0" borderId="1" xfId="0" applyFont="1" applyBorder="1"/>
    <xf numFmtId="0" fontId="7" fillId="11" borderId="1" xfId="0" applyFont="1" applyFill="1" applyBorder="1"/>
    <xf numFmtId="0" fontId="7" fillId="11" borderId="1" xfId="0" applyFont="1" applyFill="1" applyBorder="1" applyAlignment="1">
      <alignment wrapText="1"/>
    </xf>
    <xf numFmtId="0" fontId="3" fillId="0" borderId="28" xfId="0" applyFont="1" applyBorder="1" applyAlignment="1" applyProtection="1">
      <alignment wrapText="1"/>
      <protection locked="0"/>
    </xf>
    <xf numFmtId="0" fontId="15" fillId="10" borderId="28" xfId="0" applyFont="1" applyFill="1" applyBorder="1" applyAlignment="1">
      <alignment vertical="center" wrapText="1"/>
    </xf>
    <xf numFmtId="0" fontId="15" fillId="10" borderId="28" xfId="0" applyFont="1" applyFill="1" applyBorder="1" applyAlignment="1">
      <alignment vertical="center"/>
    </xf>
    <xf numFmtId="167" fontId="1" fillId="0" borderId="0" xfId="1" applyNumberFormat="1" applyFont="1" applyBorder="1"/>
    <xf numFmtId="0" fontId="21" fillId="10" borderId="28" xfId="0" applyFont="1" applyFill="1" applyBorder="1" applyAlignment="1">
      <alignment wrapText="1"/>
    </xf>
    <xf numFmtId="0" fontId="21" fillId="10" borderId="28" xfId="0" applyFont="1" applyFill="1" applyBorder="1"/>
    <xf numFmtId="0" fontId="33" fillId="0" borderId="0" xfId="0" applyFont="1"/>
    <xf numFmtId="1" fontId="0" fillId="0" borderId="0" xfId="0" applyNumberFormat="1" applyProtection="1">
      <protection hidden="1"/>
    </xf>
    <xf numFmtId="167" fontId="0" fillId="0" borderId="0" xfId="0" applyNumberFormat="1" applyProtection="1">
      <protection hidden="1"/>
    </xf>
    <xf numFmtId="167" fontId="1" fillId="0" borderId="1" xfId="1" applyNumberFormat="1" applyFont="1" applyBorder="1" applyAlignment="1">
      <alignment horizontal="left" vertical="top" wrapText="1"/>
    </xf>
    <xf numFmtId="0" fontId="0" fillId="0" borderId="13" xfId="0" applyBorder="1" applyAlignment="1">
      <alignment horizontal="left"/>
    </xf>
    <xf numFmtId="0" fontId="0" fillId="0" borderId="15" xfId="0" applyBorder="1" applyAlignment="1">
      <alignment horizontal="left"/>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5" fillId="4" borderId="13" xfId="0" applyFont="1" applyFill="1" applyBorder="1" applyAlignment="1">
      <alignment horizontal="left" wrapText="1"/>
    </xf>
    <xf numFmtId="0" fontId="5" fillId="4" borderId="14" xfId="0" applyFont="1" applyFill="1" applyBorder="1" applyAlignment="1">
      <alignment horizontal="left" wrapText="1"/>
    </xf>
    <xf numFmtId="0" fontId="5" fillId="4" borderId="15" xfId="0" applyFont="1" applyFill="1" applyBorder="1" applyAlignment="1">
      <alignment horizontal="left" wrapText="1"/>
    </xf>
    <xf numFmtId="0" fontId="5" fillId="4" borderId="1" xfId="0" applyFont="1" applyFill="1" applyBorder="1" applyAlignment="1">
      <alignment horizontal="left" wrapText="1"/>
    </xf>
    <xf numFmtId="0" fontId="0" fillId="2" borderId="13" xfId="0" applyFill="1" applyBorder="1" applyAlignment="1">
      <alignment horizontal="left"/>
    </xf>
    <xf numFmtId="0" fontId="0" fillId="2" borderId="15" xfId="0" applyFill="1" applyBorder="1" applyAlignment="1">
      <alignment horizontal="left"/>
    </xf>
    <xf numFmtId="0" fontId="0" fillId="2" borderId="13" xfId="0" applyFill="1" applyBorder="1" applyAlignment="1">
      <alignment horizontal="left" wrapText="1"/>
    </xf>
    <xf numFmtId="0" fontId="0" fillId="2" borderId="15" xfId="0" applyFill="1" applyBorder="1" applyAlignment="1">
      <alignment horizontal="left" wrapText="1"/>
    </xf>
    <xf numFmtId="0" fontId="0" fillId="0" borderId="13" xfId="0" applyBorder="1" applyAlignment="1">
      <alignment horizontal="left" wrapText="1"/>
    </xf>
    <xf numFmtId="0" fontId="0" fillId="0" borderId="15" xfId="0" applyBorder="1" applyAlignment="1">
      <alignment horizontal="left" wrapText="1"/>
    </xf>
  </cellXfs>
  <cellStyles count="2">
    <cellStyle name="Komma" xfId="1" builtinId="3"/>
    <cellStyle name="Standaard" xfId="0" builtinId="0"/>
  </cellStyles>
  <dxfs count="22">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21577</xdr:colOff>
      <xdr:row>4</xdr:row>
      <xdr:rowOff>163731</xdr:rowOff>
    </xdr:from>
    <xdr:to>
      <xdr:col>10</xdr:col>
      <xdr:colOff>885824</xdr:colOff>
      <xdr:row>12</xdr:row>
      <xdr:rowOff>47624</xdr:rowOff>
    </xdr:to>
    <xdr:pic>
      <xdr:nvPicPr>
        <xdr:cNvPr id="3" name="Afbeelding 2" descr="voorbeeld van een trekvenster in het tabblad van het rekenmodel &#10;">
          <a:extLst>
            <a:ext uri="{FF2B5EF4-FFF2-40B4-BE49-F238E27FC236}">
              <a16:creationId xmlns:a16="http://schemas.microsoft.com/office/drawing/2014/main" id="{79710753-AE1D-4762-A24E-6FB2B28F8F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3652" y="935256"/>
          <a:ext cx="2364435" cy="1331693"/>
        </a:xfrm>
        <a:prstGeom prst="rect">
          <a:avLst/>
        </a:prstGeom>
      </xdr:spPr>
    </xdr:pic>
    <xdr:clientData/>
  </xdr:twoCellAnchor>
  <xdr:twoCellAnchor editAs="oneCell">
    <xdr:from>
      <xdr:col>6</xdr:col>
      <xdr:colOff>495300</xdr:colOff>
      <xdr:row>0</xdr:row>
      <xdr:rowOff>0</xdr:rowOff>
    </xdr:from>
    <xdr:to>
      <xdr:col>6</xdr:col>
      <xdr:colOff>962025</xdr:colOff>
      <xdr:row>0</xdr:row>
      <xdr:rowOff>1333500</xdr:rowOff>
    </xdr:to>
    <xdr:pic>
      <xdr:nvPicPr>
        <xdr:cNvPr id="2" name="Afbeelding 1" descr="Rijkslogo">
          <a:extLst>
            <a:ext uri="{FF2B5EF4-FFF2-40B4-BE49-F238E27FC236}">
              <a16:creationId xmlns:a16="http://schemas.microsoft.com/office/drawing/2014/main" id="{EFD48732-8DF6-DDDD-F449-53124B6EB3C5}"/>
            </a:ext>
          </a:extLst>
        </xdr:cNvPr>
        <xdr:cNvPicPr>
          <a:picLocks noChangeAspect="1"/>
        </xdr:cNvPicPr>
      </xdr:nvPicPr>
      <xdr:blipFill>
        <a:blip xmlns:r="http://schemas.openxmlformats.org/officeDocument/2006/relationships" r:embed="rId2"/>
        <a:srcRect/>
        <a:stretch>
          <a:fillRect/>
        </a:stretch>
      </xdr:blipFill>
      <xdr:spPr bwMode="auto">
        <a:xfrm>
          <a:off x="4000500" y="0"/>
          <a:ext cx="466725" cy="1333500"/>
        </a:xfrm>
        <a:prstGeom prst="rect">
          <a:avLst/>
        </a:prstGeom>
        <a:noFill/>
        <a:ln w="9525">
          <a:noFill/>
          <a:miter lim="800000"/>
          <a:headEnd/>
          <a:tailEnd/>
        </a:ln>
      </xdr:spPr>
    </xdr:pic>
    <xdr:clientData/>
  </xdr:twoCellAnchor>
  <xdr:twoCellAnchor editAs="oneCell">
    <xdr:from>
      <xdr:col>6</xdr:col>
      <xdr:colOff>952500</xdr:colOff>
      <xdr:row>0</xdr:row>
      <xdr:rowOff>0</xdr:rowOff>
    </xdr:from>
    <xdr:to>
      <xdr:col>9</xdr:col>
      <xdr:colOff>560705</xdr:colOff>
      <xdr:row>1</xdr:row>
      <xdr:rowOff>123825</xdr:rowOff>
    </xdr:to>
    <xdr:pic>
      <xdr:nvPicPr>
        <xdr:cNvPr id="4" name="Afbeelding 3">
          <a:extLst>
            <a:ext uri="{FF2B5EF4-FFF2-40B4-BE49-F238E27FC236}">
              <a16:creationId xmlns:a16="http://schemas.microsoft.com/office/drawing/2014/main" id="{68638E4C-187B-1A55-1F8F-FBFB1D9A09F7}"/>
            </a:ext>
            <a:ext uri="{C183D7F6-B498-43B3-948B-1728B52AA6E4}">
              <adec:decorative xmlns:adec="http://schemas.microsoft.com/office/drawing/2017/decorative" val="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7700"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1990725</xdr:colOff>
      <xdr:row>0</xdr:row>
      <xdr:rowOff>76200</xdr:rowOff>
    </xdr:from>
    <xdr:ext cx="3055152" cy="859631"/>
    <xdr:pic>
      <xdr:nvPicPr>
        <xdr:cNvPr id="2" name="Afbeelding 1">
          <a:extLst>
            <a:ext uri="{FF2B5EF4-FFF2-40B4-BE49-F238E27FC236}">
              <a16:creationId xmlns:a16="http://schemas.microsoft.com/office/drawing/2014/main" id="{1FCE6D1C-A1CF-4B31-8B8C-1B3AD4DE73E9}"/>
            </a:ext>
          </a:extLst>
        </xdr:cNvPr>
        <xdr:cNvPicPr>
          <a:picLocks noChangeAspect="1"/>
        </xdr:cNvPicPr>
      </xdr:nvPicPr>
      <xdr:blipFill rotWithShape="1">
        <a:blip xmlns:r="http://schemas.openxmlformats.org/officeDocument/2006/relationships" r:embed="rId1"/>
        <a:srcRect t="6542" b="11215"/>
        <a:stretch/>
      </xdr:blipFill>
      <xdr:spPr>
        <a:xfrm>
          <a:off x="9229725" y="76200"/>
          <a:ext cx="3055152" cy="859631"/>
        </a:xfrm>
        <a:prstGeom prst="rect">
          <a:avLst/>
        </a:prstGeom>
      </xdr:spPr>
    </xdr:pic>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B82EA-60A8-4692-8077-DF0184FA07D8}">
  <sheetPr codeName="Blad1"/>
  <dimension ref="A1:J31"/>
  <sheetViews>
    <sheetView workbookViewId="0">
      <selection activeCell="Q21" sqref="Q21"/>
    </sheetView>
  </sheetViews>
  <sheetFormatPr defaultRowHeight="15" x14ac:dyDescent="0.25"/>
  <cols>
    <col min="4" max="4" width="15" customWidth="1"/>
  </cols>
  <sheetData>
    <row r="1" spans="1:10" ht="26.25" x14ac:dyDescent="0.4">
      <c r="A1" s="2" t="s">
        <v>0</v>
      </c>
    </row>
    <row r="2" spans="1:10" x14ac:dyDescent="0.25">
      <c r="A2" s="3" t="s">
        <v>301</v>
      </c>
      <c r="B2" s="3"/>
      <c r="C2" s="3"/>
      <c r="D2" s="3" t="s">
        <v>2</v>
      </c>
      <c r="E2" s="3" t="s">
        <v>345</v>
      </c>
      <c r="F2" s="3"/>
      <c r="G2" s="3"/>
      <c r="H2" s="3"/>
      <c r="J2" s="4" t="s">
        <v>526</v>
      </c>
    </row>
    <row r="3" spans="1:10" x14ac:dyDescent="0.25">
      <c r="A3" s="4" t="s">
        <v>1</v>
      </c>
      <c r="B3" s="62" t="s">
        <v>528</v>
      </c>
      <c r="C3" s="4" t="s">
        <v>525</v>
      </c>
      <c r="D3" s="5">
        <v>45384</v>
      </c>
      <c r="E3" s="4" t="s">
        <v>352</v>
      </c>
      <c r="F3" s="4"/>
      <c r="G3" s="4"/>
      <c r="H3" s="4"/>
      <c r="J3" s="4" t="s">
        <v>527</v>
      </c>
    </row>
    <row r="4" spans="1:10" x14ac:dyDescent="0.25">
      <c r="A4" s="4"/>
      <c r="B4" s="62"/>
      <c r="C4" s="4"/>
      <c r="D4" s="5"/>
      <c r="E4" s="4"/>
      <c r="F4" s="4"/>
      <c r="G4" s="4"/>
      <c r="H4" s="4"/>
      <c r="J4" s="4" t="s">
        <v>344</v>
      </c>
    </row>
    <row r="5" spans="1:10" x14ac:dyDescent="0.25">
      <c r="A5" s="4"/>
      <c r="B5" s="62"/>
      <c r="C5" s="4"/>
      <c r="D5" s="5"/>
      <c r="E5" s="4"/>
      <c r="F5" s="4"/>
      <c r="G5" s="4"/>
      <c r="H5" s="4"/>
      <c r="J5" s="4"/>
    </row>
    <row r="6" spans="1:10" x14ac:dyDescent="0.25">
      <c r="A6" s="4"/>
      <c r="B6" s="62"/>
      <c r="C6" s="4"/>
      <c r="D6" s="5"/>
      <c r="E6" s="4"/>
      <c r="F6" s="4"/>
      <c r="G6" s="4"/>
      <c r="H6" s="4"/>
    </row>
    <row r="7" spans="1:10" x14ac:dyDescent="0.25">
      <c r="A7" s="4"/>
      <c r="B7" s="62"/>
      <c r="C7" s="4"/>
      <c r="D7" s="5"/>
      <c r="E7" s="4"/>
      <c r="F7" s="4"/>
      <c r="G7" s="4"/>
      <c r="H7" s="4"/>
      <c r="J7" s="110"/>
    </row>
    <row r="8" spans="1:10" x14ac:dyDescent="0.25">
      <c r="A8" s="4"/>
      <c r="B8" s="62"/>
      <c r="C8" s="4"/>
      <c r="D8" s="5"/>
      <c r="E8" s="4"/>
      <c r="F8" s="4"/>
      <c r="G8" s="4"/>
      <c r="H8" s="4"/>
    </row>
    <row r="9" spans="1:10" x14ac:dyDescent="0.25">
      <c r="A9" s="4"/>
      <c r="B9" s="62"/>
      <c r="C9" s="4"/>
      <c r="D9" s="5"/>
      <c r="E9" s="4"/>
      <c r="F9" s="4"/>
      <c r="G9" s="4"/>
      <c r="H9" s="3"/>
    </row>
    <row r="10" spans="1:10" x14ac:dyDescent="0.25">
      <c r="A10" s="4"/>
      <c r="B10" s="62"/>
      <c r="C10" s="4"/>
      <c r="D10" s="5"/>
      <c r="E10" s="4"/>
      <c r="F10" s="4"/>
      <c r="G10" s="4"/>
      <c r="H10" s="3"/>
    </row>
    <row r="11" spans="1:10" x14ac:dyDescent="0.25">
      <c r="A11" s="4"/>
      <c r="B11" s="62"/>
      <c r="C11" s="4"/>
      <c r="D11" s="5"/>
      <c r="E11" s="4"/>
      <c r="F11" s="4"/>
      <c r="G11" s="4"/>
      <c r="H11" s="4"/>
    </row>
    <row r="12" spans="1:10" x14ac:dyDescent="0.25">
      <c r="A12" s="4"/>
      <c r="B12" s="62"/>
      <c r="C12" s="4"/>
      <c r="D12" s="5"/>
      <c r="E12" s="4"/>
      <c r="F12" s="4"/>
      <c r="G12" s="4"/>
      <c r="H12" s="4"/>
    </row>
    <row r="13" spans="1:10" x14ac:dyDescent="0.25">
      <c r="A13" s="4"/>
      <c r="B13" s="62"/>
      <c r="C13" s="4"/>
      <c r="D13" s="5"/>
      <c r="E13" s="4"/>
      <c r="F13" s="4"/>
      <c r="G13" s="4"/>
      <c r="H13" s="4"/>
    </row>
    <row r="14" spans="1:10" x14ac:dyDescent="0.25">
      <c r="A14" s="4"/>
      <c r="B14" s="62"/>
      <c r="C14" s="4"/>
      <c r="D14" s="5"/>
      <c r="E14" s="4"/>
      <c r="F14" s="4"/>
      <c r="G14" s="4"/>
      <c r="H14" s="4"/>
    </row>
    <row r="15" spans="1:10" x14ac:dyDescent="0.25">
      <c r="A15" s="4"/>
      <c r="B15" s="62"/>
      <c r="C15" s="4"/>
      <c r="D15" s="5"/>
      <c r="E15" s="4"/>
      <c r="F15" s="4"/>
      <c r="G15" s="4"/>
      <c r="H15" s="4"/>
    </row>
    <row r="16" spans="1:10" x14ac:dyDescent="0.25">
      <c r="A16" s="4"/>
      <c r="B16" s="62"/>
      <c r="C16" s="4"/>
      <c r="D16" s="5"/>
      <c r="E16" s="4"/>
      <c r="F16" s="4"/>
      <c r="G16" s="4"/>
      <c r="H16" s="4"/>
    </row>
    <row r="17" spans="1:8" x14ac:dyDescent="0.25">
      <c r="A17" s="4"/>
      <c r="B17" s="62"/>
      <c r="C17" s="4"/>
      <c r="D17" s="5"/>
      <c r="E17" s="4"/>
      <c r="F17" s="4"/>
      <c r="G17" s="4"/>
      <c r="H17" s="4"/>
    </row>
    <row r="18" spans="1:8" x14ac:dyDescent="0.25">
      <c r="A18" s="4"/>
      <c r="B18" s="62"/>
      <c r="C18" s="4"/>
      <c r="D18" s="5"/>
      <c r="E18" s="4"/>
      <c r="F18" s="4"/>
      <c r="G18" s="4"/>
      <c r="H18" s="4"/>
    </row>
    <row r="19" spans="1:8" x14ac:dyDescent="0.25">
      <c r="A19" s="4"/>
      <c r="B19" s="4"/>
      <c r="C19" s="4"/>
      <c r="D19" s="5"/>
      <c r="E19" s="4"/>
      <c r="F19" s="4"/>
      <c r="G19" s="4"/>
      <c r="H19" s="4"/>
    </row>
    <row r="20" spans="1:8" x14ac:dyDescent="0.25">
      <c r="A20" s="4"/>
      <c r="B20" s="4"/>
      <c r="C20" s="4"/>
      <c r="D20" s="5"/>
      <c r="E20" s="4"/>
      <c r="F20" s="4"/>
      <c r="G20" s="4"/>
      <c r="H20" s="4"/>
    </row>
    <row r="21" spans="1:8" x14ac:dyDescent="0.25">
      <c r="A21" s="4"/>
      <c r="B21" s="4"/>
      <c r="C21" s="4"/>
      <c r="D21" s="5"/>
      <c r="E21" s="4"/>
      <c r="F21" s="4"/>
      <c r="G21" s="4"/>
      <c r="H21" s="4"/>
    </row>
    <row r="22" spans="1:8" x14ac:dyDescent="0.25">
      <c r="A22" s="4"/>
      <c r="B22" s="4"/>
      <c r="C22" s="4"/>
      <c r="D22" s="5"/>
      <c r="E22" s="4"/>
      <c r="F22" s="4"/>
      <c r="G22" s="4"/>
      <c r="H22" s="4"/>
    </row>
    <row r="23" spans="1:8" x14ac:dyDescent="0.25">
      <c r="A23" s="4"/>
      <c r="B23" s="4"/>
      <c r="C23" s="4"/>
      <c r="D23" s="5"/>
      <c r="E23" s="4"/>
      <c r="F23" s="4"/>
      <c r="G23" s="4"/>
      <c r="H23" s="4"/>
    </row>
    <row r="24" spans="1:8" x14ac:dyDescent="0.25">
      <c r="A24" s="4"/>
      <c r="B24" s="4"/>
      <c r="C24" s="4"/>
      <c r="D24" s="5"/>
      <c r="E24" s="4"/>
      <c r="F24" s="4"/>
      <c r="G24" s="4"/>
      <c r="H24" s="4"/>
    </row>
    <row r="25" spans="1:8" x14ac:dyDescent="0.25">
      <c r="A25" s="4"/>
      <c r="B25" s="4"/>
      <c r="C25" s="4"/>
      <c r="D25" s="5"/>
      <c r="E25" s="4"/>
      <c r="F25" s="4"/>
      <c r="G25" s="4"/>
      <c r="H25" s="4"/>
    </row>
    <row r="26" spans="1:8" x14ac:dyDescent="0.25">
      <c r="A26" s="4"/>
      <c r="B26" s="4"/>
      <c r="C26" s="4"/>
      <c r="D26" s="5"/>
      <c r="E26" s="4"/>
      <c r="F26" s="4"/>
      <c r="G26" s="4"/>
      <c r="H26" s="4"/>
    </row>
    <row r="27" spans="1:8" x14ac:dyDescent="0.25">
      <c r="A27" s="4"/>
      <c r="B27" s="4"/>
      <c r="C27" s="4"/>
      <c r="D27" s="5"/>
      <c r="E27" s="4"/>
      <c r="F27" s="4"/>
      <c r="G27" s="4"/>
      <c r="H27" s="4"/>
    </row>
    <row r="28" spans="1:8" x14ac:dyDescent="0.25">
      <c r="A28" s="4"/>
      <c r="B28" s="4"/>
      <c r="C28" s="4"/>
      <c r="D28" s="5"/>
      <c r="E28" s="4"/>
      <c r="F28" s="4"/>
      <c r="G28" s="4"/>
      <c r="H28" s="4"/>
    </row>
    <row r="29" spans="1:8" x14ac:dyDescent="0.25">
      <c r="A29" s="4"/>
      <c r="B29" s="4"/>
      <c r="C29" s="4"/>
      <c r="D29" s="5"/>
      <c r="E29" s="4"/>
      <c r="F29" s="4"/>
      <c r="G29" s="4"/>
      <c r="H29" s="4"/>
    </row>
    <row r="30" spans="1:8" x14ac:dyDescent="0.25">
      <c r="A30" s="110"/>
      <c r="B30" s="110"/>
      <c r="C30" s="110"/>
      <c r="D30" s="114"/>
      <c r="E30" s="110"/>
      <c r="F30" s="110"/>
      <c r="G30" s="110"/>
      <c r="H30" s="110"/>
    </row>
    <row r="31" spans="1:8" x14ac:dyDescent="0.25">
      <c r="A31" s="110"/>
      <c r="B31" s="110"/>
      <c r="C31" s="110"/>
      <c r="D31" s="110"/>
      <c r="E31" s="110"/>
      <c r="F31" s="110"/>
      <c r="G31" s="110"/>
      <c r="H31" s="1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322DB-54DB-4829-9A1C-81C43406CA21}">
  <sheetPr codeName="Blad2">
    <tabColor theme="7" tint="0.39997558519241921"/>
  </sheetPr>
  <dimension ref="A2:Q55"/>
  <sheetViews>
    <sheetView workbookViewId="0">
      <selection activeCell="Q5" sqref="Q5"/>
    </sheetView>
  </sheetViews>
  <sheetFormatPr defaultRowHeight="15" x14ac:dyDescent="0.25"/>
  <cols>
    <col min="1" max="1" width="24.7109375" customWidth="1"/>
    <col min="7" max="7" width="22.28515625" customWidth="1"/>
    <col min="8" max="8" width="12.42578125" customWidth="1"/>
    <col min="9" max="9" width="13.5703125" customWidth="1"/>
    <col min="11" max="11" width="22.7109375" customWidth="1"/>
    <col min="13" max="13" width="24.7109375" customWidth="1"/>
  </cols>
  <sheetData>
    <row r="2" spans="1:17" x14ac:dyDescent="0.25">
      <c r="A2" t="s">
        <v>3</v>
      </c>
      <c r="K2" s="1" t="s">
        <v>291</v>
      </c>
      <c r="O2" t="s">
        <v>6</v>
      </c>
    </row>
    <row r="3" spans="1:17" ht="15.75" thickBot="1" x14ac:dyDescent="0.3">
      <c r="K3" s="50" t="s">
        <v>522</v>
      </c>
    </row>
    <row r="4" spans="1:17" ht="60" x14ac:dyDescent="0.25">
      <c r="G4" s="27" t="s">
        <v>328</v>
      </c>
      <c r="H4" s="79">
        <v>15</v>
      </c>
      <c r="I4" s="3" t="s">
        <v>327</v>
      </c>
      <c r="K4" s="8"/>
      <c r="L4" s="9">
        <v>2005</v>
      </c>
      <c r="M4" s="9">
        <v>2015</v>
      </c>
      <c r="N4" s="9">
        <v>2020</v>
      </c>
      <c r="O4" s="9">
        <v>2021</v>
      </c>
      <c r="P4" s="9">
        <v>2025</v>
      </c>
      <c r="Q4" s="10">
        <v>2030</v>
      </c>
    </row>
    <row r="5" spans="1:17" ht="45.75" thickBot="1" x14ac:dyDescent="0.3">
      <c r="A5" s="176" t="s">
        <v>276</v>
      </c>
      <c r="B5" s="177"/>
      <c r="C5" s="177"/>
      <c r="D5" s="177"/>
      <c r="E5" s="177"/>
      <c r="G5" s="3" t="s">
        <v>329</v>
      </c>
      <c r="H5" s="4">
        <v>80</v>
      </c>
      <c r="I5" s="3" t="s">
        <v>330</v>
      </c>
      <c r="K5" s="11" t="s">
        <v>4</v>
      </c>
      <c r="L5" s="7">
        <v>0.62</v>
      </c>
      <c r="M5" s="7">
        <v>0.68</v>
      </c>
      <c r="N5" s="7">
        <v>0.42</v>
      </c>
      <c r="O5" s="7" t="s">
        <v>5</v>
      </c>
      <c r="P5" s="7">
        <v>0.56000000000000005</v>
      </c>
      <c r="Q5" s="49">
        <v>0.28999999999999998</v>
      </c>
    </row>
    <row r="6" spans="1:17" ht="35.25" x14ac:dyDescent="0.25">
      <c r="A6" s="178"/>
      <c r="B6" s="179" t="s">
        <v>8</v>
      </c>
      <c r="C6" s="179" t="s">
        <v>288</v>
      </c>
      <c r="D6" s="179" t="s">
        <v>289</v>
      </c>
      <c r="E6" s="180"/>
      <c r="G6" s="80" t="s">
        <v>331</v>
      </c>
      <c r="K6" s="12"/>
      <c r="L6" s="3"/>
      <c r="M6" s="3"/>
      <c r="N6" s="3"/>
      <c r="O6" s="3"/>
      <c r="P6" s="3"/>
      <c r="Q6" s="13"/>
    </row>
    <row r="7" spans="1:17" x14ac:dyDescent="0.25">
      <c r="A7" s="191" t="s">
        <v>286</v>
      </c>
      <c r="B7" s="181" t="s">
        <v>27</v>
      </c>
      <c r="C7" s="182"/>
      <c r="D7" s="183">
        <v>2.8250000000000002</v>
      </c>
      <c r="E7" s="184" t="s">
        <v>287</v>
      </c>
      <c r="K7" s="12"/>
      <c r="L7" s="3"/>
      <c r="M7" s="3"/>
      <c r="N7" s="3"/>
      <c r="O7" s="3"/>
      <c r="P7" s="3"/>
      <c r="Q7" s="13"/>
    </row>
    <row r="8" spans="1:17" ht="15.75" thickBot="1" x14ac:dyDescent="0.3">
      <c r="A8" s="191" t="s">
        <v>55</v>
      </c>
      <c r="B8" s="185" t="s">
        <v>27</v>
      </c>
      <c r="C8" s="186"/>
      <c r="D8" s="186">
        <v>2.88</v>
      </c>
      <c r="E8" s="184" t="s">
        <v>287</v>
      </c>
      <c r="K8" s="14"/>
      <c r="L8" s="15"/>
      <c r="M8" s="15"/>
      <c r="N8" s="15"/>
      <c r="O8" s="15"/>
      <c r="P8" s="15"/>
      <c r="Q8" s="16"/>
    </row>
    <row r="9" spans="1:17" ht="15.75" thickBot="1" x14ac:dyDescent="0.3">
      <c r="A9" s="194" t="s">
        <v>16</v>
      </c>
      <c r="B9" s="186" t="s">
        <v>17</v>
      </c>
      <c r="C9" s="185"/>
      <c r="D9" s="187">
        <v>2.1760000000000002</v>
      </c>
      <c r="E9" s="184" t="s">
        <v>287</v>
      </c>
      <c r="G9" s="38" t="s">
        <v>277</v>
      </c>
      <c r="H9" s="39" t="s">
        <v>280</v>
      </c>
      <c r="I9" s="40" t="s">
        <v>281</v>
      </c>
    </row>
    <row r="10" spans="1:17" ht="60.75" thickBot="1" x14ac:dyDescent="0.3">
      <c r="A10" s="194" t="s">
        <v>25</v>
      </c>
      <c r="B10" s="186" t="s">
        <v>17</v>
      </c>
      <c r="C10" s="185"/>
      <c r="D10" s="187">
        <v>3.1E-2</v>
      </c>
      <c r="E10" s="184" t="s">
        <v>287</v>
      </c>
      <c r="G10" s="41" t="s">
        <v>278</v>
      </c>
      <c r="H10" s="42" t="s">
        <v>279</v>
      </c>
      <c r="I10" s="43" t="s">
        <v>282</v>
      </c>
      <c r="K10" s="48" t="s">
        <v>296</v>
      </c>
    </row>
    <row r="11" spans="1:17" ht="15.75" thickBot="1" x14ac:dyDescent="0.3">
      <c r="A11" s="194" t="s">
        <v>23</v>
      </c>
      <c r="B11" s="186" t="s">
        <v>17</v>
      </c>
      <c r="C11" s="185"/>
      <c r="D11" s="187">
        <v>3.2000000000000001E-2</v>
      </c>
      <c r="E11" s="184" t="s">
        <v>287</v>
      </c>
      <c r="K11" s="54" t="s">
        <v>316</v>
      </c>
    </row>
    <row r="12" spans="1:17" ht="19.5" thickBot="1" x14ac:dyDescent="0.35">
      <c r="A12" s="194" t="s">
        <v>21</v>
      </c>
      <c r="B12" s="186" t="s">
        <v>17</v>
      </c>
      <c r="C12" s="185"/>
      <c r="D12" s="187">
        <v>2.8000000000000001E-2</v>
      </c>
      <c r="E12" s="184" t="s">
        <v>287</v>
      </c>
      <c r="G12" s="73" t="s">
        <v>312</v>
      </c>
      <c r="H12" s="39"/>
      <c r="I12" s="40"/>
      <c r="K12" s="55" t="s">
        <v>317</v>
      </c>
    </row>
    <row r="13" spans="1:17" x14ac:dyDescent="0.25">
      <c r="A13" s="191" t="s">
        <v>47</v>
      </c>
      <c r="B13" s="185" t="s">
        <v>27</v>
      </c>
      <c r="C13" s="186"/>
      <c r="D13" s="186">
        <v>3.3809999999999998</v>
      </c>
      <c r="E13" s="184" t="s">
        <v>287</v>
      </c>
      <c r="G13" s="44"/>
      <c r="H13" t="s">
        <v>283</v>
      </c>
      <c r="I13" s="45"/>
    </row>
    <row r="14" spans="1:17" x14ac:dyDescent="0.25">
      <c r="A14" s="191" t="s">
        <v>60</v>
      </c>
      <c r="B14" s="185" t="s">
        <v>27</v>
      </c>
      <c r="C14" s="186"/>
      <c r="D14" s="186">
        <v>0.95199999999999996</v>
      </c>
      <c r="E14" s="184" t="s">
        <v>287</v>
      </c>
      <c r="G14" s="72" t="s">
        <v>63</v>
      </c>
      <c r="H14" s="46">
        <v>1.7789999999999999</v>
      </c>
      <c r="I14" s="3" t="s">
        <v>64</v>
      </c>
    </row>
    <row r="15" spans="1:17" x14ac:dyDescent="0.25">
      <c r="A15" s="191" t="s">
        <v>59</v>
      </c>
      <c r="B15" s="185" t="s">
        <v>27</v>
      </c>
      <c r="C15" s="186"/>
      <c r="D15" s="186">
        <v>2.02</v>
      </c>
      <c r="E15" s="184" t="s">
        <v>287</v>
      </c>
      <c r="G15" s="72" t="s">
        <v>28</v>
      </c>
      <c r="H15" s="46">
        <v>0.112</v>
      </c>
      <c r="I15" s="33" t="s">
        <v>27</v>
      </c>
      <c r="K15" s="109" t="s">
        <v>346</v>
      </c>
    </row>
    <row r="16" spans="1:17" x14ac:dyDescent="0.25">
      <c r="A16" s="191" t="s">
        <v>53</v>
      </c>
      <c r="B16" s="185" t="s">
        <v>27</v>
      </c>
      <c r="C16" s="186"/>
      <c r="D16" s="186">
        <v>2.7930000000000001</v>
      </c>
      <c r="E16" s="184" t="s">
        <v>287</v>
      </c>
      <c r="G16" s="72" t="s">
        <v>30</v>
      </c>
      <c r="H16" s="4">
        <v>0.17599999999999999</v>
      </c>
      <c r="I16" s="33" t="s">
        <v>27</v>
      </c>
      <c r="K16" t="s">
        <v>347</v>
      </c>
    </row>
    <row r="17" spans="1:13" x14ac:dyDescent="0.25">
      <c r="A17" s="191" t="s">
        <v>56</v>
      </c>
      <c r="B17" s="185" t="s">
        <v>27</v>
      </c>
      <c r="C17" s="186"/>
      <c r="D17" s="186">
        <v>2.6880000000000002</v>
      </c>
      <c r="E17" s="184" t="s">
        <v>287</v>
      </c>
      <c r="G17" s="72" t="s">
        <v>70</v>
      </c>
      <c r="H17" s="46">
        <v>0</v>
      </c>
      <c r="I17" s="3" t="s">
        <v>64</v>
      </c>
    </row>
    <row r="18" spans="1:13" x14ac:dyDescent="0.25">
      <c r="A18" s="191" t="s">
        <v>58</v>
      </c>
      <c r="B18" s="185" t="s">
        <v>27</v>
      </c>
      <c r="C18" s="186"/>
      <c r="D18" s="186">
        <v>2.5680000000000001</v>
      </c>
      <c r="E18" s="184" t="s">
        <v>287</v>
      </c>
      <c r="G18" s="72" t="s">
        <v>75</v>
      </c>
      <c r="H18" s="46">
        <v>0</v>
      </c>
      <c r="I18" s="3" t="s">
        <v>64</v>
      </c>
    </row>
    <row r="19" spans="1:13" x14ac:dyDescent="0.25">
      <c r="A19" s="191" t="s">
        <v>57</v>
      </c>
      <c r="B19" s="185" t="s">
        <v>27</v>
      </c>
      <c r="C19" s="186"/>
      <c r="D19" s="186">
        <v>2.7280000000000002</v>
      </c>
      <c r="E19" s="184" t="s">
        <v>287</v>
      </c>
      <c r="G19" s="72" t="s">
        <v>73</v>
      </c>
      <c r="H19" s="46">
        <v>0</v>
      </c>
      <c r="I19" s="3" t="s">
        <v>64</v>
      </c>
    </row>
    <row r="20" spans="1:13" ht="15.75" thickBot="1" x14ac:dyDescent="0.3">
      <c r="A20" s="194" t="s">
        <v>22</v>
      </c>
      <c r="B20" s="186" t="s">
        <v>17</v>
      </c>
      <c r="C20" s="185"/>
      <c r="D20" s="187">
        <v>2.468</v>
      </c>
      <c r="E20" s="184" t="s">
        <v>287</v>
      </c>
      <c r="G20" s="72" t="s">
        <v>74</v>
      </c>
      <c r="H20" s="46">
        <v>0</v>
      </c>
      <c r="I20" s="3" t="s">
        <v>64</v>
      </c>
    </row>
    <row r="21" spans="1:13" ht="45.75" thickBot="1" x14ac:dyDescent="0.3">
      <c r="A21" s="191" t="s">
        <v>45</v>
      </c>
      <c r="B21" s="185" t="s">
        <v>27</v>
      </c>
      <c r="C21" s="186"/>
      <c r="D21" s="186">
        <v>2.7839999999999998</v>
      </c>
      <c r="E21" s="184" t="s">
        <v>287</v>
      </c>
      <c r="G21" s="72" t="s">
        <v>69</v>
      </c>
      <c r="H21" s="46">
        <v>0</v>
      </c>
      <c r="I21" s="3" t="s">
        <v>64</v>
      </c>
      <c r="K21" s="74" t="str">
        <f>+M21&amp;$L$21&amp;" jaar"</f>
        <v>Totale CO2 besparing over de opgegeven periode van 15 jaar</v>
      </c>
      <c r="L21" s="111">
        <f>IF(Kosteneffectiviteit!$C$3&gt;$H$4,$H$4,Kosteneffectiviteit!C3)</f>
        <v>15</v>
      </c>
      <c r="M21" s="74" t="s">
        <v>348</v>
      </c>
    </row>
    <row r="22" spans="1:13" ht="15.75" thickBot="1" x14ac:dyDescent="0.3">
      <c r="A22" s="191" t="s">
        <v>44</v>
      </c>
      <c r="B22" s="185" t="s">
        <v>27</v>
      </c>
      <c r="C22" s="186"/>
      <c r="D22" s="186">
        <v>2.7930000000000001</v>
      </c>
      <c r="E22" s="184" t="s">
        <v>287</v>
      </c>
      <c r="G22" s="77" t="s">
        <v>322</v>
      </c>
      <c r="H22" s="4">
        <v>265</v>
      </c>
      <c r="I22" s="33" t="s">
        <v>323</v>
      </c>
      <c r="M22" s="74"/>
    </row>
    <row r="23" spans="1:13" ht="45.75" thickBot="1" x14ac:dyDescent="0.3">
      <c r="A23" s="191" t="s">
        <v>46</v>
      </c>
      <c r="B23" s="185" t="s">
        <v>27</v>
      </c>
      <c r="C23" s="186"/>
      <c r="D23" s="186">
        <v>3.2250000000000001</v>
      </c>
      <c r="E23" s="184" t="s">
        <v>287</v>
      </c>
      <c r="G23" s="72" t="s">
        <v>29</v>
      </c>
      <c r="H23" s="46">
        <v>2.9449999999999998</v>
      </c>
      <c r="I23" s="33" t="s">
        <v>27</v>
      </c>
      <c r="K23" s="74" t="str">
        <f>+M23&amp;$L$21&amp;" jaar"</f>
        <v>Totale CO2 toename over de opgegeven periode van 15 jaar</v>
      </c>
      <c r="L23" s="3"/>
      <c r="M23" s="112" t="s">
        <v>349</v>
      </c>
    </row>
    <row r="24" spans="1:13" x14ac:dyDescent="0.25">
      <c r="A24" s="191" t="s">
        <v>41</v>
      </c>
      <c r="B24" s="185" t="s">
        <v>27</v>
      </c>
      <c r="C24" s="186"/>
      <c r="D24" s="186">
        <v>2.1179999999999999</v>
      </c>
      <c r="E24" s="184" t="s">
        <v>287</v>
      </c>
      <c r="G24" s="72" t="s">
        <v>31</v>
      </c>
      <c r="H24" s="4">
        <v>1.635</v>
      </c>
      <c r="I24" s="33" t="s">
        <v>17</v>
      </c>
    </row>
    <row r="25" spans="1:13" x14ac:dyDescent="0.25">
      <c r="A25" s="191" t="s">
        <v>54</v>
      </c>
      <c r="B25" s="185" t="s">
        <v>27</v>
      </c>
      <c r="C25" s="186"/>
      <c r="D25" s="186">
        <v>2.9470000000000001</v>
      </c>
      <c r="E25" s="184" t="s">
        <v>287</v>
      </c>
      <c r="G25" s="72" t="s">
        <v>68</v>
      </c>
      <c r="H25" s="46">
        <v>1.53</v>
      </c>
      <c r="I25" s="3" t="s">
        <v>64</v>
      </c>
    </row>
    <row r="26" spans="1:13" x14ac:dyDescent="0.25">
      <c r="A26" s="191" t="s">
        <v>43</v>
      </c>
      <c r="B26" s="185" t="s">
        <v>27</v>
      </c>
      <c r="C26" s="186"/>
      <c r="D26" s="186">
        <v>3.0990000000000002</v>
      </c>
      <c r="E26" s="184" t="s">
        <v>287</v>
      </c>
      <c r="G26" s="72" t="s">
        <v>32</v>
      </c>
      <c r="H26" s="4">
        <v>0</v>
      </c>
      <c r="I26" s="33" t="s">
        <v>27</v>
      </c>
    </row>
    <row r="27" spans="1:13" x14ac:dyDescent="0.25">
      <c r="A27" s="191" t="s">
        <v>49</v>
      </c>
      <c r="B27" s="185" t="s">
        <v>27</v>
      </c>
      <c r="C27" s="186"/>
      <c r="D27" s="186">
        <v>3.4319999999999999</v>
      </c>
      <c r="E27" s="184" t="s">
        <v>287</v>
      </c>
      <c r="G27" s="72" t="s">
        <v>33</v>
      </c>
      <c r="H27" s="4">
        <v>0</v>
      </c>
      <c r="I27" s="33" t="s">
        <v>27</v>
      </c>
    </row>
    <row r="28" spans="1:13" x14ac:dyDescent="0.25">
      <c r="A28" s="191" t="s">
        <v>51</v>
      </c>
      <c r="B28" s="185" t="s">
        <v>27</v>
      </c>
      <c r="C28" s="186"/>
      <c r="D28" s="186">
        <v>2.911</v>
      </c>
      <c r="E28" s="184" t="s">
        <v>287</v>
      </c>
      <c r="G28" s="76"/>
      <c r="H28" s="4"/>
      <c r="I28" s="3"/>
    </row>
    <row r="29" spans="1:13" x14ac:dyDescent="0.25">
      <c r="A29" s="191" t="s">
        <v>50</v>
      </c>
      <c r="B29" s="185" t="s">
        <v>27</v>
      </c>
      <c r="C29" s="186"/>
      <c r="D29" s="186">
        <v>3.1520000000000001</v>
      </c>
      <c r="E29" s="184" t="s">
        <v>287</v>
      </c>
      <c r="G29" s="76"/>
      <c r="H29" s="4"/>
      <c r="I29" s="3"/>
    </row>
    <row r="30" spans="1:13" x14ac:dyDescent="0.25">
      <c r="A30" s="191" t="s">
        <v>39</v>
      </c>
      <c r="B30" s="185" t="s">
        <v>27</v>
      </c>
      <c r="C30" s="186"/>
      <c r="D30" s="186">
        <v>3.13</v>
      </c>
      <c r="E30" s="184" t="s">
        <v>287</v>
      </c>
      <c r="G30" s="76"/>
      <c r="H30" s="4"/>
      <c r="I30" s="3"/>
    </row>
    <row r="31" spans="1:13" ht="25.35" customHeight="1" thickBot="1" x14ac:dyDescent="0.3">
      <c r="A31" s="192" t="s">
        <v>48</v>
      </c>
      <c r="B31" s="188" t="s">
        <v>27</v>
      </c>
      <c r="C31" s="189"/>
      <c r="D31" s="189">
        <v>3.0350000000000001</v>
      </c>
      <c r="E31" s="190" t="s">
        <v>287</v>
      </c>
      <c r="G31" s="76"/>
      <c r="H31" s="4"/>
      <c r="I31" s="3"/>
    </row>
    <row r="32" spans="1:13" ht="15.75" thickBot="1" x14ac:dyDescent="0.3">
      <c r="A32" s="192" t="s">
        <v>407</v>
      </c>
      <c r="B32" s="185" t="s">
        <v>27</v>
      </c>
      <c r="C32" s="186"/>
      <c r="D32" s="186">
        <v>2.2989999999999999</v>
      </c>
      <c r="E32" s="190" t="s">
        <v>287</v>
      </c>
    </row>
    <row r="33" spans="1:10" ht="15.75" thickBot="1" x14ac:dyDescent="0.3">
      <c r="A33" s="193" t="s">
        <v>62</v>
      </c>
      <c r="B33" s="185" t="s">
        <v>27</v>
      </c>
      <c r="C33" s="186"/>
      <c r="D33" s="186">
        <v>2.0179999999999998</v>
      </c>
      <c r="E33" s="190" t="s">
        <v>287</v>
      </c>
    </row>
    <row r="34" spans="1:10" ht="15.75" thickBot="1" x14ac:dyDescent="0.3">
      <c r="A34" s="193" t="s">
        <v>523</v>
      </c>
      <c r="B34" s="185" t="s">
        <v>27</v>
      </c>
      <c r="C34" s="186"/>
      <c r="D34" s="186">
        <v>1.8160000000000001</v>
      </c>
      <c r="E34" s="190" t="s">
        <v>287</v>
      </c>
    </row>
    <row r="35" spans="1:10" ht="15.75" thickBot="1" x14ac:dyDescent="0.3">
      <c r="A35" s="193" t="s">
        <v>61</v>
      </c>
      <c r="B35" s="185" t="s">
        <v>27</v>
      </c>
      <c r="C35" s="186"/>
      <c r="D35" s="186">
        <v>1.0349999999999999</v>
      </c>
      <c r="E35" s="190" t="s">
        <v>287</v>
      </c>
    </row>
    <row r="36" spans="1:10" ht="18.75" x14ac:dyDescent="0.3">
      <c r="G36" s="195" t="s">
        <v>311</v>
      </c>
      <c r="H36" s="177"/>
      <c r="I36" s="177"/>
      <c r="J36" s="177"/>
    </row>
    <row r="37" spans="1:10" x14ac:dyDescent="0.25">
      <c r="G37" s="196" t="s">
        <v>77</v>
      </c>
      <c r="H37" s="185" t="s">
        <v>78</v>
      </c>
      <c r="I37" s="186">
        <v>8.9999999999999993E-3</v>
      </c>
      <c r="J37" s="185" t="s">
        <v>287</v>
      </c>
    </row>
    <row r="38" spans="1:10" x14ac:dyDescent="0.25">
      <c r="G38" s="196" t="s">
        <v>310</v>
      </c>
      <c r="H38" s="185" t="s">
        <v>78</v>
      </c>
      <c r="I38" s="186">
        <v>8.9999999999999993E-3</v>
      </c>
      <c r="J38" s="185" t="s">
        <v>287</v>
      </c>
    </row>
    <row r="39" spans="1:10" ht="35.25" x14ac:dyDescent="0.25">
      <c r="G39" s="197" t="s">
        <v>84</v>
      </c>
      <c r="H39" s="185" t="s">
        <v>78</v>
      </c>
      <c r="I39" s="186">
        <v>6.0000000000000001E-3</v>
      </c>
      <c r="J39" s="185" t="s">
        <v>287</v>
      </c>
    </row>
    <row r="40" spans="1:10" x14ac:dyDescent="0.25">
      <c r="G40" s="196" t="s">
        <v>86</v>
      </c>
      <c r="H40" s="185" t="s">
        <v>78</v>
      </c>
      <c r="I40" s="186">
        <v>6.0000000000000001E-3</v>
      </c>
      <c r="J40" s="185" t="s">
        <v>287</v>
      </c>
    </row>
    <row r="41" spans="1:10" x14ac:dyDescent="0.25">
      <c r="G41" s="196" t="s">
        <v>88</v>
      </c>
      <c r="H41" s="185" t="s">
        <v>78</v>
      </c>
      <c r="I41" s="186">
        <v>8.9999999999999993E-3</v>
      </c>
      <c r="J41" s="185" t="s">
        <v>287</v>
      </c>
    </row>
    <row r="44" spans="1:10" x14ac:dyDescent="0.25">
      <c r="A44" s="175"/>
      <c r="B44" s="175"/>
      <c r="C44" s="175"/>
      <c r="D44" s="175"/>
      <c r="E44" s="175"/>
    </row>
    <row r="45" spans="1:10" x14ac:dyDescent="0.25">
      <c r="A45" s="175"/>
      <c r="B45" s="175"/>
      <c r="C45" s="175"/>
      <c r="D45" s="175"/>
      <c r="E45" s="175"/>
    </row>
    <row r="46" spans="1:10" x14ac:dyDescent="0.25">
      <c r="A46" s="175"/>
      <c r="B46" s="175"/>
      <c r="C46" s="175"/>
      <c r="D46" s="175"/>
      <c r="E46" s="175"/>
    </row>
    <row r="47" spans="1:10" x14ac:dyDescent="0.25">
      <c r="A47" s="175"/>
      <c r="B47" s="175"/>
      <c r="C47" s="175"/>
      <c r="D47" s="175"/>
      <c r="E47" s="175"/>
    </row>
    <row r="48" spans="1:10" x14ac:dyDescent="0.25">
      <c r="A48" s="175"/>
      <c r="B48" s="175"/>
      <c r="C48" s="175"/>
      <c r="D48" s="175"/>
      <c r="E48" s="175"/>
    </row>
    <row r="49" spans="1:5" x14ac:dyDescent="0.25">
      <c r="A49" s="175"/>
      <c r="B49" s="175"/>
      <c r="C49" s="175"/>
      <c r="D49" s="175"/>
      <c r="E49" s="175"/>
    </row>
    <row r="50" spans="1:5" x14ac:dyDescent="0.25">
      <c r="A50" s="175"/>
      <c r="B50" s="175"/>
      <c r="C50" s="175"/>
      <c r="D50" s="175"/>
      <c r="E50" s="175"/>
    </row>
    <row r="51" spans="1:5" x14ac:dyDescent="0.25">
      <c r="A51" s="175"/>
      <c r="B51" s="175"/>
      <c r="C51" s="175"/>
      <c r="D51" s="175"/>
      <c r="E51" s="175"/>
    </row>
    <row r="52" spans="1:5" x14ac:dyDescent="0.25">
      <c r="A52" s="175"/>
      <c r="B52" s="175"/>
      <c r="C52" s="175"/>
      <c r="D52" s="175"/>
      <c r="E52" s="175"/>
    </row>
    <row r="53" spans="1:5" x14ac:dyDescent="0.25">
      <c r="A53" s="175"/>
      <c r="B53" s="175"/>
      <c r="C53" s="175"/>
      <c r="D53" s="175"/>
      <c r="E53" s="175"/>
    </row>
    <row r="54" spans="1:5" x14ac:dyDescent="0.25">
      <c r="A54" s="175"/>
      <c r="B54" s="175"/>
      <c r="C54" s="175"/>
      <c r="D54" s="175"/>
      <c r="E54" s="175"/>
    </row>
    <row r="55" spans="1:5" x14ac:dyDescent="0.25">
      <c r="A55" s="175"/>
      <c r="B55" s="175"/>
      <c r="C55" s="175"/>
      <c r="D55" s="175"/>
      <c r="E55" s="175"/>
    </row>
  </sheetData>
  <sortState xmlns:xlrd2="http://schemas.microsoft.com/office/spreadsheetml/2017/richdata2" ref="G15:I27">
    <sortCondition ref="G14:G27"/>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8542F-225A-41E5-AD49-BD2AD408F1D1}">
  <sheetPr codeName="Blad3">
    <tabColor rgb="FF0070C0"/>
  </sheetPr>
  <dimension ref="A1:K25"/>
  <sheetViews>
    <sheetView showGridLines="0" zoomScaleNormal="100" workbookViewId="0">
      <selection activeCell="K2" sqref="K2"/>
    </sheetView>
  </sheetViews>
  <sheetFormatPr defaultRowHeight="15" x14ac:dyDescent="0.25"/>
  <cols>
    <col min="1" max="1" width="12" customWidth="1"/>
    <col min="6" max="6" width="7" customWidth="1"/>
    <col min="7" max="7" width="21.42578125" customWidth="1"/>
    <col min="8" max="8" width="8.28515625" customWidth="1"/>
    <col min="9" max="9" width="11.42578125" customWidth="1"/>
    <col min="10" max="10" width="9.140625" customWidth="1"/>
    <col min="11" max="11" width="19.85546875" customWidth="1"/>
  </cols>
  <sheetData>
    <row r="1" spans="1:11" ht="115.5" customHeight="1" thickBot="1" x14ac:dyDescent="0.3"/>
    <row r="2" spans="1:11" ht="19.5" thickBot="1" x14ac:dyDescent="0.35">
      <c r="A2" s="70" t="s">
        <v>537</v>
      </c>
      <c r="K2" s="129" t="s">
        <v>351</v>
      </c>
    </row>
    <row r="4" spans="1:11" x14ac:dyDescent="0.25">
      <c r="A4" t="s">
        <v>538</v>
      </c>
    </row>
    <row r="6" spans="1:11" x14ac:dyDescent="0.25">
      <c r="A6" t="s">
        <v>305</v>
      </c>
      <c r="B6" t="s">
        <v>306</v>
      </c>
      <c r="H6" s="29"/>
    </row>
    <row r="7" spans="1:11" x14ac:dyDescent="0.25">
      <c r="B7" t="s">
        <v>307</v>
      </c>
      <c r="H7" s="71"/>
    </row>
    <row r="8" spans="1:11" x14ac:dyDescent="0.25">
      <c r="B8" t="s">
        <v>308</v>
      </c>
    </row>
    <row r="9" spans="1:11" x14ac:dyDescent="0.25">
      <c r="B9" t="s">
        <v>324</v>
      </c>
    </row>
    <row r="13" spans="1:11" x14ac:dyDescent="0.25">
      <c r="A13">
        <v>1</v>
      </c>
      <c r="B13" t="s">
        <v>337</v>
      </c>
    </row>
    <row r="14" spans="1:11" x14ac:dyDescent="0.25">
      <c r="A14">
        <v>2</v>
      </c>
      <c r="B14" t="s">
        <v>326</v>
      </c>
    </row>
    <row r="15" spans="1:11" x14ac:dyDescent="0.25">
      <c r="A15">
        <v>3</v>
      </c>
      <c r="B15" t="s">
        <v>309</v>
      </c>
    </row>
    <row r="16" spans="1:11" x14ac:dyDescent="0.25">
      <c r="A16">
        <v>4</v>
      </c>
      <c r="B16" t="s">
        <v>309</v>
      </c>
    </row>
    <row r="17" spans="1:9" x14ac:dyDescent="0.25">
      <c r="A17">
        <v>5</v>
      </c>
      <c r="B17" t="s">
        <v>334</v>
      </c>
    </row>
    <row r="18" spans="1:9" x14ac:dyDescent="0.25">
      <c r="A18">
        <v>6</v>
      </c>
      <c r="B18" t="s">
        <v>339</v>
      </c>
    </row>
    <row r="19" spans="1:9" x14ac:dyDescent="0.25">
      <c r="B19" t="s">
        <v>338</v>
      </c>
    </row>
    <row r="20" spans="1:9" ht="15.75" thickBot="1" x14ac:dyDescent="0.3"/>
    <row r="21" spans="1:9" ht="15.75" thickBot="1" x14ac:dyDescent="0.3">
      <c r="B21" t="s">
        <v>332</v>
      </c>
      <c r="H21" s="97">
        <f>+Datasheet!H5</f>
        <v>80</v>
      </c>
      <c r="I21" t="s">
        <v>321</v>
      </c>
    </row>
    <row r="22" spans="1:9" ht="15.75" thickBot="1" x14ac:dyDescent="0.3">
      <c r="B22" t="s">
        <v>333</v>
      </c>
      <c r="H22" s="98">
        <f>+Datasheet!H4</f>
        <v>15</v>
      </c>
      <c r="I22" t="s">
        <v>327</v>
      </c>
    </row>
    <row r="24" spans="1:9" x14ac:dyDescent="0.25">
      <c r="A24" t="s">
        <v>531</v>
      </c>
    </row>
    <row r="25" spans="1:9" x14ac:dyDescent="0.25">
      <c r="A25" t="s">
        <v>532</v>
      </c>
    </row>
  </sheetData>
  <sheetProtection algorithmName="SHA-512" hashValue="47Bq+1Rz/RRDMSOU3YxuyV3keYyoGi8KRNiIRf1yPyiMv6/pSmJbxkPWio2z58b7v3sokA9VjQFl5YA7vnrHQQ==" saltValue="pk1gdQsZ8G1qdmvvAGPq/A==" spinCount="100000" sheet="1" objects="1" scenarios="1"/>
  <pageMargins left="0.70866141732283472" right="0.70866141732283472" top="0.74803149606299213" bottom="0.74803149606299213" header="0.31496062992125984" footer="0.31496062992125984"/>
  <pageSetup paperSize="9" scale="77" orientation="landscape" horizontalDpi="1200" verticalDpi="1200" r:id="rId1"/>
  <headerFooter>
    <oddFooter>&amp;LVersie: april 2024 &amp;C&amp;A&amp;R&amp;P van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DB51C-95FC-4567-95D5-B7AC080EDBCC}">
  <sheetPr codeName="Blad4">
    <tabColor rgb="FF00B050"/>
  </sheetPr>
  <dimension ref="A1:J36"/>
  <sheetViews>
    <sheetView showGridLines="0" tabSelected="1" zoomScale="80" zoomScaleNormal="80" workbookViewId="0">
      <selection activeCell="Q16" sqref="Q16"/>
    </sheetView>
  </sheetViews>
  <sheetFormatPr defaultRowHeight="15" x14ac:dyDescent="0.25"/>
  <cols>
    <col min="1" max="1" width="2.42578125" customWidth="1"/>
    <col min="2" max="2" width="39.7109375" customWidth="1"/>
    <col min="3" max="3" width="16.42578125" customWidth="1"/>
    <col min="4" max="4" width="8.28515625" customWidth="1"/>
    <col min="5" max="5" width="9.7109375" customWidth="1"/>
    <col min="6" max="9" width="17.7109375" customWidth="1"/>
  </cols>
  <sheetData>
    <row r="1" spans="1:10" ht="15" customHeight="1" thickBot="1" x14ac:dyDescent="0.3">
      <c r="F1" s="66" t="s">
        <v>302</v>
      </c>
    </row>
    <row r="2" spans="1:10" ht="45" customHeight="1" thickBot="1" x14ac:dyDescent="0.3">
      <c r="B2" s="199" t="s">
        <v>539</v>
      </c>
      <c r="C2" s="200" t="s">
        <v>325</v>
      </c>
      <c r="F2" s="65" t="s">
        <v>299</v>
      </c>
    </row>
    <row r="3" spans="1:10" ht="28.9" customHeight="1" thickBot="1" x14ac:dyDescent="0.3">
      <c r="B3" s="78" t="s">
        <v>343</v>
      </c>
      <c r="C3" s="81">
        <v>15</v>
      </c>
      <c r="F3" s="67" t="s">
        <v>300</v>
      </c>
    </row>
    <row r="4" spans="1:10" ht="15" customHeight="1" x14ac:dyDescent="0.25"/>
    <row r="5" spans="1:10" ht="16.5" thickBot="1" x14ac:dyDescent="0.3">
      <c r="B5" s="56" t="s">
        <v>293</v>
      </c>
      <c r="F5" s="122" t="s">
        <v>350</v>
      </c>
      <c r="G5" s="122" t="s">
        <v>524</v>
      </c>
      <c r="H5" s="122" t="s">
        <v>294</v>
      </c>
      <c r="I5" s="122" t="s">
        <v>295</v>
      </c>
      <c r="J5" s="128"/>
    </row>
    <row r="6" spans="1:10" ht="15.75" thickBot="1" x14ac:dyDescent="0.3">
      <c r="C6" s="63" t="s">
        <v>290</v>
      </c>
      <c r="D6" s="64" t="s">
        <v>8</v>
      </c>
      <c r="E6" s="115" t="s">
        <v>285</v>
      </c>
      <c r="F6" s="123" t="s">
        <v>297</v>
      </c>
      <c r="G6" s="123" t="s">
        <v>297</v>
      </c>
      <c r="H6" s="123" t="s">
        <v>303</v>
      </c>
      <c r="I6" s="127" t="s">
        <v>304</v>
      </c>
      <c r="J6" s="128"/>
    </row>
    <row r="7" spans="1:10" ht="15.75" thickBot="1" x14ac:dyDescent="0.3">
      <c r="A7">
        <v>1</v>
      </c>
      <c r="B7" s="120" t="s">
        <v>284</v>
      </c>
      <c r="C7" s="90"/>
      <c r="D7" s="99" t="str">
        <f>IFERROR(VLOOKUP($C7,Datasheet!$G$14:$I$26,3)," ")</f>
        <v xml:space="preserve"> </v>
      </c>
      <c r="E7" s="116">
        <f>IFERROR(VLOOKUP($C7,Datasheet!$G$14:$I$26,2),0)</f>
        <v>0</v>
      </c>
      <c r="F7" s="124"/>
      <c r="G7" s="124"/>
      <c r="H7" s="126">
        <f>+G7-F7</f>
        <v>0</v>
      </c>
      <c r="I7" s="126">
        <f>+H7*E7</f>
        <v>0</v>
      </c>
      <c r="J7" s="128"/>
    </row>
    <row r="8" spans="1:10" ht="15.75" thickBot="1" x14ac:dyDescent="0.3">
      <c r="B8" s="13" t="s">
        <v>284</v>
      </c>
      <c r="C8" s="92"/>
      <c r="D8" s="100" t="str">
        <f>IFERROR(VLOOKUP($C8,Datasheet!$G$14:$I$26,3)," ")</f>
        <v xml:space="preserve"> </v>
      </c>
      <c r="E8" s="117">
        <f>IFERROR(VLOOKUP($C8,Datasheet!$G$14:$I$26,2),0)</f>
        <v>0</v>
      </c>
      <c r="F8" s="124"/>
      <c r="G8" s="124"/>
      <c r="H8" s="126">
        <f>+G8-F8</f>
        <v>0</v>
      </c>
      <c r="I8" s="126">
        <f>+H8*E8</f>
        <v>0</v>
      </c>
      <c r="J8" s="128"/>
    </row>
    <row r="9" spans="1:10" ht="15.75" thickBot="1" x14ac:dyDescent="0.3">
      <c r="B9" s="121" t="s">
        <v>284</v>
      </c>
      <c r="C9" s="91"/>
      <c r="D9" s="100" t="str">
        <f>IFERROR(VLOOKUP($C9,Datasheet!$G$14:$I$26,3)," ")</f>
        <v xml:space="preserve"> </v>
      </c>
      <c r="E9" s="117">
        <f>IFERROR(VLOOKUP($C9,Datasheet!$G$14:$I$26,2),0)</f>
        <v>0</v>
      </c>
      <c r="F9" s="124"/>
      <c r="G9" s="124"/>
      <c r="H9" s="126">
        <f>+G9-F9</f>
        <v>0</v>
      </c>
      <c r="I9" s="126">
        <f>+H9*E9</f>
        <v>0</v>
      </c>
      <c r="J9" s="128"/>
    </row>
    <row r="10" spans="1:10" ht="15.75" thickBot="1" x14ac:dyDescent="0.3">
      <c r="C10" s="6"/>
      <c r="D10" s="101"/>
      <c r="E10" s="102"/>
      <c r="F10" s="125"/>
      <c r="G10" s="125"/>
      <c r="H10" s="126"/>
      <c r="I10" s="126"/>
      <c r="J10" s="128"/>
    </row>
    <row r="11" spans="1:10" ht="15.75" thickBot="1" x14ac:dyDescent="0.3">
      <c r="A11">
        <v>2</v>
      </c>
      <c r="B11" s="47" t="s">
        <v>340</v>
      </c>
      <c r="C11" s="92"/>
      <c r="D11" s="103" t="str">
        <f>IFERROR(VLOOKUP($C$11,Datasheet!$G$37:$J$41,2,)," ")</f>
        <v xml:space="preserve"> </v>
      </c>
      <c r="E11" s="117">
        <f>IFERROR(VLOOKUP($C$11,Datasheet!$G$37:$J$41,3,),0)</f>
        <v>0</v>
      </c>
      <c r="F11" s="124"/>
      <c r="G11" s="124"/>
      <c r="H11" s="126">
        <f>+G11-F11</f>
        <v>0</v>
      </c>
      <c r="I11" s="126">
        <f>+H11*E11</f>
        <v>0</v>
      </c>
      <c r="J11" s="128"/>
    </row>
    <row r="12" spans="1:10" ht="15.75" thickBot="1" x14ac:dyDescent="0.3">
      <c r="C12" s="6"/>
      <c r="D12" s="101"/>
      <c r="E12" s="102"/>
      <c r="F12" s="125"/>
      <c r="G12" s="125"/>
      <c r="H12" s="126"/>
      <c r="I12" s="126"/>
      <c r="J12" s="128"/>
    </row>
    <row r="13" spans="1:10" ht="15.75" thickBot="1" x14ac:dyDescent="0.3">
      <c r="A13">
        <v>3</v>
      </c>
      <c r="B13" s="47" t="s">
        <v>341</v>
      </c>
      <c r="C13" s="92"/>
      <c r="D13" s="100" t="str">
        <f>IFERROR(VLOOKUP($C13,Datasheet!$A$7:'Datasheet'!$E$35,2),"")</f>
        <v/>
      </c>
      <c r="E13" s="117">
        <f>IFERROR(VLOOKUP($C$13,Datasheet!$A$7:$E$35,4),0)</f>
        <v>0</v>
      </c>
      <c r="F13" s="124"/>
      <c r="G13" s="124"/>
      <c r="H13" s="126">
        <f>+G13-F13</f>
        <v>0</v>
      </c>
      <c r="I13" s="126">
        <f>+H13*E13</f>
        <v>0</v>
      </c>
      <c r="J13" s="128"/>
    </row>
    <row r="14" spans="1:10" ht="15.75" thickBot="1" x14ac:dyDescent="0.3">
      <c r="C14" s="6"/>
      <c r="D14" s="101"/>
      <c r="E14" s="102"/>
      <c r="F14" s="125"/>
      <c r="G14" s="125"/>
      <c r="H14" s="126"/>
      <c r="I14" s="126"/>
      <c r="J14" s="128"/>
    </row>
    <row r="15" spans="1:10" ht="15.75" thickBot="1" x14ac:dyDescent="0.3">
      <c r="A15">
        <v>4</v>
      </c>
      <c r="B15" s="47" t="s">
        <v>341</v>
      </c>
      <c r="C15" s="92"/>
      <c r="D15" s="100" t="str">
        <f>IFERROR(VLOOKUP($C$15,Datasheet!$A$7:$E$35,2),"")</f>
        <v/>
      </c>
      <c r="E15" s="117">
        <f>IFERROR(VLOOKUP($C$15,Datasheet!$A$7:$E$35,4),0)</f>
        <v>0</v>
      </c>
      <c r="F15" s="124"/>
      <c r="G15" s="124"/>
      <c r="H15" s="126">
        <f>+G15-F15</f>
        <v>0</v>
      </c>
      <c r="I15" s="126">
        <f>+H15*E15</f>
        <v>0</v>
      </c>
      <c r="J15" s="128"/>
    </row>
    <row r="16" spans="1:10" ht="15.75" thickBot="1" x14ac:dyDescent="0.3">
      <c r="C16" s="6"/>
      <c r="E16" s="51"/>
      <c r="F16" s="125"/>
      <c r="G16" s="125"/>
      <c r="H16" s="126"/>
      <c r="I16" s="126"/>
      <c r="J16" s="128"/>
    </row>
    <row r="17" spans="1:10" ht="15.75" thickBot="1" x14ac:dyDescent="0.3">
      <c r="A17">
        <v>5</v>
      </c>
      <c r="B17" s="47" t="s">
        <v>335</v>
      </c>
      <c r="C17" s="94"/>
      <c r="D17" s="96"/>
      <c r="E17" s="118"/>
      <c r="F17" s="124"/>
      <c r="G17" s="124"/>
      <c r="H17" s="126">
        <f>+G17-F17</f>
        <v>0</v>
      </c>
      <c r="I17" s="126">
        <f>+H17*E17</f>
        <v>0</v>
      </c>
      <c r="J17" s="128"/>
    </row>
    <row r="18" spans="1:10" ht="15.75" thickBot="1" x14ac:dyDescent="0.3">
      <c r="B18" t="s">
        <v>313</v>
      </c>
      <c r="C18" s="95"/>
      <c r="E18" s="51"/>
      <c r="F18" s="125"/>
      <c r="G18" s="125"/>
      <c r="H18" s="126"/>
      <c r="I18" s="126"/>
      <c r="J18" s="128"/>
    </row>
    <row r="19" spans="1:10" x14ac:dyDescent="0.25">
      <c r="A19">
        <v>6</v>
      </c>
      <c r="B19" s="3" t="s">
        <v>342</v>
      </c>
      <c r="C19" s="93" t="s">
        <v>292</v>
      </c>
      <c r="D19" s="3" t="s">
        <v>95</v>
      </c>
      <c r="E19" s="119">
        <f>Datasheet!$Q$5</f>
        <v>0.28999999999999998</v>
      </c>
      <c r="F19" s="124"/>
      <c r="G19" s="124"/>
      <c r="H19" s="126">
        <f>+G19-F19</f>
        <v>0</v>
      </c>
      <c r="I19" s="126">
        <f>+H19*E19</f>
        <v>0</v>
      </c>
      <c r="J19" s="128"/>
    </row>
    <row r="20" spans="1:10" ht="15.75" thickBot="1" x14ac:dyDescent="0.3">
      <c r="C20" s="6"/>
      <c r="E20" s="69"/>
      <c r="F20" s="68"/>
      <c r="G20" s="68"/>
      <c r="H20" s="83"/>
      <c r="I20" s="84"/>
    </row>
    <row r="21" spans="1:10" ht="15.75" thickBot="1" x14ac:dyDescent="0.3">
      <c r="C21" s="6"/>
      <c r="E21" s="69"/>
      <c r="F21" s="82"/>
      <c r="G21" s="68"/>
      <c r="H21" s="60" t="s">
        <v>315</v>
      </c>
      <c r="I21" s="104">
        <f>SUM(I7:I19)</f>
        <v>0</v>
      </c>
    </row>
    <row r="22" spans="1:10" x14ac:dyDescent="0.25">
      <c r="B22" s="57" t="s">
        <v>314</v>
      </c>
      <c r="C22" s="58"/>
      <c r="D22" s="40"/>
      <c r="E22" s="51"/>
      <c r="F22" s="52"/>
      <c r="G22" s="52"/>
      <c r="H22" s="53"/>
      <c r="I22" s="61"/>
    </row>
    <row r="23" spans="1:10" ht="15.75" thickBot="1" x14ac:dyDescent="0.3">
      <c r="B23" s="44"/>
      <c r="C23" s="6"/>
      <c r="D23" s="45"/>
      <c r="E23" s="51"/>
      <c r="G23" s="52"/>
      <c r="H23" s="53"/>
    </row>
    <row r="24" spans="1:10" ht="15.75" thickBot="1" x14ac:dyDescent="0.3">
      <c r="B24" s="59" t="str">
        <f>IF($I$21&lt;=0,Datasheet!$K$11,Datasheet!$K$12)</f>
        <v>Totale besparing CO2/jaar</v>
      </c>
      <c r="C24" s="105">
        <f>-I21</f>
        <v>0</v>
      </c>
      <c r="D24" s="45" t="s">
        <v>285</v>
      </c>
      <c r="E24" s="51"/>
    </row>
    <row r="25" spans="1:10" ht="15.75" thickBot="1" x14ac:dyDescent="0.3">
      <c r="B25" s="41"/>
      <c r="C25" s="106">
        <f>+C24/1000</f>
        <v>0</v>
      </c>
      <c r="D25" s="43" t="s">
        <v>318</v>
      </c>
      <c r="E25" s="51"/>
    </row>
    <row r="26" spans="1:10" ht="15.75" thickBot="1" x14ac:dyDescent="0.3">
      <c r="C26" s="6"/>
      <c r="E26" s="51"/>
    </row>
    <row r="27" spans="1:10" ht="30.75" thickBot="1" x14ac:dyDescent="0.3">
      <c r="B27" s="113" t="str">
        <f>IF($I$35&lt;=0,Datasheet!$K$21,Datasheet!$K$23)</f>
        <v>Totale CO2 besparing over de opgegeven periode van 15 jaar</v>
      </c>
      <c r="C27" s="105">
        <f>IF($C$3&gt;Datasheet!$H$4,+C25*Datasheet!$H$4,$C$25*$C$3)</f>
        <v>0</v>
      </c>
      <c r="D27" s="75" t="s">
        <v>318</v>
      </c>
    </row>
    <row r="28" spans="1:10" ht="15.75" thickBot="1" x14ac:dyDescent="0.3">
      <c r="C28" s="6"/>
    </row>
    <row r="29" spans="1:10" ht="15.75" thickBot="1" x14ac:dyDescent="0.3">
      <c r="B29" s="48" t="s">
        <v>319</v>
      </c>
      <c r="C29" s="86"/>
      <c r="D29" s="85" t="s">
        <v>320</v>
      </c>
    </row>
    <row r="30" spans="1:10" ht="30.75" thickBot="1" x14ac:dyDescent="0.3">
      <c r="B30" s="41" t="s">
        <v>336</v>
      </c>
      <c r="C30" s="107">
        <f>IFERROR(+C29/C27,0)</f>
        <v>0</v>
      </c>
      <c r="D30" s="87" t="s">
        <v>321</v>
      </c>
    </row>
    <row r="31" spans="1:10" x14ac:dyDescent="0.25">
      <c r="B31" s="108" t="str">
        <f>IF(C30&gt;Datasheet!$H$5,"Let op, kosteneffectiviteit mag maximaal "&amp;Datasheet!$H$5&amp;" euro per ton CO2 zijn !","De kosteneffectiviteit valt binnen de norm")</f>
        <v>De kosteneffectiviteit valt binnen de norm</v>
      </c>
    </row>
    <row r="32" spans="1:10" ht="15.75" thickBot="1" x14ac:dyDescent="0.3"/>
    <row r="33" spans="2:3" x14ac:dyDescent="0.25">
      <c r="B33" s="88" t="s">
        <v>298</v>
      </c>
      <c r="C33" s="6"/>
    </row>
    <row r="34" spans="2:3" ht="15.75" thickBot="1" x14ac:dyDescent="0.3">
      <c r="B34" s="89" t="str">
        <f>Toelichting!K2</f>
        <v>Versie 1 - April 2024</v>
      </c>
      <c r="C34" s="6"/>
    </row>
    <row r="35" spans="2:3" x14ac:dyDescent="0.25">
      <c r="C35" s="6"/>
    </row>
    <row r="36" spans="2:3" x14ac:dyDescent="0.25">
      <c r="C36" s="6"/>
    </row>
  </sheetData>
  <sheetProtection algorithmName="SHA-512" hashValue="/eowzWZOJJ/JW3rWleGnx9fjl7zfBiyaHS/4i7KO1KcPwThAGWt0um8z+HWyV6X3wZEq392hS5J2rmLcQvxvWQ==" saltValue="crKiu6TWaJVP3oymeT1Ncw==" spinCount="100000" sheet="1" objects="1" scenarios="1"/>
  <dataConsolidate/>
  <conditionalFormatting sqref="C24:C25">
    <cfRule type="cellIs" dxfId="21" priority="1" operator="lessThan">
      <formula>0</formula>
    </cfRule>
    <cfRule type="cellIs" dxfId="20" priority="2" operator="greaterThan">
      <formula>0</formula>
    </cfRule>
  </conditionalFormatting>
  <conditionalFormatting sqref="C27">
    <cfRule type="cellIs" dxfId="19" priority="21" operator="lessThan">
      <formula>0</formula>
    </cfRule>
    <cfRule type="cellIs" dxfId="18" priority="22" operator="greaterThan">
      <formula>0</formula>
    </cfRule>
  </conditionalFormatting>
  <conditionalFormatting sqref="I7:I9">
    <cfRule type="cellIs" dxfId="15" priority="13" operator="greaterThan">
      <formula>0</formula>
    </cfRule>
    <cfRule type="cellIs" dxfId="14" priority="14" operator="lessThan">
      <formula>0</formula>
    </cfRule>
  </conditionalFormatting>
  <conditionalFormatting sqref="I11">
    <cfRule type="cellIs" dxfId="13" priority="11" operator="greaterThan">
      <formula>0</formula>
    </cfRule>
    <cfRule type="cellIs" dxfId="12" priority="12" operator="lessThan">
      <formula>0</formula>
    </cfRule>
  </conditionalFormatting>
  <conditionalFormatting sqref="I13">
    <cfRule type="cellIs" dxfId="11" priority="9" operator="greaterThan">
      <formula>0</formula>
    </cfRule>
    <cfRule type="cellIs" dxfId="10" priority="10" operator="lessThan">
      <formula>0</formula>
    </cfRule>
  </conditionalFormatting>
  <conditionalFormatting sqref="I15">
    <cfRule type="cellIs" dxfId="9" priority="7" operator="greaterThan">
      <formula>0</formula>
    </cfRule>
    <cfRule type="cellIs" dxfId="8" priority="8" operator="lessThan">
      <formula>0</formula>
    </cfRule>
  </conditionalFormatting>
  <conditionalFormatting sqref="I17">
    <cfRule type="cellIs" dxfId="7" priority="5" operator="greaterThan">
      <formula>0</formula>
    </cfRule>
    <cfRule type="cellIs" dxfId="6" priority="6" operator="lessThan">
      <formula>0</formula>
    </cfRule>
  </conditionalFormatting>
  <conditionalFormatting sqref="I19">
    <cfRule type="cellIs" dxfId="5" priority="3" operator="greaterThan">
      <formula>0</formula>
    </cfRule>
    <cfRule type="cellIs" dxfId="4" priority="4" operator="lessThan">
      <formula>0</formula>
    </cfRule>
  </conditionalFormatting>
  <pageMargins left="0.70866141732283472" right="0.70866141732283472" top="0.74803149606299213" bottom="0.74803149606299213" header="0.31496062992125984" footer="0.31496062992125984"/>
  <pageSetup paperSize="9" scale="77" orientation="landscape" horizontalDpi="1200" verticalDpi="1200" r:id="rId1"/>
  <headerFooter>
    <oddFooter>&amp;LVersie: april 2024 &amp;C&amp;A&amp;R&amp;P van &amp;N</oddFooter>
  </headerFooter>
  <extLst>
    <ext xmlns:x14="http://schemas.microsoft.com/office/spreadsheetml/2009/9/main" uri="{78C0D931-6437-407d-A8EE-F0AAD7539E65}">
      <x14:conditionalFormattings>
        <x14:conditionalFormatting xmlns:xm="http://schemas.microsoft.com/office/excel/2006/main">
          <x14:cfRule type="cellIs" priority="30" operator="greaterThan" id="{FC80DC17-6DF6-4D52-96B3-F8AE9A489F59}">
            <xm:f>Datasheet!$H$5</xm:f>
            <x14:dxf>
              <fill>
                <patternFill>
                  <bgColor rgb="FFFF0000"/>
                </patternFill>
              </fill>
            </x14:dxf>
          </x14:cfRule>
          <x14:cfRule type="cellIs" priority="31" operator="lessThan" id="{6B3ED1FF-C98D-480F-A31B-AA3EAD3E46E9}">
            <xm:f>Datasheet!$H$5</xm:f>
            <x14:dxf>
              <fill>
                <patternFill>
                  <bgColor rgb="FF92D050"/>
                </patternFill>
              </fill>
            </x14:dxf>
          </x14:cfRule>
          <xm:sqref>C30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50DD52E-2544-4D01-AEA2-F94E50C1EC99}">
          <x14:formula1>
            <xm:f>Datasheet!$G$14:$G$27</xm:f>
          </x14:formula1>
          <xm:sqref>C7:C9</xm:sqref>
        </x14:dataValidation>
        <x14:dataValidation type="list" allowBlank="1" showInputMessage="1" showErrorMessage="1" xr:uid="{00216725-6C14-4B73-A37A-853D7CDEECC5}">
          <x14:formula1>
            <xm:f>Datasheet!$G$37:$G$41</xm:f>
          </x14:formula1>
          <xm:sqref>C11</xm:sqref>
        </x14:dataValidation>
        <x14:dataValidation type="list" allowBlank="1" showInputMessage="1" showErrorMessage="1" xr:uid="{75C13D07-D136-42AA-BB9C-F20A4CF228E4}">
          <x14:formula1>
            <xm:f>Datasheet!$A$7:$A$35</xm:f>
          </x14:formula1>
          <xm:sqref>C13 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D806E-43EF-407A-86D9-61AA5CCDC393}">
  <sheetPr>
    <tabColor rgb="FF00B050"/>
  </sheetPr>
  <dimension ref="A1:H41"/>
  <sheetViews>
    <sheetView showGridLines="0" zoomScale="80" zoomScaleNormal="80" workbookViewId="0">
      <selection activeCell="K18" sqref="K18"/>
    </sheetView>
  </sheetViews>
  <sheetFormatPr defaultRowHeight="15" x14ac:dyDescent="0.25"/>
  <cols>
    <col min="1" max="1" width="2.42578125" customWidth="1"/>
    <col min="2" max="2" width="39.85546875" customWidth="1"/>
    <col min="3" max="3" width="16.42578125" customWidth="1"/>
    <col min="4" max="4" width="8.28515625" customWidth="1"/>
    <col min="5" max="5" width="9.7109375" customWidth="1"/>
    <col min="6" max="7" width="17.7109375" customWidth="1"/>
  </cols>
  <sheetData>
    <row r="1" spans="1:8" ht="23.25" x14ac:dyDescent="0.35">
      <c r="B1" s="204" t="s">
        <v>534</v>
      </c>
    </row>
    <row r="2" spans="1:8" ht="15.75" thickBot="1" x14ac:dyDescent="0.3"/>
    <row r="3" spans="1:8" ht="15" customHeight="1" thickBot="1" x14ac:dyDescent="0.3">
      <c r="F3" s="66" t="s">
        <v>302</v>
      </c>
    </row>
    <row r="4" spans="1:8" ht="42.75" customHeight="1" thickBot="1" x14ac:dyDescent="0.35">
      <c r="B4" s="202" t="s">
        <v>530</v>
      </c>
      <c r="C4" s="203" t="s">
        <v>325</v>
      </c>
      <c r="F4" s="65" t="s">
        <v>299</v>
      </c>
    </row>
    <row r="5" spans="1:8" ht="28.9" customHeight="1" thickBot="1" x14ac:dyDescent="0.3">
      <c r="B5" s="78"/>
      <c r="C5" s="198"/>
      <c r="F5" s="67" t="s">
        <v>300</v>
      </c>
    </row>
    <row r="6" spans="1:8" ht="15" customHeight="1" x14ac:dyDescent="0.25"/>
    <row r="7" spans="1:8" ht="16.5" thickBot="1" x14ac:dyDescent="0.3">
      <c r="B7" s="56" t="s">
        <v>293</v>
      </c>
      <c r="F7" s="122" t="s">
        <v>529</v>
      </c>
      <c r="G7" s="122" t="s">
        <v>295</v>
      </c>
      <c r="H7" s="128"/>
    </row>
    <row r="8" spans="1:8" ht="15.75" thickBot="1" x14ac:dyDescent="0.3">
      <c r="C8" s="63" t="s">
        <v>290</v>
      </c>
      <c r="D8" s="64" t="s">
        <v>8</v>
      </c>
      <c r="E8" s="115" t="s">
        <v>285</v>
      </c>
      <c r="F8" s="123" t="s">
        <v>297</v>
      </c>
      <c r="G8" s="127" t="s">
        <v>304</v>
      </c>
      <c r="H8" s="128"/>
    </row>
    <row r="9" spans="1:8" ht="15.75" thickBot="1" x14ac:dyDescent="0.3">
      <c r="A9">
        <v>1</v>
      </c>
      <c r="B9" s="120" t="s">
        <v>284</v>
      </c>
      <c r="C9" s="90"/>
      <c r="D9" s="99" t="str">
        <f>IFERROR(VLOOKUP($C9,Datasheet!$G$14:$I$26,3)," ")</f>
        <v xml:space="preserve"> </v>
      </c>
      <c r="E9" s="116">
        <f>IFERROR(VLOOKUP($C9,Datasheet!$G$14:$I$26,2),0)</f>
        <v>0</v>
      </c>
      <c r="F9" s="124"/>
      <c r="G9" s="126">
        <f>+F9*E9</f>
        <v>0</v>
      </c>
      <c r="H9" s="128"/>
    </row>
    <row r="10" spans="1:8" ht="15.75" thickBot="1" x14ac:dyDescent="0.3">
      <c r="B10" s="13" t="s">
        <v>284</v>
      </c>
      <c r="C10" s="92"/>
      <c r="D10" s="100" t="str">
        <f>IFERROR(VLOOKUP($C10,Datasheet!$G$14:$I$26,3)," ")</f>
        <v xml:space="preserve"> </v>
      </c>
      <c r="E10" s="117">
        <f>IFERROR(VLOOKUP($C10,Datasheet!$G$14:$I$26,2),0)</f>
        <v>0</v>
      </c>
      <c r="F10" s="124"/>
      <c r="G10" s="126">
        <f t="shared" ref="G10:G21" si="0">+F10*E10</f>
        <v>0</v>
      </c>
      <c r="H10" s="128"/>
    </row>
    <row r="11" spans="1:8" ht="15.75" thickBot="1" x14ac:dyDescent="0.3">
      <c r="B11" s="121" t="s">
        <v>284</v>
      </c>
      <c r="C11" s="91"/>
      <c r="D11" s="100" t="str">
        <f>IFERROR(VLOOKUP($C11,Datasheet!$G$14:$I$26,3)," ")</f>
        <v xml:space="preserve"> </v>
      </c>
      <c r="E11" s="117">
        <f>IFERROR(VLOOKUP($C11,Datasheet!$G$14:$I$26,2),0)</f>
        <v>0</v>
      </c>
      <c r="F11" s="124"/>
      <c r="G11" s="126">
        <f t="shared" si="0"/>
        <v>0</v>
      </c>
      <c r="H11" s="128"/>
    </row>
    <row r="12" spans="1:8" ht="15.75" thickBot="1" x14ac:dyDescent="0.3">
      <c r="C12" s="6"/>
      <c r="D12" s="101"/>
      <c r="E12" s="102"/>
      <c r="F12" s="125"/>
      <c r="G12" s="126">
        <f t="shared" si="0"/>
        <v>0</v>
      </c>
      <c r="H12" s="128"/>
    </row>
    <row r="13" spans="1:8" ht="15.75" thickBot="1" x14ac:dyDescent="0.3">
      <c r="A13">
        <v>2</v>
      </c>
      <c r="B13" s="47" t="s">
        <v>340</v>
      </c>
      <c r="C13" s="92"/>
      <c r="D13" s="103" t="str">
        <f>IFERROR(VLOOKUP($C$13,Datasheet!$G$37:$J$41,2,)," ")</f>
        <v xml:space="preserve"> </v>
      </c>
      <c r="E13" s="117">
        <f>IFERROR(VLOOKUP($C$13,Datasheet!$G$37:$J$41,3,),0)</f>
        <v>0</v>
      </c>
      <c r="F13" s="124"/>
      <c r="G13" s="126">
        <f t="shared" si="0"/>
        <v>0</v>
      </c>
      <c r="H13" s="128"/>
    </row>
    <row r="14" spans="1:8" ht="15.75" thickBot="1" x14ac:dyDescent="0.3">
      <c r="C14" s="6"/>
      <c r="D14" s="101"/>
      <c r="E14" s="102"/>
      <c r="F14" s="125"/>
      <c r="G14" s="126">
        <f t="shared" si="0"/>
        <v>0</v>
      </c>
      <c r="H14" s="128"/>
    </row>
    <row r="15" spans="1:8" ht="15.75" thickBot="1" x14ac:dyDescent="0.3">
      <c r="A15">
        <v>3</v>
      </c>
      <c r="B15" s="47" t="s">
        <v>341</v>
      </c>
      <c r="C15" s="92"/>
      <c r="D15" s="100" t="str">
        <f>IFERROR(VLOOKUP($C15,Datasheet!$A$7:'Datasheet'!$E$35,2),"")</f>
        <v/>
      </c>
      <c r="E15" s="117">
        <f>IFERROR(VLOOKUP($C$15,Datasheet!$A$7:$E$35,4),0)</f>
        <v>0</v>
      </c>
      <c r="F15" s="124"/>
      <c r="G15" s="126">
        <f t="shared" si="0"/>
        <v>0</v>
      </c>
      <c r="H15" s="128"/>
    </row>
    <row r="16" spans="1:8" ht="15.75" thickBot="1" x14ac:dyDescent="0.3">
      <c r="C16" s="6"/>
      <c r="D16" s="101"/>
      <c r="E16" s="102"/>
      <c r="F16" s="125"/>
      <c r="G16" s="126">
        <f t="shared" si="0"/>
        <v>0</v>
      </c>
      <c r="H16" s="128"/>
    </row>
    <row r="17" spans="1:8" ht="15.75" thickBot="1" x14ac:dyDescent="0.3">
      <c r="A17">
        <v>4</v>
      </c>
      <c r="B17" s="47" t="s">
        <v>341</v>
      </c>
      <c r="C17" s="92"/>
      <c r="D17" s="100" t="str">
        <f>IFERROR(VLOOKUP($C$17,Datasheet!$A$7:$E$35,2),"")</f>
        <v/>
      </c>
      <c r="E17" s="117">
        <f>IFERROR(VLOOKUP($C$17,Datasheet!$A$7:$E$35,4),0)</f>
        <v>0</v>
      </c>
      <c r="F17" s="124"/>
      <c r="G17" s="126">
        <f t="shared" si="0"/>
        <v>0</v>
      </c>
      <c r="H17" s="128"/>
    </row>
    <row r="18" spans="1:8" ht="15.75" thickBot="1" x14ac:dyDescent="0.3">
      <c r="C18" s="6"/>
      <c r="E18" s="51"/>
      <c r="F18" s="125"/>
      <c r="G18" s="126">
        <f t="shared" si="0"/>
        <v>0</v>
      </c>
      <c r="H18" s="128"/>
    </row>
    <row r="19" spans="1:8" ht="15.75" thickBot="1" x14ac:dyDescent="0.3">
      <c r="A19">
        <v>5</v>
      </c>
      <c r="B19" s="47" t="s">
        <v>335</v>
      </c>
      <c r="C19" s="94"/>
      <c r="D19" s="96"/>
      <c r="E19" s="118"/>
      <c r="F19" s="124"/>
      <c r="G19" s="126">
        <f t="shared" si="0"/>
        <v>0</v>
      </c>
      <c r="H19" s="128"/>
    </row>
    <row r="20" spans="1:8" ht="15.75" thickBot="1" x14ac:dyDescent="0.3">
      <c r="B20" t="s">
        <v>313</v>
      </c>
      <c r="C20" s="95"/>
      <c r="E20" s="51"/>
      <c r="F20" s="125"/>
      <c r="G20" s="126">
        <f t="shared" si="0"/>
        <v>0</v>
      </c>
      <c r="H20" s="128"/>
    </row>
    <row r="21" spans="1:8" x14ac:dyDescent="0.25">
      <c r="A21">
        <v>6</v>
      </c>
      <c r="B21" s="3" t="s">
        <v>342</v>
      </c>
      <c r="C21" s="93" t="s">
        <v>292</v>
      </c>
      <c r="D21" s="3" t="s">
        <v>95</v>
      </c>
      <c r="E21" s="119">
        <f>Datasheet!$Q$5</f>
        <v>0.28999999999999998</v>
      </c>
      <c r="F21" s="124"/>
      <c r="G21" s="126">
        <f t="shared" si="0"/>
        <v>0</v>
      </c>
      <c r="H21" s="128"/>
    </row>
    <row r="22" spans="1:8" ht="15.75" thickBot="1" x14ac:dyDescent="0.3">
      <c r="C22" s="6"/>
      <c r="E22" s="69"/>
      <c r="F22" s="68"/>
      <c r="G22" s="84"/>
    </row>
    <row r="23" spans="1:8" ht="30.75" thickBot="1" x14ac:dyDescent="0.3">
      <c r="F23" s="207" t="s">
        <v>535</v>
      </c>
      <c r="G23" s="104">
        <f>SUM(G9:G21)</f>
        <v>0</v>
      </c>
    </row>
    <row r="24" spans="1:8" x14ac:dyDescent="0.25">
      <c r="F24" s="201"/>
      <c r="G24" s="61"/>
    </row>
    <row r="25" spans="1:8" x14ac:dyDescent="0.25">
      <c r="B25" t="s">
        <v>533</v>
      </c>
      <c r="C25" s="205">
        <f>Kosteneffectiviteit!E7*Kosteneffectiviteit!G7+Kosteneffectiviteit!E8*Kosteneffectiviteit!G8+Kosteneffectiviteit!E9*Kosteneffectiviteit!G9+Kosteneffectiviteit!E11*Kosteneffectiviteit!G11+Kosteneffectiviteit!E13*Kosteneffectiviteit!G13+Kosteneffectiviteit!E15*Kosteneffectiviteit!G15+Kosteneffectiviteit!E17*Kosteneffectiviteit!G17+Kosteneffectiviteit!E19*Kosteneffectiviteit!G19</f>
        <v>0</v>
      </c>
      <c r="D25" t="s">
        <v>285</v>
      </c>
      <c r="F25" s="201"/>
      <c r="G25" s="61"/>
    </row>
    <row r="26" spans="1:8" ht="30" x14ac:dyDescent="0.25">
      <c r="B26" s="6" t="s">
        <v>536</v>
      </c>
      <c r="C26" s="206">
        <f>G23-C25</f>
        <v>0</v>
      </c>
      <c r="D26" t="s">
        <v>285</v>
      </c>
      <c r="F26" s="201"/>
      <c r="G26" s="61"/>
    </row>
    <row r="27" spans="1:8" ht="15.75" thickBot="1" x14ac:dyDescent="0.3">
      <c r="C27" s="6"/>
      <c r="E27" s="69"/>
      <c r="F27" s="52"/>
      <c r="G27" s="61"/>
    </row>
    <row r="28" spans="1:8" x14ac:dyDescent="0.25">
      <c r="B28" s="57" t="s">
        <v>314</v>
      </c>
      <c r="C28" s="58"/>
      <c r="D28" s="40"/>
      <c r="E28" s="51"/>
    </row>
    <row r="29" spans="1:8" ht="15.75" thickBot="1" x14ac:dyDescent="0.3">
      <c r="B29" s="44"/>
      <c r="C29" s="6"/>
      <c r="D29" s="45"/>
      <c r="E29" s="51"/>
    </row>
    <row r="30" spans="1:8" ht="15.75" thickBot="1" x14ac:dyDescent="0.3">
      <c r="B30" s="59" t="str">
        <f>IF($G$23&lt;=0,Datasheet!$K$11,Datasheet!$K$12)</f>
        <v>Totale besparing CO2/jaar</v>
      </c>
      <c r="C30" s="105">
        <f>C26</f>
        <v>0</v>
      </c>
      <c r="D30" s="45" t="s">
        <v>285</v>
      </c>
      <c r="E30" s="51"/>
    </row>
    <row r="31" spans="1:8" ht="15.75" thickBot="1" x14ac:dyDescent="0.3">
      <c r="B31" s="41"/>
      <c r="C31" s="106">
        <f>+C30/1000</f>
        <v>0</v>
      </c>
      <c r="D31" s="43" t="s">
        <v>318</v>
      </c>
      <c r="E31" s="51"/>
    </row>
    <row r="32" spans="1:8" x14ac:dyDescent="0.25">
      <c r="C32" s="6"/>
      <c r="E32" s="51"/>
    </row>
    <row r="33" spans="2:3" x14ac:dyDescent="0.25">
      <c r="C33" s="6"/>
    </row>
    <row r="34" spans="2:3" x14ac:dyDescent="0.25">
      <c r="C34" s="6"/>
    </row>
    <row r="35" spans="2:3" x14ac:dyDescent="0.25">
      <c r="C35" s="6"/>
    </row>
    <row r="36" spans="2:3" x14ac:dyDescent="0.25">
      <c r="C36" s="6"/>
    </row>
    <row r="37" spans="2:3" ht="15.75" thickBot="1" x14ac:dyDescent="0.3">
      <c r="C37" s="6"/>
    </row>
    <row r="38" spans="2:3" x14ac:dyDescent="0.25">
      <c r="B38" s="88" t="s">
        <v>298</v>
      </c>
      <c r="C38" s="6"/>
    </row>
    <row r="39" spans="2:3" ht="15.75" thickBot="1" x14ac:dyDescent="0.3">
      <c r="B39" s="89" t="str">
        <f>Toelichting!K2</f>
        <v>Versie 1 - April 2024</v>
      </c>
      <c r="C39" s="6"/>
    </row>
    <row r="40" spans="2:3" x14ac:dyDescent="0.25">
      <c r="C40" s="6"/>
    </row>
    <row r="41" spans="2:3" x14ac:dyDescent="0.25">
      <c r="C41" s="6"/>
    </row>
  </sheetData>
  <sheetProtection algorithmName="SHA-512" hashValue="zzQKQhhzk2f+sEuCR3A/fElGFiRi+rPl18AI3R6dHhbgm3j765jRjMZZ4JE2VxRU9DZg+LkcR4rhpuca9wcQaA==" saltValue="oANbWKRailiKHpzpoA4tug==" spinCount="100000" sheet="1" objects="1" scenarios="1"/>
  <dataConsolidate/>
  <conditionalFormatting sqref="C30:C31">
    <cfRule type="cellIs" dxfId="3" priority="1" operator="lessThan">
      <formula>0</formula>
    </cfRule>
    <cfRule type="cellIs" dxfId="2" priority="2" operator="greaterThan">
      <formula>0</formula>
    </cfRule>
  </conditionalFormatting>
  <conditionalFormatting sqref="G9:G21">
    <cfRule type="cellIs" dxfId="1" priority="15" operator="greaterThan">
      <formula>0</formula>
    </cfRule>
    <cfRule type="cellIs" dxfId="0" priority="16" operator="lessThan">
      <formula>0</formula>
    </cfRule>
  </conditionalFormatting>
  <pageMargins left="0.70866141732283472" right="0.70866141732283472" top="0.74803149606299213" bottom="0.74803149606299213" header="0.31496062992125984" footer="0.31496062992125984"/>
  <pageSetup paperSize="9" scale="68" orientation="landscape" horizontalDpi="1200" verticalDpi="1200" r:id="rId1"/>
  <headerFooter>
    <oddFooter>&amp;LVersie: april 2024 &amp;C&amp;A&amp;R&amp;P van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78BF642C-E239-4C3D-B5AF-0179B71064AE}">
          <x14:formula1>
            <xm:f>Datasheet!$A$7:$A$35</xm:f>
          </x14:formula1>
          <xm:sqref>C15 C17</xm:sqref>
        </x14:dataValidation>
        <x14:dataValidation type="list" allowBlank="1" showInputMessage="1" showErrorMessage="1" xr:uid="{AC6D83BF-3F6D-43DB-83C1-DDCF93928BF0}">
          <x14:formula1>
            <xm:f>Datasheet!$G$37:$G$41</xm:f>
          </x14:formula1>
          <xm:sqref>C13</xm:sqref>
        </x14:dataValidation>
        <x14:dataValidation type="list" allowBlank="1" showInputMessage="1" showErrorMessage="1" xr:uid="{CCB6163F-6993-4D2D-88BD-55DE52B6E54F}">
          <x14:formula1>
            <xm:f>Datasheet!$G$14:$G$27</xm:f>
          </x14:formula1>
          <xm:sqref>C9:C11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DAD44-B526-4C64-A276-C6D1654BDD67}">
  <dimension ref="A1:U212"/>
  <sheetViews>
    <sheetView workbookViewId="0">
      <selection activeCell="B48" sqref="B48:C48"/>
    </sheetView>
  </sheetViews>
  <sheetFormatPr defaultColWidth="10.28515625" defaultRowHeight="11.25" x14ac:dyDescent="0.15"/>
  <cols>
    <col min="1" max="1" width="24.7109375" style="37" customWidth="1"/>
    <col min="2" max="2" width="11.85546875" style="24" customWidth="1"/>
    <col min="3" max="3" width="11.42578125" style="24" customWidth="1"/>
    <col min="4" max="4" width="17.42578125" style="24" customWidth="1"/>
    <col min="5" max="7" width="10.28515625" style="24"/>
    <col min="8" max="8" width="12.28515625" style="34" customWidth="1"/>
    <col min="9" max="9" width="80.42578125" style="34" customWidth="1"/>
    <col min="10" max="10" width="10.28515625" style="24"/>
    <col min="11" max="11" width="2" style="24" customWidth="1"/>
    <col min="12" max="12" width="10.28515625" style="24"/>
    <col min="13" max="13" width="31.42578125" style="24" customWidth="1"/>
    <col min="14" max="16384" width="10.28515625" style="24"/>
  </cols>
  <sheetData>
    <row r="1" spans="1:20" customFormat="1" ht="15" x14ac:dyDescent="0.25">
      <c r="A1" s="17"/>
      <c r="B1" s="18"/>
      <c r="C1" s="18"/>
      <c r="D1" s="18"/>
      <c r="E1" s="18"/>
      <c r="F1" s="18"/>
      <c r="G1" s="18"/>
      <c r="H1" s="19"/>
      <c r="I1" s="20"/>
      <c r="J1" s="18"/>
    </row>
    <row r="2" spans="1:20" customFormat="1" ht="46.5" x14ac:dyDescent="0.25">
      <c r="A2" s="21" t="s">
        <v>7</v>
      </c>
      <c r="B2" s="21"/>
      <c r="C2" s="21"/>
      <c r="D2" s="21" t="s">
        <v>8</v>
      </c>
      <c r="E2" s="21" t="s">
        <v>9</v>
      </c>
      <c r="F2" s="21" t="s">
        <v>10</v>
      </c>
      <c r="G2" s="21" t="s">
        <v>11</v>
      </c>
      <c r="H2" s="22" t="s">
        <v>12</v>
      </c>
      <c r="I2" s="21" t="s">
        <v>13</v>
      </c>
      <c r="J2" s="21" t="s">
        <v>14</v>
      </c>
      <c r="M2" s="133"/>
    </row>
    <row r="3" spans="1:20" customFormat="1" ht="15" x14ac:dyDescent="0.25">
      <c r="A3" s="134"/>
      <c r="B3" s="135"/>
      <c r="C3" s="135"/>
      <c r="D3" s="135"/>
      <c r="E3" s="135"/>
      <c r="F3" s="135"/>
      <c r="G3" s="135"/>
      <c r="H3" s="135"/>
      <c r="I3" s="135"/>
      <c r="J3" s="136"/>
      <c r="M3" s="137"/>
    </row>
    <row r="4" spans="1:20" s="23" customFormat="1" ht="179.25" customHeight="1" x14ac:dyDescent="0.15">
      <c r="A4" s="210" t="s">
        <v>353</v>
      </c>
      <c r="B4" s="211"/>
      <c r="C4" s="211"/>
      <c r="D4" s="211"/>
      <c r="E4" s="211"/>
      <c r="F4" s="211"/>
      <c r="G4" s="211"/>
      <c r="H4" s="211"/>
      <c r="I4" s="211"/>
      <c r="J4" s="212"/>
      <c r="M4" s="138"/>
      <c r="N4" s="137"/>
      <c r="P4" s="137"/>
    </row>
    <row r="5" spans="1:20" x14ac:dyDescent="0.15">
      <c r="A5" s="213" t="s">
        <v>15</v>
      </c>
      <c r="B5" s="214"/>
      <c r="C5" s="214"/>
      <c r="D5" s="214"/>
      <c r="E5" s="214"/>
      <c r="F5" s="214"/>
      <c r="G5" s="214"/>
      <c r="H5" s="214"/>
      <c r="I5" s="214"/>
      <c r="J5" s="215"/>
    </row>
    <row r="6" spans="1:20" ht="45" x14ac:dyDescent="0.25">
      <c r="A6" s="25"/>
      <c r="B6" s="26" t="s">
        <v>113</v>
      </c>
      <c r="C6" s="26" t="s">
        <v>354</v>
      </c>
      <c r="D6" s="26" t="s">
        <v>17</v>
      </c>
      <c r="E6" s="3">
        <v>2.8210000000000002</v>
      </c>
      <c r="F6" s="27">
        <v>2.1760000000000002</v>
      </c>
      <c r="G6" s="26">
        <v>0.64500000000000002</v>
      </c>
      <c r="H6" s="3" t="s">
        <v>355</v>
      </c>
      <c r="I6" s="28" t="s">
        <v>356</v>
      </c>
      <c r="J6" s="3" t="s">
        <v>357</v>
      </c>
      <c r="N6"/>
      <c r="O6"/>
      <c r="S6"/>
      <c r="T6"/>
    </row>
    <row r="7" spans="1:20" ht="30" x14ac:dyDescent="0.25">
      <c r="A7" s="25"/>
      <c r="B7" s="26" t="s">
        <v>113</v>
      </c>
      <c r="C7" s="26" t="s">
        <v>358</v>
      </c>
      <c r="D7" s="26" t="s">
        <v>17</v>
      </c>
      <c r="E7" s="3">
        <v>2.8839999999999999</v>
      </c>
      <c r="F7" s="27">
        <v>2.2330000000000001</v>
      </c>
      <c r="G7" s="26">
        <v>0.65100000000000002</v>
      </c>
      <c r="H7" s="26" t="s">
        <v>18</v>
      </c>
      <c r="I7" s="28" t="s">
        <v>20</v>
      </c>
      <c r="J7" s="3" t="s">
        <v>19</v>
      </c>
      <c r="N7"/>
      <c r="O7"/>
      <c r="S7"/>
      <c r="T7"/>
    </row>
    <row r="8" spans="1:20" ht="45" x14ac:dyDescent="0.25">
      <c r="A8" s="25"/>
      <c r="B8" s="26" t="s">
        <v>113</v>
      </c>
      <c r="C8" s="26" t="s">
        <v>359</v>
      </c>
      <c r="D8" s="26" t="s">
        <v>17</v>
      </c>
      <c r="E8" s="3">
        <v>3.073</v>
      </c>
      <c r="F8" s="27">
        <v>2.4140000000000001</v>
      </c>
      <c r="G8" s="26">
        <v>0.65900000000000003</v>
      </c>
      <c r="H8" s="3" t="s">
        <v>355</v>
      </c>
      <c r="I8" s="28" t="s">
        <v>360</v>
      </c>
      <c r="J8" s="3" t="s">
        <v>357</v>
      </c>
      <c r="N8"/>
      <c r="O8"/>
      <c r="S8"/>
      <c r="T8"/>
    </row>
    <row r="9" spans="1:20" ht="165" x14ac:dyDescent="0.25">
      <c r="A9" s="25"/>
      <c r="B9" s="26" t="s">
        <v>361</v>
      </c>
      <c r="C9" s="26" t="s">
        <v>21</v>
      </c>
      <c r="D9" s="26" t="s">
        <v>17</v>
      </c>
      <c r="E9" s="26">
        <v>0.55000000000000004</v>
      </c>
      <c r="F9" s="27">
        <v>2.8000000000000001E-2</v>
      </c>
      <c r="G9" s="26">
        <v>0.52200000000000002</v>
      </c>
      <c r="H9" s="3" t="s">
        <v>355</v>
      </c>
      <c r="I9" s="28" t="s">
        <v>362</v>
      </c>
      <c r="J9" s="3" t="s">
        <v>357</v>
      </c>
      <c r="M9" s="6"/>
      <c r="N9"/>
      <c r="O9"/>
      <c r="S9"/>
      <c r="T9"/>
    </row>
    <row r="10" spans="1:20" ht="180" x14ac:dyDescent="0.25">
      <c r="A10" s="25"/>
      <c r="B10" s="26" t="s">
        <v>361</v>
      </c>
      <c r="C10" s="26" t="s">
        <v>363</v>
      </c>
      <c r="D10" s="26" t="s">
        <v>17</v>
      </c>
      <c r="E10" s="3">
        <v>0.92800000000000005</v>
      </c>
      <c r="F10" s="27">
        <v>0.38600000000000001</v>
      </c>
      <c r="G10" s="26">
        <v>0.54200000000000004</v>
      </c>
      <c r="H10" s="3" t="s">
        <v>355</v>
      </c>
      <c r="I10" s="28" t="s">
        <v>364</v>
      </c>
      <c r="J10" s="3" t="s">
        <v>357</v>
      </c>
      <c r="M10"/>
      <c r="N10"/>
      <c r="O10"/>
      <c r="S10"/>
      <c r="T10"/>
    </row>
    <row r="11" spans="1:20" ht="45" x14ac:dyDescent="0.25">
      <c r="A11" s="25"/>
      <c r="B11" s="26" t="s">
        <v>365</v>
      </c>
      <c r="C11" s="26" t="s">
        <v>366</v>
      </c>
      <c r="D11" s="26" t="s">
        <v>17</v>
      </c>
      <c r="E11" s="3">
        <v>3.2559999999999998</v>
      </c>
      <c r="F11" s="27">
        <v>2.468</v>
      </c>
      <c r="G11" s="26">
        <v>0.78700000000000003</v>
      </c>
      <c r="H11" s="3" t="s">
        <v>355</v>
      </c>
      <c r="I11" s="28" t="s">
        <v>367</v>
      </c>
      <c r="J11" s="3" t="s">
        <v>357</v>
      </c>
      <c r="M11"/>
      <c r="N11"/>
      <c r="O11"/>
      <c r="S11"/>
      <c r="T11"/>
    </row>
    <row r="12" spans="1:20" ht="30" x14ac:dyDescent="0.25">
      <c r="A12" s="25"/>
      <c r="B12" s="26" t="s">
        <v>119</v>
      </c>
      <c r="C12" s="26" t="s">
        <v>358</v>
      </c>
      <c r="D12" s="26" t="s">
        <v>17</v>
      </c>
      <c r="E12" s="3">
        <v>3.3090000000000002</v>
      </c>
      <c r="F12" s="27">
        <v>2.5139999999999998</v>
      </c>
      <c r="G12" s="26">
        <v>0.79600000000000004</v>
      </c>
      <c r="H12" s="26" t="s">
        <v>18</v>
      </c>
      <c r="I12" s="28" t="s">
        <v>20</v>
      </c>
      <c r="J12" s="3" t="s">
        <v>19</v>
      </c>
      <c r="M12"/>
      <c r="N12"/>
      <c r="O12"/>
      <c r="S12"/>
      <c r="T12"/>
    </row>
    <row r="13" spans="1:20" ht="30" x14ac:dyDescent="0.25">
      <c r="A13" s="25"/>
      <c r="B13" s="26" t="s">
        <v>119</v>
      </c>
      <c r="C13" s="26" t="s">
        <v>359</v>
      </c>
      <c r="D13" s="26" t="s">
        <v>17</v>
      </c>
      <c r="E13" s="3">
        <v>3.468</v>
      </c>
      <c r="F13" s="27">
        <v>2.6520000000000001</v>
      </c>
      <c r="G13" s="26">
        <v>0.81599999999999995</v>
      </c>
      <c r="H13" s="3" t="s">
        <v>355</v>
      </c>
      <c r="I13" s="28" t="s">
        <v>368</v>
      </c>
      <c r="J13" s="3" t="s">
        <v>357</v>
      </c>
      <c r="M13"/>
      <c r="N13"/>
      <c r="O13"/>
      <c r="S13"/>
      <c r="T13"/>
    </row>
    <row r="14" spans="1:20" ht="165" x14ac:dyDescent="0.25">
      <c r="A14" s="25"/>
      <c r="B14" s="26" t="s">
        <v>119</v>
      </c>
      <c r="C14" s="26" t="s">
        <v>23</v>
      </c>
      <c r="D14" s="26" t="s">
        <v>17</v>
      </c>
      <c r="E14" s="3">
        <v>0.34699999999999998</v>
      </c>
      <c r="F14" s="27">
        <v>3.2000000000000001E-2</v>
      </c>
      <c r="G14" s="26">
        <v>0.314</v>
      </c>
      <c r="H14" s="3" t="s">
        <v>355</v>
      </c>
      <c r="I14" s="28" t="s">
        <v>369</v>
      </c>
      <c r="J14" s="3" t="s">
        <v>357</v>
      </c>
      <c r="M14"/>
      <c r="N14"/>
      <c r="O14"/>
      <c r="S14"/>
      <c r="T14"/>
    </row>
    <row r="15" spans="1:20" ht="105" x14ac:dyDescent="0.25">
      <c r="A15" s="25"/>
      <c r="B15" s="26" t="s">
        <v>119</v>
      </c>
      <c r="C15" s="26" t="s">
        <v>25</v>
      </c>
      <c r="D15" s="26" t="s">
        <v>17</v>
      </c>
      <c r="E15" s="26">
        <v>0.437</v>
      </c>
      <c r="F15" s="28">
        <v>3.1E-2</v>
      </c>
      <c r="G15" s="26">
        <v>0.40600000000000003</v>
      </c>
      <c r="H15" s="3" t="s">
        <v>355</v>
      </c>
      <c r="I15" s="28" t="s">
        <v>370</v>
      </c>
      <c r="J15" s="3" t="s">
        <v>357</v>
      </c>
      <c r="M15"/>
      <c r="N15"/>
      <c r="O15"/>
      <c r="S15"/>
      <c r="T15"/>
    </row>
    <row r="16" spans="1:20" ht="45" x14ac:dyDescent="0.25">
      <c r="A16" s="25"/>
      <c r="B16" s="26" t="s">
        <v>119</v>
      </c>
      <c r="C16" s="26" t="s">
        <v>26</v>
      </c>
      <c r="D16" s="26" t="s">
        <v>17</v>
      </c>
      <c r="E16" s="3">
        <v>3.2679999999999998</v>
      </c>
      <c r="F16" s="27">
        <v>2.4649999999999999</v>
      </c>
      <c r="G16" s="26">
        <v>0.80300000000000005</v>
      </c>
      <c r="H16" s="3" t="s">
        <v>355</v>
      </c>
      <c r="I16" s="28" t="s">
        <v>371</v>
      </c>
      <c r="J16" s="3" t="s">
        <v>357</v>
      </c>
      <c r="M16"/>
      <c r="N16"/>
      <c r="O16"/>
      <c r="S16"/>
      <c r="T16"/>
    </row>
    <row r="17" spans="1:20" ht="15" x14ac:dyDescent="0.25">
      <c r="A17" s="25"/>
      <c r="B17" s="26" t="s">
        <v>372</v>
      </c>
      <c r="C17" s="26" t="s">
        <v>373</v>
      </c>
      <c r="D17" s="26" t="s">
        <v>27</v>
      </c>
      <c r="E17" s="3">
        <v>2.6080000000000001</v>
      </c>
      <c r="F17" s="27">
        <v>2.2549999999999999</v>
      </c>
      <c r="G17" s="26">
        <v>0.35299999999999998</v>
      </c>
      <c r="H17" s="3" t="s">
        <v>374</v>
      </c>
      <c r="I17" s="28" t="s">
        <v>375</v>
      </c>
      <c r="J17" s="3" t="s">
        <v>357</v>
      </c>
      <c r="M17"/>
      <c r="N17"/>
      <c r="O17"/>
      <c r="S17"/>
      <c r="T17"/>
    </row>
    <row r="18" spans="1:20" ht="105" x14ac:dyDescent="0.25">
      <c r="A18" s="25"/>
      <c r="B18" s="26" t="s">
        <v>376</v>
      </c>
      <c r="C18" s="26" t="s">
        <v>377</v>
      </c>
      <c r="D18" s="26" t="s">
        <v>27</v>
      </c>
      <c r="E18" s="3">
        <v>1.024</v>
      </c>
      <c r="F18" s="26">
        <v>0.112</v>
      </c>
      <c r="G18" s="27">
        <v>0.91200000000000003</v>
      </c>
      <c r="H18" s="3" t="s">
        <v>374</v>
      </c>
      <c r="I18" s="28" t="s">
        <v>378</v>
      </c>
      <c r="J18" s="3" t="s">
        <v>357</v>
      </c>
      <c r="M18"/>
      <c r="N18"/>
      <c r="O18"/>
      <c r="S18"/>
      <c r="T18"/>
    </row>
    <row r="19" spans="1:20" ht="75" x14ac:dyDescent="0.25">
      <c r="A19" s="25"/>
      <c r="B19" s="26" t="s">
        <v>29</v>
      </c>
      <c r="C19" s="26" t="s">
        <v>373</v>
      </c>
      <c r="D19" s="26" t="s">
        <v>27</v>
      </c>
      <c r="E19" s="3">
        <v>3.6509999999999998</v>
      </c>
      <c r="F19" s="27">
        <v>2.9449999999999998</v>
      </c>
      <c r="G19" s="26">
        <v>0.70599999999999996</v>
      </c>
      <c r="H19" s="3" t="s">
        <v>18</v>
      </c>
      <c r="I19" s="28" t="s">
        <v>379</v>
      </c>
      <c r="J19" s="3" t="s">
        <v>19</v>
      </c>
      <c r="M19"/>
      <c r="N19"/>
      <c r="O19"/>
      <c r="S19"/>
      <c r="T19"/>
    </row>
    <row r="20" spans="1:20" ht="150" x14ac:dyDescent="0.25">
      <c r="A20" s="25"/>
      <c r="B20" s="26" t="s">
        <v>29</v>
      </c>
      <c r="C20" s="26" t="s">
        <v>377</v>
      </c>
      <c r="D20" s="26" t="s">
        <v>27</v>
      </c>
      <c r="E20" s="3">
        <v>1.431</v>
      </c>
      <c r="F20" s="27">
        <v>0.17599999999999999</v>
      </c>
      <c r="G20" s="26">
        <v>1.254</v>
      </c>
      <c r="H20" s="3" t="s">
        <v>18</v>
      </c>
      <c r="I20" s="28" t="s">
        <v>380</v>
      </c>
      <c r="J20" s="3" t="s">
        <v>19</v>
      </c>
      <c r="M20"/>
      <c r="N20"/>
      <c r="O20"/>
      <c r="S20"/>
      <c r="T20"/>
    </row>
    <row r="21" spans="1:20" ht="15" x14ac:dyDescent="0.25">
      <c r="A21" s="25"/>
      <c r="B21" s="26" t="s">
        <v>31</v>
      </c>
      <c r="C21" s="26" t="s">
        <v>359</v>
      </c>
      <c r="D21" s="26" t="s">
        <v>17</v>
      </c>
      <c r="E21" s="3">
        <v>1.802</v>
      </c>
      <c r="F21" s="27">
        <v>1.635</v>
      </c>
      <c r="G21" s="26">
        <v>0.16700000000000001</v>
      </c>
      <c r="H21" s="3" t="s">
        <v>355</v>
      </c>
      <c r="I21" s="28" t="s">
        <v>381</v>
      </c>
      <c r="J21" s="3" t="s">
        <v>357</v>
      </c>
      <c r="M21"/>
      <c r="N21"/>
      <c r="O21"/>
      <c r="S21"/>
      <c r="T21"/>
    </row>
    <row r="22" spans="1:20" ht="105" x14ac:dyDescent="0.25">
      <c r="A22" s="25"/>
      <c r="B22" s="26" t="s">
        <v>382</v>
      </c>
      <c r="C22" s="26"/>
      <c r="D22" s="26" t="s">
        <v>27</v>
      </c>
      <c r="E22" s="3">
        <v>12.516</v>
      </c>
      <c r="F22" s="27">
        <v>0</v>
      </c>
      <c r="G22" s="26">
        <v>12.516</v>
      </c>
      <c r="H22" s="3" t="s">
        <v>374</v>
      </c>
      <c r="I22" s="139" t="s">
        <v>383</v>
      </c>
      <c r="J22" s="3" t="s">
        <v>357</v>
      </c>
      <c r="M22" s="140"/>
      <c r="N22"/>
      <c r="O22"/>
      <c r="S22"/>
      <c r="T22"/>
    </row>
    <row r="23" spans="1:20" ht="105" x14ac:dyDescent="0.25">
      <c r="A23" s="25"/>
      <c r="B23" s="26" t="s">
        <v>33</v>
      </c>
      <c r="C23" s="26"/>
      <c r="D23" s="26" t="s">
        <v>27</v>
      </c>
      <c r="E23" s="26">
        <v>1.1399999999999999</v>
      </c>
      <c r="F23" s="27">
        <v>0</v>
      </c>
      <c r="G23" s="26">
        <v>1.1399999999999999</v>
      </c>
      <c r="H23" s="3" t="s">
        <v>374</v>
      </c>
      <c r="I23" s="139" t="s">
        <v>384</v>
      </c>
      <c r="J23" s="3" t="s">
        <v>357</v>
      </c>
      <c r="M23" s="140"/>
      <c r="N23"/>
      <c r="O23"/>
      <c r="S23"/>
      <c r="T23"/>
    </row>
    <row r="24" spans="1:20" ht="90" x14ac:dyDescent="0.25">
      <c r="A24" s="25"/>
      <c r="B24" s="26" t="s">
        <v>34</v>
      </c>
      <c r="C24" s="26"/>
      <c r="D24" s="26" t="s">
        <v>17</v>
      </c>
      <c r="E24" s="3">
        <v>3.4359999999999999</v>
      </c>
      <c r="F24" s="27">
        <v>2.7189999999999999</v>
      </c>
      <c r="G24" s="26">
        <v>0.71699999999999997</v>
      </c>
      <c r="H24" s="26" t="s">
        <v>18</v>
      </c>
      <c r="I24" s="28" t="s">
        <v>385</v>
      </c>
      <c r="J24" s="3" t="s">
        <v>19</v>
      </c>
      <c r="M24"/>
      <c r="N24"/>
      <c r="O24"/>
      <c r="S24"/>
      <c r="T24"/>
    </row>
    <row r="25" spans="1:20" ht="60" x14ac:dyDescent="0.25">
      <c r="A25" s="25"/>
      <c r="B25" s="26" t="s">
        <v>35</v>
      </c>
      <c r="C25" s="26"/>
      <c r="D25" s="26" t="s">
        <v>17</v>
      </c>
      <c r="E25" s="3">
        <v>3.762</v>
      </c>
      <c r="F25" s="27">
        <v>3.11</v>
      </c>
      <c r="G25" s="26">
        <v>0.65200000000000002</v>
      </c>
      <c r="H25" s="26" t="s">
        <v>18</v>
      </c>
      <c r="I25" s="28" t="s">
        <v>386</v>
      </c>
      <c r="J25" s="3" t="s">
        <v>19</v>
      </c>
      <c r="M25"/>
      <c r="N25"/>
      <c r="O25"/>
      <c r="S25"/>
      <c r="T25" s="6"/>
    </row>
    <row r="26" spans="1:20" ht="15" x14ac:dyDescent="0.25">
      <c r="A26" s="25"/>
      <c r="B26" s="26" t="s">
        <v>387</v>
      </c>
      <c r="C26" s="26" t="s">
        <v>388</v>
      </c>
      <c r="D26" s="26" t="s">
        <v>17</v>
      </c>
      <c r="E26" s="3">
        <v>3.2029999999999998</v>
      </c>
      <c r="F26" s="27">
        <v>2.5070000000000001</v>
      </c>
      <c r="G26" s="26">
        <v>0.69599999999999995</v>
      </c>
      <c r="H26" s="3" t="s">
        <v>355</v>
      </c>
      <c r="I26" s="28" t="s">
        <v>389</v>
      </c>
      <c r="J26" s="3" t="s">
        <v>357</v>
      </c>
      <c r="M26"/>
      <c r="N26"/>
      <c r="O26"/>
      <c r="S26"/>
      <c r="T26"/>
    </row>
    <row r="27" spans="1:20" ht="105" x14ac:dyDescent="0.25">
      <c r="A27" s="25"/>
      <c r="B27" s="26" t="s">
        <v>387</v>
      </c>
      <c r="C27" s="26" t="s">
        <v>390</v>
      </c>
      <c r="D27" s="26" t="s">
        <v>17</v>
      </c>
      <c r="E27" s="3">
        <v>1.6279999999999999</v>
      </c>
      <c r="F27" s="27">
        <v>1.7999999999999999E-2</v>
      </c>
      <c r="G27" s="26">
        <v>1.609</v>
      </c>
      <c r="H27" s="3" t="s">
        <v>355</v>
      </c>
      <c r="I27" s="28" t="s">
        <v>391</v>
      </c>
      <c r="J27" s="3" t="s">
        <v>357</v>
      </c>
      <c r="M27"/>
      <c r="N27"/>
      <c r="O27"/>
      <c r="S27"/>
      <c r="T27"/>
    </row>
    <row r="28" spans="1:20" x14ac:dyDescent="0.15">
      <c r="A28" s="216" t="s">
        <v>36</v>
      </c>
      <c r="B28" s="216"/>
      <c r="C28" s="216"/>
      <c r="D28" s="216"/>
      <c r="E28" s="216"/>
      <c r="F28" s="216"/>
      <c r="G28" s="216"/>
      <c r="H28" s="216"/>
      <c r="I28" s="216"/>
      <c r="J28" s="216"/>
    </row>
    <row r="29" spans="1:20" ht="15" x14ac:dyDescent="0.25">
      <c r="A29" s="25"/>
      <c r="B29" s="208" t="s">
        <v>39</v>
      </c>
      <c r="C29" s="209"/>
      <c r="D29" s="3" t="s">
        <v>27</v>
      </c>
      <c r="E29" s="26"/>
      <c r="F29" s="26">
        <v>3.13</v>
      </c>
      <c r="G29" s="26"/>
      <c r="H29" s="3" t="s">
        <v>40</v>
      </c>
      <c r="I29" s="141" t="s">
        <v>392</v>
      </c>
      <c r="J29" s="3" t="s">
        <v>38</v>
      </c>
      <c r="M29" s="137"/>
    </row>
    <row r="30" spans="1:20" ht="15" x14ac:dyDescent="0.25">
      <c r="A30" s="25"/>
      <c r="B30" s="208" t="s">
        <v>41</v>
      </c>
      <c r="C30" s="209"/>
      <c r="D30" s="3" t="s">
        <v>27</v>
      </c>
      <c r="E30" s="26"/>
      <c r="F30" s="26">
        <v>2.1179999999999999</v>
      </c>
      <c r="G30" s="26"/>
      <c r="H30" s="3" t="s">
        <v>40</v>
      </c>
      <c r="I30" s="141" t="s">
        <v>393</v>
      </c>
      <c r="J30" s="3" t="s">
        <v>38</v>
      </c>
      <c r="M30" s="142"/>
    </row>
    <row r="31" spans="1:20" ht="15" x14ac:dyDescent="0.25">
      <c r="A31" s="25"/>
      <c r="B31" s="208" t="s">
        <v>42</v>
      </c>
      <c r="C31" s="209"/>
      <c r="D31" s="3" t="s">
        <v>27</v>
      </c>
      <c r="E31" s="26"/>
      <c r="F31" s="26">
        <v>2.8250000000000002</v>
      </c>
      <c r="G31" s="26"/>
      <c r="H31" s="3" t="s">
        <v>40</v>
      </c>
      <c r="I31" s="141" t="s">
        <v>394</v>
      </c>
      <c r="J31" s="3" t="s">
        <v>38</v>
      </c>
      <c r="M31" s="142"/>
    </row>
    <row r="32" spans="1:20" ht="15" x14ac:dyDescent="0.25">
      <c r="A32" s="25"/>
      <c r="B32" s="208" t="s">
        <v>43</v>
      </c>
      <c r="C32" s="209"/>
      <c r="D32" s="3" t="s">
        <v>27</v>
      </c>
      <c r="E32" s="26"/>
      <c r="F32" s="26">
        <v>3.0990000000000002</v>
      </c>
      <c r="G32" s="26"/>
      <c r="H32" s="3" t="s">
        <v>40</v>
      </c>
      <c r="I32" s="141" t="s">
        <v>395</v>
      </c>
      <c r="J32" s="3" t="s">
        <v>38</v>
      </c>
      <c r="M32" s="142"/>
    </row>
    <row r="33" spans="1:15" ht="15" x14ac:dyDescent="0.25">
      <c r="A33" s="25"/>
      <c r="B33" s="208" t="s">
        <v>44</v>
      </c>
      <c r="C33" s="209"/>
      <c r="D33" s="3" t="s">
        <v>27</v>
      </c>
      <c r="E33" s="26"/>
      <c r="F33" s="26">
        <v>2.7930000000000001</v>
      </c>
      <c r="G33" s="26"/>
      <c r="H33" s="3" t="s">
        <v>40</v>
      </c>
      <c r="I33" s="141" t="s">
        <v>396</v>
      </c>
      <c r="J33" s="3" t="s">
        <v>38</v>
      </c>
      <c r="M33" s="142"/>
    </row>
    <row r="34" spans="1:15" ht="15" x14ac:dyDescent="0.25">
      <c r="A34" s="25"/>
      <c r="B34" s="208" t="s">
        <v>45</v>
      </c>
      <c r="C34" s="209"/>
      <c r="D34" s="3" t="s">
        <v>27</v>
      </c>
      <c r="E34" s="26"/>
      <c r="F34" s="26">
        <v>2.7839999999999998</v>
      </c>
      <c r="G34" s="26"/>
      <c r="H34" s="3" t="s">
        <v>40</v>
      </c>
      <c r="I34" s="141" t="s">
        <v>397</v>
      </c>
      <c r="J34" s="3" t="s">
        <v>38</v>
      </c>
      <c r="M34" s="142"/>
    </row>
    <row r="35" spans="1:15" ht="15" x14ac:dyDescent="0.25">
      <c r="A35" s="25"/>
      <c r="B35" s="208" t="s">
        <v>46</v>
      </c>
      <c r="C35" s="209"/>
      <c r="D35" s="3" t="s">
        <v>27</v>
      </c>
      <c r="E35" s="26"/>
      <c r="F35" s="26">
        <v>3.2250000000000001</v>
      </c>
      <c r="G35" s="26"/>
      <c r="H35" s="3" t="s">
        <v>40</v>
      </c>
      <c r="I35" s="141" t="s">
        <v>394</v>
      </c>
      <c r="J35" s="3" t="s">
        <v>38</v>
      </c>
      <c r="M35" s="142"/>
    </row>
    <row r="36" spans="1:15" ht="15" x14ac:dyDescent="0.25">
      <c r="A36" s="25"/>
      <c r="B36" s="208" t="s">
        <v>47</v>
      </c>
      <c r="C36" s="209"/>
      <c r="D36" s="3" t="s">
        <v>27</v>
      </c>
      <c r="E36" s="26"/>
      <c r="F36" s="26">
        <v>3.3809999999999998</v>
      </c>
      <c r="G36" s="26"/>
      <c r="H36" s="3" t="s">
        <v>40</v>
      </c>
      <c r="I36" s="141" t="s">
        <v>398</v>
      </c>
      <c r="J36" s="3" t="s">
        <v>38</v>
      </c>
      <c r="M36" s="142"/>
    </row>
    <row r="37" spans="1:15" ht="15" x14ac:dyDescent="0.25">
      <c r="A37" s="25"/>
      <c r="B37" s="208" t="s">
        <v>48</v>
      </c>
      <c r="C37" s="209"/>
      <c r="D37" s="3" t="s">
        <v>27</v>
      </c>
      <c r="E37" s="26"/>
      <c r="F37" s="26">
        <v>3.0350000000000001</v>
      </c>
      <c r="G37" s="26"/>
      <c r="H37" s="3" t="s">
        <v>40</v>
      </c>
      <c r="I37" s="141" t="s">
        <v>399</v>
      </c>
      <c r="J37" s="3" t="s">
        <v>38</v>
      </c>
      <c r="M37" s="142"/>
    </row>
    <row r="38" spans="1:15" ht="15" x14ac:dyDescent="0.25">
      <c r="A38" s="25"/>
      <c r="B38" s="208" t="s">
        <v>49</v>
      </c>
      <c r="C38" s="209"/>
      <c r="D38" s="3" t="s">
        <v>27</v>
      </c>
      <c r="E38" s="26"/>
      <c r="F38" s="26">
        <v>3.4319999999999999</v>
      </c>
      <c r="G38" s="26"/>
      <c r="H38" s="3" t="s">
        <v>40</v>
      </c>
      <c r="I38" s="141" t="s">
        <v>400</v>
      </c>
      <c r="J38" s="3" t="s">
        <v>38</v>
      </c>
      <c r="M38" s="142"/>
    </row>
    <row r="39" spans="1:15" ht="15" x14ac:dyDescent="0.25">
      <c r="A39" s="25"/>
      <c r="B39" s="208" t="s">
        <v>50</v>
      </c>
      <c r="C39" s="209"/>
      <c r="D39" s="3" t="s">
        <v>27</v>
      </c>
      <c r="E39" s="26"/>
      <c r="F39" s="26">
        <v>3.1520000000000001</v>
      </c>
      <c r="G39" s="26"/>
      <c r="H39" s="3" t="s">
        <v>40</v>
      </c>
      <c r="I39" s="141" t="s">
        <v>401</v>
      </c>
      <c r="J39" s="3" t="s">
        <v>38</v>
      </c>
      <c r="M39" s="142"/>
    </row>
    <row r="40" spans="1:15" ht="15" x14ac:dyDescent="0.25">
      <c r="A40" s="25"/>
      <c r="B40" s="208" t="s">
        <v>51</v>
      </c>
      <c r="C40" s="209"/>
      <c r="D40" s="3" t="s">
        <v>27</v>
      </c>
      <c r="E40" s="26"/>
      <c r="F40" s="26">
        <v>2.911</v>
      </c>
      <c r="G40" s="26"/>
      <c r="H40" s="3" t="s">
        <v>40</v>
      </c>
      <c r="I40" s="141" t="s">
        <v>397</v>
      </c>
      <c r="J40" s="3" t="s">
        <v>52</v>
      </c>
      <c r="L40" s="143">
        <f>64.4*45.2/1000</f>
        <v>2.9108800000000006</v>
      </c>
      <c r="M40" s="142"/>
    </row>
    <row r="41" spans="1:15" ht="15" x14ac:dyDescent="0.25">
      <c r="A41" s="25"/>
      <c r="B41" s="208" t="s">
        <v>53</v>
      </c>
      <c r="C41" s="209"/>
      <c r="D41" s="3" t="s">
        <v>27</v>
      </c>
      <c r="E41" s="26"/>
      <c r="F41" s="26">
        <v>2.7930000000000001</v>
      </c>
      <c r="G41" s="26"/>
      <c r="H41" s="3" t="s">
        <v>40</v>
      </c>
      <c r="I41" s="141" t="s">
        <v>397</v>
      </c>
      <c r="J41" s="3" t="s">
        <v>52</v>
      </c>
      <c r="L41" s="30"/>
      <c r="M41" s="142"/>
    </row>
    <row r="42" spans="1:15" ht="15" x14ac:dyDescent="0.25">
      <c r="A42" s="25"/>
      <c r="B42" s="208" t="s">
        <v>54</v>
      </c>
      <c r="C42" s="209"/>
      <c r="D42" s="3" t="s">
        <v>27</v>
      </c>
      <c r="E42" s="26"/>
      <c r="F42" s="26">
        <v>2.9470000000000001</v>
      </c>
      <c r="G42" s="26"/>
      <c r="H42" s="3" t="s">
        <v>40</v>
      </c>
      <c r="I42" s="141" t="s">
        <v>402</v>
      </c>
      <c r="J42" s="3" t="s">
        <v>38</v>
      </c>
      <c r="M42" s="142"/>
    </row>
    <row r="43" spans="1:15" ht="15" x14ac:dyDescent="0.25">
      <c r="A43" s="25"/>
      <c r="B43" s="208" t="s">
        <v>55</v>
      </c>
      <c r="C43" s="209"/>
      <c r="D43" s="3" t="s">
        <v>27</v>
      </c>
      <c r="E43" s="26"/>
      <c r="F43" s="26">
        <v>2.88</v>
      </c>
      <c r="G43" s="26"/>
      <c r="H43" s="3" t="s">
        <v>40</v>
      </c>
      <c r="I43" s="141" t="s">
        <v>403</v>
      </c>
      <c r="J43" s="3" t="s">
        <v>38</v>
      </c>
      <c r="M43" s="142"/>
    </row>
    <row r="44" spans="1:15" ht="15" x14ac:dyDescent="0.25">
      <c r="A44" s="25"/>
      <c r="B44" s="208" t="s">
        <v>56</v>
      </c>
      <c r="C44" s="209"/>
      <c r="D44" s="3" t="s">
        <v>27</v>
      </c>
      <c r="E44" s="26"/>
      <c r="F44" s="26">
        <v>2.6880000000000002</v>
      </c>
      <c r="G44" s="26"/>
      <c r="H44" s="3" t="s">
        <v>40</v>
      </c>
      <c r="I44" s="141" t="s">
        <v>404</v>
      </c>
      <c r="J44" s="3" t="s">
        <v>38</v>
      </c>
      <c r="M44" s="142"/>
    </row>
    <row r="45" spans="1:15" ht="15" x14ac:dyDescent="0.25">
      <c r="A45" s="25"/>
      <c r="B45" s="208" t="s">
        <v>405</v>
      </c>
      <c r="C45" s="209"/>
      <c r="D45" s="3" t="s">
        <v>27</v>
      </c>
      <c r="E45" s="26"/>
      <c r="F45" s="26">
        <v>2.7280000000000002</v>
      </c>
      <c r="G45" s="26"/>
      <c r="H45" s="3" t="s">
        <v>40</v>
      </c>
      <c r="I45" s="141" t="s">
        <v>404</v>
      </c>
      <c r="J45" s="3" t="s">
        <v>38</v>
      </c>
      <c r="M45" s="142"/>
    </row>
    <row r="46" spans="1:15" ht="15" x14ac:dyDescent="0.25">
      <c r="A46" s="25"/>
      <c r="B46" s="208" t="s">
        <v>406</v>
      </c>
      <c r="C46" s="209"/>
      <c r="D46" s="3" t="s">
        <v>27</v>
      </c>
      <c r="E46" s="26"/>
      <c r="F46" s="26">
        <v>2.5680000000000001</v>
      </c>
      <c r="G46" s="26"/>
      <c r="H46" s="3" t="s">
        <v>40</v>
      </c>
      <c r="I46" s="141" t="s">
        <v>404</v>
      </c>
      <c r="J46" s="3" t="s">
        <v>38</v>
      </c>
      <c r="M46" s="142"/>
    </row>
    <row r="47" spans="1:15" ht="15" x14ac:dyDescent="0.25">
      <c r="A47" s="25"/>
      <c r="B47" s="208" t="s">
        <v>407</v>
      </c>
      <c r="C47" s="209"/>
      <c r="D47" s="3" t="s">
        <v>27</v>
      </c>
      <c r="E47" s="26"/>
      <c r="F47" s="144">
        <v>2.2989999999999999</v>
      </c>
      <c r="G47" s="26"/>
      <c r="H47" s="3" t="s">
        <v>40</v>
      </c>
      <c r="I47" s="141" t="s">
        <v>408</v>
      </c>
      <c r="J47" s="145" t="s">
        <v>409</v>
      </c>
      <c r="L47" s="30"/>
      <c r="M47" s="146"/>
      <c r="O47" s="30"/>
    </row>
    <row r="48" spans="1:15" ht="15" x14ac:dyDescent="0.25">
      <c r="A48" s="25"/>
      <c r="B48" s="217" t="s">
        <v>410</v>
      </c>
      <c r="C48" s="218"/>
      <c r="D48" s="3" t="s">
        <v>27</v>
      </c>
      <c r="E48" s="26"/>
      <c r="F48" s="26">
        <v>1.8160000000000001</v>
      </c>
      <c r="G48" s="26"/>
      <c r="H48" s="3" t="s">
        <v>40</v>
      </c>
      <c r="I48" s="141" t="s">
        <v>411</v>
      </c>
      <c r="J48" s="3" t="s">
        <v>38</v>
      </c>
      <c r="M48" s="137"/>
    </row>
    <row r="49" spans="1:13" ht="15" x14ac:dyDescent="0.25">
      <c r="A49" s="25"/>
      <c r="B49" s="208" t="s">
        <v>59</v>
      </c>
      <c r="C49" s="209"/>
      <c r="D49" s="3" t="s">
        <v>27</v>
      </c>
      <c r="E49" s="26"/>
      <c r="F49" s="26">
        <v>2.02</v>
      </c>
      <c r="G49" s="26"/>
      <c r="H49" s="3" t="s">
        <v>40</v>
      </c>
      <c r="I49" s="141" t="s">
        <v>412</v>
      </c>
      <c r="J49" s="3" t="s">
        <v>38</v>
      </c>
      <c r="M49" s="142"/>
    </row>
    <row r="50" spans="1:13" ht="15" x14ac:dyDescent="0.25">
      <c r="A50" s="25"/>
      <c r="B50" s="217" t="s">
        <v>413</v>
      </c>
      <c r="C50" s="218"/>
      <c r="D50" s="3" t="s">
        <v>27</v>
      </c>
      <c r="E50" s="26"/>
      <c r="F50" s="26">
        <v>0.95199999999999996</v>
      </c>
      <c r="G50" s="26"/>
      <c r="H50" s="3" t="s">
        <v>40</v>
      </c>
      <c r="I50" s="141" t="s">
        <v>414</v>
      </c>
      <c r="J50" s="3" t="s">
        <v>38</v>
      </c>
      <c r="M50" s="137"/>
    </row>
    <row r="51" spans="1:13" ht="15" x14ac:dyDescent="0.25">
      <c r="A51" s="25"/>
      <c r="B51" s="208" t="s">
        <v>61</v>
      </c>
      <c r="C51" s="209"/>
      <c r="D51" s="3" t="s">
        <v>27</v>
      </c>
      <c r="E51" s="26"/>
      <c r="F51" s="26">
        <v>1.0349999999999999</v>
      </c>
      <c r="G51" s="26"/>
      <c r="H51" s="3" t="s">
        <v>40</v>
      </c>
      <c r="I51" s="141" t="s">
        <v>415</v>
      </c>
      <c r="J51" s="3" t="s">
        <v>38</v>
      </c>
      <c r="M51" s="142"/>
    </row>
    <row r="52" spans="1:13" ht="25.5" customHeight="1" x14ac:dyDescent="0.25">
      <c r="A52" s="25"/>
      <c r="B52" s="219" t="s">
        <v>416</v>
      </c>
      <c r="C52" s="220"/>
      <c r="D52" s="3" t="s">
        <v>27</v>
      </c>
      <c r="E52" s="26"/>
      <c r="F52" s="26">
        <v>2.0179999999999998</v>
      </c>
      <c r="G52" s="26"/>
      <c r="H52" s="3" t="s">
        <v>40</v>
      </c>
      <c r="I52" s="141" t="s">
        <v>417</v>
      </c>
      <c r="J52" s="3" t="s">
        <v>38</v>
      </c>
      <c r="M52" s="137"/>
    </row>
    <row r="53" spans="1:13" ht="120" x14ac:dyDescent="0.25">
      <c r="A53" s="25"/>
      <c r="B53" s="208" t="s">
        <v>63</v>
      </c>
      <c r="C53" s="209"/>
      <c r="D53" s="3" t="s">
        <v>64</v>
      </c>
      <c r="E53" s="144">
        <f>G53+F53</f>
        <v>2.1339999999999999</v>
      </c>
      <c r="F53" s="144">
        <v>1.7789999999999999</v>
      </c>
      <c r="G53" s="144">
        <v>0.35499999999999998</v>
      </c>
      <c r="H53" s="3" t="s">
        <v>65</v>
      </c>
      <c r="I53" s="141" t="s">
        <v>418</v>
      </c>
      <c r="J53" s="145" t="s">
        <v>409</v>
      </c>
      <c r="L53" s="30"/>
      <c r="M53" s="142"/>
    </row>
    <row r="54" spans="1:13" ht="114" x14ac:dyDescent="0.25">
      <c r="A54" s="25"/>
      <c r="B54" s="221" t="s">
        <v>63</v>
      </c>
      <c r="C54" s="222"/>
      <c r="D54" s="3" t="s">
        <v>66</v>
      </c>
      <c r="E54" s="144">
        <f>F54+G54</f>
        <v>67.28</v>
      </c>
      <c r="F54" s="144">
        <v>56.2</v>
      </c>
      <c r="G54" s="144">
        <v>11.08</v>
      </c>
      <c r="H54" s="3" t="s">
        <v>67</v>
      </c>
      <c r="I54" s="147" t="s">
        <v>419</v>
      </c>
      <c r="J54" s="145" t="s">
        <v>409</v>
      </c>
      <c r="L54" s="30"/>
    </row>
    <row r="55" spans="1:13" ht="15" x14ac:dyDescent="0.25">
      <c r="A55" s="25"/>
      <c r="B55" s="208" t="s">
        <v>68</v>
      </c>
      <c r="C55" s="209"/>
      <c r="D55" s="3" t="s">
        <v>17</v>
      </c>
      <c r="E55" s="26">
        <v>1.7250000000000001</v>
      </c>
      <c r="F55" s="26">
        <v>1.53</v>
      </c>
      <c r="G55" s="26">
        <v>0.19500000000000001</v>
      </c>
      <c r="H55" s="3" t="s">
        <v>131</v>
      </c>
      <c r="I55" s="27"/>
      <c r="J55" s="3" t="s">
        <v>38</v>
      </c>
    </row>
    <row r="56" spans="1:13" ht="60" x14ac:dyDescent="0.25">
      <c r="A56" s="25"/>
      <c r="B56" s="208" t="s">
        <v>69</v>
      </c>
      <c r="C56" s="209"/>
      <c r="D56" s="3" t="s">
        <v>64</v>
      </c>
      <c r="E56" s="26">
        <v>0.39800000000000002</v>
      </c>
      <c r="F56" s="26">
        <v>0</v>
      </c>
      <c r="G56" s="26">
        <v>0.39800000000000002</v>
      </c>
      <c r="H56" s="3" t="s">
        <v>37</v>
      </c>
      <c r="I56" s="141" t="s">
        <v>420</v>
      </c>
      <c r="J56" s="3" t="s">
        <v>421</v>
      </c>
    </row>
    <row r="57" spans="1:13" ht="60" x14ac:dyDescent="0.25">
      <c r="A57" s="25"/>
      <c r="B57" s="208" t="s">
        <v>70</v>
      </c>
      <c r="C57" s="209"/>
      <c r="D57" s="3" t="s">
        <v>64</v>
      </c>
      <c r="E57" s="26">
        <v>1.0389999999999999</v>
      </c>
      <c r="F57" s="26">
        <v>0</v>
      </c>
      <c r="G57" s="26">
        <v>1.0389999999999999</v>
      </c>
      <c r="H57" s="3" t="s">
        <v>71</v>
      </c>
      <c r="I57" s="141" t="s">
        <v>420</v>
      </c>
      <c r="J57" s="3" t="s">
        <v>421</v>
      </c>
    </row>
    <row r="58" spans="1:13" ht="60" x14ac:dyDescent="0.25">
      <c r="A58" s="25"/>
      <c r="B58" s="221" t="s">
        <v>73</v>
      </c>
      <c r="C58" s="222"/>
      <c r="D58" s="3" t="s">
        <v>64</v>
      </c>
      <c r="E58" s="26">
        <v>0.46100000000000002</v>
      </c>
      <c r="F58" s="26">
        <v>0</v>
      </c>
      <c r="G58" s="26">
        <v>0.46100000000000002</v>
      </c>
      <c r="H58" s="3" t="s">
        <v>71</v>
      </c>
      <c r="I58" s="141" t="s">
        <v>420</v>
      </c>
      <c r="J58" s="3" t="s">
        <v>421</v>
      </c>
    </row>
    <row r="59" spans="1:13" ht="60" x14ac:dyDescent="0.25">
      <c r="A59" s="25"/>
      <c r="B59" s="208" t="s">
        <v>74</v>
      </c>
      <c r="C59" s="209"/>
      <c r="D59" s="3" t="s">
        <v>64</v>
      </c>
      <c r="E59" s="26">
        <v>0.85899999999999999</v>
      </c>
      <c r="F59" s="26">
        <v>0</v>
      </c>
      <c r="G59" s="26">
        <v>0.85899999999999999</v>
      </c>
      <c r="H59" s="3" t="s">
        <v>71</v>
      </c>
      <c r="I59" s="141" t="s">
        <v>420</v>
      </c>
      <c r="J59" s="3" t="s">
        <v>421</v>
      </c>
    </row>
    <row r="60" spans="1:13" ht="75" x14ac:dyDescent="0.25">
      <c r="A60" s="25"/>
      <c r="B60" s="208" t="s">
        <v>75</v>
      </c>
      <c r="C60" s="209"/>
      <c r="D60" s="3" t="s">
        <v>64</v>
      </c>
      <c r="E60" s="26">
        <v>0.72299999999999998</v>
      </c>
      <c r="F60" s="26">
        <v>0</v>
      </c>
      <c r="G60" s="26">
        <v>0.72299999999999998</v>
      </c>
      <c r="H60" s="3" t="s">
        <v>71</v>
      </c>
      <c r="I60" s="27" t="s">
        <v>422</v>
      </c>
      <c r="J60" s="3" t="s">
        <v>72</v>
      </c>
    </row>
    <row r="61" spans="1:13" ht="180" x14ac:dyDescent="0.25">
      <c r="A61" s="25" t="s">
        <v>76</v>
      </c>
      <c r="B61" s="208" t="s">
        <v>77</v>
      </c>
      <c r="C61" s="209"/>
      <c r="D61" s="3" t="s">
        <v>78</v>
      </c>
      <c r="E61" s="26">
        <v>6.2E-2</v>
      </c>
      <c r="F61" s="26">
        <v>8.9999999999999993E-3</v>
      </c>
      <c r="G61" s="26">
        <v>5.2999999999999999E-2</v>
      </c>
      <c r="H61" s="3" t="s">
        <v>79</v>
      </c>
      <c r="I61" s="27" t="s">
        <v>80</v>
      </c>
      <c r="J61" s="3" t="s">
        <v>81</v>
      </c>
    </row>
    <row r="62" spans="1:13" ht="120" x14ac:dyDescent="0.25">
      <c r="A62" s="25"/>
      <c r="B62" s="208" t="s">
        <v>82</v>
      </c>
      <c r="C62" s="209"/>
      <c r="D62" s="3" t="s">
        <v>78</v>
      </c>
      <c r="E62" s="26">
        <v>5.3999999999999999E-2</v>
      </c>
      <c r="F62" s="26">
        <v>8.9999999999999993E-3</v>
      </c>
      <c r="G62" s="26">
        <v>4.4999999999999998E-2</v>
      </c>
      <c r="H62" s="3" t="s">
        <v>79</v>
      </c>
      <c r="I62" s="27" t="s">
        <v>83</v>
      </c>
      <c r="J62" s="3" t="s">
        <v>81</v>
      </c>
    </row>
    <row r="63" spans="1:13" ht="120" x14ac:dyDescent="0.25">
      <c r="A63" s="25"/>
      <c r="B63" s="208" t="s">
        <v>84</v>
      </c>
      <c r="C63" s="209"/>
      <c r="D63" s="3" t="s">
        <v>78</v>
      </c>
      <c r="E63" s="26">
        <v>3.5000000000000003E-2</v>
      </c>
      <c r="F63" s="26">
        <v>6.0000000000000001E-3</v>
      </c>
      <c r="G63" s="26">
        <v>2.9000000000000001E-2</v>
      </c>
      <c r="H63" s="3" t="s">
        <v>79</v>
      </c>
      <c r="I63" s="27" t="s">
        <v>85</v>
      </c>
      <c r="J63" s="3" t="s">
        <v>81</v>
      </c>
    </row>
    <row r="64" spans="1:13" ht="135" x14ac:dyDescent="0.25">
      <c r="A64" s="25"/>
      <c r="B64" s="208" t="s">
        <v>86</v>
      </c>
      <c r="C64" s="209"/>
      <c r="D64" s="3" t="s">
        <v>78</v>
      </c>
      <c r="E64" s="26">
        <v>0.55600000000000005</v>
      </c>
      <c r="F64" s="26">
        <v>6.0000000000000001E-3</v>
      </c>
      <c r="G64" s="26">
        <v>0.55000000000000004</v>
      </c>
      <c r="H64" s="3" t="s">
        <v>79</v>
      </c>
      <c r="I64" s="27" t="s">
        <v>87</v>
      </c>
      <c r="J64" s="3" t="s">
        <v>81</v>
      </c>
    </row>
    <row r="65" spans="1:15" ht="120" x14ac:dyDescent="0.25">
      <c r="A65" s="25"/>
      <c r="B65" s="208" t="s">
        <v>88</v>
      </c>
      <c r="C65" s="209"/>
      <c r="D65" s="3" t="s">
        <v>78</v>
      </c>
      <c r="E65" s="26">
        <v>7.6999999999999999E-2</v>
      </c>
      <c r="F65" s="26">
        <v>8.9999999999999993E-3</v>
      </c>
      <c r="G65" s="26">
        <v>6.8000000000000005E-2</v>
      </c>
      <c r="H65" s="3" t="s">
        <v>79</v>
      </c>
      <c r="I65" s="27" t="s">
        <v>89</v>
      </c>
      <c r="J65" s="3" t="s">
        <v>81</v>
      </c>
    </row>
    <row r="66" spans="1:15" x14ac:dyDescent="0.15">
      <c r="A66" s="216" t="s">
        <v>90</v>
      </c>
      <c r="B66" s="216"/>
      <c r="C66" s="216"/>
      <c r="D66" s="216"/>
      <c r="E66" s="216"/>
      <c r="F66" s="216"/>
      <c r="G66" s="216"/>
      <c r="H66" s="216"/>
      <c r="I66" s="216"/>
      <c r="J66" s="216"/>
      <c r="M66" s="140"/>
    </row>
    <row r="67" spans="1:15" ht="120" x14ac:dyDescent="0.25">
      <c r="A67" s="25"/>
      <c r="B67" s="130" t="s">
        <v>91</v>
      </c>
      <c r="C67" s="131"/>
      <c r="D67" s="3"/>
      <c r="E67" s="3" t="s">
        <v>92</v>
      </c>
      <c r="F67" s="3" t="s">
        <v>93</v>
      </c>
      <c r="G67" s="148">
        <v>5.8000000000000003E-2</v>
      </c>
      <c r="H67" s="141" t="s">
        <v>423</v>
      </c>
      <c r="I67" s="27" t="s">
        <v>424</v>
      </c>
      <c r="J67" s="145" t="s">
        <v>409</v>
      </c>
      <c r="O67" s="34"/>
    </row>
    <row r="68" spans="1:15" ht="75" x14ac:dyDescent="0.25">
      <c r="A68" s="25"/>
      <c r="B68" s="130" t="s">
        <v>94</v>
      </c>
      <c r="C68" s="131"/>
      <c r="D68" s="3" t="s">
        <v>95</v>
      </c>
      <c r="E68" s="148">
        <f>F68+G68</f>
        <v>0.53600000000000003</v>
      </c>
      <c r="F68" s="148">
        <v>0.44800000000000001</v>
      </c>
      <c r="G68" s="148">
        <v>8.7999999999999995E-2</v>
      </c>
      <c r="H68" s="141" t="s">
        <v>423</v>
      </c>
      <c r="I68" s="141" t="s">
        <v>425</v>
      </c>
      <c r="J68" s="145" t="s">
        <v>409</v>
      </c>
      <c r="M68" s="137"/>
    </row>
    <row r="69" spans="1:15" ht="90" x14ac:dyDescent="0.25">
      <c r="A69" s="25"/>
      <c r="B69" s="130" t="s">
        <v>96</v>
      </c>
      <c r="C69" s="131"/>
      <c r="D69" s="3" t="s">
        <v>95</v>
      </c>
      <c r="E69" s="148">
        <f>F69+G69</f>
        <v>0.32800000000000001</v>
      </c>
      <c r="F69" s="148">
        <v>0.27</v>
      </c>
      <c r="G69" s="148">
        <v>5.8000000000000003E-2</v>
      </c>
      <c r="H69" s="141" t="s">
        <v>423</v>
      </c>
      <c r="I69" s="141" t="s">
        <v>426</v>
      </c>
      <c r="J69" s="145" t="s">
        <v>409</v>
      </c>
      <c r="M69" s="137"/>
    </row>
    <row r="70" spans="1:15" ht="60" x14ac:dyDescent="0.25">
      <c r="A70" s="25"/>
      <c r="B70" s="130" t="s">
        <v>97</v>
      </c>
      <c r="C70" s="131"/>
      <c r="D70" s="3" t="s">
        <v>95</v>
      </c>
      <c r="E70" s="3">
        <v>0</v>
      </c>
      <c r="F70" s="3">
        <v>0</v>
      </c>
      <c r="G70" s="3">
        <v>0</v>
      </c>
      <c r="H70" s="141" t="s">
        <v>423</v>
      </c>
      <c r="I70" s="141" t="s">
        <v>427</v>
      </c>
      <c r="J70" s="145" t="s">
        <v>409</v>
      </c>
    </row>
    <row r="71" spans="1:15" ht="60" x14ac:dyDescent="0.25">
      <c r="A71" s="25"/>
      <c r="B71" s="130" t="s">
        <v>98</v>
      </c>
      <c r="C71" s="131"/>
      <c r="D71" s="3" t="s">
        <v>95</v>
      </c>
      <c r="E71" s="3">
        <v>0</v>
      </c>
      <c r="F71" s="3">
        <v>0</v>
      </c>
      <c r="G71" s="3">
        <v>0</v>
      </c>
      <c r="H71" s="141" t="s">
        <v>423</v>
      </c>
      <c r="I71" s="141" t="s">
        <v>428</v>
      </c>
      <c r="J71" s="145" t="s">
        <v>409</v>
      </c>
    </row>
    <row r="72" spans="1:15" ht="60" x14ac:dyDescent="0.25">
      <c r="A72" s="25"/>
      <c r="B72" s="130" t="s">
        <v>99</v>
      </c>
      <c r="C72" s="131"/>
      <c r="D72" s="3" t="s">
        <v>95</v>
      </c>
      <c r="E72" s="3">
        <v>0</v>
      </c>
      <c r="F72" s="3">
        <v>0</v>
      </c>
      <c r="G72" s="3">
        <v>0</v>
      </c>
      <c r="H72" s="141" t="s">
        <v>423</v>
      </c>
      <c r="I72" s="141" t="s">
        <v>429</v>
      </c>
      <c r="J72" s="145" t="s">
        <v>409</v>
      </c>
    </row>
    <row r="73" spans="1:15" ht="120" x14ac:dyDescent="0.25">
      <c r="A73" s="25"/>
      <c r="B73" s="130" t="s">
        <v>100</v>
      </c>
      <c r="C73" s="131"/>
      <c r="D73" s="3" t="s">
        <v>95</v>
      </c>
      <c r="E73" s="145">
        <f>F73+G73</f>
        <v>7.0999999999999994E-2</v>
      </c>
      <c r="F73" s="3">
        <v>0</v>
      </c>
      <c r="G73" s="145">
        <v>7.0999999999999994E-2</v>
      </c>
      <c r="H73" s="141" t="s">
        <v>423</v>
      </c>
      <c r="I73" s="141" t="s">
        <v>430</v>
      </c>
      <c r="J73" s="145" t="s">
        <v>409</v>
      </c>
    </row>
    <row r="74" spans="1:15" x14ac:dyDescent="0.15">
      <c r="A74" s="216" t="s">
        <v>101</v>
      </c>
      <c r="B74" s="216"/>
      <c r="C74" s="216"/>
      <c r="D74" s="216"/>
      <c r="E74" s="216"/>
      <c r="F74" s="216"/>
      <c r="G74" s="216"/>
      <c r="H74" s="216"/>
      <c r="I74" s="216"/>
      <c r="J74" s="216"/>
    </row>
    <row r="75" spans="1:15" ht="92.25" customHeight="1" x14ac:dyDescent="0.25">
      <c r="A75" s="25"/>
      <c r="B75" s="221" t="s">
        <v>102</v>
      </c>
      <c r="C75" s="222"/>
      <c r="D75" s="3" t="s">
        <v>66</v>
      </c>
      <c r="E75" s="149">
        <f>SUM(F75:G75)</f>
        <v>25.05</v>
      </c>
      <c r="F75" s="150">
        <v>21.61</v>
      </c>
      <c r="G75" s="3">
        <v>3.44</v>
      </c>
      <c r="H75" s="141" t="s">
        <v>431</v>
      </c>
      <c r="I75" s="147" t="s">
        <v>432</v>
      </c>
      <c r="J75" s="145" t="s">
        <v>409</v>
      </c>
    </row>
    <row r="76" spans="1:15" ht="45" x14ac:dyDescent="0.25">
      <c r="A76" s="25"/>
      <c r="B76" s="221" t="s">
        <v>103</v>
      </c>
      <c r="C76" s="222"/>
      <c r="D76" s="3" t="s">
        <v>66</v>
      </c>
      <c r="E76" s="3">
        <v>8.8000000000000007</v>
      </c>
      <c r="F76" s="3">
        <v>7.9</v>
      </c>
      <c r="G76" s="3">
        <v>0.9</v>
      </c>
      <c r="H76" s="27" t="s">
        <v>104</v>
      </c>
      <c r="I76" s="27" t="s">
        <v>105</v>
      </c>
      <c r="J76" s="3" t="s">
        <v>106</v>
      </c>
    </row>
    <row r="77" spans="1:15" x14ac:dyDescent="0.15">
      <c r="A77" s="31" t="s">
        <v>107</v>
      </c>
      <c r="B77" s="31"/>
      <c r="C77" s="31"/>
      <c r="D77" s="31"/>
      <c r="E77" s="31"/>
      <c r="F77" s="31"/>
      <c r="G77" s="31"/>
      <c r="H77" s="31"/>
      <c r="I77" s="31"/>
      <c r="J77" s="31"/>
    </row>
    <row r="78" spans="1:15" ht="75" customHeight="1" x14ac:dyDescent="0.25">
      <c r="A78" s="3" t="s">
        <v>108</v>
      </c>
      <c r="B78" s="27" t="s">
        <v>109</v>
      </c>
      <c r="C78" s="27" t="s">
        <v>110</v>
      </c>
      <c r="D78" s="27" t="s">
        <v>111</v>
      </c>
      <c r="E78" s="26">
        <v>0.193</v>
      </c>
      <c r="F78" s="26">
        <v>0.14499999999999999</v>
      </c>
      <c r="G78" s="26">
        <v>4.9000000000000002E-2</v>
      </c>
      <c r="H78" s="3" t="s">
        <v>112</v>
      </c>
      <c r="I78" s="141" t="s">
        <v>433</v>
      </c>
      <c r="J78" s="3" t="s">
        <v>52</v>
      </c>
      <c r="M78" s="140"/>
    </row>
    <row r="79" spans="1:15" ht="86.25" customHeight="1" x14ac:dyDescent="0.25">
      <c r="A79" s="3"/>
      <c r="B79" s="27" t="s">
        <v>113</v>
      </c>
      <c r="C79" s="27" t="s">
        <v>114</v>
      </c>
      <c r="D79" s="27" t="s">
        <v>111</v>
      </c>
      <c r="E79" s="26">
        <v>0.17399999999999999</v>
      </c>
      <c r="F79" s="26">
        <v>0.13400000000000001</v>
      </c>
      <c r="G79" s="26">
        <v>0.04</v>
      </c>
      <c r="H79" s="3" t="s">
        <v>112</v>
      </c>
      <c r="I79" s="141" t="s">
        <v>434</v>
      </c>
      <c r="J79" s="3" t="s">
        <v>52</v>
      </c>
    </row>
    <row r="80" spans="1:15" ht="105" x14ac:dyDescent="0.25">
      <c r="A80" s="3"/>
      <c r="B80" s="27" t="s">
        <v>113</v>
      </c>
      <c r="C80" s="27" t="s">
        <v>115</v>
      </c>
      <c r="D80" s="27" t="s">
        <v>111</v>
      </c>
      <c r="E80" s="26">
        <v>0.20399999999999999</v>
      </c>
      <c r="F80" s="26">
        <v>0.157</v>
      </c>
      <c r="G80" s="26">
        <v>4.7E-2</v>
      </c>
      <c r="H80" s="3" t="s">
        <v>112</v>
      </c>
      <c r="I80" s="141" t="s">
        <v>435</v>
      </c>
      <c r="J80" s="3" t="s">
        <v>52</v>
      </c>
    </row>
    <row r="81" spans="1:10" ht="105" x14ac:dyDescent="0.25">
      <c r="A81" s="3"/>
      <c r="B81" s="27" t="s">
        <v>113</v>
      </c>
      <c r="C81" s="27" t="s">
        <v>116</v>
      </c>
      <c r="D81" s="27" t="s">
        <v>111</v>
      </c>
      <c r="E81" s="26">
        <v>0.218</v>
      </c>
      <c r="F81" s="26">
        <v>0.16700000000000001</v>
      </c>
      <c r="G81" s="26">
        <v>0.05</v>
      </c>
      <c r="H81" s="3" t="s">
        <v>112</v>
      </c>
      <c r="I81" s="141" t="s">
        <v>436</v>
      </c>
      <c r="J81" s="3" t="s">
        <v>52</v>
      </c>
    </row>
    <row r="82" spans="1:10" ht="90" x14ac:dyDescent="0.25">
      <c r="A82" s="3"/>
      <c r="B82" s="27" t="s">
        <v>113</v>
      </c>
      <c r="C82" s="27" t="s">
        <v>117</v>
      </c>
      <c r="D82" s="27" t="s">
        <v>111</v>
      </c>
      <c r="E82" s="26">
        <v>0.14399999999999999</v>
      </c>
      <c r="F82" s="26">
        <v>0.111</v>
      </c>
      <c r="G82" s="26">
        <v>3.3000000000000002E-2</v>
      </c>
      <c r="H82" s="3" t="s">
        <v>112</v>
      </c>
      <c r="I82" s="141" t="s">
        <v>437</v>
      </c>
      <c r="J82" s="3" t="s">
        <v>52</v>
      </c>
    </row>
    <row r="83" spans="1:10" ht="120" x14ac:dyDescent="0.25">
      <c r="A83" s="3"/>
      <c r="B83" s="27" t="s">
        <v>113</v>
      </c>
      <c r="C83" s="27" t="s">
        <v>118</v>
      </c>
      <c r="D83" s="27" t="s">
        <v>111</v>
      </c>
      <c r="E83" s="151">
        <v>0.124</v>
      </c>
      <c r="F83" s="144">
        <v>8.4000000000000005E-2</v>
      </c>
      <c r="G83" s="144">
        <v>0.04</v>
      </c>
      <c r="H83" s="145" t="s">
        <v>438</v>
      </c>
      <c r="I83" s="141" t="s">
        <v>439</v>
      </c>
      <c r="J83" s="145" t="s">
        <v>409</v>
      </c>
    </row>
    <row r="84" spans="1:10" ht="105" x14ac:dyDescent="0.25">
      <c r="A84" s="3"/>
      <c r="B84" s="27" t="s">
        <v>119</v>
      </c>
      <c r="C84" s="27" t="s">
        <v>114</v>
      </c>
      <c r="D84" s="27" t="s">
        <v>111</v>
      </c>
      <c r="E84" s="26">
        <v>0.16600000000000001</v>
      </c>
      <c r="F84" s="26">
        <v>0.126</v>
      </c>
      <c r="G84" s="26">
        <v>0.04</v>
      </c>
      <c r="H84" s="3" t="s">
        <v>112</v>
      </c>
      <c r="I84" s="141" t="s">
        <v>440</v>
      </c>
      <c r="J84" s="3" t="s">
        <v>52</v>
      </c>
    </row>
    <row r="85" spans="1:10" ht="105" x14ac:dyDescent="0.25">
      <c r="A85" s="3"/>
      <c r="B85" s="27" t="s">
        <v>119</v>
      </c>
      <c r="C85" s="27" t="s">
        <v>115</v>
      </c>
      <c r="D85" s="27" t="s">
        <v>111</v>
      </c>
      <c r="E85" s="26">
        <v>0.18</v>
      </c>
      <c r="F85" s="26">
        <v>0.13600000000000001</v>
      </c>
      <c r="G85" s="26">
        <v>4.2999999999999997E-2</v>
      </c>
      <c r="H85" s="3" t="s">
        <v>112</v>
      </c>
      <c r="I85" s="141" t="s">
        <v>441</v>
      </c>
      <c r="J85" s="3" t="s">
        <v>52</v>
      </c>
    </row>
    <row r="86" spans="1:10" ht="105" x14ac:dyDescent="0.25">
      <c r="A86" s="3"/>
      <c r="B86" s="27" t="s">
        <v>119</v>
      </c>
      <c r="C86" s="27" t="s">
        <v>116</v>
      </c>
      <c r="D86" s="27" t="s">
        <v>111</v>
      </c>
      <c r="E86" s="26">
        <v>0.20300000000000001</v>
      </c>
      <c r="F86" s="26">
        <v>0.154</v>
      </c>
      <c r="G86" s="26">
        <v>4.9000000000000002E-2</v>
      </c>
      <c r="H86" s="3" t="s">
        <v>112</v>
      </c>
      <c r="I86" s="141" t="s">
        <v>442</v>
      </c>
      <c r="J86" s="3" t="s">
        <v>52</v>
      </c>
    </row>
    <row r="87" spans="1:10" ht="60" x14ac:dyDescent="0.25">
      <c r="A87" s="3"/>
      <c r="B87" s="27" t="s">
        <v>119</v>
      </c>
      <c r="C87" s="27" t="s">
        <v>117</v>
      </c>
      <c r="D87" s="27" t="s">
        <v>111</v>
      </c>
      <c r="E87" s="26">
        <v>0.15</v>
      </c>
      <c r="F87" s="26">
        <v>0.115</v>
      </c>
      <c r="G87" s="26">
        <v>3.5000000000000003E-2</v>
      </c>
      <c r="H87" s="3" t="s">
        <v>112</v>
      </c>
      <c r="I87" s="141" t="s">
        <v>443</v>
      </c>
      <c r="J87" s="3" t="s">
        <v>52</v>
      </c>
    </row>
    <row r="88" spans="1:10" ht="135" x14ac:dyDescent="0.25">
      <c r="A88" s="3"/>
      <c r="B88" s="27" t="s">
        <v>31</v>
      </c>
      <c r="C88" s="27" t="s">
        <v>114</v>
      </c>
      <c r="D88" s="27" t="s">
        <v>111</v>
      </c>
      <c r="E88" s="26">
        <v>0.14499999999999999</v>
      </c>
      <c r="F88" s="26">
        <v>0.13200000000000001</v>
      </c>
      <c r="G88" s="26">
        <v>1.2999999999999999E-2</v>
      </c>
      <c r="H88" s="3" t="s">
        <v>112</v>
      </c>
      <c r="I88" s="141" t="s">
        <v>444</v>
      </c>
      <c r="J88" s="3" t="s">
        <v>52</v>
      </c>
    </row>
    <row r="89" spans="1:10" ht="105" x14ac:dyDescent="0.25">
      <c r="A89" s="3"/>
      <c r="B89" s="27" t="s">
        <v>31</v>
      </c>
      <c r="C89" s="27" t="s">
        <v>115</v>
      </c>
      <c r="D89" s="27" t="s">
        <v>111</v>
      </c>
      <c r="E89" s="26">
        <v>0.152</v>
      </c>
      <c r="F89" s="26">
        <v>0.13800000000000001</v>
      </c>
      <c r="G89" s="26">
        <v>1.4E-2</v>
      </c>
      <c r="H89" s="3" t="s">
        <v>112</v>
      </c>
      <c r="I89" s="141" t="s">
        <v>445</v>
      </c>
      <c r="J89" s="3" t="s">
        <v>52</v>
      </c>
    </row>
    <row r="90" spans="1:10" ht="105" x14ac:dyDescent="0.25">
      <c r="A90" s="3"/>
      <c r="B90" s="27" t="s">
        <v>120</v>
      </c>
      <c r="C90" s="27" t="s">
        <v>114</v>
      </c>
      <c r="D90" s="27" t="s">
        <v>111</v>
      </c>
      <c r="E90" s="26">
        <v>0.129</v>
      </c>
      <c r="F90" s="26">
        <v>0.112</v>
      </c>
      <c r="G90" s="26">
        <v>1.7000000000000001E-2</v>
      </c>
      <c r="H90" s="3" t="s">
        <v>112</v>
      </c>
      <c r="I90" s="141" t="s">
        <v>446</v>
      </c>
      <c r="J90" s="3" t="s">
        <v>52</v>
      </c>
    </row>
    <row r="91" spans="1:10" ht="90" x14ac:dyDescent="0.25">
      <c r="A91" s="3"/>
      <c r="B91" s="27" t="s">
        <v>120</v>
      </c>
      <c r="C91" s="27" t="s">
        <v>115</v>
      </c>
      <c r="D91" s="27" t="s">
        <v>111</v>
      </c>
      <c r="E91" s="26">
        <v>0.13600000000000001</v>
      </c>
      <c r="F91" s="26">
        <v>0.11799999999999999</v>
      </c>
      <c r="G91" s="26">
        <v>1.7999999999999999E-2</v>
      </c>
      <c r="H91" s="3" t="s">
        <v>112</v>
      </c>
      <c r="I91" s="141" t="s">
        <v>447</v>
      </c>
      <c r="J91" s="3" t="s">
        <v>52</v>
      </c>
    </row>
    <row r="92" spans="1:10" ht="105" x14ac:dyDescent="0.25">
      <c r="A92" s="3"/>
      <c r="B92" s="27" t="s">
        <v>120</v>
      </c>
      <c r="C92" s="27" t="s">
        <v>116</v>
      </c>
      <c r="D92" s="27" t="s">
        <v>111</v>
      </c>
      <c r="E92" s="26">
        <v>0.17</v>
      </c>
      <c r="F92" s="26">
        <v>0.14699999999999999</v>
      </c>
      <c r="G92" s="26">
        <v>2.3E-2</v>
      </c>
      <c r="H92" s="3" t="s">
        <v>112</v>
      </c>
      <c r="I92" s="141" t="s">
        <v>448</v>
      </c>
      <c r="J92" s="3" t="s">
        <v>52</v>
      </c>
    </row>
    <row r="93" spans="1:10" ht="105" x14ac:dyDescent="0.25">
      <c r="A93" s="3"/>
      <c r="B93" s="27" t="s">
        <v>121</v>
      </c>
      <c r="C93" s="27" t="s">
        <v>122</v>
      </c>
      <c r="D93" s="27" t="s">
        <v>111</v>
      </c>
      <c r="E93" s="26">
        <v>5.3999999999999999E-2</v>
      </c>
      <c r="F93" s="26">
        <v>7.0000000000000001E-3</v>
      </c>
      <c r="G93" s="26">
        <v>4.7E-2</v>
      </c>
      <c r="H93" s="3" t="s">
        <v>112</v>
      </c>
      <c r="I93" s="141" t="s">
        <v>449</v>
      </c>
      <c r="J93" s="3" t="s">
        <v>52</v>
      </c>
    </row>
    <row r="94" spans="1:10" ht="105" x14ac:dyDescent="0.25">
      <c r="A94" s="3"/>
      <c r="B94" s="27" t="s">
        <v>123</v>
      </c>
      <c r="C94" s="27" t="s">
        <v>122</v>
      </c>
      <c r="D94" s="27" t="s">
        <v>111</v>
      </c>
      <c r="E94" s="26">
        <v>9.0999999999999998E-2</v>
      </c>
      <c r="F94" s="26">
        <v>3.7999999999999999E-2</v>
      </c>
      <c r="G94" s="26">
        <v>5.2999999999999999E-2</v>
      </c>
      <c r="H94" s="3" t="s">
        <v>112</v>
      </c>
      <c r="I94" s="141" t="s">
        <v>450</v>
      </c>
      <c r="J94" s="3" t="s">
        <v>52</v>
      </c>
    </row>
    <row r="95" spans="1:10" ht="105" x14ac:dyDescent="0.25">
      <c r="A95" s="3"/>
      <c r="B95" s="27" t="s">
        <v>124</v>
      </c>
      <c r="C95" s="27" t="s">
        <v>122</v>
      </c>
      <c r="D95" s="27" t="s">
        <v>111</v>
      </c>
      <c r="E95" s="26">
        <v>2.7E-2</v>
      </c>
      <c r="F95" s="26">
        <v>2E-3</v>
      </c>
      <c r="G95" s="26">
        <v>2.5000000000000001E-2</v>
      </c>
      <c r="H95" s="3" t="s">
        <v>112</v>
      </c>
      <c r="I95" s="141" t="s">
        <v>451</v>
      </c>
      <c r="J95" s="3" t="s">
        <v>52</v>
      </c>
    </row>
    <row r="96" spans="1:10" ht="120" x14ac:dyDescent="0.25">
      <c r="A96" s="3"/>
      <c r="B96" s="27" t="s">
        <v>125</v>
      </c>
      <c r="C96" s="27" t="s">
        <v>122</v>
      </c>
      <c r="D96" s="27" t="s">
        <v>111</v>
      </c>
      <c r="E96" s="26">
        <v>1.7999999999999999E-2</v>
      </c>
      <c r="F96" s="26">
        <v>2E-3</v>
      </c>
      <c r="G96" s="26">
        <v>1.6E-2</v>
      </c>
      <c r="H96" s="3" t="s">
        <v>112</v>
      </c>
      <c r="I96" s="141" t="s">
        <v>452</v>
      </c>
      <c r="J96" s="3" t="s">
        <v>52</v>
      </c>
    </row>
    <row r="97" spans="1:12" ht="75" x14ac:dyDescent="0.25">
      <c r="A97" s="3"/>
      <c r="B97" s="27" t="s">
        <v>32</v>
      </c>
      <c r="C97" s="27" t="s">
        <v>122</v>
      </c>
      <c r="D97" s="27" t="s">
        <v>111</v>
      </c>
      <c r="E97" s="26">
        <v>0.112</v>
      </c>
      <c r="F97" s="26">
        <v>0</v>
      </c>
      <c r="G97" s="26">
        <v>0.112</v>
      </c>
      <c r="H97" s="3" t="s">
        <v>126</v>
      </c>
      <c r="I97" s="141" t="s">
        <v>453</v>
      </c>
      <c r="J97" s="3" t="s">
        <v>81</v>
      </c>
    </row>
    <row r="98" spans="1:12" ht="75.75" thickBot="1" x14ac:dyDescent="0.3">
      <c r="A98" s="3"/>
      <c r="B98" s="27" t="s">
        <v>33</v>
      </c>
      <c r="C98" s="27" t="s">
        <v>122</v>
      </c>
      <c r="D98" s="27" t="s">
        <v>111</v>
      </c>
      <c r="E98" s="26">
        <v>7.0000000000000001E-3</v>
      </c>
      <c r="F98" s="26">
        <v>0</v>
      </c>
      <c r="G98" s="26">
        <v>7.0000000000000001E-3</v>
      </c>
      <c r="H98" s="3" t="s">
        <v>126</v>
      </c>
      <c r="I98" s="141" t="s">
        <v>453</v>
      </c>
      <c r="J98" s="3" t="s">
        <v>72</v>
      </c>
    </row>
    <row r="99" spans="1:12" ht="113.25" thickBot="1" x14ac:dyDescent="0.3">
      <c r="A99" s="3"/>
      <c r="B99" s="27" t="s">
        <v>454</v>
      </c>
      <c r="C99" s="27" t="s">
        <v>94</v>
      </c>
      <c r="D99" s="27" t="s">
        <v>111</v>
      </c>
      <c r="E99" s="151">
        <v>0.109</v>
      </c>
      <c r="F99" s="152">
        <v>0</v>
      </c>
      <c r="G99" s="151">
        <v>0.109</v>
      </c>
      <c r="H99" s="145" t="s">
        <v>438</v>
      </c>
      <c r="I99" s="153" t="s">
        <v>455</v>
      </c>
      <c r="J99" s="154" t="s">
        <v>409</v>
      </c>
    </row>
    <row r="100" spans="1:12" ht="102" thickBot="1" x14ac:dyDescent="0.3">
      <c r="A100" s="3"/>
      <c r="B100" s="27" t="s">
        <v>454</v>
      </c>
      <c r="C100" s="27" t="s">
        <v>128</v>
      </c>
      <c r="D100" s="27" t="s">
        <v>111</v>
      </c>
      <c r="E100" s="151">
        <v>6.7000000000000004E-2</v>
      </c>
      <c r="F100" s="155">
        <v>0</v>
      </c>
      <c r="G100" s="151">
        <v>6.7000000000000004E-2</v>
      </c>
      <c r="H100" s="145" t="s">
        <v>438</v>
      </c>
      <c r="I100" s="156" t="s">
        <v>456</v>
      </c>
      <c r="J100" s="154" t="s">
        <v>409</v>
      </c>
    </row>
    <row r="101" spans="1:12" ht="113.25" thickBot="1" x14ac:dyDescent="0.3">
      <c r="A101" s="3"/>
      <c r="B101" s="27" t="s">
        <v>454</v>
      </c>
      <c r="C101" s="27" t="s">
        <v>129</v>
      </c>
      <c r="D101" s="27" t="s">
        <v>111</v>
      </c>
      <c r="E101" s="151">
        <v>3.0000000000000001E-3</v>
      </c>
      <c r="F101" s="155">
        <v>0</v>
      </c>
      <c r="G101" s="151">
        <v>3.0000000000000001E-3</v>
      </c>
      <c r="H101" s="145" t="s">
        <v>438</v>
      </c>
      <c r="I101" s="157" t="s">
        <v>457</v>
      </c>
      <c r="J101" s="154" t="s">
        <v>409</v>
      </c>
    </row>
    <row r="102" spans="1:12" ht="30" x14ac:dyDescent="0.25">
      <c r="A102" s="3" t="s">
        <v>458</v>
      </c>
      <c r="B102" s="27" t="s">
        <v>459</v>
      </c>
      <c r="C102" s="27"/>
      <c r="D102" s="27" t="s">
        <v>111</v>
      </c>
      <c r="E102" s="26">
        <v>0.14580000000000001</v>
      </c>
      <c r="F102" s="26">
        <v>0.1125</v>
      </c>
      <c r="G102" s="26">
        <v>3.3300000000000003E-2</v>
      </c>
      <c r="H102" s="3" t="s">
        <v>460</v>
      </c>
      <c r="I102" s="141" t="s">
        <v>461</v>
      </c>
      <c r="J102" s="3" t="s">
        <v>357</v>
      </c>
    </row>
    <row r="103" spans="1:12" ht="45" x14ac:dyDescent="0.25">
      <c r="A103" s="145" t="s">
        <v>462</v>
      </c>
      <c r="B103" s="141" t="s">
        <v>122</v>
      </c>
      <c r="C103" s="141"/>
      <c r="D103" s="141" t="s">
        <v>111</v>
      </c>
      <c r="E103" s="144">
        <v>0.08</v>
      </c>
      <c r="F103" s="144">
        <v>6.4000000000000001E-2</v>
      </c>
      <c r="G103" s="144">
        <v>1.6E-2</v>
      </c>
      <c r="H103" s="145" t="s">
        <v>460</v>
      </c>
      <c r="I103" s="141" t="s">
        <v>463</v>
      </c>
      <c r="J103" s="154" t="s">
        <v>409</v>
      </c>
      <c r="K103"/>
      <c r="L103"/>
    </row>
    <row r="104" spans="1:12" ht="45" x14ac:dyDescent="0.25">
      <c r="A104" s="3" t="s">
        <v>130</v>
      </c>
      <c r="B104" s="27" t="s">
        <v>454</v>
      </c>
      <c r="C104" s="27" t="s">
        <v>128</v>
      </c>
      <c r="D104" s="27" t="s">
        <v>111</v>
      </c>
      <c r="E104" s="26">
        <v>3.0999999999999999E-3</v>
      </c>
      <c r="F104" s="26">
        <v>0</v>
      </c>
      <c r="G104" s="26">
        <v>3.0999999999999999E-3</v>
      </c>
      <c r="H104" s="3" t="s">
        <v>460</v>
      </c>
      <c r="I104" s="141" t="s">
        <v>464</v>
      </c>
      <c r="J104" s="3" t="s">
        <v>357</v>
      </c>
    </row>
    <row r="105" spans="1:12" ht="30" x14ac:dyDescent="0.25">
      <c r="A105" s="3" t="s">
        <v>132</v>
      </c>
      <c r="B105" s="27" t="s">
        <v>119</v>
      </c>
      <c r="C105" s="27"/>
      <c r="D105" s="27" t="s">
        <v>111</v>
      </c>
      <c r="E105" s="26">
        <v>0.28739999999999999</v>
      </c>
      <c r="F105" s="26">
        <v>0.2177</v>
      </c>
      <c r="G105" s="26">
        <v>6.9599999999999995E-2</v>
      </c>
      <c r="H105" s="3" t="s">
        <v>460</v>
      </c>
      <c r="I105" s="27" t="s">
        <v>133</v>
      </c>
      <c r="J105" s="3" t="s">
        <v>357</v>
      </c>
    </row>
    <row r="106" spans="1:12" ht="45" x14ac:dyDescent="0.25">
      <c r="A106" s="3"/>
      <c r="B106" s="27" t="s">
        <v>465</v>
      </c>
      <c r="C106" s="27"/>
      <c r="D106" s="27" t="s">
        <v>134</v>
      </c>
      <c r="E106" s="26">
        <v>0.1197</v>
      </c>
      <c r="F106" s="26">
        <v>9.0700000000000003E-2</v>
      </c>
      <c r="G106" s="26">
        <v>2.9000000000000001E-2</v>
      </c>
      <c r="H106" s="3" t="s">
        <v>466</v>
      </c>
      <c r="I106" s="27" t="s">
        <v>467</v>
      </c>
      <c r="J106" s="3" t="s">
        <v>357</v>
      </c>
    </row>
    <row r="107" spans="1:12" ht="45" x14ac:dyDescent="0.25">
      <c r="A107" s="3"/>
      <c r="B107" s="27" t="s">
        <v>454</v>
      </c>
      <c r="C107" s="27" t="s">
        <v>128</v>
      </c>
      <c r="D107" s="27" t="s">
        <v>111</v>
      </c>
      <c r="E107" s="26">
        <v>0.13730000000000001</v>
      </c>
      <c r="F107" s="26">
        <v>0</v>
      </c>
      <c r="G107" s="26">
        <v>0.13730000000000001</v>
      </c>
      <c r="H107" s="3" t="s">
        <v>460</v>
      </c>
      <c r="I107" s="141" t="s">
        <v>468</v>
      </c>
      <c r="J107" s="3" t="s">
        <v>357</v>
      </c>
    </row>
    <row r="108" spans="1:12" ht="30" x14ac:dyDescent="0.25">
      <c r="A108" s="3" t="s">
        <v>469</v>
      </c>
      <c r="B108" s="27" t="s">
        <v>119</v>
      </c>
      <c r="C108" s="27"/>
      <c r="D108" s="27" t="s">
        <v>134</v>
      </c>
      <c r="E108" s="26">
        <v>1.8499999999999999E-2</v>
      </c>
      <c r="F108" s="26">
        <v>1.41E-2</v>
      </c>
      <c r="G108" s="26">
        <v>4.4000000000000003E-3</v>
      </c>
      <c r="H108" s="3" t="s">
        <v>466</v>
      </c>
      <c r="I108" s="27" t="s">
        <v>470</v>
      </c>
      <c r="J108" s="3" t="s">
        <v>357</v>
      </c>
    </row>
    <row r="109" spans="1:12" ht="15" x14ac:dyDescent="0.25">
      <c r="A109" s="3"/>
      <c r="B109" s="27" t="s">
        <v>119</v>
      </c>
      <c r="C109" s="27"/>
      <c r="D109" s="27" t="s">
        <v>111</v>
      </c>
      <c r="E109" s="26">
        <v>0.8881</v>
      </c>
      <c r="F109" s="26">
        <v>0.67649999999999999</v>
      </c>
      <c r="G109" s="26">
        <v>0.21160000000000001</v>
      </c>
      <c r="H109" s="3" t="s">
        <v>460</v>
      </c>
      <c r="I109" s="27"/>
      <c r="J109" s="3" t="s">
        <v>357</v>
      </c>
    </row>
    <row r="110" spans="1:12" ht="30" x14ac:dyDescent="0.25">
      <c r="A110" s="3"/>
      <c r="B110" s="27" t="s">
        <v>119</v>
      </c>
      <c r="C110" s="27" t="s">
        <v>471</v>
      </c>
      <c r="D110" s="27" t="s">
        <v>134</v>
      </c>
      <c r="E110" s="26">
        <v>2E-3</v>
      </c>
      <c r="F110" s="26">
        <v>2.0000000000000002E-5</v>
      </c>
      <c r="G110" s="26">
        <v>1.9E-3</v>
      </c>
      <c r="H110" s="3" t="s">
        <v>466</v>
      </c>
      <c r="I110" s="27" t="s">
        <v>470</v>
      </c>
      <c r="J110" s="3" t="s">
        <v>357</v>
      </c>
    </row>
    <row r="111" spans="1:12" ht="30" x14ac:dyDescent="0.25">
      <c r="A111" s="3"/>
      <c r="B111" s="27" t="s">
        <v>119</v>
      </c>
      <c r="C111" s="27" t="s">
        <v>471</v>
      </c>
      <c r="D111" s="27" t="s">
        <v>111</v>
      </c>
      <c r="E111" s="26">
        <v>9.74E-2</v>
      </c>
      <c r="F111" s="26">
        <v>9.5999999999999992E-3</v>
      </c>
      <c r="G111" s="26">
        <v>8.7800000000000003E-2</v>
      </c>
      <c r="H111" s="3" t="s">
        <v>460</v>
      </c>
      <c r="I111" s="27"/>
      <c r="J111" s="3" t="s">
        <v>357</v>
      </c>
    </row>
    <row r="112" spans="1:12" ht="45" x14ac:dyDescent="0.25">
      <c r="A112" s="3"/>
      <c r="B112" s="27" t="s">
        <v>454</v>
      </c>
      <c r="C112" s="27" t="s">
        <v>128</v>
      </c>
      <c r="D112" s="27" t="s">
        <v>134</v>
      </c>
      <c r="E112" s="26">
        <v>8.3999999999999995E-3</v>
      </c>
      <c r="F112" s="26">
        <v>0</v>
      </c>
      <c r="G112" s="26">
        <v>8.3999999999999995E-3</v>
      </c>
      <c r="H112" s="3" t="s">
        <v>472</v>
      </c>
      <c r="I112" s="27" t="s">
        <v>473</v>
      </c>
      <c r="J112" s="3" t="s">
        <v>357</v>
      </c>
    </row>
    <row r="113" spans="1:13" ht="45" x14ac:dyDescent="0.25">
      <c r="A113" s="3"/>
      <c r="B113" s="27" t="s">
        <v>454</v>
      </c>
      <c r="C113" s="27" t="s">
        <v>128</v>
      </c>
      <c r="D113" s="27" t="s">
        <v>111</v>
      </c>
      <c r="E113" s="26">
        <v>0.40439999999999998</v>
      </c>
      <c r="F113" s="26">
        <v>0</v>
      </c>
      <c r="G113" s="26">
        <v>0.40439999999999998</v>
      </c>
      <c r="H113" s="3" t="s">
        <v>460</v>
      </c>
      <c r="I113" s="27" t="s">
        <v>473</v>
      </c>
      <c r="J113" s="3" t="s">
        <v>357</v>
      </c>
    </row>
    <row r="114" spans="1:13" ht="30" x14ac:dyDescent="0.25">
      <c r="A114" s="3" t="s">
        <v>135</v>
      </c>
      <c r="B114" s="221" t="s">
        <v>136</v>
      </c>
      <c r="C114" s="222"/>
      <c r="D114" s="27" t="s">
        <v>134</v>
      </c>
      <c r="E114" s="26">
        <v>2.0400000000000001E-2</v>
      </c>
      <c r="F114" s="26">
        <v>1.61E-2</v>
      </c>
      <c r="G114" s="26">
        <v>4.3E-3</v>
      </c>
      <c r="H114" s="3" t="s">
        <v>472</v>
      </c>
      <c r="I114" s="27" t="s">
        <v>474</v>
      </c>
      <c r="J114" s="3" t="s">
        <v>357</v>
      </c>
    </row>
    <row r="115" spans="1:13" ht="30" x14ac:dyDescent="0.25">
      <c r="A115" s="3"/>
      <c r="B115" s="27" t="s">
        <v>137</v>
      </c>
      <c r="C115" s="3" t="s">
        <v>122</v>
      </c>
      <c r="D115" s="27" t="s">
        <v>134</v>
      </c>
      <c r="E115" s="26">
        <v>7.46E-2</v>
      </c>
      <c r="F115" s="26">
        <v>5.91E-2</v>
      </c>
      <c r="G115" s="26">
        <v>1.55E-2</v>
      </c>
      <c r="H115" s="3" t="s">
        <v>472</v>
      </c>
      <c r="I115" s="3" t="s">
        <v>475</v>
      </c>
      <c r="J115" s="3" t="s">
        <v>357</v>
      </c>
    </row>
    <row r="116" spans="1:13" ht="30" x14ac:dyDescent="0.25">
      <c r="A116" s="3" t="s">
        <v>138</v>
      </c>
      <c r="B116" s="221" t="s">
        <v>139</v>
      </c>
      <c r="C116" s="222"/>
      <c r="D116" s="27" t="s">
        <v>134</v>
      </c>
      <c r="E116" s="26">
        <v>3.0000000000000001E-3</v>
      </c>
      <c r="F116" s="26">
        <v>2.3E-3</v>
      </c>
      <c r="G116" s="26">
        <v>6.9999999999999999E-4</v>
      </c>
      <c r="H116" s="3" t="s">
        <v>472</v>
      </c>
      <c r="I116" s="27" t="s">
        <v>476</v>
      </c>
      <c r="J116" s="3" t="s">
        <v>357</v>
      </c>
    </row>
    <row r="117" spans="1:13" ht="30" x14ac:dyDescent="0.25">
      <c r="A117" s="3"/>
      <c r="B117" s="27" t="s">
        <v>119</v>
      </c>
      <c r="C117" s="3"/>
      <c r="D117" s="27" t="s">
        <v>134</v>
      </c>
      <c r="E117" s="26">
        <v>8.8599999999999998E-2</v>
      </c>
      <c r="F117" s="26">
        <v>6.7599999999999993E-2</v>
      </c>
      <c r="G117" s="26">
        <v>2.1000000000000001E-2</v>
      </c>
      <c r="H117" s="3" t="s">
        <v>466</v>
      </c>
      <c r="I117" s="27" t="s">
        <v>477</v>
      </c>
      <c r="J117" s="3" t="s">
        <v>357</v>
      </c>
    </row>
    <row r="118" spans="1:13" ht="60" x14ac:dyDescent="0.25">
      <c r="A118" s="3"/>
      <c r="B118" s="27" t="s">
        <v>127</v>
      </c>
      <c r="C118" s="27" t="s">
        <v>129</v>
      </c>
      <c r="D118" s="27" t="s">
        <v>134</v>
      </c>
      <c r="E118" s="26">
        <v>0</v>
      </c>
      <c r="F118" s="26">
        <v>0</v>
      </c>
      <c r="G118" s="26">
        <v>0</v>
      </c>
      <c r="H118" s="3" t="s">
        <v>472</v>
      </c>
      <c r="I118" s="27" t="s">
        <v>478</v>
      </c>
      <c r="J118" s="3" t="s">
        <v>357</v>
      </c>
    </row>
    <row r="119" spans="1:13" ht="45" x14ac:dyDescent="0.25">
      <c r="A119" s="3" t="s">
        <v>479</v>
      </c>
      <c r="B119" s="27" t="s">
        <v>127</v>
      </c>
      <c r="C119" s="27" t="s">
        <v>480</v>
      </c>
      <c r="D119" s="27" t="s">
        <v>134</v>
      </c>
      <c r="E119" s="26">
        <v>1.7100000000000001E-2</v>
      </c>
      <c r="F119" s="26">
        <v>0</v>
      </c>
      <c r="G119" s="26">
        <v>1.7100000000000001E-2</v>
      </c>
      <c r="H119" s="3" t="s">
        <v>472</v>
      </c>
      <c r="I119" s="27" t="s">
        <v>481</v>
      </c>
      <c r="J119" s="3" t="s">
        <v>357</v>
      </c>
    </row>
    <row r="120" spans="1:13" ht="30" x14ac:dyDescent="0.25">
      <c r="A120" s="3" t="s">
        <v>482</v>
      </c>
      <c r="B120" s="221" t="s">
        <v>140</v>
      </c>
      <c r="C120" s="222"/>
      <c r="D120" s="27" t="s">
        <v>134</v>
      </c>
      <c r="E120" s="158">
        <v>0.1086</v>
      </c>
      <c r="F120" s="158">
        <v>8.6000000000000007E-2</v>
      </c>
      <c r="G120" s="158">
        <v>2.2599999999999999E-2</v>
      </c>
      <c r="H120" s="3" t="s">
        <v>472</v>
      </c>
      <c r="I120" s="27" t="s">
        <v>483</v>
      </c>
      <c r="J120" s="3" t="s">
        <v>357</v>
      </c>
    </row>
    <row r="121" spans="1:13" ht="30" x14ac:dyDescent="0.25">
      <c r="A121" s="3"/>
      <c r="B121" s="27" t="s">
        <v>119</v>
      </c>
      <c r="C121" s="27"/>
      <c r="D121" s="27" t="s">
        <v>134</v>
      </c>
      <c r="E121" s="26">
        <v>0.12870000000000001</v>
      </c>
      <c r="F121" s="26">
        <v>9.7699999999999995E-2</v>
      </c>
      <c r="G121" s="26">
        <v>3.1E-2</v>
      </c>
      <c r="H121" s="3" t="s">
        <v>466</v>
      </c>
      <c r="I121" s="27" t="s">
        <v>483</v>
      </c>
      <c r="J121" s="3" t="s">
        <v>357</v>
      </c>
    </row>
    <row r="122" spans="1:13" ht="30" x14ac:dyDescent="0.25">
      <c r="A122" s="3"/>
      <c r="B122" s="27" t="s">
        <v>119</v>
      </c>
      <c r="C122" s="27" t="s">
        <v>471</v>
      </c>
      <c r="D122" s="27" t="s">
        <v>134</v>
      </c>
      <c r="E122" s="26">
        <v>1.46E-2</v>
      </c>
      <c r="F122" s="26">
        <v>1.6999999999999999E-3</v>
      </c>
      <c r="G122" s="26">
        <v>1.29E-2</v>
      </c>
      <c r="H122" s="3" t="s">
        <v>466</v>
      </c>
      <c r="I122" s="27" t="s">
        <v>483</v>
      </c>
      <c r="J122" s="3" t="s">
        <v>357</v>
      </c>
    </row>
    <row r="123" spans="1:13" ht="30" x14ac:dyDescent="0.25">
      <c r="A123" s="3"/>
      <c r="B123" s="221" t="s">
        <v>484</v>
      </c>
      <c r="C123" s="222"/>
      <c r="D123" s="27" t="s">
        <v>134</v>
      </c>
      <c r="E123" s="26">
        <v>4.82E-2</v>
      </c>
      <c r="F123" s="26">
        <v>5.1999999999999998E-3</v>
      </c>
      <c r="G123" s="26">
        <v>4.3099999999999999E-2</v>
      </c>
      <c r="H123" s="3" t="s">
        <v>466</v>
      </c>
      <c r="I123" s="27" t="s">
        <v>483</v>
      </c>
      <c r="J123" s="3" t="s">
        <v>357</v>
      </c>
    </row>
    <row r="124" spans="1:13" ht="30" x14ac:dyDescent="0.25">
      <c r="A124" s="3"/>
      <c r="B124" s="221" t="s">
        <v>485</v>
      </c>
      <c r="C124" s="222"/>
      <c r="D124" s="27" t="s">
        <v>134</v>
      </c>
      <c r="E124" s="26">
        <v>8.9200000000000002E-2</v>
      </c>
      <c r="F124" s="26">
        <v>0</v>
      </c>
      <c r="G124" s="26">
        <v>8.9200000000000002E-2</v>
      </c>
      <c r="H124" s="3" t="s">
        <v>472</v>
      </c>
      <c r="I124" s="27" t="s">
        <v>486</v>
      </c>
      <c r="J124" s="3" t="s">
        <v>357</v>
      </c>
    </row>
    <row r="125" spans="1:13" ht="30" x14ac:dyDescent="0.25">
      <c r="A125" s="3"/>
      <c r="B125" s="27" t="s">
        <v>454</v>
      </c>
      <c r="C125" s="27" t="s">
        <v>129</v>
      </c>
      <c r="D125" s="27" t="s">
        <v>134</v>
      </c>
      <c r="E125" s="26">
        <v>0</v>
      </c>
      <c r="F125" s="26">
        <v>0</v>
      </c>
      <c r="G125" s="26">
        <v>0</v>
      </c>
      <c r="H125" s="3" t="s">
        <v>472</v>
      </c>
      <c r="I125" s="27" t="s">
        <v>141</v>
      </c>
      <c r="J125" s="3" t="s">
        <v>357</v>
      </c>
    </row>
    <row r="126" spans="1:13" ht="45" x14ac:dyDescent="0.25">
      <c r="A126" s="3" t="s">
        <v>142</v>
      </c>
      <c r="B126" s="27" t="s">
        <v>127</v>
      </c>
      <c r="C126" s="27" t="s">
        <v>129</v>
      </c>
      <c r="D126" s="27" t="s">
        <v>134</v>
      </c>
      <c r="E126" s="26">
        <v>0</v>
      </c>
      <c r="F126" s="26">
        <v>0</v>
      </c>
      <c r="G126" s="26">
        <v>0</v>
      </c>
      <c r="H126" s="3" t="s">
        <v>472</v>
      </c>
      <c r="I126" s="27" t="s">
        <v>487</v>
      </c>
      <c r="J126" s="3" t="s">
        <v>357</v>
      </c>
    </row>
    <row r="127" spans="1:13" ht="45" x14ac:dyDescent="0.25">
      <c r="A127" s="3" t="s">
        <v>143</v>
      </c>
      <c r="B127" s="27" t="s">
        <v>127</v>
      </c>
      <c r="C127" s="27" t="s">
        <v>129</v>
      </c>
      <c r="D127" s="27" t="s">
        <v>134</v>
      </c>
      <c r="E127" s="26">
        <v>0</v>
      </c>
      <c r="F127" s="26">
        <v>0</v>
      </c>
      <c r="G127" s="26">
        <v>0</v>
      </c>
      <c r="H127" s="3" t="s">
        <v>472</v>
      </c>
      <c r="I127" s="27" t="s">
        <v>488</v>
      </c>
      <c r="J127" s="3" t="s">
        <v>357</v>
      </c>
    </row>
    <row r="128" spans="1:13" ht="30" x14ac:dyDescent="0.25">
      <c r="A128" s="3" t="s">
        <v>489</v>
      </c>
      <c r="B128" s="159"/>
      <c r="C128" s="132"/>
      <c r="D128" s="27" t="s">
        <v>134</v>
      </c>
      <c r="E128" s="26">
        <v>1.4200999999999999</v>
      </c>
      <c r="F128" s="26">
        <v>1.0852999999999999</v>
      </c>
      <c r="G128" s="26">
        <v>0.33489999999999998</v>
      </c>
      <c r="H128" s="3" t="s">
        <v>466</v>
      </c>
      <c r="I128" s="27" t="s">
        <v>490</v>
      </c>
      <c r="J128" s="3" t="s">
        <v>357</v>
      </c>
      <c r="M128" s="137"/>
    </row>
    <row r="129" spans="1:13" ht="135" x14ac:dyDescent="0.25">
      <c r="A129" s="3" t="s">
        <v>144</v>
      </c>
      <c r="B129" s="27" t="s">
        <v>145</v>
      </c>
      <c r="C129" s="27" t="s">
        <v>146</v>
      </c>
      <c r="D129" s="27" t="s">
        <v>134</v>
      </c>
      <c r="E129" s="26">
        <v>0.23400000000000001</v>
      </c>
      <c r="F129" s="26">
        <v>0.20200000000000001</v>
      </c>
      <c r="G129" s="26">
        <v>3.2000000000000001E-2</v>
      </c>
      <c r="H129" s="3" t="s">
        <v>147</v>
      </c>
      <c r="I129" s="27" t="s">
        <v>148</v>
      </c>
      <c r="J129" s="3" t="s">
        <v>52</v>
      </c>
      <c r="L129" s="32"/>
      <c r="M129" s="137"/>
    </row>
    <row r="130" spans="1:13" ht="135" x14ac:dyDescent="0.25">
      <c r="A130" s="3"/>
      <c r="B130" s="27" t="s">
        <v>149</v>
      </c>
      <c r="C130" s="27" t="s">
        <v>150</v>
      </c>
      <c r="D130" s="27" t="s">
        <v>134</v>
      </c>
      <c r="E130" s="26">
        <v>0.17199999999999999</v>
      </c>
      <c r="F130" s="26">
        <v>0.152</v>
      </c>
      <c r="G130" s="26">
        <v>2.1000000000000001E-2</v>
      </c>
      <c r="H130" s="3" t="s">
        <v>147</v>
      </c>
      <c r="I130" s="27" t="s">
        <v>148</v>
      </c>
      <c r="J130" s="3" t="s">
        <v>52</v>
      </c>
      <c r="L130" s="32"/>
    </row>
    <row r="131" spans="1:13" ht="135" x14ac:dyDescent="0.25">
      <c r="A131" s="3"/>
      <c r="B131" s="27" t="s">
        <v>151</v>
      </c>
      <c r="C131" s="27" t="s">
        <v>152</v>
      </c>
      <c r="D131" s="27" t="s">
        <v>134</v>
      </c>
      <c r="E131" s="26">
        <v>0.157</v>
      </c>
      <c r="F131" s="26">
        <v>0.14000000000000001</v>
      </c>
      <c r="G131" s="26">
        <v>1.7999999999999999E-2</v>
      </c>
      <c r="H131" s="3" t="s">
        <v>147</v>
      </c>
      <c r="I131" s="27" t="s">
        <v>148</v>
      </c>
      <c r="J131" s="3" t="s">
        <v>52</v>
      </c>
    </row>
    <row r="132" spans="1:13" ht="135" x14ac:dyDescent="0.25">
      <c r="A132" s="3"/>
      <c r="B132" s="27" t="s">
        <v>153</v>
      </c>
      <c r="C132" s="27"/>
      <c r="D132" s="27" t="s">
        <v>134</v>
      </c>
      <c r="E132" s="3">
        <v>0.182</v>
      </c>
      <c r="F132" s="3">
        <v>0.16</v>
      </c>
      <c r="G132" s="3">
        <v>2.1999999999999999E-2</v>
      </c>
      <c r="H132" s="3" t="s">
        <v>147</v>
      </c>
      <c r="I132" s="27" t="s">
        <v>148</v>
      </c>
      <c r="J132" s="3" t="s">
        <v>52</v>
      </c>
    </row>
    <row r="133" spans="1:13" x14ac:dyDescent="0.15">
      <c r="A133" s="216" t="s">
        <v>154</v>
      </c>
      <c r="B133" s="216"/>
      <c r="C133" s="216"/>
      <c r="D133" s="216"/>
      <c r="E133" s="216"/>
      <c r="F133" s="216"/>
      <c r="G133" s="216"/>
      <c r="H133" s="216"/>
      <c r="I133" s="216"/>
      <c r="J133" s="216"/>
    </row>
    <row r="134" spans="1:13" ht="15" x14ac:dyDescent="0.25">
      <c r="A134" s="3" t="s">
        <v>155</v>
      </c>
      <c r="B134" s="27" t="s">
        <v>156</v>
      </c>
      <c r="C134" s="27" t="s">
        <v>157</v>
      </c>
      <c r="D134" s="27" t="s">
        <v>158</v>
      </c>
      <c r="E134" s="26">
        <v>1.3260000000000001</v>
      </c>
      <c r="F134" s="26">
        <v>1.0049999999999999</v>
      </c>
      <c r="G134" s="26">
        <v>0.32100000000000001</v>
      </c>
      <c r="H134" s="3" t="s">
        <v>159</v>
      </c>
      <c r="I134" s="27" t="s">
        <v>160</v>
      </c>
      <c r="J134" s="3" t="s">
        <v>19</v>
      </c>
    </row>
    <row r="135" spans="1:13" ht="45" x14ac:dyDescent="0.25">
      <c r="A135" s="3"/>
      <c r="B135" s="27" t="s">
        <v>161</v>
      </c>
      <c r="C135" s="27" t="s">
        <v>162</v>
      </c>
      <c r="D135" s="27" t="s">
        <v>158</v>
      </c>
      <c r="E135" s="26">
        <v>0.36299999999999999</v>
      </c>
      <c r="F135" s="26">
        <v>0.27500000000000002</v>
      </c>
      <c r="G135" s="26">
        <v>8.7999999999999995E-2</v>
      </c>
      <c r="H135" s="3" t="s">
        <v>163</v>
      </c>
      <c r="I135" s="27" t="s">
        <v>164</v>
      </c>
      <c r="J135" s="3" t="s">
        <v>19</v>
      </c>
    </row>
    <row r="136" spans="1:13" ht="30" x14ac:dyDescent="0.25">
      <c r="A136" s="3"/>
      <c r="B136" s="27"/>
      <c r="C136" s="27" t="s">
        <v>165</v>
      </c>
      <c r="D136" s="27" t="s">
        <v>158</v>
      </c>
      <c r="E136" s="26">
        <v>0.25600000000000001</v>
      </c>
      <c r="F136" s="26">
        <v>0.19400000000000001</v>
      </c>
      <c r="G136" s="26">
        <v>6.2E-2</v>
      </c>
      <c r="H136" s="3" t="s">
        <v>163</v>
      </c>
      <c r="I136" s="27" t="s">
        <v>166</v>
      </c>
      <c r="J136" s="3" t="s">
        <v>19</v>
      </c>
    </row>
    <row r="137" spans="1:13" ht="60" x14ac:dyDescent="0.25">
      <c r="A137" s="3"/>
      <c r="B137" s="27"/>
      <c r="C137" s="27" t="s">
        <v>167</v>
      </c>
      <c r="D137" s="27" t="s">
        <v>158</v>
      </c>
      <c r="E137" s="26">
        <v>0.105</v>
      </c>
      <c r="F137" s="26">
        <v>0.08</v>
      </c>
      <c r="G137" s="26">
        <v>2.5000000000000001E-2</v>
      </c>
      <c r="H137" s="3" t="s">
        <v>163</v>
      </c>
      <c r="I137" s="27" t="s">
        <v>168</v>
      </c>
      <c r="J137" s="3" t="s">
        <v>19</v>
      </c>
    </row>
    <row r="138" spans="1:13" ht="45" x14ac:dyDescent="0.25">
      <c r="A138" s="3"/>
      <c r="B138" s="27"/>
      <c r="C138" s="27" t="s">
        <v>169</v>
      </c>
      <c r="D138" s="27" t="s">
        <v>158</v>
      </c>
      <c r="E138" s="26">
        <v>8.7999999999999995E-2</v>
      </c>
      <c r="F138" s="26">
        <v>6.7000000000000004E-2</v>
      </c>
      <c r="G138" s="26">
        <v>2.1000000000000001E-2</v>
      </c>
      <c r="H138" s="3" t="s">
        <v>163</v>
      </c>
      <c r="I138" s="27" t="s">
        <v>170</v>
      </c>
      <c r="J138" s="3" t="s">
        <v>19</v>
      </c>
    </row>
    <row r="139" spans="1:13" ht="30" x14ac:dyDescent="0.25">
      <c r="A139" s="3"/>
      <c r="B139" s="27"/>
      <c r="C139" s="27" t="s">
        <v>171</v>
      </c>
      <c r="D139" s="27" t="s">
        <v>158</v>
      </c>
      <c r="E139" s="26">
        <v>8.5000000000000006E-2</v>
      </c>
      <c r="F139" s="26">
        <v>6.5000000000000002E-2</v>
      </c>
      <c r="G139" s="26">
        <v>2.1000000000000001E-2</v>
      </c>
      <c r="H139" s="3" t="s">
        <v>163</v>
      </c>
      <c r="I139" s="27" t="s">
        <v>172</v>
      </c>
      <c r="J139" s="3" t="s">
        <v>19</v>
      </c>
    </row>
    <row r="140" spans="1:13" ht="15" x14ac:dyDescent="0.25">
      <c r="A140" s="3"/>
      <c r="B140" s="27" t="s">
        <v>138</v>
      </c>
      <c r="C140" s="27" t="s">
        <v>119</v>
      </c>
      <c r="D140" s="27" t="s">
        <v>158</v>
      </c>
      <c r="E140" s="26">
        <v>1.7000000000000001E-2</v>
      </c>
      <c r="F140" s="26">
        <v>1.2999999999999999E-2</v>
      </c>
      <c r="G140" s="26">
        <v>4.0000000000000001E-3</v>
      </c>
      <c r="H140" s="3" t="s">
        <v>173</v>
      </c>
      <c r="I140" s="27" t="s">
        <v>174</v>
      </c>
      <c r="J140" s="3" t="s">
        <v>19</v>
      </c>
    </row>
    <row r="141" spans="1:13" ht="15" x14ac:dyDescent="0.25">
      <c r="A141" s="3"/>
      <c r="B141" s="27"/>
      <c r="C141" s="27" t="s">
        <v>127</v>
      </c>
      <c r="D141" s="27" t="s">
        <v>158</v>
      </c>
      <c r="E141" s="26">
        <v>8.9999999999999993E-3</v>
      </c>
      <c r="F141" s="26">
        <v>0</v>
      </c>
      <c r="G141" s="26">
        <v>8.9999999999999993E-3</v>
      </c>
      <c r="H141" s="3" t="s">
        <v>173</v>
      </c>
      <c r="I141" s="27" t="s">
        <v>174</v>
      </c>
      <c r="J141" s="3" t="s">
        <v>19</v>
      </c>
    </row>
    <row r="142" spans="1:13" ht="30" x14ac:dyDescent="0.25">
      <c r="A142" s="3"/>
      <c r="B142" s="27"/>
      <c r="C142" s="27" t="s">
        <v>175</v>
      </c>
      <c r="D142" s="27" t="s">
        <v>158</v>
      </c>
      <c r="E142" s="26">
        <v>1.0999999999999999E-2</v>
      </c>
      <c r="F142" s="26">
        <v>4.0000000000000001E-3</v>
      </c>
      <c r="G142" s="26">
        <v>8.0000000000000002E-3</v>
      </c>
      <c r="H142" s="3" t="s">
        <v>18</v>
      </c>
      <c r="I142" s="27" t="s">
        <v>176</v>
      </c>
      <c r="J142" s="3" t="s">
        <v>19</v>
      </c>
    </row>
    <row r="143" spans="1:13" ht="75" x14ac:dyDescent="0.25">
      <c r="A143" s="3"/>
      <c r="B143" s="27" t="s">
        <v>177</v>
      </c>
      <c r="C143" s="27" t="s">
        <v>178</v>
      </c>
      <c r="D143" s="27" t="s">
        <v>158</v>
      </c>
      <c r="E143" s="26">
        <v>4.1000000000000002E-2</v>
      </c>
      <c r="F143" s="26">
        <v>3.1E-2</v>
      </c>
      <c r="G143" s="26">
        <v>0.01</v>
      </c>
      <c r="H143" s="3" t="s">
        <v>179</v>
      </c>
      <c r="I143" s="27" t="s">
        <v>180</v>
      </c>
      <c r="J143" s="3" t="s">
        <v>19</v>
      </c>
    </row>
    <row r="144" spans="1:13" ht="75" x14ac:dyDescent="0.25">
      <c r="A144" s="3"/>
      <c r="B144" s="27"/>
      <c r="C144" s="27" t="s">
        <v>181</v>
      </c>
      <c r="D144" s="27" t="s">
        <v>158</v>
      </c>
      <c r="E144" s="26">
        <v>3.1E-2</v>
      </c>
      <c r="F144" s="26">
        <v>2.3E-2</v>
      </c>
      <c r="G144" s="26">
        <v>7.0000000000000001E-3</v>
      </c>
      <c r="H144" s="3" t="s">
        <v>179</v>
      </c>
      <c r="I144" s="27" t="s">
        <v>182</v>
      </c>
      <c r="J144" s="3" t="s">
        <v>19</v>
      </c>
    </row>
    <row r="145" spans="1:21" ht="75" x14ac:dyDescent="0.25">
      <c r="A145" s="3"/>
      <c r="B145" s="27"/>
      <c r="C145" s="27" t="s">
        <v>183</v>
      </c>
      <c r="D145" s="27" t="s">
        <v>158</v>
      </c>
      <c r="E145" s="26">
        <v>2.1000000000000001E-2</v>
      </c>
      <c r="F145" s="26">
        <v>1.6E-2</v>
      </c>
      <c r="G145" s="26">
        <v>5.0000000000000001E-3</v>
      </c>
      <c r="H145" s="3" t="s">
        <v>179</v>
      </c>
      <c r="I145" s="27" t="s">
        <v>184</v>
      </c>
      <c r="J145" s="3" t="s">
        <v>19</v>
      </c>
    </row>
    <row r="146" spans="1:21" ht="165" x14ac:dyDescent="0.25">
      <c r="A146" s="3"/>
      <c r="B146" s="27"/>
      <c r="C146" s="27" t="s">
        <v>185</v>
      </c>
      <c r="D146" s="27" t="s">
        <v>158</v>
      </c>
      <c r="E146" s="26">
        <v>3.1E-2</v>
      </c>
      <c r="F146" s="26">
        <v>2.3E-2</v>
      </c>
      <c r="G146" s="26">
        <v>7.0000000000000001E-3</v>
      </c>
      <c r="H146" s="3" t="s">
        <v>179</v>
      </c>
      <c r="I146" s="27" t="s">
        <v>186</v>
      </c>
      <c r="J146" s="3" t="s">
        <v>19</v>
      </c>
    </row>
    <row r="147" spans="1:21" ht="30" x14ac:dyDescent="0.25">
      <c r="A147" s="3"/>
      <c r="B147" s="27" t="s">
        <v>187</v>
      </c>
      <c r="C147" s="27" t="s">
        <v>188</v>
      </c>
      <c r="D147" s="27" t="s">
        <v>158</v>
      </c>
      <c r="E147" s="26">
        <v>2.1999999999999999E-2</v>
      </c>
      <c r="F147" s="26">
        <v>1.7999999999999999E-2</v>
      </c>
      <c r="G147" s="26">
        <v>4.0000000000000001E-3</v>
      </c>
      <c r="H147" s="3" t="s">
        <v>189</v>
      </c>
      <c r="I147" s="27" t="s">
        <v>190</v>
      </c>
      <c r="J147" s="3" t="s">
        <v>19</v>
      </c>
    </row>
    <row r="148" spans="1:21" ht="30" x14ac:dyDescent="0.25">
      <c r="A148" s="3"/>
      <c r="B148" s="27"/>
      <c r="C148" s="27" t="s">
        <v>191</v>
      </c>
      <c r="D148" s="27" t="s">
        <v>158</v>
      </c>
      <c r="E148" s="26">
        <v>7.0000000000000001E-3</v>
      </c>
      <c r="F148" s="26">
        <v>5.0000000000000001E-3</v>
      </c>
      <c r="G148" s="26">
        <v>1E-3</v>
      </c>
      <c r="H148" s="3" t="s">
        <v>189</v>
      </c>
      <c r="I148" s="27" t="s">
        <v>192</v>
      </c>
      <c r="J148" s="3" t="s">
        <v>19</v>
      </c>
    </row>
    <row r="149" spans="1:21" ht="60" x14ac:dyDescent="0.25">
      <c r="A149" s="3"/>
      <c r="B149" s="27"/>
      <c r="C149" s="27" t="s">
        <v>193</v>
      </c>
      <c r="D149" s="27" t="s">
        <v>158</v>
      </c>
      <c r="E149" s="26">
        <v>7.0000000000000001E-3</v>
      </c>
      <c r="F149" s="26">
        <v>5.0000000000000001E-3</v>
      </c>
      <c r="G149" s="26">
        <v>1E-3</v>
      </c>
      <c r="H149" s="3" t="s">
        <v>189</v>
      </c>
      <c r="I149" s="27" t="s">
        <v>194</v>
      </c>
      <c r="J149" s="3" t="s">
        <v>19</v>
      </c>
    </row>
    <row r="150" spans="1:21" ht="30" x14ac:dyDescent="0.25">
      <c r="A150" s="3"/>
      <c r="B150" s="27" t="s">
        <v>195</v>
      </c>
      <c r="C150" s="27" t="s">
        <v>196</v>
      </c>
      <c r="D150" s="27" t="s">
        <v>158</v>
      </c>
      <c r="E150" s="26">
        <v>0.55000000000000004</v>
      </c>
      <c r="F150" s="26">
        <v>0.43099999999999999</v>
      </c>
      <c r="G150" s="26">
        <v>0.11899999999999999</v>
      </c>
      <c r="H150" s="3" t="s">
        <v>197</v>
      </c>
      <c r="I150" s="27" t="s">
        <v>198</v>
      </c>
      <c r="J150" s="3" t="s">
        <v>19</v>
      </c>
    </row>
    <row r="151" spans="1:21" ht="30" x14ac:dyDescent="0.25">
      <c r="A151" s="3" t="s">
        <v>199</v>
      </c>
      <c r="B151" s="27" t="s">
        <v>161</v>
      </c>
      <c r="C151" s="27" t="s">
        <v>200</v>
      </c>
      <c r="D151" s="27" t="s">
        <v>158</v>
      </c>
      <c r="E151" s="26">
        <v>0.21199999999999999</v>
      </c>
      <c r="F151" s="26">
        <v>0.161</v>
      </c>
      <c r="G151" s="26">
        <v>5.0999999999999997E-2</v>
      </c>
      <c r="H151" s="3" t="s">
        <v>201</v>
      </c>
      <c r="I151" s="27" t="s">
        <v>202</v>
      </c>
      <c r="J151" s="3" t="s">
        <v>19</v>
      </c>
    </row>
    <row r="152" spans="1:21" ht="45" x14ac:dyDescent="0.25">
      <c r="A152" s="3"/>
      <c r="B152" s="27"/>
      <c r="C152" s="27" t="s">
        <v>203</v>
      </c>
      <c r="D152" s="27" t="s">
        <v>158</v>
      </c>
      <c r="E152" s="26">
        <v>0.122</v>
      </c>
      <c r="F152" s="26">
        <v>9.2999999999999999E-2</v>
      </c>
      <c r="G152" s="26">
        <v>2.9000000000000001E-2</v>
      </c>
      <c r="H152" s="3" t="s">
        <v>201</v>
      </c>
      <c r="I152" s="27" t="s">
        <v>204</v>
      </c>
      <c r="J152" s="3" t="s">
        <v>19</v>
      </c>
    </row>
    <row r="153" spans="1:21" ht="60" x14ac:dyDescent="0.25">
      <c r="A153" s="3"/>
      <c r="B153" s="27"/>
      <c r="C153" s="27" t="s">
        <v>205</v>
      </c>
      <c r="D153" s="27" t="s">
        <v>158</v>
      </c>
      <c r="E153" s="26">
        <v>0.121</v>
      </c>
      <c r="F153" s="26">
        <v>9.1999999999999998E-2</v>
      </c>
      <c r="G153" s="26">
        <v>2.9000000000000001E-2</v>
      </c>
      <c r="H153" s="3" t="s">
        <v>201</v>
      </c>
      <c r="I153" s="27" t="s">
        <v>204</v>
      </c>
      <c r="J153" s="3" t="s">
        <v>19</v>
      </c>
    </row>
    <row r="154" spans="1:21" ht="30" x14ac:dyDescent="0.25">
      <c r="A154" s="3"/>
      <c r="B154" s="27"/>
      <c r="C154" s="27" t="s">
        <v>171</v>
      </c>
      <c r="D154" s="27" t="s">
        <v>158</v>
      </c>
      <c r="E154" s="26">
        <v>0.109</v>
      </c>
      <c r="F154" s="26">
        <v>8.3000000000000004E-2</v>
      </c>
      <c r="G154" s="26">
        <v>0.02</v>
      </c>
      <c r="H154" s="3" t="s">
        <v>201</v>
      </c>
      <c r="I154" s="27" t="s">
        <v>206</v>
      </c>
      <c r="J154" s="3" t="s">
        <v>19</v>
      </c>
    </row>
    <row r="155" spans="1:21" ht="15" x14ac:dyDescent="0.25">
      <c r="A155" s="3"/>
      <c r="B155" s="27" t="s">
        <v>138</v>
      </c>
      <c r="C155" s="27" t="s">
        <v>119</v>
      </c>
      <c r="D155" s="27" t="s">
        <v>158</v>
      </c>
      <c r="E155" s="33">
        <v>2.7E-2</v>
      </c>
      <c r="F155" s="33">
        <v>0.02</v>
      </c>
      <c r="G155" s="33">
        <v>7.0000000000000001E-3</v>
      </c>
      <c r="H155" s="3" t="s">
        <v>207</v>
      </c>
      <c r="I155" s="27" t="s">
        <v>208</v>
      </c>
      <c r="J155" s="3" t="s">
        <v>24</v>
      </c>
      <c r="M155"/>
      <c r="N155"/>
      <c r="O155"/>
      <c r="P155"/>
      <c r="Q155"/>
      <c r="R155"/>
      <c r="S155"/>
      <c r="T155"/>
      <c r="U155"/>
    </row>
    <row r="156" spans="1:21" ht="15" x14ac:dyDescent="0.25">
      <c r="A156" s="3"/>
      <c r="B156" s="27"/>
      <c r="C156" s="27" t="s">
        <v>127</v>
      </c>
      <c r="D156" s="27" t="s">
        <v>158</v>
      </c>
      <c r="E156" s="33">
        <v>1.4999999999999999E-2</v>
      </c>
      <c r="F156" s="33">
        <v>0</v>
      </c>
      <c r="G156" s="33">
        <v>1.4999999999999999E-2</v>
      </c>
      <c r="H156" s="3" t="s">
        <v>207</v>
      </c>
      <c r="I156" s="27" t="s">
        <v>208</v>
      </c>
      <c r="J156" s="3" t="s">
        <v>24</v>
      </c>
      <c r="M156"/>
      <c r="N156"/>
      <c r="O156"/>
      <c r="P156"/>
      <c r="Q156"/>
      <c r="R156"/>
      <c r="S156"/>
      <c r="T156"/>
      <c r="U156"/>
    </row>
    <row r="157" spans="1:21" ht="30" x14ac:dyDescent="0.25">
      <c r="A157" s="3"/>
      <c r="B157" s="27"/>
      <c r="C157" s="27" t="s">
        <v>175</v>
      </c>
      <c r="D157" s="27" t="s">
        <v>158</v>
      </c>
      <c r="E157" s="33">
        <v>1.7999999999999999E-2</v>
      </c>
      <c r="F157" s="33">
        <v>5.0000000000000001E-3</v>
      </c>
      <c r="G157" s="33">
        <v>1.2999999999999999E-2</v>
      </c>
      <c r="H157" s="3" t="s">
        <v>207</v>
      </c>
      <c r="I157" s="27" t="s">
        <v>209</v>
      </c>
      <c r="J157" s="3" t="s">
        <v>24</v>
      </c>
      <c r="M157"/>
      <c r="N157"/>
      <c r="O157"/>
      <c r="P157"/>
      <c r="Q157"/>
      <c r="R157"/>
      <c r="S157"/>
      <c r="T157"/>
      <c r="U157"/>
    </row>
    <row r="158" spans="1:21" ht="45" x14ac:dyDescent="0.25">
      <c r="A158" s="3"/>
      <c r="B158" s="27" t="s">
        <v>177</v>
      </c>
      <c r="C158" s="27" t="s">
        <v>210</v>
      </c>
      <c r="D158" s="27" t="s">
        <v>158</v>
      </c>
      <c r="E158" s="26">
        <v>5.3999999999999999E-2</v>
      </c>
      <c r="F158" s="26">
        <v>4.1000000000000002E-2</v>
      </c>
      <c r="G158" s="26">
        <v>1.29E-2</v>
      </c>
      <c r="H158" s="3" t="s">
        <v>211</v>
      </c>
      <c r="I158" s="27" t="s">
        <v>212</v>
      </c>
      <c r="J158" s="3" t="s">
        <v>491</v>
      </c>
    </row>
    <row r="159" spans="1:21" ht="45" x14ac:dyDescent="0.25">
      <c r="A159" s="3"/>
      <c r="B159" s="27"/>
      <c r="C159" s="27" t="s">
        <v>213</v>
      </c>
      <c r="D159" s="27" t="s">
        <v>158</v>
      </c>
      <c r="E159" s="26">
        <v>5.1999999999999998E-2</v>
      </c>
      <c r="F159" s="26">
        <v>3.9E-2</v>
      </c>
      <c r="G159" s="26">
        <v>1.2500000000000001E-2</v>
      </c>
      <c r="H159" s="3" t="s">
        <v>211</v>
      </c>
      <c r="I159" s="27" t="s">
        <v>214</v>
      </c>
      <c r="J159" s="3" t="s">
        <v>491</v>
      </c>
    </row>
    <row r="160" spans="1:21" ht="45" x14ac:dyDescent="0.25">
      <c r="A160" s="3"/>
      <c r="B160" s="27"/>
      <c r="C160" s="27" t="s">
        <v>215</v>
      </c>
      <c r="D160" s="27" t="s">
        <v>158</v>
      </c>
      <c r="E160" s="26">
        <v>3.2000000000000001E-2</v>
      </c>
      <c r="F160" s="26">
        <v>2.4E-2</v>
      </c>
      <c r="G160" s="26">
        <v>8.0000000000000002E-3</v>
      </c>
      <c r="H160" s="3" t="s">
        <v>211</v>
      </c>
      <c r="I160" s="27" t="s">
        <v>214</v>
      </c>
      <c r="J160" s="3" t="s">
        <v>19</v>
      </c>
    </row>
    <row r="161" spans="1:13" ht="45" x14ac:dyDescent="0.25">
      <c r="A161" s="3"/>
      <c r="B161" s="27"/>
      <c r="C161" s="27" t="s">
        <v>216</v>
      </c>
      <c r="D161" s="27" t="s">
        <v>158</v>
      </c>
      <c r="E161" s="26">
        <v>2.7E-2</v>
      </c>
      <c r="F161" s="26">
        <v>0.02</v>
      </c>
      <c r="G161" s="26">
        <v>7.0000000000000001E-3</v>
      </c>
      <c r="H161" s="3" t="s">
        <v>211</v>
      </c>
      <c r="I161" s="27" t="s">
        <v>214</v>
      </c>
      <c r="J161" s="3" t="s">
        <v>19</v>
      </c>
    </row>
    <row r="162" spans="1:13" ht="90" x14ac:dyDescent="0.25">
      <c r="A162" s="3"/>
      <c r="B162" s="27"/>
      <c r="C162" s="27" t="s">
        <v>217</v>
      </c>
      <c r="D162" s="27" t="s">
        <v>158</v>
      </c>
      <c r="E162" s="26">
        <v>3.2000000000000001E-2</v>
      </c>
      <c r="F162" s="26">
        <v>2.4E-2</v>
      </c>
      <c r="G162" s="26">
        <v>8.0000000000000002E-3</v>
      </c>
      <c r="H162" s="3" t="s">
        <v>211</v>
      </c>
      <c r="I162" s="27" t="s">
        <v>218</v>
      </c>
      <c r="J162" s="3" t="s">
        <v>19</v>
      </c>
    </row>
    <row r="163" spans="1:13" ht="15" x14ac:dyDescent="0.25">
      <c r="A163" s="3"/>
      <c r="B163" s="27" t="s">
        <v>187</v>
      </c>
      <c r="C163" s="27" t="s">
        <v>188</v>
      </c>
      <c r="D163" s="27" t="s">
        <v>158</v>
      </c>
      <c r="E163" s="26">
        <v>3.2000000000000001E-2</v>
      </c>
      <c r="F163" s="26">
        <v>2.5999999999999999E-2</v>
      </c>
      <c r="G163" s="26">
        <v>6.0000000000000001E-3</v>
      </c>
      <c r="H163" s="3" t="s">
        <v>219</v>
      </c>
      <c r="I163" s="27" t="s">
        <v>220</v>
      </c>
      <c r="J163" s="3" t="s">
        <v>19</v>
      </c>
    </row>
    <row r="164" spans="1:13" ht="30" x14ac:dyDescent="0.25">
      <c r="A164" s="3"/>
      <c r="B164" s="27"/>
      <c r="C164" s="27" t="s">
        <v>191</v>
      </c>
      <c r="D164" s="27" t="s">
        <v>158</v>
      </c>
      <c r="E164" s="26">
        <v>1.2E-2</v>
      </c>
      <c r="F164" s="26">
        <v>8.9999999999999993E-3</v>
      </c>
      <c r="G164" s="26">
        <v>2E-3</v>
      </c>
      <c r="H164" s="3" t="s">
        <v>219</v>
      </c>
      <c r="I164" s="27" t="s">
        <v>221</v>
      </c>
      <c r="J164" s="3" t="s">
        <v>19</v>
      </c>
    </row>
    <row r="165" spans="1:13" ht="30" x14ac:dyDescent="0.25">
      <c r="A165" s="3"/>
      <c r="B165" s="27"/>
      <c r="C165" s="27" t="s">
        <v>222</v>
      </c>
      <c r="D165" s="27" t="s">
        <v>158</v>
      </c>
      <c r="E165" s="26">
        <v>1.2E-2</v>
      </c>
      <c r="F165" s="26">
        <v>8.9999999999999993E-3</v>
      </c>
      <c r="G165" s="26">
        <v>2E-3</v>
      </c>
      <c r="H165" s="3" t="s">
        <v>219</v>
      </c>
      <c r="I165" s="27" t="s">
        <v>194</v>
      </c>
      <c r="J165" s="3" t="s">
        <v>19</v>
      </c>
    </row>
    <row r="166" spans="1:13" x14ac:dyDescent="0.15">
      <c r="A166" s="216" t="s">
        <v>223</v>
      </c>
      <c r="B166" s="216"/>
      <c r="C166" s="216"/>
      <c r="D166" s="216"/>
      <c r="E166" s="216"/>
      <c r="F166" s="216"/>
      <c r="G166" s="216"/>
      <c r="H166" s="216"/>
      <c r="I166" s="216"/>
      <c r="J166" s="216"/>
    </row>
    <row r="167" spans="1:13" ht="75" x14ac:dyDescent="0.25">
      <c r="A167" s="159"/>
      <c r="B167" s="159" t="s">
        <v>492</v>
      </c>
      <c r="C167" s="159"/>
      <c r="D167" s="159" t="s">
        <v>27</v>
      </c>
      <c r="E167" s="160">
        <v>1</v>
      </c>
      <c r="F167" s="159"/>
      <c r="G167" s="159"/>
      <c r="H167" s="159" t="s">
        <v>225</v>
      </c>
      <c r="I167" s="159" t="s">
        <v>493</v>
      </c>
      <c r="J167" s="159" t="s">
        <v>494</v>
      </c>
    </row>
    <row r="168" spans="1:13" ht="75" x14ac:dyDescent="0.25">
      <c r="A168" s="25"/>
      <c r="B168" s="3" t="s">
        <v>245</v>
      </c>
      <c r="C168" s="27"/>
      <c r="D168" s="3" t="s">
        <v>27</v>
      </c>
      <c r="E168" s="3">
        <v>1</v>
      </c>
      <c r="F168" s="3"/>
      <c r="G168" s="3"/>
      <c r="H168" s="27" t="s">
        <v>225</v>
      </c>
      <c r="I168" s="27" t="s">
        <v>495</v>
      </c>
      <c r="J168" s="3" t="s">
        <v>19</v>
      </c>
      <c r="M168" s="34"/>
    </row>
    <row r="169" spans="1:13" ht="75" x14ac:dyDescent="0.25">
      <c r="A169" s="25"/>
      <c r="B169" s="3" t="s">
        <v>246</v>
      </c>
      <c r="C169" s="27"/>
      <c r="D169" s="3" t="s">
        <v>27</v>
      </c>
      <c r="E169" s="3">
        <v>1</v>
      </c>
      <c r="F169" s="3"/>
      <c r="G169" s="3"/>
      <c r="H169" s="27" t="s">
        <v>225</v>
      </c>
      <c r="I169" s="27" t="s">
        <v>493</v>
      </c>
      <c r="J169" s="3" t="s">
        <v>19</v>
      </c>
    </row>
    <row r="170" spans="1:13" ht="75" x14ac:dyDescent="0.25">
      <c r="A170" s="25"/>
      <c r="B170" s="3" t="s">
        <v>224</v>
      </c>
      <c r="C170" s="27"/>
      <c r="D170" s="3" t="s">
        <v>27</v>
      </c>
      <c r="E170" s="3">
        <v>1760</v>
      </c>
      <c r="F170" s="3"/>
      <c r="G170" s="3"/>
      <c r="H170" s="27" t="s">
        <v>225</v>
      </c>
      <c r="I170" s="27" t="s">
        <v>493</v>
      </c>
      <c r="J170" s="3" t="s">
        <v>19</v>
      </c>
    </row>
    <row r="171" spans="1:13" ht="75" x14ac:dyDescent="0.25">
      <c r="A171" s="25"/>
      <c r="B171" s="3" t="s">
        <v>496</v>
      </c>
      <c r="C171" s="27"/>
      <c r="D171" s="3" t="s">
        <v>27</v>
      </c>
      <c r="E171" s="3">
        <v>14800</v>
      </c>
      <c r="F171" s="3"/>
      <c r="G171" s="3"/>
      <c r="H171" s="27" t="s">
        <v>225</v>
      </c>
      <c r="I171" s="27" t="s">
        <v>493</v>
      </c>
      <c r="J171" s="3" t="s">
        <v>357</v>
      </c>
    </row>
    <row r="172" spans="1:13" ht="75" x14ac:dyDescent="0.25">
      <c r="A172" s="25"/>
      <c r="B172" s="3" t="s">
        <v>230</v>
      </c>
      <c r="C172" s="27"/>
      <c r="D172" s="3" t="s">
        <v>27</v>
      </c>
      <c r="E172" s="3">
        <v>677</v>
      </c>
      <c r="F172" s="3"/>
      <c r="G172" s="3"/>
      <c r="H172" s="27" t="s">
        <v>225</v>
      </c>
      <c r="I172" s="27" t="s">
        <v>493</v>
      </c>
      <c r="J172" s="3" t="s">
        <v>19</v>
      </c>
    </row>
    <row r="173" spans="1:13" ht="75" x14ac:dyDescent="0.25">
      <c r="A173" s="25"/>
      <c r="B173" s="3" t="s">
        <v>228</v>
      </c>
      <c r="C173" s="27"/>
      <c r="D173" s="3" t="s">
        <v>27</v>
      </c>
      <c r="E173" s="3">
        <v>3170</v>
      </c>
      <c r="F173" s="3"/>
      <c r="G173" s="3"/>
      <c r="H173" s="27" t="s">
        <v>225</v>
      </c>
      <c r="I173" s="27" t="s">
        <v>493</v>
      </c>
      <c r="J173" s="3" t="s">
        <v>19</v>
      </c>
    </row>
    <row r="174" spans="1:13" ht="75" x14ac:dyDescent="0.25">
      <c r="A174" s="25"/>
      <c r="B174" s="3" t="s">
        <v>227</v>
      </c>
      <c r="C174" s="27"/>
      <c r="D174" s="3" t="s">
        <v>27</v>
      </c>
      <c r="E174" s="3">
        <v>1300</v>
      </c>
      <c r="F174" s="3"/>
      <c r="G174" s="3"/>
      <c r="H174" s="27" t="s">
        <v>225</v>
      </c>
      <c r="I174" s="27" t="s">
        <v>493</v>
      </c>
      <c r="J174" s="3" t="s">
        <v>19</v>
      </c>
    </row>
    <row r="175" spans="1:13" ht="75" x14ac:dyDescent="0.25">
      <c r="A175" s="25"/>
      <c r="B175" s="3" t="s">
        <v>229</v>
      </c>
      <c r="C175" s="27"/>
      <c r="D175" s="3" t="s">
        <v>27</v>
      </c>
      <c r="E175" s="3">
        <v>4800</v>
      </c>
      <c r="F175" s="3"/>
      <c r="G175" s="3"/>
      <c r="H175" s="27" t="s">
        <v>225</v>
      </c>
      <c r="I175" s="27" t="s">
        <v>493</v>
      </c>
      <c r="J175" s="3" t="s">
        <v>19</v>
      </c>
    </row>
    <row r="176" spans="1:13" ht="75" x14ac:dyDescent="0.25">
      <c r="A176" s="25"/>
      <c r="B176" s="3" t="s">
        <v>497</v>
      </c>
      <c r="C176" s="27"/>
      <c r="D176" s="3" t="s">
        <v>27</v>
      </c>
      <c r="E176" s="3">
        <v>858</v>
      </c>
      <c r="F176" s="3"/>
      <c r="G176" s="3"/>
      <c r="H176" s="27" t="s">
        <v>225</v>
      </c>
      <c r="I176" s="27" t="s">
        <v>493</v>
      </c>
      <c r="J176" s="3" t="s">
        <v>494</v>
      </c>
    </row>
    <row r="177" spans="1:10" ht="75" x14ac:dyDescent="0.25">
      <c r="A177" s="25"/>
      <c r="B177" s="27" t="s">
        <v>261</v>
      </c>
      <c r="C177" s="27" t="s">
        <v>262</v>
      </c>
      <c r="D177" s="27" t="s">
        <v>27</v>
      </c>
      <c r="E177" s="27">
        <v>3</v>
      </c>
      <c r="F177" s="27"/>
      <c r="G177" s="27"/>
      <c r="H177" s="27" t="s">
        <v>225</v>
      </c>
      <c r="I177" s="27" t="s">
        <v>493</v>
      </c>
      <c r="J177" s="3" t="s">
        <v>52</v>
      </c>
    </row>
    <row r="178" spans="1:10" ht="90" x14ac:dyDescent="0.25">
      <c r="A178" s="25"/>
      <c r="B178" s="3" t="s">
        <v>231</v>
      </c>
      <c r="C178" s="27" t="s">
        <v>232</v>
      </c>
      <c r="D178" s="3" t="s">
        <v>27</v>
      </c>
      <c r="E178" s="3">
        <v>3943</v>
      </c>
      <c r="F178" s="3"/>
      <c r="G178" s="3"/>
      <c r="H178" s="27" t="s">
        <v>225</v>
      </c>
      <c r="I178" s="27" t="s">
        <v>226</v>
      </c>
      <c r="J178" s="3" t="s">
        <v>19</v>
      </c>
    </row>
    <row r="179" spans="1:10" ht="90" x14ac:dyDescent="0.25">
      <c r="A179" s="25"/>
      <c r="B179" s="3" t="s">
        <v>498</v>
      </c>
      <c r="C179" s="27" t="s">
        <v>499</v>
      </c>
      <c r="D179" s="3" t="s">
        <v>27</v>
      </c>
      <c r="E179" s="3">
        <v>1923</v>
      </c>
      <c r="F179" s="3"/>
      <c r="G179" s="3"/>
      <c r="H179" s="27" t="s">
        <v>225</v>
      </c>
      <c r="I179" s="27" t="s">
        <v>226</v>
      </c>
      <c r="J179" s="3" t="s">
        <v>357</v>
      </c>
    </row>
    <row r="180" spans="1:10" ht="90" x14ac:dyDescent="0.25">
      <c r="A180" s="25"/>
      <c r="B180" s="3" t="s">
        <v>235</v>
      </c>
      <c r="C180" s="27" t="s">
        <v>236</v>
      </c>
      <c r="D180" s="3" t="s">
        <v>27</v>
      </c>
      <c r="E180" s="3">
        <v>1624</v>
      </c>
      <c r="F180" s="3"/>
      <c r="G180" s="3"/>
      <c r="H180" s="27" t="s">
        <v>225</v>
      </c>
      <c r="I180" s="27" t="s">
        <v>226</v>
      </c>
      <c r="J180" s="3" t="s">
        <v>19</v>
      </c>
    </row>
    <row r="181" spans="1:10" ht="90" x14ac:dyDescent="0.25">
      <c r="A181" s="25"/>
      <c r="B181" s="3" t="s">
        <v>237</v>
      </c>
      <c r="C181" s="27" t="s">
        <v>238</v>
      </c>
      <c r="D181" s="3" t="s">
        <v>27</v>
      </c>
      <c r="E181" s="3">
        <v>1674</v>
      </c>
      <c r="F181" s="3"/>
      <c r="G181" s="3"/>
      <c r="H181" s="3" t="s">
        <v>225</v>
      </c>
      <c r="I181" s="27" t="s">
        <v>226</v>
      </c>
      <c r="J181" s="3" t="s">
        <v>52</v>
      </c>
    </row>
    <row r="182" spans="1:10" ht="90" x14ac:dyDescent="0.25">
      <c r="A182" s="25"/>
      <c r="B182" s="3" t="s">
        <v>239</v>
      </c>
      <c r="C182" s="27" t="s">
        <v>240</v>
      </c>
      <c r="D182" s="3" t="s">
        <v>27</v>
      </c>
      <c r="E182" s="3">
        <v>1924</v>
      </c>
      <c r="F182" s="3"/>
      <c r="G182" s="3"/>
      <c r="H182" s="27" t="s">
        <v>225</v>
      </c>
      <c r="I182" s="27" t="s">
        <v>226</v>
      </c>
      <c r="J182" s="3" t="s">
        <v>19</v>
      </c>
    </row>
    <row r="183" spans="1:10" ht="90" x14ac:dyDescent="0.25">
      <c r="A183" s="25"/>
      <c r="B183" s="3" t="s">
        <v>241</v>
      </c>
      <c r="C183" s="27" t="s">
        <v>242</v>
      </c>
      <c r="D183" s="3" t="s">
        <v>27</v>
      </c>
      <c r="E183" s="3">
        <v>2127</v>
      </c>
      <c r="F183" s="3"/>
      <c r="G183" s="3"/>
      <c r="H183" s="27" t="s">
        <v>225</v>
      </c>
      <c r="I183" s="27" t="s">
        <v>226</v>
      </c>
      <c r="J183" s="3" t="s">
        <v>19</v>
      </c>
    </row>
    <row r="184" spans="1:10" ht="90" x14ac:dyDescent="0.25">
      <c r="A184" s="25"/>
      <c r="B184" s="3" t="s">
        <v>243</v>
      </c>
      <c r="C184" s="27" t="s">
        <v>244</v>
      </c>
      <c r="D184" s="3" t="s">
        <v>27</v>
      </c>
      <c r="E184" s="3">
        <v>2473</v>
      </c>
      <c r="F184" s="3"/>
      <c r="G184" s="3"/>
      <c r="H184" s="27" t="s">
        <v>225</v>
      </c>
      <c r="I184" s="27" t="s">
        <v>226</v>
      </c>
      <c r="J184" s="3" t="s">
        <v>19</v>
      </c>
    </row>
    <row r="185" spans="1:10" s="34" customFormat="1" ht="90" x14ac:dyDescent="0.25">
      <c r="A185" s="25"/>
      <c r="B185" s="27" t="s">
        <v>247</v>
      </c>
      <c r="C185" s="27" t="s">
        <v>248</v>
      </c>
      <c r="D185" s="27" t="s">
        <v>27</v>
      </c>
      <c r="E185" s="27">
        <v>2059</v>
      </c>
      <c r="F185" s="27"/>
      <c r="G185" s="27"/>
      <c r="H185" s="27" t="s">
        <v>225</v>
      </c>
      <c r="I185" s="27" t="s">
        <v>226</v>
      </c>
      <c r="J185" s="27" t="s">
        <v>52</v>
      </c>
    </row>
    <row r="186" spans="1:10" ht="135" x14ac:dyDescent="0.25">
      <c r="A186" s="25"/>
      <c r="B186" s="3" t="s">
        <v>249</v>
      </c>
      <c r="C186" s="27" t="s">
        <v>250</v>
      </c>
      <c r="D186" s="3" t="s">
        <v>27</v>
      </c>
      <c r="E186" s="3">
        <v>1273</v>
      </c>
      <c r="F186" s="3"/>
      <c r="G186" s="3"/>
      <c r="H186" s="27" t="s">
        <v>225</v>
      </c>
      <c r="I186" s="27" t="s">
        <v>226</v>
      </c>
      <c r="J186" s="3" t="s">
        <v>19</v>
      </c>
    </row>
    <row r="187" spans="1:10" ht="135" x14ac:dyDescent="0.25">
      <c r="A187" s="25"/>
      <c r="B187" s="3" t="s">
        <v>251</v>
      </c>
      <c r="C187" s="27" t="s">
        <v>252</v>
      </c>
      <c r="D187" s="3" t="s">
        <v>27</v>
      </c>
      <c r="E187" s="3">
        <v>1282</v>
      </c>
      <c r="F187" s="3"/>
      <c r="G187" s="3"/>
      <c r="H187" s="27" t="s">
        <v>225</v>
      </c>
      <c r="I187" s="27" t="s">
        <v>226</v>
      </c>
      <c r="J187" s="3" t="s">
        <v>19</v>
      </c>
    </row>
    <row r="188" spans="1:10" ht="90" x14ac:dyDescent="0.25">
      <c r="A188" s="25"/>
      <c r="B188" s="3" t="s">
        <v>253</v>
      </c>
      <c r="C188" s="27" t="s">
        <v>254</v>
      </c>
      <c r="D188" s="3" t="s">
        <v>27</v>
      </c>
      <c r="E188" s="3">
        <v>547</v>
      </c>
      <c r="F188" s="3"/>
      <c r="G188" s="3"/>
      <c r="H188" s="27" t="s">
        <v>225</v>
      </c>
      <c r="I188" s="27" t="s">
        <v>226</v>
      </c>
      <c r="J188" s="3" t="s">
        <v>19</v>
      </c>
    </row>
    <row r="189" spans="1:10" s="34" customFormat="1" ht="90" x14ac:dyDescent="0.25">
      <c r="A189" s="25"/>
      <c r="B189" s="27" t="s">
        <v>255</v>
      </c>
      <c r="C189" s="27" t="s">
        <v>256</v>
      </c>
      <c r="D189" s="27" t="s">
        <v>27</v>
      </c>
      <c r="E189" s="27">
        <v>1945</v>
      </c>
      <c r="F189" s="27"/>
      <c r="G189" s="27"/>
      <c r="H189" s="27" t="s">
        <v>225</v>
      </c>
      <c r="I189" s="27" t="s">
        <v>226</v>
      </c>
      <c r="J189" s="27" t="s">
        <v>52</v>
      </c>
    </row>
    <row r="190" spans="1:10" ht="90" x14ac:dyDescent="0.25">
      <c r="A190" s="25"/>
      <c r="B190" s="3" t="s">
        <v>257</v>
      </c>
      <c r="C190" s="27" t="s">
        <v>258</v>
      </c>
      <c r="D190" s="3" t="s">
        <v>27</v>
      </c>
      <c r="E190" s="3">
        <v>676</v>
      </c>
      <c r="F190" s="3"/>
      <c r="G190" s="3"/>
      <c r="H190" s="27" t="s">
        <v>225</v>
      </c>
      <c r="I190" s="27" t="s">
        <v>226</v>
      </c>
      <c r="J190" s="3" t="s">
        <v>19</v>
      </c>
    </row>
    <row r="191" spans="1:10" ht="90" x14ac:dyDescent="0.25">
      <c r="A191" s="25"/>
      <c r="B191" s="3" t="s">
        <v>233</v>
      </c>
      <c r="C191" s="27" t="s">
        <v>234</v>
      </c>
      <c r="D191" s="3" t="s">
        <v>27</v>
      </c>
      <c r="E191" s="3">
        <v>3985</v>
      </c>
      <c r="F191" s="3"/>
      <c r="G191" s="3"/>
      <c r="H191" s="27" t="s">
        <v>225</v>
      </c>
      <c r="I191" s="27" t="s">
        <v>226</v>
      </c>
      <c r="J191" s="3" t="s">
        <v>19</v>
      </c>
    </row>
    <row r="192" spans="1:10" ht="90" x14ac:dyDescent="0.25">
      <c r="A192" s="25"/>
      <c r="B192" s="3" t="s">
        <v>259</v>
      </c>
      <c r="C192" s="27" t="s">
        <v>260</v>
      </c>
      <c r="D192" s="3" t="s">
        <v>27</v>
      </c>
      <c r="E192" s="3">
        <v>573</v>
      </c>
      <c r="F192" s="3"/>
      <c r="G192" s="3"/>
      <c r="H192" s="27" t="s">
        <v>225</v>
      </c>
      <c r="I192" s="27" t="s">
        <v>226</v>
      </c>
      <c r="J192" s="3" t="s">
        <v>19</v>
      </c>
    </row>
    <row r="193" spans="1:13" ht="75" x14ac:dyDescent="0.25">
      <c r="A193" s="25"/>
      <c r="B193" s="3" t="s">
        <v>263</v>
      </c>
      <c r="C193" s="27" t="s">
        <v>264</v>
      </c>
      <c r="D193" s="3" t="s">
        <v>27</v>
      </c>
      <c r="E193" s="3">
        <v>3</v>
      </c>
      <c r="F193" s="3"/>
      <c r="G193" s="3"/>
      <c r="H193" s="27" t="s">
        <v>225</v>
      </c>
      <c r="I193" s="27" t="s">
        <v>493</v>
      </c>
      <c r="J193" s="3" t="s">
        <v>19</v>
      </c>
    </row>
    <row r="194" spans="1:13" ht="75" x14ac:dyDescent="0.25">
      <c r="A194" s="25"/>
      <c r="B194" s="3" t="s">
        <v>265</v>
      </c>
      <c r="C194" s="27" t="s">
        <v>266</v>
      </c>
      <c r="D194" s="3" t="s">
        <v>27</v>
      </c>
      <c r="E194" s="3">
        <v>3</v>
      </c>
      <c r="F194" s="3"/>
      <c r="G194" s="3"/>
      <c r="H194" s="27" t="s">
        <v>225</v>
      </c>
      <c r="I194" s="27" t="s">
        <v>493</v>
      </c>
      <c r="J194" s="3" t="s">
        <v>19</v>
      </c>
    </row>
    <row r="195" spans="1:13" ht="75" x14ac:dyDescent="0.25">
      <c r="A195" s="25"/>
      <c r="B195" s="27" t="s">
        <v>267</v>
      </c>
      <c r="C195" s="27" t="s">
        <v>268</v>
      </c>
      <c r="D195" s="27" t="s">
        <v>27</v>
      </c>
      <c r="E195" s="27">
        <v>5</v>
      </c>
      <c r="F195" s="27"/>
      <c r="G195" s="27"/>
      <c r="H195" s="27" t="s">
        <v>225</v>
      </c>
      <c r="I195" s="27" t="s">
        <v>493</v>
      </c>
      <c r="J195" s="3" t="s">
        <v>52</v>
      </c>
    </row>
    <row r="196" spans="1:13" ht="15" x14ac:dyDescent="0.25">
      <c r="A196" s="25"/>
      <c r="B196" s="27" t="s">
        <v>269</v>
      </c>
      <c r="C196" s="27" t="s">
        <v>270</v>
      </c>
      <c r="D196" s="27" t="s">
        <v>27</v>
      </c>
      <c r="E196" s="27">
        <v>0</v>
      </c>
      <c r="F196" s="27"/>
      <c r="G196" s="27"/>
      <c r="H196" s="27" t="s">
        <v>225</v>
      </c>
      <c r="I196" s="27" t="s">
        <v>500</v>
      </c>
      <c r="J196" s="3" t="s">
        <v>52</v>
      </c>
    </row>
    <row r="197" spans="1:13" ht="75" x14ac:dyDescent="0.25">
      <c r="A197" s="25"/>
      <c r="B197" s="27" t="s">
        <v>501</v>
      </c>
      <c r="C197" s="27" t="s">
        <v>502</v>
      </c>
      <c r="D197" s="3" t="s">
        <v>27</v>
      </c>
      <c r="E197" s="3">
        <v>1</v>
      </c>
      <c r="F197" s="3"/>
      <c r="G197" s="3"/>
      <c r="H197" s="27" t="s">
        <v>225</v>
      </c>
      <c r="I197" s="27" t="s">
        <v>493</v>
      </c>
      <c r="J197" s="3" t="s">
        <v>19</v>
      </c>
    </row>
    <row r="198" spans="1:13" ht="75" x14ac:dyDescent="0.25">
      <c r="A198" s="25"/>
      <c r="B198" s="3" t="s">
        <v>271</v>
      </c>
      <c r="C198" s="3" t="s">
        <v>272</v>
      </c>
      <c r="D198" s="3" t="s">
        <v>27</v>
      </c>
      <c r="E198" s="3">
        <v>28</v>
      </c>
      <c r="F198" s="33"/>
      <c r="G198" s="33"/>
      <c r="H198" s="27" t="s">
        <v>225</v>
      </c>
      <c r="I198" s="27" t="s">
        <v>503</v>
      </c>
      <c r="J198" s="3" t="s">
        <v>19</v>
      </c>
    </row>
    <row r="199" spans="1:13" ht="75" x14ac:dyDescent="0.25">
      <c r="A199" s="25"/>
      <c r="B199" s="3" t="s">
        <v>273</v>
      </c>
      <c r="C199" s="3" t="s">
        <v>274</v>
      </c>
      <c r="D199" s="3" t="s">
        <v>27</v>
      </c>
      <c r="E199" s="3">
        <v>265</v>
      </c>
      <c r="F199" s="3"/>
      <c r="G199" s="3"/>
      <c r="H199" s="27" t="s">
        <v>225</v>
      </c>
      <c r="I199" s="27" t="s">
        <v>503</v>
      </c>
      <c r="J199" s="3" t="s">
        <v>19</v>
      </c>
    </row>
    <row r="200" spans="1:13" ht="75" x14ac:dyDescent="0.25">
      <c r="A200" s="25"/>
      <c r="B200" s="3" t="s">
        <v>504</v>
      </c>
      <c r="C200" s="3" t="s">
        <v>505</v>
      </c>
      <c r="D200" s="3" t="s">
        <v>27</v>
      </c>
      <c r="E200" s="3">
        <v>23500</v>
      </c>
      <c r="F200" s="3"/>
      <c r="G200" s="3"/>
      <c r="H200" s="27" t="s">
        <v>225</v>
      </c>
      <c r="I200" s="27" t="s">
        <v>503</v>
      </c>
      <c r="J200" s="3" t="s">
        <v>357</v>
      </c>
    </row>
    <row r="201" spans="1:13" ht="15" x14ac:dyDescent="0.25">
      <c r="A201" s="35"/>
      <c r="B201"/>
      <c r="C201"/>
      <c r="D201"/>
      <c r="E201"/>
      <c r="F201"/>
      <c r="G201"/>
      <c r="H201" s="6"/>
      <c r="I201" s="6"/>
      <c r="J201"/>
    </row>
    <row r="202" spans="1:13" customFormat="1" ht="15" x14ac:dyDescent="0.25">
      <c r="A202" s="161" t="s">
        <v>275</v>
      </c>
      <c r="B202" s="162"/>
      <c r="C202" s="162"/>
      <c r="D202" s="162"/>
      <c r="E202" s="163"/>
      <c r="F202" s="163"/>
      <c r="G202" s="163"/>
      <c r="H202" s="162"/>
      <c r="I202" s="162"/>
      <c r="J202" s="164"/>
      <c r="L202" s="137"/>
    </row>
    <row r="203" spans="1:13" s="36" customFormat="1" ht="15" x14ac:dyDescent="0.15">
      <c r="A203" s="165" t="s">
        <v>506</v>
      </c>
      <c r="B203" s="166" t="s">
        <v>507</v>
      </c>
      <c r="C203" s="167"/>
      <c r="D203" s="167"/>
      <c r="E203" s="167"/>
      <c r="F203" s="167"/>
      <c r="G203" s="167"/>
      <c r="H203" s="167"/>
      <c r="I203" s="167"/>
      <c r="J203" s="168"/>
      <c r="L203" s="169"/>
      <c r="M203" s="169"/>
    </row>
    <row r="204" spans="1:13" s="36" customFormat="1" ht="15" x14ac:dyDescent="0.15">
      <c r="A204" s="170" t="s">
        <v>508</v>
      </c>
      <c r="B204" s="166" t="s">
        <v>509</v>
      </c>
      <c r="C204" s="166"/>
      <c r="D204" s="166"/>
      <c r="E204" s="167"/>
      <c r="F204" s="167"/>
      <c r="G204" s="167"/>
      <c r="H204" s="167"/>
      <c r="I204" s="167"/>
      <c r="J204" s="168"/>
      <c r="L204" s="169"/>
      <c r="M204" s="169"/>
    </row>
    <row r="205" spans="1:13" s="36" customFormat="1" ht="15" x14ac:dyDescent="0.15">
      <c r="A205" s="170" t="s">
        <v>510</v>
      </c>
      <c r="B205" s="166" t="s">
        <v>511</v>
      </c>
      <c r="C205" s="166"/>
      <c r="D205" s="166"/>
      <c r="E205" s="167"/>
      <c r="F205" s="167"/>
      <c r="G205" s="167"/>
      <c r="H205" s="167"/>
      <c r="I205" s="167"/>
      <c r="J205" s="168"/>
      <c r="L205" s="169"/>
      <c r="M205" s="169"/>
    </row>
    <row r="206" spans="1:13" s="36" customFormat="1" ht="15" x14ac:dyDescent="0.15">
      <c r="A206" s="170" t="s">
        <v>512</v>
      </c>
      <c r="B206" s="166" t="s">
        <v>513</v>
      </c>
      <c r="C206" s="166"/>
      <c r="D206" s="166"/>
      <c r="E206" s="167"/>
      <c r="F206" s="167"/>
      <c r="G206" s="167"/>
      <c r="H206" s="167"/>
      <c r="I206" s="167"/>
      <c r="J206" s="168"/>
      <c r="L206" s="169"/>
      <c r="M206" s="169"/>
    </row>
    <row r="207" spans="1:13" s="36" customFormat="1" ht="15" x14ac:dyDescent="0.15">
      <c r="A207" s="170" t="s">
        <v>514</v>
      </c>
      <c r="B207" s="166" t="s">
        <v>515</v>
      </c>
      <c r="C207" s="166"/>
      <c r="D207" s="166"/>
      <c r="E207" s="167"/>
      <c r="F207" s="167"/>
      <c r="G207" s="167"/>
      <c r="H207" s="167"/>
      <c r="I207" s="167"/>
      <c r="J207" s="168"/>
      <c r="L207" s="169"/>
      <c r="M207" s="169"/>
    </row>
    <row r="208" spans="1:13" s="36" customFormat="1" ht="15" x14ac:dyDescent="0.15">
      <c r="A208" s="170" t="s">
        <v>516</v>
      </c>
      <c r="B208" s="166" t="s">
        <v>517</v>
      </c>
      <c r="C208" s="166"/>
      <c r="D208" s="166"/>
      <c r="E208" s="167"/>
      <c r="F208" s="167"/>
      <c r="G208" s="167"/>
      <c r="H208" s="167"/>
      <c r="I208" s="167"/>
      <c r="J208" s="168"/>
      <c r="L208" s="169"/>
      <c r="M208" s="169"/>
    </row>
    <row r="209" spans="1:13" s="36" customFormat="1" ht="15" x14ac:dyDescent="0.15">
      <c r="A209" s="170" t="s">
        <v>518</v>
      </c>
      <c r="B209" s="166" t="s">
        <v>519</v>
      </c>
      <c r="C209" s="166"/>
      <c r="D209" s="166"/>
      <c r="E209" s="167"/>
      <c r="F209" s="167"/>
      <c r="G209" s="167"/>
      <c r="H209" s="167"/>
      <c r="I209" s="167"/>
      <c r="J209" s="168"/>
      <c r="L209" s="169"/>
      <c r="M209" s="169"/>
    </row>
    <row r="210" spans="1:13" x14ac:dyDescent="0.15">
      <c r="A210" s="171" t="s">
        <v>520</v>
      </c>
      <c r="B210" s="172" t="s">
        <v>521</v>
      </c>
      <c r="C210" s="172"/>
      <c r="D210" s="172"/>
      <c r="E210" s="172"/>
      <c r="F210" s="172"/>
      <c r="G210" s="172"/>
      <c r="H210" s="173"/>
      <c r="I210" s="173"/>
      <c r="J210" s="174"/>
      <c r="M210" s="169"/>
    </row>
    <row r="211" spans="1:13" x14ac:dyDescent="0.15">
      <c r="A211" s="34"/>
    </row>
    <row r="212" spans="1:13" x14ac:dyDescent="0.15">
      <c r="A212" s="34"/>
    </row>
  </sheetData>
  <mergeCells count="51">
    <mergeCell ref="B124:C124"/>
    <mergeCell ref="A133:J133"/>
    <mergeCell ref="A166:J166"/>
    <mergeCell ref="B75:C75"/>
    <mergeCell ref="B76:C76"/>
    <mergeCell ref="B114:C114"/>
    <mergeCell ref="B116:C116"/>
    <mergeCell ref="B120:C120"/>
    <mergeCell ref="B123:C123"/>
    <mergeCell ref="A74:J74"/>
    <mergeCell ref="B56:C56"/>
    <mergeCell ref="B57:C57"/>
    <mergeCell ref="B58:C58"/>
    <mergeCell ref="B59:C59"/>
    <mergeCell ref="B60:C60"/>
    <mergeCell ref="B61:C61"/>
    <mergeCell ref="B62:C62"/>
    <mergeCell ref="B63:C63"/>
    <mergeCell ref="B64:C64"/>
    <mergeCell ref="B65:C65"/>
    <mergeCell ref="A66:J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A4:J4"/>
    <mergeCell ref="A5:J5"/>
    <mergeCell ref="A28:J28"/>
    <mergeCell ref="B29:C29"/>
    <mergeCell ref="B30:C30"/>
  </mergeCells>
  <pageMargins left="0.7" right="0.7" top="0.75" bottom="0.75" header="0.3" footer="0.3"/>
  <drawing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2</vt:i4>
      </vt:variant>
    </vt:vector>
  </HeadingPairs>
  <TitlesOfParts>
    <vt:vector size="8" baseType="lpstr">
      <vt:lpstr>Versie</vt:lpstr>
      <vt:lpstr>Datasheet</vt:lpstr>
      <vt:lpstr>Toelichting</vt:lpstr>
      <vt:lpstr>Kosteneffectiviteit</vt:lpstr>
      <vt:lpstr>Absolute CO2-reductie</vt:lpstr>
      <vt:lpstr>CO2 emissiefactoren 2024</vt:lpstr>
      <vt:lpstr>'Absolute CO2-reductie'!Afdrukbereik</vt:lpstr>
      <vt:lpstr>Toelichting!Afdrukbereik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Kosteneffectiviteit en CO2-berekening-VEKI</dc:title>
  <dc:creator>Rijksdienst voor Ondernemend Nederland</dc:creator>
  <cp:lastModifiedBy>Lalbahadoersing, ir. drs. V. PDEng (Vinay)</cp:lastModifiedBy>
  <cp:lastPrinted>2024-04-19T08:44:07Z</cp:lastPrinted>
  <dcterms:created xsi:type="dcterms:W3CDTF">2022-11-24T10:25:07Z</dcterms:created>
  <dcterms:modified xsi:type="dcterms:W3CDTF">2024-09-18T13:11:16Z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d88dc2-102c-473d-aa45-6161565a3617_Enabled">
    <vt:lpwstr>true</vt:lpwstr>
  </property>
  <property fmtid="{D5CDD505-2E9C-101B-9397-08002B2CF9AE}" pid="3" name="MSIP_Label_acd88dc2-102c-473d-aa45-6161565a3617_SetDate">
    <vt:lpwstr>2022-11-24T10:25:07Z</vt:lpwstr>
  </property>
  <property fmtid="{D5CDD505-2E9C-101B-9397-08002B2CF9AE}" pid="4" name="MSIP_Label_acd88dc2-102c-473d-aa45-6161565a3617_Method">
    <vt:lpwstr>Standard</vt:lpwstr>
  </property>
  <property fmtid="{D5CDD505-2E9C-101B-9397-08002B2CF9AE}" pid="5" name="MSIP_Label_acd88dc2-102c-473d-aa45-6161565a3617_Name">
    <vt:lpwstr>Sublabel-Interngebruik-onversleuteld</vt:lpwstr>
  </property>
  <property fmtid="{D5CDD505-2E9C-101B-9397-08002B2CF9AE}" pid="6" name="MSIP_Label_acd88dc2-102c-473d-aa45-6161565a3617_SiteId">
    <vt:lpwstr>1321633e-f6b9-44e2-a44f-59b9d264ecb7</vt:lpwstr>
  </property>
  <property fmtid="{D5CDD505-2E9C-101B-9397-08002B2CF9AE}" pid="7" name="MSIP_Label_acd88dc2-102c-473d-aa45-6161565a3617_ActionId">
    <vt:lpwstr>1df79240-fbb5-4cf3-ba04-a2d84a086e1c</vt:lpwstr>
  </property>
  <property fmtid="{D5CDD505-2E9C-101B-9397-08002B2CF9AE}" pid="8" name="MSIP_Label_acd88dc2-102c-473d-aa45-6161565a3617_ContentBits">
    <vt:lpwstr>2</vt:lpwstr>
  </property>
</Properties>
</file>