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LEADER UP\Begroting\"/>
    </mc:Choice>
  </mc:AlternateContent>
  <xr:revisionPtr revIDLastSave="0" documentId="13_ncr:1_{8F640BA3-D83E-4FAA-BA9D-03B0244A188F}" xr6:coauthVersionLast="47" xr6:coauthVersionMax="47" xr10:uidLastSave="{00000000-0000-0000-0000-000000000000}"/>
  <workbookProtection workbookAlgorithmName="SHA-512" workbookHashValue="7etikG9wYnqelE2Ad6oPqOmuuHIU8K5zeM7myRvJZglouOie7Zlb7TiZ4zS9PZL17ywauzTLgXtangQXaEddBQ==" workbookSaltValue="19cmQrozrAnEON43qaTsCA==" workbookSpinCount="100000" lockStructure="1"/>
  <bookViews>
    <workbookView xWindow="-110" yWindow="-110" windowWidth="19420" windowHeight="1042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s="1"/>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s="1"/>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s="1"/>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B32" i="36" s="1"/>
  <c r="M6" i="38"/>
  <c r="M7" i="38"/>
  <c r="L6" i="38"/>
  <c r="L7" i="38"/>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A20" i="11" s="1"/>
  <c r="B20" i="11" s="1" a="1"/>
  <c r="B20" i="11" s="1"/>
  <c r="B65" i="11" a="1"/>
  <c r="B65" i="11" s="1"/>
  <c r="B93" i="11" s="1"/>
  <c r="B79" i="11" s="1" a="1"/>
  <c r="B79" i="11" s="1"/>
  <c r="B66" i="11" a="1"/>
  <c r="B66" i="11" s="1"/>
  <c r="B67" i="11" a="1"/>
  <c r="B67" i="11" s="1"/>
  <c r="B68" i="11" a="1"/>
  <c r="B68" i="11" s="1"/>
  <c r="B69" i="11" a="1"/>
  <c r="B69" i="11" s="1"/>
  <c r="B97" i="11" s="1"/>
  <c r="B83" i="11" s="1" a="1"/>
  <c r="B83" i="11" s="1"/>
  <c r="B70" i="11" a="1"/>
  <c r="B70" i="11" s="1"/>
  <c r="B71" i="11" a="1"/>
  <c r="B71" i="11" s="1"/>
  <c r="B99" i="11" s="1"/>
  <c r="B85" i="11" s="1" a="1"/>
  <c r="B85" i="11" s="1"/>
  <c r="B72" i="11" a="1"/>
  <c r="B72" i="11" s="1"/>
  <c r="B100" i="11" s="1"/>
  <c r="B86" i="11" s="1" a="1"/>
  <c r="B86" i="11" s="1"/>
  <c r="B73" i="11" a="1"/>
  <c r="B73" i="11" s="1"/>
  <c r="B101" i="11" s="1"/>
  <c r="B87" i="11" s="1" a="1"/>
  <c r="B87" i="11" s="1"/>
  <c r="B23" i="11" a="1"/>
  <c r="B23" i="11" s="1"/>
  <c r="B24" i="11" a="1"/>
  <c r="B24" i="11" s="1"/>
  <c r="B25" i="11" a="1"/>
  <c r="B25" i="11" s="1"/>
  <c r="B26" i="11" a="1"/>
  <c r="B26" i="11" s="1"/>
  <c r="B54" i="11" s="1"/>
  <c r="B40" i="11" s="1" a="1"/>
  <c r="B40" i="11" s="1"/>
  <c r="B27" i="11" a="1"/>
  <c r="B27" i="11" s="1"/>
  <c r="B28" i="11" a="1"/>
  <c r="B28" i="11" s="1"/>
  <c r="B29" i="11" a="1"/>
  <c r="B29" i="11" s="1"/>
  <c r="B30" i="11" a="1"/>
  <c r="B30" i="11" s="1"/>
  <c r="B58" i="11" s="1"/>
  <c r="B44" i="11" s="1" a="1"/>
  <c r="B44" i="11" s="1"/>
  <c r="B31" i="11" a="1"/>
  <c r="B31" i="11" s="1"/>
  <c r="B59" i="11" s="1"/>
  <c r="B45" i="11" s="1" a="1"/>
  <c r="B45" i="11" s="1"/>
  <c r="B21" i="11" a="1"/>
  <c r="B21" i="11" s="1"/>
  <c r="B22" i="11" a="1"/>
  <c r="B22" i="11" s="1"/>
  <c r="D32" i="36"/>
  <c r="D52" i="36"/>
  <c r="E52" i="36" s="1"/>
  <c r="D51" i="36"/>
  <c r="E51" i="36" s="1"/>
  <c r="D50" i="36"/>
  <c r="E50" i="36" s="1"/>
  <c r="D49" i="36"/>
  <c r="E49" i="36" s="1"/>
  <c r="D48" i="36"/>
  <c r="E48" i="36" s="1"/>
  <c r="D47" i="36"/>
  <c r="E47" i="36" s="1"/>
  <c r="D46" i="36"/>
  <c r="D45" i="36"/>
  <c r="X5" i="34"/>
  <c r="Y5" i="34"/>
  <c r="B94" i="11"/>
  <c r="B80" i="11" s="1" a="1"/>
  <c r="B80" i="11" s="1"/>
  <c r="B95" i="11"/>
  <c r="B81" i="11" s="1" a="1"/>
  <c r="B81" i="11" s="1"/>
  <c r="B96" i="11"/>
  <c r="B82" i="11" s="1" a="1"/>
  <c r="B82" i="11" s="1"/>
  <c r="B98" i="11"/>
  <c r="B84" i="11" s="1" a="1"/>
  <c r="B84" i="11" s="1"/>
  <c r="B51" i="11"/>
  <c r="B37" i="11" s="1" a="1"/>
  <c r="B37" i="11" s="1"/>
  <c r="B52" i="11"/>
  <c r="B38" i="11" s="1" a="1"/>
  <c r="B38" i="11" s="1"/>
  <c r="B53" i="11"/>
  <c r="B39" i="11" s="1" a="1"/>
  <c r="B39" i="11" s="1"/>
  <c r="B55" i="11"/>
  <c r="B41" i="11" s="1" a="1"/>
  <c r="B41" i="11" s="1"/>
  <c r="B56" i="11"/>
  <c r="B42" i="11" s="1" a="1"/>
  <c r="B42" i="11" s="1"/>
  <c r="B57" i="11"/>
  <c r="B43" i="11" s="1" a="1"/>
  <c r="B43"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2" i="11" s="1"/>
  <c r="B64" i="11"/>
  <c r="B92" i="11" s="1"/>
  <c r="G92" i="11"/>
  <c r="B63" i="11"/>
  <c r="G91"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l="1" a="1"/>
  <c r="L2" i="26" s="1"/>
  <c r="O3" i="26"/>
  <c r="O4" i="26"/>
  <c r="O5" i="26"/>
  <c r="O6" i="26"/>
  <c r="O7"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8" i="17" s="1" a="1"/>
  <c r="S8" i="17" s="1"/>
  <c r="I4" i="27" s="1"/>
  <c r="P10" i="17" a="1"/>
  <c r="P10" i="17" s="1"/>
  <c r="F6" i="27" s="1"/>
  <c r="P9" i="17" a="1"/>
  <c r="P9" i="17" s="1"/>
  <c r="P7" i="17" a="1"/>
  <c r="P7" i="17" s="1"/>
  <c r="F34" i="6"/>
  <c r="S10" i="17" l="1" a="1"/>
  <c r="S10" i="17" s="1"/>
  <c r="I6" i="27" s="1"/>
  <c r="G4" i="27"/>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4"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F2" i="27"/>
  <c r="R12" i="27"/>
  <c r="F3" i="27"/>
  <c r="P4" i="17" l="1"/>
  <c r="W3" i="38"/>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C19" i="25"/>
  <c r="C21" i="25" s="1" a="1"/>
  <c r="C21" i="25" s="1"/>
  <c r="E2" i="26" a="1"/>
  <c r="E2" i="26" s="1"/>
  <c r="Q43" i="25"/>
  <c r="P40" i="25"/>
  <c r="P43" i="25" s="1"/>
  <c r="P44" i="25" s="1"/>
  <c r="Q44" i="25" s="1"/>
  <c r="Q47" i="25"/>
  <c r="H39" i="6"/>
  <c r="D19" i="25" l="1"/>
  <c r="K7" i="27"/>
  <c r="N7" i="27"/>
  <c r="G11" i="35"/>
  <c r="H11" i="35"/>
  <c r="I11" i="35"/>
  <c r="J11" i="35"/>
  <c r="F11" i="35"/>
  <c r="F19" i="35" s="1"/>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s="1"/>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G17" i="36"/>
  <c r="G18" i="36"/>
  <c r="G19" i="36"/>
  <c r="G20" i="36"/>
  <c r="G21" i="36"/>
  <c r="G22" i="36"/>
  <c r="G23" i="36"/>
  <c r="G16" i="36"/>
  <c r="H25" i="36"/>
  <c r="Z32" i="27"/>
  <c r="W2" i="38"/>
  <c r="C32" i="36"/>
  <c r="I25" i="36"/>
  <c r="J25" i="36"/>
  <c r="K25" i="36"/>
  <c r="L25" i="36"/>
  <c r="M25" i="36"/>
  <c r="C54" i="36"/>
  <c r="E45" i="36"/>
  <c r="Z24" i="27"/>
  <c r="I24" i="36"/>
  <c r="I26" i="36" s="1"/>
  <c r="J24" i="36"/>
  <c r="J26" i="36" s="1"/>
  <c r="K24" i="36"/>
  <c r="K26" i="36" s="1"/>
  <c r="L24" i="36"/>
  <c r="L26" i="36" s="1"/>
  <c r="M24" i="36"/>
  <c r="M26" i="36" s="1"/>
  <c r="N24" i="36"/>
  <c r="N26" i="36" s="1"/>
  <c r="F24" i="30"/>
  <c r="G24" i="30"/>
  <c r="H24" i="30"/>
  <c r="I24" i="30"/>
  <c r="J24" i="30"/>
  <c r="E24" i="30"/>
  <c r="D24" i="30"/>
  <c r="D26" i="30" s="1"/>
  <c r="G24" i="36" l="1"/>
  <c r="G26" i="36" s="1"/>
  <c r="H24" i="36"/>
  <c r="H26" i="36" s="1"/>
  <c r="E32" i="36"/>
  <c r="C41" i="36"/>
  <c r="E26" i="30"/>
  <c r="J26" i="30"/>
  <c r="I26" i="30"/>
  <c r="H26" i="30"/>
  <c r="G26" i="30"/>
  <c r="F26" i="30"/>
  <c r="E54" i="36"/>
  <c r="E41" i="36"/>
  <c r="E40" i="30"/>
  <c r="E35" i="25" l="1"/>
  <c r="E35" i="35"/>
  <c r="C50" i="35" l="1"/>
  <c r="C48" i="35" s="1"/>
  <c r="Q55" i="25"/>
  <c r="C50" i="25"/>
  <c r="C48" i="25" s="1"/>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s="1"/>
  <c r="E20" i="35" l="1"/>
  <c r="E21" i="35" s="1"/>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<sst xmlns="http://schemas.openxmlformats.org/spreadsheetml/2006/main" count="1074" uniqueCount="438">
  <si>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</si>
  <si>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</si>
  <si>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</si>
  <si>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</si>
  <si>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</si>
  <si>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</si>
  <si>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</si>
  <si>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</si>
  <si>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</si>
  <si>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</si>
  <si>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</si>
  <si>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</si>
  <si>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</si>
  <si>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</si>
  <si>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</si>
  <si>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</si>
  <si>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</si>
  <si>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</si>
  <si>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</si>
  <si>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</si>
  <si>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</si>
  <si>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</si>
  <si>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</si>
  <si>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</si>
  <si>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</si>
  <si>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</si>
  <si>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</si>
  <si>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</si>
  <si>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</si>
  <si>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</si>
  <si>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</si>
  <si>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</si>
  <si>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</si>
  <si>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</si>
  <si>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</si>
  <si>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</si>
  <si>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</si>
  <si>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</si>
  <si>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</si>
  <si>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</si>
  <si>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</si>
  <si>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</si>
  <si>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</si>
  <si>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</si>
  <si>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</si>
  <si>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</si>
  <si>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</si>
  <si>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</si>
  <si>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</si>
  <si>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</si>
  <si>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</si>
  <si>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</si>
  <si>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</si>
  <si>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</si>
  <si>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</si>
  <si>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</si>
  <si>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</si>
  <si>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</si>
  <si>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</si>
  <si>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</si>
  <si>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</si>
  <si>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</si>
  <si>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</si>
  <si>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</si>
  <si>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</si>
  <si>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</si>
  <si>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</si>
  <si>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</si>
  <si>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</si>
  <si>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</si>
  <si>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</si>
  <si>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</si>
  <si>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</si>
  <si>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</si>
  <si>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</si>
  <si>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</si>
  <si>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</si>
  <si>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</si>
  <si>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</si>
  <si>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</si>
  <si>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</si>
  <si>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</si>
  <si>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</si>
  <si>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</si>
  <si>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</si>
  <si>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</si>
  <si>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</si>
  <si>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</si>
  <si>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</si>
  <si>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</si>
  <si>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</si>
  <si>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</si>
  <si>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</si>
  <si>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</si>
  <si>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</si>
  <si>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</si>
  <si>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</si>
  <si>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</si>
  <si>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</si>
  <si>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</si>
  <si>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</si>
  <si>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</si>
  <si>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</si>
  <si>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</si>
  <si>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</si>
  <si>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</si>
  <si>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</si>
  <si>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</si>
  <si>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</si>
  <si>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</si>
  <si>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</si>
  <si>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</si>
  <si>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</si>
  <si>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</si>
  <si>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</si>
  <si>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</si>
  <si>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</si>
  <si>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</si>
  <si>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</si>
  <si>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</si>
  <si>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</si>
  <si>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</si>
  <si>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</si>
  <si>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</si>
  <si>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</si>
  <si>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</si>
  <si>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</si>
  <si>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</si>
  <si>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</si>
  <si>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</si>
  <si>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</si>
  <si>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</si>
  <si>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</si>
  <si>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</si>
  <si>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</si>
  <si>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</si>
  <si>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</si>
  <si>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</si>
  <si>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</si>
  <si>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</si>
  <si>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</si>
  <si>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</si>
  <si>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</si>
  <si>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</si>
  <si>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</si>
  <si>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</si>
  <si>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</si>
  <si>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</si>
  <si>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</si>
  <si>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</si>
  <si>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</si>
  <si>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</si>
  <si>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</si>
  <si>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</si>
  <si>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</si>
  <si>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</si>
  <si>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</si>
  <si>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</si>
  <si>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</si>
  <si>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</si>
  <si>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</si>
  <si>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</si>
  <si>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</si>
  <si>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</si>
  <si>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</si>
  <si>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</si>
  <si>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</si>
  <si>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</si>
  <si>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</si>
  <si>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</si>
  <si>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</si>
  <si>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</si>
  <si>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</si>
  <si>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</si>
  <si>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</si>
  <si>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</si>
  <si>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</si>
  <si>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</si>
  <si>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</si>
  <si>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</si>
  <si>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</si>
  <si>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</si>
  <si>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</si>
  <si>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</si>
  <si>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</si>
  <si>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</si>
  <si>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</si>
  <si>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</si>
  <si>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</si>
  <si>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</si>
  <si>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</si>
  <si>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</si>
  <si>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</si>
  <si>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</si>
  <si>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</si>
  <si>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</si>
  <si>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</si>
  <si>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</si>
  <si>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</si>
  <si>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</si>
  <si>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</si>
  <si>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</si>
  <si>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</si>
  <si>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</si>
  <si>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</si>
  <si>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</si>
  <si>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</si>
  <si>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</si>
  <si>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</si>
  <si>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</si>
  <si>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</si>
  <si>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</si>
  <si>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</si>
  <si>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</si>
  <si>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</si>
  <si>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</si>
  <si>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</si>
  <si>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</si>
  <si>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</si>
  <si>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</si>
  <si>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</si>
  <si>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</si>
  <si>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</si>
  <si>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</si>
  <si>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</si>
  <si>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</si>
  <si>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</si>
  <si>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</si>
  <si>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</si>
  <si>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</si>
  <si>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</si>
  <si>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</si>
  <si>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</si>
  <si>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</si>
  <si>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</si>
  <si>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</si>
  <si>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</si>
  <si>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</si>
  <si>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</si>
  <si>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</si>
  <si>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</si>
  <si>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</si>
  <si>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</si>
  <si>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</si>
  <si>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</si>
  <si>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</si>
  <si>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</si>
  <si>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</si>
  <si>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</si>
  <si>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</si>
  <si>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</si>
  <si>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</si>
  <si>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</si>
  <si>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</si>
  <si>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</si>
  <si>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</si>
  <si>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</si>
  <si>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</si>
  <si>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</si>
  <si>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</si>
  <si>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</si>
  <si>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</si>
  <si>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</si>
  <si>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</si>
  <si>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</si>
  <si>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</si>
  <si>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</si>
  <si>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</si>
  <si>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</si>
  <si>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</si>
  <si>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</si>
  <si>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</si>
  <si>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</si>
  <si>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</si>
  <si>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</si>
  <si>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</si>
  <si>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</si>
  <si>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</si>
  <si>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</si>
  <si>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</si>
  <si>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</si>
  <si>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</si>
  <si>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</si>
  <si>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</si>
  <si>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</si>
  <si>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</si>
  <si>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</si>
  <si>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</si>
  <si>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</si>
  <si>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</si>
  <si>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</si>
  <si>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</si>
  <si>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</si>
  <si>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</si>
  <si>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</si>
  <si>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</si>
  <si>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</si>
  <si>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</si>
  <si>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</si>
  <si>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</si>
  <si>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</si>
  <si>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</si>
  <si>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</si>
  <si>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</si>
  <si>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</si>
  <si>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</si>
  <si>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</si>
  <si>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</si>
  <si>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</si>
  <si>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</si>
  <si>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</si>
  <si>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</si>
  <si>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</si>
  <si>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</si>
  <si>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</si>
  <si>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</si>
  <si>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</si>
  <si>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</si>
  <si>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</si>
  <si>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</si>
  <si>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</si>
  <si>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</si>
  <si>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</si>
  <si>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</si>
  <si>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</si>
  <si>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</si>
  <si>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</si>
  <si>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</si>
  <si>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</si>
  <si>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</si>
  <si>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</si>
  <si>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</si>
  <si>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</si>
  <si>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</si>
  <si>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</si>
  <si>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</si>
  <si>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</si>
  <si>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</si>
  <si>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</si>
  <si>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</si>
  <si>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</si>
  <si>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</si>
  <si>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</si>
  <si>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</si>
  <si>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</si>
  <si>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</si>
  <si>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</si>
  <si>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</si>
  <si>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</si>
  <si>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</si>
  <si>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</si>
  <si>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</si>
  <si>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</si>
  <si>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</si>
  <si>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</si>
  <si>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</si>
  <si>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</si>
  <si>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</si>
  <si>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</si>
  <si>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</si>
  <si>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</si>
  <si>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</si>
  <si>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</si>
  <si>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</si>
  <si>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</si>
  <si>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</si>
  <si>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</si>
  <si>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</si>
  <si>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</si>
  <si>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</si>
  <si>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</si>
  <si>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</si>
  <si>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</si>
  <si>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</si>
  <si>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</si>
  <si>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</si>
  <si>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</si>
  <si>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</si>
  <si>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</si>
  <si>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</si>
  <si>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</si>
  <si>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</si>
  <si>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</si>
  <si>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</si>
  <si>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</si>
  <si>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</si>
  <si>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</si>
  <si>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</si>
  <si>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</si>
  <si>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</si>
  <si>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</si>
  <si>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</si>
  <si>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</si>
  <si>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</si>
  <si>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</si>
  <si>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</si>
  <si>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</si>
  <si>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</si>
  <si>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</si>
  <si>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</si>
  <si>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</si>
  <si>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</si>
  <si>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</si>
  <si>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</si>
  <si>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</si>
  <si>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</si>
  <si>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</si>
  <si>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</si>
  <si>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</si>
  <si>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</si>
  <si>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</si>
  <si>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</si>
  <si>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</si>
  <si>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</si>
  <si>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</si>
  <si>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</si>
  <si>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</si>
  <si>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</si>
  <si>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</si>
  <si>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</si>
  <si>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Overijssel | N-Overijssel: Samenwerkingsproject van de LAG</t>
  </si>
  <si>
    <t>Overijssel | N-Overijssel: Uitvoeringsprojecten (Overige projecten)</t>
  </si>
  <si>
    <t>Overijssel | NO-Twente: Samenwerkingsproject van de LAG</t>
  </si>
  <si>
    <t>Overijssel | NO-Twente: Uitvoeringsprojecten (Overige projecten)</t>
  </si>
  <si>
    <t>Overijssel | NO-Twente: Projectaanvraag door jongeren, gericht op jongeren zonder investeringen</t>
  </si>
  <si>
    <t>Overijssel | NO-Twente: Projectaanvraag door jongeren, gericht op jongeren met investeringen</t>
  </si>
  <si>
    <t>Overijssel | Salland: Samenwerkingsproject van de LAG</t>
  </si>
  <si>
    <t>Overijssel | Salland: Uitvoeringsprojecten (Overige projecten)</t>
  </si>
  <si>
    <t>Overijssel | ZW-Twente: Samenwerkingsproject van de LAG</t>
  </si>
  <si>
    <t>Overijssel | ZW-Twente: Uitvoeringsprojecten (Overige projecten)</t>
  </si>
  <si>
    <t>Overijssel | ZW-Twente: Projectaanvraag door jongeren, gericht op jongeren zonder investeringen</t>
  </si>
  <si>
    <t>Overijssel | ZW-Twente: Projectaanvraag door jongeren, gericht op jongeren met investeringen</t>
  </si>
  <si>
    <t>LAG samenwerkingsproject</t>
  </si>
  <si>
    <t>Uitvoeringsprojecten (Overige projecten)</t>
  </si>
  <si>
    <t>Jongeren zonder investeringen</t>
  </si>
  <si>
    <t>Jongeren met investeringen</t>
  </si>
  <si>
    <t>Format begroting</t>
  </si>
  <si>
    <t>LEADER Uitvoering Projecten - provincie Overijssel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</si>
</sst>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14996795556505021"/>
      </font>
      <fill>
        <patternFill>
          <bgColor theme="0" tint="-0.14996795556505021"/>
        </patternFill>
      </fill>
    </dxf>
    <dxf>
      <font>
        <color rgb="FFD52B1E"/>
      </font>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rgb="FFD52B1E"/>
      </font>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89" dataDxfId="88">
  <tableColumns count="31">
    <tableColumn id="1" xr3:uid="{4FC831A0-ABC4-4093-8E9C-A71F8D55B386}" name="Openstelling" dataDxfId="87"/>
    <tableColumn id="2" xr3:uid="{BDBE6677-4833-4E06-89E1-54F800393059}" name="Subsidiabele_Activiteit" dataDxfId="86"/>
    <tableColumn id="3" xr3:uid="{D60E7305-BF27-4BE4-A457-8377F9E7334E}" name="Subsidie %" dataDxfId="85"/>
    <tableColumn id="4" xr3:uid="{BB1F079C-CEFB-44F2-9B23-B3722450CB0C}" name="Arbeidskosten" dataDxfId="84"/>
    <tableColumn id="5" xr3:uid="{4E5D2361-4170-484A-AB0A-1C417A1CDBCE}" name="Arbeidskosten op basis van IKS" dataDxfId="83">
      <calculatedColumnFormula>IFERROR(IF(VLOOKUP(Tb_Activiteiten[[#This Row],[Openstelling]],Tb_Openstelling[],2,0)=1,1,""),"")</calculatedColumnFormula>
    </tableColumn>
    <tableColumn id="7" xr3:uid="{C4BA27ED-9766-4959-9960-34056A7708BE}" name="Kosten derden exclusief btw" dataDxfId="82"/>
    <tableColumn id="8" xr3:uid="{8D158D05-3FCF-4F9B-B2D8-1C8B3FCDE2F0}" name="Niet verrekenbare btw" dataDxfId="81"/>
    <tableColumn id="9" xr3:uid="{8D50B413-5AB1-4381-9F2F-FA0D621956D8}" name="Grondkosten" dataDxfId="80"/>
    <tableColumn id="10" xr3:uid="{7934201B-23C4-435B-8349-45D7F5EA4D8E}" name="Bijdrage in natura (overige)" dataDxfId="79"/>
    <tableColumn id="11" xr3:uid="{3EDF8E13-89B0-4EFC-93D0-E7666B0ACEE1}" name="Bijdrage in natura (vrijwilligers)" dataDxfId="78"/>
    <tableColumn id="12" xr3:uid="{0A610226-E32D-4A16-A0F0-7F23060C9396}" name="Afschrijvingskosten" dataDxfId="77"/>
    <tableColumn id="6" xr3:uid="{70EE89BD-0AF1-4A42-8325-3176EF4D038E}" name="Loonkosten" dataDxfId="76"/>
    <tableColumn id="19" xr3:uid="{9F2B0ED0-76CB-4909-836D-8E7CA405FAB0}" name="Eigen arbeid" dataDxfId="75"/>
    <tableColumn id="13" xr3:uid="{0122FD0D-30E5-4169-AFDD-9262DB6B79B1}" name="Projectmedewerker" dataDxfId="74"/>
    <tableColumn id="14" xr3:uid="{6E776D66-8E46-4B55-9352-1B0F40F0592C}" name="Landbouwer" dataDxfId="73"/>
    <tableColumn id="15" xr3:uid="{03E8DC6E-292D-40C6-8338-05487E147D78}" name="Adviseur" dataDxfId="72"/>
    <tableColumn id="16" xr3:uid="{3C7B3D03-AAC3-4426-8C15-10B06EFBEEC3}" name="Projectleider/Expert" dataDxfId="71"/>
    <tableColumn id="26" xr3:uid="{5C890250-EA1C-47AD-AD57-4A9F7670499E}" name="Arbeid_vast_1" dataDxfId="70">
      <calculatedColumnFormula>IF(ISNUMBER(FIND("arbeid",Methode_Keuze)),"",IF(ISNUMBER(FIND("arbeid",Methode_Keuze)),"",IF(Tb_Activiteiten[[#This Row],[Loonkosten]]=1,Tb_Activiteiten[[#Headers],[Loonkosten]],"")))</calculatedColumnFormula>
    </tableColumn>
    <tableColumn id="30" xr3:uid="{6483900E-1D8A-48BA-BC8D-E3487D3D1070}" name="Arbeid_vast_2" dataDxfId="69">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68">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67">
      <calculatedColumnFormula>IF(ISNUMBER(FIND("arbeid",Methode_Keuze)),"",IF(ISNUMBER(FIND("arbeid",Methode_Keuze)),"",IF(Tb_Activiteiten[[#This Row],[Landbouwer]]=1,Tb_Activiteiten[[#Headers],[Landbouwer]],"")))</calculatedColumnFormula>
    </tableColumn>
    <tableColumn id="33" xr3:uid="{52CFD47C-6AB1-44C5-88C8-E82BCF9E637D}" name="Arbeid_vast_5" dataDxfId="66">
      <calculatedColumnFormula>IF(ISNUMBER(FIND("arbeid",Methode_Keuze)),"",IF(ISNUMBER(FIND("arbeid",Methode_Keuze)),"",IF(Tb_Activiteiten[[#This Row],[Adviseur]]=1,Tb_Activiteiten[[#Headers],[Adviseur]],"")))</calculatedColumnFormula>
    </tableColumn>
    <tableColumn id="34" xr3:uid="{18E42BD0-5AED-43E3-8C86-DF7E66CC2FD8}" name="Arbeid_vast_6" dataDxfId="65">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64">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63">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62">
      <calculatedColumnFormula>IF(ISNUMBER(FIND("overige",Methode_Keuze)),"",IF(Tb_Activiteiten[[#This Row],[Kosten derden exclusief btw]]=1,Tb_Activiteiten[[#Headers],[Kosten derden exclusief btw]],""))</calculatedColumnFormula>
    </tableColumn>
    <tableColumn id="21" xr3:uid="{8B07933A-1C0A-47B4-B916-FD37AE076A3E}" name="Kostenpost_4" dataDxfId="61">
      <calculatedColumnFormula>IF(ISNUMBER(FIND("overige",Methode_Keuze)),"",IF(Tb_Activiteiten[[#This Row],[Niet verrekenbare btw]]=1,Tb_Activiteiten[[#Headers],[Niet verrekenbare btw]],""))</calculatedColumnFormula>
    </tableColumn>
    <tableColumn id="22" xr3:uid="{953530BF-C585-407A-A08A-0595C56CD8D2}" name="Kostenpost_5" dataDxfId="60">
      <calculatedColumnFormula>IF(ISNUMBER(FIND("overige",Methode_Keuze)),"",IF(Tb_Activiteiten[[#This Row],[Grondkosten]]=1,Tb_Activiteiten[[#Headers],[Grondkosten]],""))</calculatedColumnFormula>
    </tableColumn>
    <tableColumn id="23" xr3:uid="{13362067-6257-4FBC-922F-37044919E2E1}" name="Kostenpost_6" dataDxfId="59">
      <calculatedColumnFormula>IF(ISNUMBER(FIND("overige",Methode_Keuze)),"",IF(Tb_Activiteiten[[#This Row],[Bijdrage in natura (overige)]]=1,Tb_Activiteiten[[#Headers],[Bijdrage in natura (overige)]],""))</calculatedColumnFormula>
    </tableColumn>
    <tableColumn id="24" xr3:uid="{4F768848-2060-48E2-98C0-E1F003FF9210}" name="Kostenpost_7" dataDxfId="58">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57">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56" dataDxfId="55">
  <tableColumns count="7">
    <tableColumn id="1" xr3:uid="{0EFE5CAE-C14D-4238-A738-2AF316F00AAE}" name="Openstelling" dataDxfId="54"/>
    <tableColumn id="4" xr3:uid="{2A9284CB-EA54-4B09-9759-A8D936C0D919}" name="IKS" dataDxfId="53"/>
    <tableColumn id="3" xr3:uid="{7C9AE659-EEC3-4F87-9C69-65D59EF511CB}" name="Geen VKO" dataDxfId="52"/>
    <tableColumn id="5" xr3:uid="{4CC9DDF8-27D3-4A3A-AF90-241FEF59ADCC}" name="VKO arbeid" dataDxfId="51"/>
    <tableColumn id="2" xr3:uid="{4ACFCDD5-915F-40F6-9F0D-B67183D5EEAC}" name="VKO overig" dataDxfId="50"/>
    <tableColumn id="6" xr3:uid="{91FF20B6-E557-4417-96A7-30276C2051CA}" name="Min. subsidiebedrag" dataDxfId="49"/>
    <tableColumn id="7" xr3:uid="{46D88572-AA49-42C5-BCBC-066712762F2E}" name="Max. subsidiebedrag" dataDxfId="4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47">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46">
  <autoFilter ref="Q11:AA19" xr:uid="{9F51824B-5CF6-4DC2-ACB3-A4E9E7784C57}"/>
  <tableColumns count="11">
    <tableColumn id="1" xr3:uid="{2F3F9470-2B8B-4036-A5A4-5BC84E4B8DD7}" name="KostenOmschrijving" dataDxfId="45"/>
    <tableColumn id="2" xr3:uid="{831F417A-6FA9-4C96-936A-EEA85C0817C5}" name="Kosten_Aanvraag" dataDxfId="44">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43">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42"/>
    <tableColumn id="6" xr3:uid="{E9126FDC-4B0A-4906-AC5D-2525153657E8}" name="Forfait" dataDxfId="41">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40"/>
    <tableColumn id="10" xr3:uid="{EF1806D2-502D-4F0C-8415-13A0647D4049}" name="Forfait_Bedrag" dataDxfId="39">
      <calculatedColumnFormula>SUMIF('5. Kosten uitvoering project'!$F:$F,Tb_ProjectKosten[[#This Row],[Begroting]],'5. Kosten uitvoering project'!R:R)</calculatedColumnFormula>
    </tableColumn>
    <tableColumn id="8" xr3:uid="{6E1F7D31-D5FE-455E-B3A2-D9AA7039DCB8}" name="Forfait_Bedrag_Beoordeeld" dataDxfId="38">
      <calculatedColumnFormula>SUMIF('5. Kosten uitvoering project'!$F:$F,Tb_ProjectKosten[[#This Row],[Begroting]],'5. Kosten uitvoering project'!S:S)</calculatedColumnFormula>
    </tableColumn>
    <tableColumn id="11" xr3:uid="{4FD57502-7656-4D88-90B3-AC7B38448B8E}" name="Kosten_Aanvraag_Inclusief" dataDxfId="37">
      <calculatedColumnFormula>Tb_ProjectKosten[[#This Row],[Kosten_Aanvraag]]+Tb_ProjectKosten[[#This Row],[Forfait_Bedrag]]</calculatedColumnFormula>
    </tableColumn>
    <tableColumn id="4" xr3:uid="{20D42C4B-A6CC-4A88-BC68-75A67967BF46}" name="Kosten_Beoordeeld_Inclusief" dataDxfId="36">
      <calculatedColumnFormula>Tb_ProjectKosten[[#This Row],[Kosten_Beoordeeld]]+Tb_ProjectKosten[[#This Row],[Forfait_Bedrag_Beoordeeld]]</calculatedColumnFormula>
    </tableColumn>
    <tableColumn id="7" xr3:uid="{4F40C8E3-D9D5-4BE4-A0DE-0B6F48A357C4}" name="Opmerking" dataDxfId="35">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34"/>
    <tableColumn id="4" xr3:uid="{0DFF44C4-2CF5-4BAC-999A-474E45E3AE92}" name="Deelbetaling" dataDxfId="33">
      <calculatedColumnFormula>IF(Keuze_DB_Nr&lt;&gt;"",Keuze_DB_Nr,"")</calculatedColumnFormula>
    </tableColumn>
    <tableColumn id="2" xr3:uid="{D7EF5D4E-C280-4448-B599-4F9AFF9F4460}" name="Deelbetaling_Aanvraag" dataDxfId="32">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31">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30">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29"/>
    <tableColumn id="10" xr3:uid="{5E44BC59-8593-420A-ADFA-E0C433FE45B7}" name="Forfait_Bedrag" dataDxfId="28">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27">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26">
      <calculatedColumnFormula>Tb_DBKosten[[#This Row],[Deelbetaling_Aanvraag]]+Tb_DBKosten[[#This Row],[Forfait_Bedrag]]</calculatedColumnFormula>
    </tableColumn>
    <tableColumn id="5" xr3:uid="{E4550958-F033-4A58-A7C8-97856031EA18}" name="Uitgaven_Beoordeeld_Inclusief" dataDxfId="25">
      <calculatedColumnFormula>Tb_DBKosten[[#This Row],[Deelbetaling_Beoordeeld]]+Tb_DBKosten[[#This Row],[Forfait_Bedrag_Beoordeeld]]</calculatedColumnFormula>
    </tableColumn>
    <tableColumn id="7" xr3:uid="{4F4D1BDB-62A5-42CE-A1C5-2C2898547051}" name="Opmerking" dataDxfId="24">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23">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22"/>
    <tableColumn id="4" xr3:uid="{1FAD732B-887F-41B4-9CDC-A2FDEED6D0DA}" name="Deelbetaling" dataDxfId="21">
      <calculatedColumnFormula>IF(Keuze_DB_Nr_BEO&lt;&gt;"",Keuze_DB_Nr_BEO,"")</calculatedColumnFormula>
    </tableColumn>
    <tableColumn id="2" xr3:uid="{5FAAA98A-3F59-429A-AAEF-F5BD90973EB6}" name="Deelbetaling_Aanvraag" dataDxfId="20">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9">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7"/>
    <tableColumn id="10" xr3:uid="{02F6A4EA-520C-44C2-9565-8ABB24DD4BE6}" name="Forfait_Bedrag" dataDxfId="16">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5">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4">
      <calculatedColumnFormula>Tb_DBKostenBEO[[#This Row],[Deelbetaling_Aanvraag]]+Tb_DBKostenBEO[[#This Row],[Forfait_Bedrag]]</calculatedColumnFormula>
    </tableColumn>
    <tableColumn id="5" xr3:uid="{6F3153B9-502C-4DC5-88E7-3E9FE5FA33BB}" name="Uitgaven_Beoordeeld_Inclusief" dataDxfId="13">
      <calculatedColumnFormula>Tb_DBKostenBEO[[#This Row],[Deelbetaling_Beoordeeld]]+Tb_DBKostenBEO[[#This Row],[Forfait_Bedrag_Beoordeeld]]</calculatedColumnFormula>
    </tableColumn>
    <tableColumn id="7" xr3:uid="{255F25DF-14B3-46D2-AE6C-659AE2A43CAC}" name="Opmerking" dataDxfId="12">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1" dataDxfId="9" headerRowBorderDxfId="10" tableBorderDxfId="8">
  <autoFilter ref="B2:I9" xr:uid="{EF18165E-1E22-4AA2-89FB-8C6EB1500185}"/>
  <tableColumns count="8">
    <tableColumn id="1" xr3:uid="{AA722BCD-DB51-4C1C-964B-A542CDAFD58D}" name="Kostentype" dataDxfId="7"/>
    <tableColumn id="8" xr3:uid="{C80D61D5-1FFD-41D8-9A31-CD9C0589D973}" name="Type" dataDxfId="6"/>
    <tableColumn id="16" xr3:uid="{97E14609-F0ED-471F-976E-F46CAAEF5E3A}" name="Forfait" dataDxfId="5"/>
    <tableColumn id="12" xr3:uid="{E2302880-7157-4478-857E-4AE1C8E4EE73}" name="Arbeidskosten" dataDxfId="4"/>
    <tableColumn id="11" xr3:uid="{0AFF5F76-45CD-49B9-B26B-BED703671F5D}" name="Weergeven" dataDxfId="3">
      <calculatedColumnFormula>IF(COUNTIFS(Kostentypen!$B$76:$G$87,Tb_KostenTypen[[#This Row],[Kostentype]])&gt;0,1,0)</calculatedColumnFormula>
    </tableColumn>
    <tableColumn id="2" xr3:uid="{3BBD5B9A-46F6-43DF-BB1E-6230EC9646D1}" name="Geen vereenvoudigde kostenoptie" dataDxfId="2"/>
    <tableColumn id="3" xr3:uid="{9512AFBA-74B0-4B9B-A2D6-96F3D2570811}" name="Vereenvoudigde kostenoptie voor arbeidskosten" dataDxfId="1"/>
    <tableColumn id="7" xr3:uid="{22C7790E-000E-433B-A63C-83E031A637C7}" name="Vereenvoudigde kostenoptie voor overige koste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4"/>
  <sheetViews>
    <sheetView showRowColHeaders="0" tabSelected="1" zoomScaleNormal="100" workbookViewId="0">
      <selection activeCell="A3" sqref="A3"/>
    </sheetView>
  </sheetViews>
  <sheetFormatPr defaultColWidth="9.1796875" defaultRowHeight="14.5" x14ac:dyDescent="0.35"/>
  <cols>
    <col min="1" max="1" width="9.1796875" style="333"/>
    <col min="2" max="16384" width="9.1796875" style="22"/>
  </cols>
  <sheetData>
    <row r="1" spans="1:1" ht="110.15" customHeight="1" x14ac:dyDescent="0.35"/>
    <row r="2" spans="1:1" ht="30" customHeight="1" x14ac:dyDescent="0.35">
      <c r="A2" s="334" t="s">
        <v>436</v>
      </c>
    </row>
    <row r="3" spans="1:1" ht="30" customHeight="1" x14ac:dyDescent="0.35">
      <c r="A3" s="343" t="s">
        <v>437</v>
      </c>
    </row>
    <row r="4" spans="1:1" ht="15" customHeight="1" x14ac:dyDescent="0.35">
      <c r="A4" s="335" t="s">
        <v>414</v>
      </c>
    </row>
    <row r="6" spans="1:1" x14ac:dyDescent="0.35">
      <c r="A6" s="333" t="s">
        <v>234</v>
      </c>
    </row>
    <row r="7" spans="1:1" x14ac:dyDescent="0.35">
      <c r="A7" s="333" t="s">
        <v>285</v>
      </c>
    </row>
    <row r="9" spans="1:1" x14ac:dyDescent="0.35">
      <c r="A9" s="335" t="s">
        <v>235</v>
      </c>
    </row>
    <row r="10" spans="1:1" x14ac:dyDescent="0.35">
      <c r="A10" s="336" t="s">
        <v>345</v>
      </c>
    </row>
    <row r="11" spans="1:1" x14ac:dyDescent="0.35">
      <c r="A11" s="333" t="s">
        <v>346</v>
      </c>
    </row>
    <row r="12" spans="1:1" x14ac:dyDescent="0.35">
      <c r="A12" s="333" t="s">
        <v>286</v>
      </c>
    </row>
    <row r="13" spans="1:1" x14ac:dyDescent="0.35">
      <c r="A13" s="333" t="s">
        <v>347</v>
      </c>
    </row>
    <row r="14" spans="1:1" x14ac:dyDescent="0.35">
      <c r="A14" s="333" t="s">
        <v>293</v>
      </c>
    </row>
    <row r="16" spans="1:1" x14ac:dyDescent="0.35">
      <c r="A16" s="336" t="s">
        <v>348</v>
      </c>
    </row>
    <row r="17" spans="1:1" x14ac:dyDescent="0.35">
      <c r="A17" s="333" t="s">
        <v>412</v>
      </c>
    </row>
    <row r="18" spans="1:1" x14ac:dyDescent="0.35">
      <c r="A18" s="333" t="s">
        <v>287</v>
      </c>
    </row>
    <row r="19" spans="1:1" x14ac:dyDescent="0.35">
      <c r="A19" s="333" t="s">
        <v>294</v>
      </c>
    </row>
    <row r="20" spans="1:1" x14ac:dyDescent="0.35">
      <c r="A20" s="333" t="s">
        <v>295</v>
      </c>
    </row>
    <row r="21" spans="1:1" x14ac:dyDescent="0.35">
      <c r="A21" s="333" t="s">
        <v>236</v>
      </c>
    </row>
    <row r="22" spans="1:1" x14ac:dyDescent="0.35">
      <c r="A22" s="333" t="s">
        <v>237</v>
      </c>
    </row>
    <row r="24" spans="1:1" x14ac:dyDescent="0.35">
      <c r="A24" s="336" t="s">
        <v>349</v>
      </c>
    </row>
    <row r="25" spans="1:1" x14ac:dyDescent="0.35">
      <c r="A25" s="333" t="s">
        <v>409</v>
      </c>
    </row>
    <row r="26" spans="1:1" x14ac:dyDescent="0.35">
      <c r="A26" s="333" t="s">
        <v>238</v>
      </c>
    </row>
    <row r="28" spans="1:1" x14ac:dyDescent="0.35">
      <c r="A28" s="333" t="s">
        <v>350</v>
      </c>
    </row>
    <row r="29" spans="1:1" x14ac:dyDescent="0.35">
      <c r="A29" s="333" t="s">
        <v>294</v>
      </c>
    </row>
    <row r="30" spans="1:1" x14ac:dyDescent="0.35">
      <c r="A30" s="333" t="s">
        <v>296</v>
      </c>
    </row>
    <row r="31" spans="1:1" x14ac:dyDescent="0.35">
      <c r="A31" s="333" t="s">
        <v>272</v>
      </c>
    </row>
    <row r="32" spans="1:1" x14ac:dyDescent="0.35">
      <c r="A32" s="333" t="s">
        <v>273</v>
      </c>
    </row>
    <row r="33" spans="1:23" x14ac:dyDescent="0.35">
      <c r="A33" s="333" t="s">
        <v>288</v>
      </c>
    </row>
    <row r="34" spans="1:23" x14ac:dyDescent="0.35">
      <c r="A34" s="333" t="s">
        <v>237</v>
      </c>
    </row>
    <row r="36" spans="1:23" x14ac:dyDescent="0.35">
      <c r="A36" s="336" t="s">
        <v>351</v>
      </c>
    </row>
    <row r="37" spans="1:23" x14ac:dyDescent="0.35">
      <c r="A37" s="333" t="s">
        <v>289</v>
      </c>
    </row>
    <row r="38" spans="1:23" x14ac:dyDescent="0.35">
      <c r="A38" s="333" t="s">
        <v>297</v>
      </c>
    </row>
    <row r="39" spans="1:23" x14ac:dyDescent="0.35">
      <c r="A39" s="333" t="s">
        <v>239</v>
      </c>
    </row>
    <row r="41" spans="1:23" x14ac:dyDescent="0.35">
      <c r="A41" s="333" t="s">
        <v>240</v>
      </c>
    </row>
    <row r="42" spans="1:23" x14ac:dyDescent="0.35">
      <c r="A42" s="333" t="s">
        <v>241</v>
      </c>
      <c r="H42" s="23"/>
    </row>
    <row r="43" spans="1:23" x14ac:dyDescent="0.35">
      <c r="A43" s="333" t="s">
        <v>298</v>
      </c>
    </row>
    <row r="45" spans="1:23" x14ac:dyDescent="0.35">
      <c r="A45" s="333" t="s">
        <v>242</v>
      </c>
    </row>
    <row r="46" spans="1:23" x14ac:dyDescent="0.35">
      <c r="J46" s="232"/>
      <c r="K46" s="232"/>
      <c r="L46" s="232"/>
      <c r="M46" s="232"/>
      <c r="N46" s="232"/>
      <c r="O46" s="232"/>
      <c r="P46" s="232"/>
      <c r="Q46" s="232"/>
      <c r="R46" s="232"/>
      <c r="S46" s="232"/>
      <c r="T46" s="232"/>
      <c r="U46" s="232"/>
      <c r="V46" s="232"/>
      <c r="W46" s="232"/>
    </row>
    <row r="47" spans="1:23" x14ac:dyDescent="0.35">
      <c r="A47" s="336" t="s">
        <v>352</v>
      </c>
    </row>
    <row r="48" spans="1:23" x14ac:dyDescent="0.35">
      <c r="A48" s="333" t="s">
        <v>353</v>
      </c>
    </row>
    <row r="49" spans="1:1" x14ac:dyDescent="0.35">
      <c r="A49" s="333" t="s">
        <v>299</v>
      </c>
    </row>
    <row r="50" spans="1:1" x14ac:dyDescent="0.35">
      <c r="A50" s="333" t="s">
        <v>243</v>
      </c>
    </row>
    <row r="51" spans="1:1" x14ac:dyDescent="0.35">
      <c r="A51" s="333" t="s">
        <v>300</v>
      </c>
    </row>
    <row r="53" spans="1:1" x14ac:dyDescent="0.35">
      <c r="A53" s="333" t="s">
        <v>244</v>
      </c>
    </row>
    <row r="54" spans="1:1" x14ac:dyDescent="0.35">
      <c r="A54" s="333" t="s">
        <v>245</v>
      </c>
    </row>
    <row r="55" spans="1:1" x14ac:dyDescent="0.35">
      <c r="A55" s="333" t="s">
        <v>290</v>
      </c>
    </row>
    <row r="56" spans="1:1" x14ac:dyDescent="0.35">
      <c r="A56" s="333" t="s">
        <v>246</v>
      </c>
    </row>
    <row r="57" spans="1:1" x14ac:dyDescent="0.35">
      <c r="A57" s="333" t="s">
        <v>247</v>
      </c>
    </row>
    <row r="58" spans="1:1" x14ac:dyDescent="0.35">
      <c r="A58" s="333" t="s">
        <v>301</v>
      </c>
    </row>
    <row r="59" spans="1:1" x14ac:dyDescent="0.35">
      <c r="A59" s="333" t="s">
        <v>291</v>
      </c>
    </row>
    <row r="60" spans="1:1" x14ac:dyDescent="0.35">
      <c r="A60" s="333" t="s">
        <v>248</v>
      </c>
    </row>
    <row r="62" spans="1:1" x14ac:dyDescent="0.35">
      <c r="A62" s="333" t="s">
        <v>256</v>
      </c>
    </row>
    <row r="63" spans="1:1" x14ac:dyDescent="0.35">
      <c r="A63" s="333" t="s">
        <v>249</v>
      </c>
    </row>
    <row r="65" spans="1:1" x14ac:dyDescent="0.35">
      <c r="A65" s="333" t="s">
        <v>250</v>
      </c>
    </row>
    <row r="66" spans="1:1" x14ac:dyDescent="0.35">
      <c r="A66" s="333" t="s">
        <v>251</v>
      </c>
    </row>
    <row r="67" spans="1:1" x14ac:dyDescent="0.35">
      <c r="A67" s="333" t="s">
        <v>403</v>
      </c>
    </row>
    <row r="68" spans="1:1" x14ac:dyDescent="0.35">
      <c r="A68" s="337" t="s">
        <v>406</v>
      </c>
    </row>
    <row r="69" spans="1:1" x14ac:dyDescent="0.35">
      <c r="A69" s="337" t="s">
        <v>404</v>
      </c>
    </row>
    <row r="71" spans="1:1" x14ac:dyDescent="0.35">
      <c r="A71" s="333" t="s">
        <v>302</v>
      </c>
    </row>
    <row r="73" spans="1:1" x14ac:dyDescent="0.35">
      <c r="A73" s="336" t="s">
        <v>354</v>
      </c>
    </row>
    <row r="74" spans="1:1" x14ac:dyDescent="0.35">
      <c r="A74" s="333" t="s">
        <v>292</v>
      </c>
    </row>
    <row r="75" spans="1:1" x14ac:dyDescent="0.35">
      <c r="A75" s="338"/>
    </row>
    <row r="76" spans="1:1" x14ac:dyDescent="0.35">
      <c r="A76" s="339" t="s">
        <v>402</v>
      </c>
    </row>
    <row r="77" spans="1:1" x14ac:dyDescent="0.35">
      <c r="A77" s="338"/>
    </row>
    <row r="78" spans="1:1" x14ac:dyDescent="0.35">
      <c r="A78" s="333" t="s">
        <v>413</v>
      </c>
    </row>
    <row r="79" spans="1:1" x14ac:dyDescent="0.35">
      <c r="A79" s="333" t="s">
        <v>303</v>
      </c>
    </row>
    <row r="81" spans="1:1" x14ac:dyDescent="0.35">
      <c r="A81" s="333" t="s">
        <v>304</v>
      </c>
    </row>
    <row r="83" spans="1:1" x14ac:dyDescent="0.35">
      <c r="A83" s="338" t="s">
        <v>342</v>
      </c>
    </row>
    <row r="84" spans="1:1" x14ac:dyDescent="0.35">
      <c r="A84" s="333" t="s">
        <v>343</v>
      </c>
    </row>
  </sheetData>
  <sheetProtection algorithmName="SHA-512" hashValue="cqH0UzCgAXqpWnjtI124cU+AqZQVw7H2ssqUPZb6JDDHT4is2wI13HAXd3wu1dJUqxNpAGCqJ++n+OyDkANz0w==" saltValue="ZUn6vItrYQH0hIL7jYGeSg=="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A2" sqref="A2"/>
      <selection pane="topRight" activeCell="A2" sqref="A2"/>
      <selection pane="bottomLeft" activeCell="A2" sqref="A2"/>
      <selection pane="bottomRight" activeCell="A2" sqref="A2"/>
    </sheetView>
  </sheetViews>
  <sheetFormatPr defaultColWidth="9.1796875" defaultRowHeight="15" customHeight="1" x14ac:dyDescent="0.35"/>
  <cols>
    <col min="1" max="1" width="11.26953125" style="48" bestFit="1" customWidth="1"/>
    <col min="2" max="2" width="14.26953125" style="48" customWidth="1"/>
    <col min="3" max="3" width="39" style="47" customWidth="1"/>
    <col min="4" max="4" width="14.54296875" style="47" customWidth="1"/>
    <col min="5" max="5" width="15.453125" style="47" bestFit="1" customWidth="1"/>
    <col min="6" max="7" width="18.7265625" style="47" customWidth="1"/>
    <col min="8" max="8" width="15.26953125" style="47" bestFit="1" customWidth="1"/>
    <col min="9" max="9" width="16.453125" style="47" customWidth="1"/>
    <col min="10" max="10" width="11" style="47" bestFit="1" customWidth="1"/>
    <col min="11" max="11" width="58.453125" style="47" customWidth="1"/>
    <col min="12" max="12" width="9.81640625" style="47" hidden="1" customWidth="1"/>
    <col min="13" max="13" width="11" style="47" hidden="1" customWidth="1"/>
    <col min="14" max="14" width="15.453125" style="47" hidden="1" customWidth="1"/>
    <col min="15" max="15" width="18.1796875" style="47" hidden="1" customWidth="1"/>
    <col min="16" max="16" width="18.453125" style="47" hidden="1" customWidth="1"/>
    <col min="17" max="17" width="15.7265625" style="47" hidden="1" customWidth="1"/>
    <col min="18" max="18" width="16.453125" style="47" hidden="1" customWidth="1"/>
    <col min="19" max="19" width="11" style="47" hidden="1" customWidth="1"/>
    <col min="20" max="20" width="61.54296875" style="47" hidden="1" customWidth="1"/>
    <col min="21" max="21" width="12" style="47" bestFit="1" customWidth="1"/>
    <col min="22" max="22" width="9.7265625" style="47" bestFit="1" customWidth="1"/>
    <col min="23" max="23" width="15.26953125" style="47" customWidth="1"/>
    <col min="24" max="24" width="11.1796875" style="47" customWidth="1"/>
    <col min="25" max="25" width="11.81640625" style="47" hidden="1" customWidth="1"/>
    <col min="27" max="28" width="7.7265625" style="47" customWidth="1"/>
    <col min="29" max="16384" width="9.1796875" style="47"/>
  </cols>
  <sheetData>
    <row r="1" spans="1:25" s="37" customFormat="1" ht="15" customHeight="1" x14ac:dyDescent="0.3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3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3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58" x14ac:dyDescent="0.3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341</v>
      </c>
      <c r="V4" s="172" t="s">
        <v>149</v>
      </c>
      <c r="W4" s="95" t="s">
        <v>151</v>
      </c>
      <c r="X4" s="95" t="s">
        <v>163</v>
      </c>
      <c r="Y4" s="95" t="s">
        <v>164</v>
      </c>
    </row>
    <row r="5" spans="1:25" ht="15" customHeight="1" x14ac:dyDescent="0.3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3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3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3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3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3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3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3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3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3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3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3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3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3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3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3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3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3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3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3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3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3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3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3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3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3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3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3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3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3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3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3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3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3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3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3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3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3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3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3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3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3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3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3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3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3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3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3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3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3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35">
      <c r="U55" s="274"/>
    </row>
    <row r="57" spans="1:25" ht="15" customHeight="1" x14ac:dyDescent="0.3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129" priority="11">
      <formula>OR($B5="Ja",$B5="Nee")</formula>
    </cfRule>
  </conditionalFormatting>
  <conditionalFormatting sqref="C5:C54 K5:K54 T5:T54">
    <cfRule type="expression" dxfId="128" priority="3">
      <formula>OR($B5="Ja",$B5="Nee")</formula>
    </cfRule>
  </conditionalFormatting>
  <conditionalFormatting sqref="C5:Y54">
    <cfRule type="expression" dxfId="127" priority="1" stopIfTrue="1">
      <formula>$B5="&lt;Selecteer&gt;"</formula>
    </cfRule>
  </conditionalFormatting>
  <conditionalFormatting sqref="D5:D54">
    <cfRule type="expression" dxfId="126" priority="7">
      <formula>$B5="Ja"</formula>
    </cfRule>
  </conditionalFormatting>
  <conditionalFormatting sqref="E5:G54">
    <cfRule type="expression" dxfId="125" priority="10">
      <formula>$B5="Nee"</formula>
    </cfRule>
  </conditionalFormatting>
  <conditionalFormatting sqref="H5:K54">
    <cfRule type="expression" dxfId="124" priority="4">
      <formula>$B5="Nee"</formula>
    </cfRule>
  </conditionalFormatting>
  <conditionalFormatting sqref="L5:L54">
    <cfRule type="cellIs" dxfId="123" priority="2" stopIfTrue="1" operator="equal">
      <formula>"JA"</formula>
    </cfRule>
    <cfRule type="cellIs" dxfId="122" priority="12" stopIfTrue="1" operator="equal">
      <formula>"NEE"</formula>
    </cfRule>
    <cfRule type="cellIs" dxfId="121" priority="13" stopIfTrue="1" operator="equal">
      <formula>""</formula>
    </cfRule>
  </conditionalFormatting>
  <conditionalFormatting sqref="M5:M54">
    <cfRule type="expression" dxfId="120" priority="9">
      <formula>AND($B5="Ja",$L5="NEE")</formula>
    </cfRule>
  </conditionalFormatting>
  <conditionalFormatting sqref="N5:P54">
    <cfRule type="expression" dxfId="119" priority="5">
      <formula>AND($B5="Nee",$L5="NEE")</formula>
    </cfRule>
  </conditionalFormatting>
  <conditionalFormatting sqref="Q5:T54">
    <cfRule type="expression" dxfId="118" priority="8">
      <formula>AND($B5="Nee",$L5="NEE")</formula>
    </cfRule>
  </conditionalFormatting>
  <conditionalFormatting sqref="U5:W54">
    <cfRule type="expression" dxfId="117" priority="14">
      <formula>$B5="Nee"</formula>
    </cfRule>
  </conditionalFormatting>
  <conditionalFormatting sqref="X5:Y54">
    <cfRule type="expression" dxfId="11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A2" sqref="A2"/>
      <selection pane="topRight" activeCell="A2" sqref="A2"/>
      <selection pane="bottomLeft" activeCell="A2" sqref="A2"/>
      <selection pane="bottomRight" activeCell="A2" sqref="A2"/>
    </sheetView>
  </sheetViews>
  <sheetFormatPr defaultColWidth="9.1796875" defaultRowHeight="15" customHeight="1" x14ac:dyDescent="0.35"/>
  <cols>
    <col min="1" max="1" width="8" style="37" bestFit="1" customWidth="1"/>
    <col min="2" max="2" width="10.54296875" style="40" bestFit="1" customWidth="1"/>
    <col min="3" max="3" width="23.81640625" style="37" customWidth="1"/>
    <col min="4" max="4" width="44.1796875" style="37" customWidth="1"/>
    <col min="5" max="5" width="36.54296875" style="37" bestFit="1" customWidth="1"/>
    <col min="6" max="6" width="29.81640625" style="37" customWidth="1"/>
    <col min="7" max="7" width="28.81640625" style="37" bestFit="1" customWidth="1"/>
    <col min="8" max="8" width="27.7265625" style="40" customWidth="1"/>
    <col min="9" max="9" width="15.7265625" style="40" bestFit="1" customWidth="1"/>
    <col min="10" max="10" width="14" style="40" customWidth="1"/>
    <col min="11" max="11" width="16.7265625" style="40" customWidth="1"/>
    <col min="12" max="12" width="14" style="40" customWidth="1"/>
    <col min="13" max="13" width="11.1796875" style="40" customWidth="1"/>
    <col min="14" max="14" width="11" style="40" customWidth="1"/>
    <col min="15" max="15" width="12.453125" style="40" bestFit="1" customWidth="1"/>
    <col min="16" max="16" width="11.453125" style="37" hidden="1" customWidth="1"/>
    <col min="17" max="17" width="12.453125" style="37" bestFit="1" customWidth="1"/>
    <col min="18" max="18" width="11.453125" style="37" hidden="1" customWidth="1"/>
    <col min="19" max="19" width="12.453125" style="37" bestFit="1" customWidth="1"/>
    <col min="20" max="20" width="12.1796875" style="37" hidden="1" customWidth="1"/>
    <col min="21" max="21" width="12.453125" style="37" bestFit="1" customWidth="1"/>
    <col min="22" max="22" width="12.1796875" style="37" hidden="1" customWidth="1"/>
    <col min="23" max="23" width="13.1796875" style="37" bestFit="1" customWidth="1"/>
    <col min="24" max="24" width="13.1796875" style="37" hidden="1" customWidth="1"/>
    <col min="25" max="25" width="58.453125" style="37" customWidth="1"/>
    <col min="26" max="26" width="58.453125" style="37" hidden="1" customWidth="1"/>
    <col min="27" max="27" width="4.81640625" style="37" hidden="1" customWidth="1"/>
    <col min="28" max="28" width="14.54296875" style="37" bestFit="1" customWidth="1"/>
    <col min="29" max="29" width="30.54296875" style="37" bestFit="1" customWidth="1"/>
    <col min="30" max="30" width="14.54296875" style="37" bestFit="1" customWidth="1"/>
    <col min="31" max="31" width="27.7265625" style="37" bestFit="1" customWidth="1"/>
    <col min="32" max="32" width="22" style="37" bestFit="1" customWidth="1"/>
    <col min="33" max="33" width="12.81640625" style="37" bestFit="1" customWidth="1"/>
    <col min="34" max="34" width="26.81640625" style="37" bestFit="1" customWidth="1"/>
    <col min="35" max="35" width="31" style="37" bestFit="1" customWidth="1"/>
    <col min="36" max="36" width="19.1796875" style="37" bestFit="1" customWidth="1"/>
    <col min="37" max="37" width="9.26953125" style="37" customWidth="1"/>
    <col min="38" max="16384" width="9.1796875" style="37"/>
  </cols>
  <sheetData>
    <row r="1" spans="1:27" ht="48" customHeight="1" x14ac:dyDescent="0.3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3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3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3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3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3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3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3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3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3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3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3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3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3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3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3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3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3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3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3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3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3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3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3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3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3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3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3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3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3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3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3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3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3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3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3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3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3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3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3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3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3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3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3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3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3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3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3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3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3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3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3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3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3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3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3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3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3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3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3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3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3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3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3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3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3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3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3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3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3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3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3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3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3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3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3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3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3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3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3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3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3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3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3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3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3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3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3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3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3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3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3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3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3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3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3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3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3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3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3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3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3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3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3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3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3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3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3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3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3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3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3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3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3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3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3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3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3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3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3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3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3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3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3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3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3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3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3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3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3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3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3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3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3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3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3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3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3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3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3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3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3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3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3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3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3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3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3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3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3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3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3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3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3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3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3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3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3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3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3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3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3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3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3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3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3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3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3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3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3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3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3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3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3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3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3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3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3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3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3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3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3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3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3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3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3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3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3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3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3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3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3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3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3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3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3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3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3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3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3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3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3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3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3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3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3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3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3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3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3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3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3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3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3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3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3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3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3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3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3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3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3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3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3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3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3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3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3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3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3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3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3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3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3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3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3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3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3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3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3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3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3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3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3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3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3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3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3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3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3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3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3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3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3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3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3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3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3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3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3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3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3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3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3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3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3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3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3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3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3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3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3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3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3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3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3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3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3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3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3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3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3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3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3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3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3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3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3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3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3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3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3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3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3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3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3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3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3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3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3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3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3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3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3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3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3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3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3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3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3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3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3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3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3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3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3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3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3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3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3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3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3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3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3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3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3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3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3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3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3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3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3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3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3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3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3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3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3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3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3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3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3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3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3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3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3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3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3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3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3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3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3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3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3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3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3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3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3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3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3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3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3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3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3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3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3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3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3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3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3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3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3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3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3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3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3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3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3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3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3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3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3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3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3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3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3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3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3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3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3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3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3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3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3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3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3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3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3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3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3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3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3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3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3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3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3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3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3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3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3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3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3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3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3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3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3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3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3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3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3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3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3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3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3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3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3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3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3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3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3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3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3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3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3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3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3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3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3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3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3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3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3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3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3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3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3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3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3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3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3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3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3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3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3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3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3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3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3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3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3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3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3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3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3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3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3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3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3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3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3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3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3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3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3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3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3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3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3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3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3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3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3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3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3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3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3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3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3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3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3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3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3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3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3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3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3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3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3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3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3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3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3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3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3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3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3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3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3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3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3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3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3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3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3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3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3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3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3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3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3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3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3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3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3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3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3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3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3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3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3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3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3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3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3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3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3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3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3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3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3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3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3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3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3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3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3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3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3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3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3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3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3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3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3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3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3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3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3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3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3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3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3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3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3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3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3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3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3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3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3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3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3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3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3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3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3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3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3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3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3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3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3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3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3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3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3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3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3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3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3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3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3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3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3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3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3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3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3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3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3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3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3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3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3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3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3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3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3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3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3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3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3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3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3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3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3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3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3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3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3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3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3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3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3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3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3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3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3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3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3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3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3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3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3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3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3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3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3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3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3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3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3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3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3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3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3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3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3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3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3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3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3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3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3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3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3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3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3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3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3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3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3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3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3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3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3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3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3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3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3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3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3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3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3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3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3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3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3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3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3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3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3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3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3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3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3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3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3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3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3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3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3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3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3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3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3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3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3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3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3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3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3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3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3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3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3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3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3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3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3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3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3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3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3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3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3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3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3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3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3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3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3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3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3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3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3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3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3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3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3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3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3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3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3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3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3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3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3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3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3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3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3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3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3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3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3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3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3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3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3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3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3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3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3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3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3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3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3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3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3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3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3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3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3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3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3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3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3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3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3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3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3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3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3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3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3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3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3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3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3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3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3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3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3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3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3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3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3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3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3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3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3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3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3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3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3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3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3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3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3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3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3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3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3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3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3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3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3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3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3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3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3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3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3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3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3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3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3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3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3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3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3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3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3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3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3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3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3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3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3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3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3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3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3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3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3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3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3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3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3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3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3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3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3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3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3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3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3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3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3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3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3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3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3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3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3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3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3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3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3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3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3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3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3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3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3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3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3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3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3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3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3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3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3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3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3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3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3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3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3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3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3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3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3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3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3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3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3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3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3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3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3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3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3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3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3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3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3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3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3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3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3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3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3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3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3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3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3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3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3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3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3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3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3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3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3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3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3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3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3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3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3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3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3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3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3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3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3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3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3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3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3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3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3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3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3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3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3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3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3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3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3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3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3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3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3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3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3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3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3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3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3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3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3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3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3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3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3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3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3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3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3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3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3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3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3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3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3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3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3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3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3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3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3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3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3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3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3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3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3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3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3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3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3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3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3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3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3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3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3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3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3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3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3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3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3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3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3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3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3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3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3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3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3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3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3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3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3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3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3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3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3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3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3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3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3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3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3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3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3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3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3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3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3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3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3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3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3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3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3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3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3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3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3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3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3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3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3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3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3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3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3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3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3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3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3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3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3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3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3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3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3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3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3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3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3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3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3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3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3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3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3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3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3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3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3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3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3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3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3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3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3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3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3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3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3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3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3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3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3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3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3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3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3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3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3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3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3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3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3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3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3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3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3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3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3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3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3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3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3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3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3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3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3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3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3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3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3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3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3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3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3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3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3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3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3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3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3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3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3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3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3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3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3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3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3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3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3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3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3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3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3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3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3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3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3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3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3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3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3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3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3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3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3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3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3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3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3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3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3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3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3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3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3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3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3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3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3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3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3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3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3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3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3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3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3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3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3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3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3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3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3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3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3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3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3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3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3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3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3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3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3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3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3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3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3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3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3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3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3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3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3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3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3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3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3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3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3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3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3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3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3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3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3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3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3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3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3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3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3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3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3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3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3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3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3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3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3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3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3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3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3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3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3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3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3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3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3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3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3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3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3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3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3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3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3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3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3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3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3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3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3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3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3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3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3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3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3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3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3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3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3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3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3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3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3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3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3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3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3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3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3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3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3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3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3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3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3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3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3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3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3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3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3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3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3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3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3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3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3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3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3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3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3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3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3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3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3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3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3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3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3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3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3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3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3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3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3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3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3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3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3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3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3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3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3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3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3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3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3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3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3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3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3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3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3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3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3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3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3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3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3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3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3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3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3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3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3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3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3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3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3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3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3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3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3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3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3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3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3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3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3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3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3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3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3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3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3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3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3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3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3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3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3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3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3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3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3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3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3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3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3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3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3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3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3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3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3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3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3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3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3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3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3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3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3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3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3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3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3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3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3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3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3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3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3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3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3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3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3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3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3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3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3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3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3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3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3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3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3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3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3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3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3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3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3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3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3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3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3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3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3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3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3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3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3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3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3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3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3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3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3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3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3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3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3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3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3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3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3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3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3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3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3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3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3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3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3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3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3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3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3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3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3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3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3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3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3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3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3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3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3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3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3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3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3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3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3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3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3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3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3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3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3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3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3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3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3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3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3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3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3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3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3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3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3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3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3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3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3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3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3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3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3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3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3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3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3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3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3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3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3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3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3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3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3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3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3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3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3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3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3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3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3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3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3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3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3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3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3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3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3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3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3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3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3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3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3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3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3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3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3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3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3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3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3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3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3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3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3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3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3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3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3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3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3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3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3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3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3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3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3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3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3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3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3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3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3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3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3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3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3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3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3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3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3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3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3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3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3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3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3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3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3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3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3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3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3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3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3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3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3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3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3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3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3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3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3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3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3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3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3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3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3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3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3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3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3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3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3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3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3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3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3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3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3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3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3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3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3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3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3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3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3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3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3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3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3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3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3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3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3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3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3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3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3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3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3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3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3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3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3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3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3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3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3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3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3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3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3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3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3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3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3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3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3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3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3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3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3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3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3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3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3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3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3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3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3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3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3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3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3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3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3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3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3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3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3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3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3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3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3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3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3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3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3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3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3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3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3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3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3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3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3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3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3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3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3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3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3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3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3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3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3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3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3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3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3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3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3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3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3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3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3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3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3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3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3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3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3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3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3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3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3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3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3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3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3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3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3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3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3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3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3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3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3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3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3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3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3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3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3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3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3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3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3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3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3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3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3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3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3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3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3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3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3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3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3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3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3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3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3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3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3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3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3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3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3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3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3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3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3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3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3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3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3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3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3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3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3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3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3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3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3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3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3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3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3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3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3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3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3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3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3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3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3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3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3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3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3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3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3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3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3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3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3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3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3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3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3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3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3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3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3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3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3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3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3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3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3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3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3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3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3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3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3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3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3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3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3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3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3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3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3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3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3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3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3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3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3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3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3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3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3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3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3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3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3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3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3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3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3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3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3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3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3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3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3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3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3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3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3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3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3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3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3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3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3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3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3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3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3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3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3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3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3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3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3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3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3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3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3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3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3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3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3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3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3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3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3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3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3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3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3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3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3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3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3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3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3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3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3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3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3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3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3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3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3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3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3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3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3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3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3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3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3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3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3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3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3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3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3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3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3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3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3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3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3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3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3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3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3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3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3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3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3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3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3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3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3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3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3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3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3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3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3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3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3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3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3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3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3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3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3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3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3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3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3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3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3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3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3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3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3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3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3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3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3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3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3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3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3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3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3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3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3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3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3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3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3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3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3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3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3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3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3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3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3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3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3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3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3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3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3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3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3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3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3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3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3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3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3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3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3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3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3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3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3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3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3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3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3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3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3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3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3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3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3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3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3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3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3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115" priority="110">
      <formula>AND($A2="",$U2&gt;0,$U2&lt;&gt;"")</formula>
    </cfRule>
  </conditionalFormatting>
  <conditionalFormatting sqref="D2:E2001">
    <cfRule type="expression" dxfId="114" priority="108">
      <formula>AND($V2&lt;&gt;"",$V2&lt;&gt;0,$E2="")</formula>
    </cfRule>
  </conditionalFormatting>
  <conditionalFormatting sqref="G2:G2001">
    <cfRule type="expression" dxfId="113" priority="7">
      <formula>$F2="Arbeidskosten"</formula>
    </cfRule>
  </conditionalFormatting>
  <conditionalFormatting sqref="H2:H2001">
    <cfRule type="expression" dxfId="112" priority="9">
      <formula>OR(AND($F2&lt;&gt;"",$F2&lt;&gt;"Arbeidskosten"),AND($G2&lt;&gt;"",$F2="Arbeidskosten"))</formula>
    </cfRule>
  </conditionalFormatting>
  <conditionalFormatting sqref="H2:L2001">
    <cfRule type="expression" dxfId="111" priority="3" stopIfTrue="1">
      <formula>$F2=""</formula>
    </cfRule>
  </conditionalFormatting>
  <conditionalFormatting sqref="I2:L2001">
    <cfRule type="expression" dxfId="110" priority="11" stopIfTrue="1">
      <formula>AND(RIGHT($N2,6)&lt;&gt;"tarief",RIGHT($F2,3)&lt;&gt;"btw")</formula>
    </cfRule>
    <cfRule type="expression" dxfId="109" priority="16" stopIfTrue="1">
      <formula>AND($N2="",$F2&lt;&gt;"btw")</formula>
    </cfRule>
  </conditionalFormatting>
  <conditionalFormatting sqref="K2:K2001">
    <cfRule type="expression" dxfId="108" priority="4" stopIfTrue="1">
      <formula>AND($K2&lt;&gt;"",Keuze_OntvangstDatum&lt;&gt;"",$K2+365&lt;Keuze_OntvangstDatum)</formula>
    </cfRule>
    <cfRule type="expression" dxfId="107" priority="10" stopIfTrue="1">
      <formula>AND($K2&lt;&gt;"",OR(AND(Keuze_OntvangstDatum&lt;&gt;"",$K2&lt;Keuze_OntvangstDatum),AND(Keuze_OntvangstDatum&lt;&gt;"",$K2&gt;Keuze_EindDatum)))</formula>
    </cfRule>
  </conditionalFormatting>
  <conditionalFormatting sqref="M2:M2001">
    <cfRule type="expression" dxfId="106" priority="93" stopIfTrue="1">
      <formula>OR(LEFT($N2,4)="Vast",$N2="tarief",$H$2="Eigen arbeid")</formula>
    </cfRule>
  </conditionalFormatting>
  <conditionalFormatting sqref="M2:R2001">
    <cfRule type="expression" dxfId="105" priority="13" stopIfTrue="1">
      <formula>OR($F2="",RIGHT($N2,6)&lt;&gt;"tarief")</formula>
    </cfRule>
  </conditionalFormatting>
  <conditionalFormatting sqref="O2:P2001">
    <cfRule type="expression" dxfId="104" priority="107" stopIfTrue="1">
      <formula>$T2="Dit kostentype hoeft u niet op te geven. Hiervoor wordt een forfait berekend."</formula>
    </cfRule>
  </conditionalFormatting>
  <conditionalFormatting sqref="S2:T2001">
    <cfRule type="expression" dxfId="103" priority="90" stopIfTrue="1">
      <formula>OR($F2="",RIGHT($N2,6)="tarief")</formula>
    </cfRule>
  </conditionalFormatting>
  <conditionalFormatting sqref="Y2:Y2001">
    <cfRule type="expression" dxfId="102"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A2" sqref="A2"/>
    </sheetView>
  </sheetViews>
  <sheetFormatPr defaultColWidth="0" defaultRowHeight="15" customHeight="1" zeroHeight="1" x14ac:dyDescent="0.35"/>
  <cols>
    <col min="1" max="1" width="2.81640625" style="37" customWidth="1"/>
    <col min="2" max="2" width="61.7265625" style="37" customWidth="1"/>
    <col min="3" max="3" width="22" style="37" bestFit="1" customWidth="1"/>
    <col min="4" max="4" width="22.1796875" style="37" bestFit="1" customWidth="1"/>
    <col min="5" max="10" width="28.7265625" style="37" customWidth="1"/>
    <col min="11" max="11" width="3.1796875" style="37" customWidth="1"/>
    <col min="12" max="12" width="3.81640625" style="37" hidden="1" customWidth="1"/>
    <col min="13" max="14" width="0" style="37" hidden="1" customWidth="1"/>
    <col min="15" max="16384" width="9.1796875" style="37" hidden="1"/>
  </cols>
  <sheetData>
    <row r="1" spans="2:14" ht="3" customHeight="1" x14ac:dyDescent="0.35">
      <c r="B1" s="55"/>
      <c r="C1" s="55"/>
      <c r="D1" s="56"/>
    </row>
    <row r="2" spans="2:14" ht="28.5" customHeight="1" x14ac:dyDescent="0.35">
      <c r="B2" s="24" t="s">
        <v>77</v>
      </c>
      <c r="C2" s="390" t="str">
        <f>IF('1. Aanvraaggegevens'!C2&lt;&gt;"",'1. Aanvraaggegevens'!C2,"")</f>
        <v/>
      </c>
      <c r="D2" s="391"/>
      <c r="E2" s="392"/>
    </row>
    <row r="3" spans="2:14" ht="15" customHeight="1" x14ac:dyDescent="0.35">
      <c r="B3" s="24" t="s">
        <v>16</v>
      </c>
      <c r="C3" s="393" t="str">
        <f>IF('1. Aanvraaggegevens'!C3&lt;&gt;"",'1. Aanvraaggegevens'!C3,"")</f>
        <v/>
      </c>
      <c r="D3" s="394"/>
      <c r="E3" s="395"/>
    </row>
    <row r="4" spans="2:14" ht="15" customHeight="1" x14ac:dyDescent="0.35">
      <c r="B4" s="24" t="s">
        <v>17</v>
      </c>
      <c r="C4" s="393" t="str">
        <f>IF('1. Aanvraaggegevens'!C4&lt;&gt;"",'1. Aanvraaggegevens'!C4,"")</f>
        <v/>
      </c>
      <c r="D4" s="394"/>
      <c r="E4" s="395"/>
    </row>
    <row r="5" spans="2:14" ht="15" customHeight="1" x14ac:dyDescent="0.35">
      <c r="B5" s="24" t="s">
        <v>18</v>
      </c>
      <c r="C5" s="393" t="str">
        <f>IF('1. Aanvraaggegevens'!C5&lt;&gt;"",'1. Aanvraaggegevens'!C5,"")</f>
        <v/>
      </c>
      <c r="D5" s="394"/>
      <c r="E5" s="395"/>
    </row>
    <row r="6" spans="2:14" ht="15" customHeight="1" x14ac:dyDescent="0.35">
      <c r="B6" s="6"/>
      <c r="C6" s="396" t="str">
        <f>IF('1. Aanvraaggegevens'!C6&lt;&gt;"",'1. Aanvraaggegevens'!C6,"")</f>
        <v/>
      </c>
      <c r="D6" s="397"/>
      <c r="E6" s="398"/>
    </row>
    <row r="7" spans="2:14" ht="3" customHeight="1" x14ac:dyDescent="0.35">
      <c r="B7" s="55"/>
      <c r="C7" s="55"/>
      <c r="D7" s="56"/>
      <c r="E7" s="38"/>
    </row>
    <row r="8" spans="2:14" ht="15" customHeight="1" x14ac:dyDescent="0.35">
      <c r="B8" s="211" t="s">
        <v>116</v>
      </c>
      <c r="C8" s="399" t="str">
        <f>IF('1. Aanvraaggegevens'!C8&lt;&gt;"",'1. Aanvraaggegevens'!C8,"")</f>
        <v/>
      </c>
      <c r="D8" s="400"/>
      <c r="E8" s="401"/>
    </row>
    <row r="9" spans="2:14" ht="3" customHeight="1" x14ac:dyDescent="0.35">
      <c r="B9" s="55"/>
      <c r="C9" s="55"/>
      <c r="D9" s="56"/>
    </row>
    <row r="10" spans="2:14" ht="15" customHeight="1" x14ac:dyDescent="0.35">
      <c r="B10" s="96" t="s">
        <v>167</v>
      </c>
      <c r="C10" s="381"/>
      <c r="D10" s="382"/>
      <c r="E10" s="383"/>
    </row>
    <row r="11" spans="2:14" ht="15" customHeight="1" x14ac:dyDescent="0.35">
      <c r="B11" s="96" t="s">
        <v>262</v>
      </c>
      <c r="C11" s="384"/>
      <c r="D11" s="385"/>
      <c r="E11" s="386"/>
    </row>
    <row r="12" spans="2:14" ht="15" customHeight="1" x14ac:dyDescent="0.35">
      <c r="B12" s="96" t="s">
        <v>124</v>
      </c>
      <c r="C12" s="387"/>
      <c r="D12" s="388"/>
      <c r="E12" s="389"/>
    </row>
    <row r="13" spans="2:14" ht="15" customHeight="1" x14ac:dyDescent="0.35">
      <c r="B13" s="96" t="s">
        <v>115</v>
      </c>
      <c r="C13" s="384"/>
      <c r="D13" s="385"/>
      <c r="E13" s="386"/>
    </row>
    <row r="14" spans="2:14" ht="21.75" customHeight="1" x14ac:dyDescent="0.35">
      <c r="B14" s="55"/>
      <c r="C14" s="55"/>
      <c r="D14" s="56"/>
      <c r="E14" s="252" t="str">
        <f>IF(Keuze_DB_Nr&lt;&gt;"","Totale uitgaven huidig betaalverzoek per subsidiabele activiteit --&gt;", "")</f>
        <v/>
      </c>
    </row>
    <row r="15" spans="2:14" ht="45" customHeight="1" x14ac:dyDescent="0.3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3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3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3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3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3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3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3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3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3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3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3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35">
      <c r="B27" s="52"/>
    </row>
    <row r="28" spans="2:14" s="38" customFormat="1" ht="6" customHeight="1" x14ac:dyDescent="0.35">
      <c r="B28" s="52"/>
      <c r="C28" s="54"/>
      <c r="D28" s="201"/>
    </row>
    <row r="29" spans="2:14" ht="6" customHeight="1" x14ac:dyDescent="0.35">
      <c r="B29" s="55"/>
      <c r="C29" s="55"/>
      <c r="D29" s="56"/>
    </row>
    <row r="30" spans="2:14" s="38" customFormat="1" ht="15" customHeight="1" x14ac:dyDescent="0.35">
      <c r="B30" s="115" t="s">
        <v>166</v>
      </c>
      <c r="C30" s="115" t="s">
        <v>171</v>
      </c>
      <c r="D30" s="115" t="s">
        <v>1</v>
      </c>
      <c r="E30" s="115" t="s">
        <v>144</v>
      </c>
    </row>
    <row r="31" spans="2:14" ht="15" customHeight="1" x14ac:dyDescent="0.3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3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3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3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3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3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3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3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35">
      <c r="B39" s="115"/>
      <c r="C39" s="115"/>
      <c r="D39" s="115"/>
      <c r="E39" s="115"/>
    </row>
    <row r="40" spans="2:6" ht="15" customHeight="1" x14ac:dyDescent="0.35">
      <c r="D40" s="132" t="s">
        <v>145</v>
      </c>
      <c r="E40" s="110">
        <f ca="1">IFERROR(SUMPRODUCT(D31:D38,C31:C38),0)</f>
        <v>0</v>
      </c>
      <c r="F40" s="37" t="s">
        <v>218</v>
      </c>
    </row>
    <row r="41" spans="2:6" ht="15" customHeight="1" x14ac:dyDescent="0.3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9" priority="4">
      <formula>E15&lt;&gt;""</formula>
    </cfRule>
  </conditionalFormatting>
  <conditionalFormatting sqref="E16:J23 E25:J25">
    <cfRule type="expression" dxfId="98" priority="1">
      <formula>E16&lt;&gt;""</formula>
    </cfRule>
  </conditionalFormatting>
  <conditionalFormatting sqref="E24:J24">
    <cfRule type="expression" dxfId="97" priority="2">
      <formula>E24&lt;&gt;""</formula>
    </cfRule>
  </conditionalFormatting>
  <conditionalFormatting sqref="E26:J26">
    <cfRule type="expression" dxfId="9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4.5" zeroHeight="1" x14ac:dyDescent="0.35"/>
  <cols>
    <col min="1" max="1" width="2.81640625" style="37" customWidth="1"/>
    <col min="2" max="2" width="61.7265625" style="37" customWidth="1"/>
    <col min="3" max="3" width="27.54296875" style="37" bestFit="1" customWidth="1"/>
    <col min="4" max="4" width="22.1796875" style="37" bestFit="1" customWidth="1"/>
    <col min="5" max="5" width="20.7265625" style="37" customWidth="1"/>
    <col min="6" max="6" width="20.54296875" style="37" customWidth="1"/>
    <col min="7" max="7" width="27.81640625" style="37" bestFit="1" customWidth="1"/>
    <col min="8" max="13" width="27.81640625" style="37" customWidth="1"/>
    <col min="14" max="16384" width="9.1796875" style="37" hidden="1"/>
  </cols>
  <sheetData>
    <row r="1" spans="1:14" ht="3" customHeight="1" x14ac:dyDescent="0.35">
      <c r="A1" s="52"/>
      <c r="B1" s="55"/>
      <c r="C1" s="55"/>
      <c r="D1" s="56"/>
      <c r="F1" s="52"/>
      <c r="G1" s="52"/>
      <c r="H1" s="52"/>
      <c r="I1" s="52"/>
      <c r="J1" s="52"/>
      <c r="K1" s="52"/>
      <c r="L1" s="52"/>
      <c r="M1" s="52"/>
    </row>
    <row r="2" spans="1:14" ht="28.5" customHeight="1" x14ac:dyDescent="0.35">
      <c r="A2" s="52"/>
      <c r="B2" s="24" t="s">
        <v>77</v>
      </c>
      <c r="C2" s="390" t="str">
        <f>IF('1. Aanvraaggegevens'!C2&lt;&gt;"",'1. Aanvraaggegevens'!C2,"")</f>
        <v/>
      </c>
      <c r="D2" s="391"/>
      <c r="E2" s="392"/>
      <c r="F2" s="52"/>
      <c r="G2" s="52"/>
      <c r="H2" s="52"/>
      <c r="I2" s="52"/>
      <c r="J2" s="52"/>
      <c r="K2" s="52"/>
      <c r="L2" s="52"/>
      <c r="M2" s="52"/>
    </row>
    <row r="3" spans="1:14" ht="15" customHeight="1" x14ac:dyDescent="0.35">
      <c r="A3" s="52"/>
      <c r="B3" s="24" t="s">
        <v>16</v>
      </c>
      <c r="C3" s="393" t="str">
        <f>IF('1. Aanvraaggegevens'!C3&lt;&gt;"",'1. Aanvraaggegevens'!C3,"")</f>
        <v/>
      </c>
      <c r="D3" s="394"/>
      <c r="E3" s="395"/>
      <c r="F3" s="52"/>
      <c r="G3" s="52"/>
      <c r="H3" s="52"/>
      <c r="I3" s="52"/>
      <c r="J3" s="52"/>
      <c r="K3" s="52"/>
      <c r="L3" s="52"/>
      <c r="M3" s="52"/>
    </row>
    <row r="4" spans="1:14" ht="15" customHeight="1" x14ac:dyDescent="0.35">
      <c r="A4" s="52"/>
      <c r="B4" s="24" t="s">
        <v>17</v>
      </c>
      <c r="C4" s="393" t="str">
        <f>IF('1. Aanvraaggegevens'!C4&lt;&gt;"",'1. Aanvraaggegevens'!C4,"")</f>
        <v/>
      </c>
      <c r="D4" s="394"/>
      <c r="E4" s="395"/>
      <c r="F4" s="52"/>
      <c r="G4" s="52"/>
      <c r="H4" s="52"/>
      <c r="I4" s="52"/>
      <c r="J4" s="52"/>
      <c r="K4" s="52"/>
      <c r="L4" s="52"/>
      <c r="M4" s="52"/>
    </row>
    <row r="5" spans="1:14" ht="15" customHeight="1" x14ac:dyDescent="0.35">
      <c r="A5" s="52"/>
      <c r="B5" s="24" t="s">
        <v>18</v>
      </c>
      <c r="C5" s="393" t="str">
        <f>IF('1. Aanvraaggegevens'!C5&lt;&gt;"",'1. Aanvraaggegevens'!C5,"")</f>
        <v/>
      </c>
      <c r="D5" s="394"/>
      <c r="E5" s="395"/>
      <c r="F5" s="52"/>
      <c r="G5" s="52"/>
      <c r="H5" s="52"/>
      <c r="I5" s="52"/>
      <c r="J5" s="52"/>
      <c r="K5" s="52"/>
      <c r="L5" s="52"/>
      <c r="M5" s="52"/>
    </row>
    <row r="6" spans="1:14" ht="15" customHeight="1" x14ac:dyDescent="0.35">
      <c r="A6" s="52"/>
      <c r="B6" s="6"/>
      <c r="C6" s="396" t="str">
        <f>IF('1. Aanvraaggegevens'!C6&lt;&gt;"",'1. Aanvraaggegevens'!C6,"")</f>
        <v/>
      </c>
      <c r="D6" s="397"/>
      <c r="E6" s="398"/>
      <c r="F6" s="52"/>
      <c r="G6" s="52"/>
      <c r="H6" s="52"/>
      <c r="I6" s="52"/>
      <c r="J6" s="52"/>
      <c r="K6" s="52"/>
      <c r="L6" s="52"/>
      <c r="M6" s="52"/>
    </row>
    <row r="7" spans="1:14" ht="3" customHeight="1" x14ac:dyDescent="0.35">
      <c r="A7" s="52"/>
      <c r="B7" s="55"/>
      <c r="C7" s="55"/>
      <c r="D7" s="56"/>
      <c r="E7" s="38"/>
      <c r="F7" s="52"/>
      <c r="G7" s="52"/>
      <c r="H7" s="52"/>
      <c r="I7" s="52"/>
      <c r="J7" s="52"/>
      <c r="K7" s="52"/>
      <c r="L7" s="52"/>
      <c r="M7" s="52"/>
    </row>
    <row r="8" spans="1:14" ht="15" customHeight="1" x14ac:dyDescent="0.35">
      <c r="A8" s="52"/>
      <c r="B8" s="211" t="s">
        <v>116</v>
      </c>
      <c r="C8" s="399" t="str">
        <f>IF('1. Aanvraaggegevens'!C8&lt;&gt;"",'1. Aanvraaggegevens'!C8,"")</f>
        <v/>
      </c>
      <c r="D8" s="400"/>
      <c r="E8" s="401"/>
      <c r="F8" s="52"/>
      <c r="G8" s="52"/>
      <c r="H8" s="52"/>
      <c r="I8" s="52"/>
      <c r="J8" s="52"/>
      <c r="K8" s="52"/>
      <c r="L8" s="52"/>
      <c r="M8" s="52"/>
    </row>
    <row r="9" spans="1:14" ht="3" customHeight="1" x14ac:dyDescent="0.35">
      <c r="A9" s="52"/>
      <c r="B9" s="55"/>
      <c r="C9" s="55"/>
      <c r="D9" s="56"/>
      <c r="F9" s="52"/>
      <c r="G9" s="52"/>
      <c r="H9" s="52"/>
      <c r="I9" s="52"/>
      <c r="J9" s="52"/>
      <c r="K9" s="52"/>
      <c r="L9" s="52"/>
      <c r="M9" s="52"/>
    </row>
    <row r="10" spans="1:14" ht="15" customHeight="1" x14ac:dyDescent="0.35">
      <c r="A10" s="52"/>
      <c r="B10" s="96" t="s">
        <v>167</v>
      </c>
      <c r="C10" s="407" t="str">
        <f>IF(Keuze_DB_Nr="","",Keuze_DB_Nr)</f>
        <v/>
      </c>
      <c r="D10" s="408"/>
      <c r="E10" s="409"/>
      <c r="F10" s="52"/>
      <c r="G10" s="52"/>
      <c r="H10" s="52"/>
      <c r="I10" s="52"/>
      <c r="J10" s="52"/>
      <c r="K10" s="52"/>
      <c r="L10" s="52"/>
      <c r="M10" s="52"/>
    </row>
    <row r="11" spans="1:14" ht="15" customHeight="1" x14ac:dyDescent="0.35">
      <c r="A11" s="52"/>
      <c r="B11" s="96" t="s">
        <v>131</v>
      </c>
      <c r="C11" s="410" t="str">
        <f>IF(Keuze_OntvangstDatum&lt;&gt;"",Keuze_OntvangstDatum,"")</f>
        <v/>
      </c>
      <c r="D11" s="411"/>
      <c r="E11" s="412"/>
      <c r="F11" s="52"/>
      <c r="G11" s="52"/>
      <c r="H11" s="52"/>
      <c r="I11" s="52"/>
      <c r="J11" s="52"/>
      <c r="K11" s="52"/>
      <c r="L11" s="52"/>
      <c r="M11" s="52"/>
    </row>
    <row r="12" spans="1:14" ht="15" customHeight="1" x14ac:dyDescent="0.35">
      <c r="A12" s="52"/>
      <c r="B12" s="96" t="s">
        <v>124</v>
      </c>
      <c r="C12" s="410" t="str">
        <f>IF(Keuze_Zaak_Nr&lt;&gt;"",Keuze_Zaak_Nr,"")</f>
        <v/>
      </c>
      <c r="D12" s="411"/>
      <c r="E12" s="412"/>
      <c r="F12" s="52"/>
      <c r="G12" s="52"/>
      <c r="H12" s="52"/>
      <c r="I12" s="52"/>
      <c r="J12" s="52"/>
      <c r="K12" s="52"/>
      <c r="L12" s="52"/>
      <c r="M12" s="52"/>
    </row>
    <row r="13" spans="1:14" ht="15" customHeight="1" x14ac:dyDescent="0.3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35">
      <c r="A14" s="52"/>
      <c r="B14" s="55"/>
      <c r="C14" s="55"/>
      <c r="D14" s="56"/>
      <c r="E14" s="52"/>
      <c r="F14" s="52"/>
      <c r="G14" s="52"/>
      <c r="H14" s="52"/>
      <c r="I14" s="52"/>
    </row>
    <row r="15" spans="1:14" ht="45.75" customHeight="1" x14ac:dyDescent="0.3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3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3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3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3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3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3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3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3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3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3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3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35">
      <c r="A27" s="55"/>
      <c r="B27" s="52"/>
      <c r="C27" s="52"/>
      <c r="D27" s="53"/>
      <c r="E27" s="55"/>
      <c r="F27" s="55"/>
      <c r="G27" s="55"/>
      <c r="H27" s="55"/>
      <c r="I27" s="55"/>
      <c r="J27" s="55"/>
      <c r="K27" s="55"/>
      <c r="L27" s="55"/>
      <c r="M27" s="55"/>
    </row>
    <row r="28" spans="1:14" s="38" customFormat="1" ht="6" customHeight="1" x14ac:dyDescent="0.35">
      <c r="A28" s="55"/>
      <c r="B28" s="52"/>
      <c r="C28" s="54"/>
      <c r="D28" s="201"/>
      <c r="E28" s="55"/>
      <c r="F28" s="55"/>
      <c r="G28" s="55"/>
      <c r="H28" s="55"/>
      <c r="I28" s="55"/>
      <c r="J28" s="55"/>
      <c r="K28" s="55"/>
      <c r="L28" s="55"/>
      <c r="M28" s="55"/>
    </row>
    <row r="29" spans="1:14" ht="6" customHeight="1" x14ac:dyDescent="0.35">
      <c r="A29" s="52"/>
      <c r="B29" s="55"/>
      <c r="C29" s="55"/>
      <c r="D29" s="56"/>
      <c r="F29" s="52"/>
      <c r="G29" s="52"/>
      <c r="H29" s="52"/>
      <c r="I29" s="52"/>
      <c r="J29" s="52"/>
      <c r="K29" s="52"/>
      <c r="L29" s="52"/>
      <c r="M29" s="52"/>
    </row>
    <row r="30" spans="1:14" ht="15" customHeight="1" x14ac:dyDescent="0.3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35">
      <c r="A31" s="55"/>
      <c r="B31" s="293" t="s">
        <v>166</v>
      </c>
      <c r="C31" s="294" t="s">
        <v>202</v>
      </c>
      <c r="D31" s="294" t="s">
        <v>1</v>
      </c>
      <c r="E31" s="294" t="s">
        <v>144</v>
      </c>
      <c r="F31" s="55"/>
      <c r="G31" s="55"/>
      <c r="H31" s="55"/>
      <c r="I31" s="55"/>
      <c r="J31" s="55"/>
      <c r="K31" s="55"/>
      <c r="L31" s="55"/>
      <c r="M31" s="55"/>
    </row>
    <row r="32" spans="1:14" ht="15" customHeight="1" x14ac:dyDescent="0.3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3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3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3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3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3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3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3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35">
      <c r="A40" s="52"/>
      <c r="B40" s="115"/>
      <c r="C40" s="115"/>
      <c r="D40" s="115"/>
      <c r="E40" s="115"/>
      <c r="F40" s="52"/>
      <c r="G40" s="52"/>
      <c r="H40" s="52"/>
      <c r="I40" s="52"/>
      <c r="J40" s="52"/>
      <c r="K40" s="52"/>
      <c r="L40" s="52"/>
      <c r="M40" s="52"/>
    </row>
    <row r="41" spans="1:13" ht="15" customHeight="1" x14ac:dyDescent="0.3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35">
      <c r="A42" s="52"/>
      <c r="B42" s="52"/>
      <c r="C42" s="52"/>
      <c r="D42" s="52"/>
      <c r="E42" s="52"/>
      <c r="F42" s="52"/>
      <c r="G42" s="52"/>
      <c r="H42" s="52"/>
      <c r="I42" s="52"/>
      <c r="J42" s="52"/>
      <c r="K42" s="52"/>
      <c r="L42" s="52"/>
      <c r="M42" s="52"/>
    </row>
    <row r="43" spans="1:13" ht="15" customHeight="1" x14ac:dyDescent="0.35">
      <c r="A43" s="52"/>
      <c r="B43" s="402" t="s">
        <v>281</v>
      </c>
      <c r="C43" s="403"/>
      <c r="D43" s="403"/>
      <c r="E43" s="404"/>
      <c r="F43" s="52"/>
      <c r="G43" s="52"/>
      <c r="H43" s="52"/>
      <c r="I43" s="52"/>
      <c r="J43" s="52"/>
      <c r="K43" s="52"/>
      <c r="L43" s="52"/>
      <c r="M43" s="52"/>
    </row>
    <row r="44" spans="1:13" ht="15" customHeight="1" x14ac:dyDescent="0.35">
      <c r="A44" s="55"/>
      <c r="B44" s="293" t="s">
        <v>166</v>
      </c>
      <c r="C44" s="294" t="s">
        <v>202</v>
      </c>
      <c r="D44" s="294" t="s">
        <v>1</v>
      </c>
      <c r="E44" s="294" t="s">
        <v>144</v>
      </c>
      <c r="F44" s="55"/>
      <c r="G44" s="55"/>
      <c r="H44" s="55"/>
      <c r="I44" s="55"/>
      <c r="J44" s="55"/>
      <c r="K44" s="55"/>
      <c r="L44" s="55"/>
      <c r="M44" s="55"/>
    </row>
    <row r="45" spans="1:13" x14ac:dyDescent="0.3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3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3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3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3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3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3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3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35">
      <c r="A53" s="52"/>
      <c r="B53" s="115"/>
      <c r="C53" s="115"/>
      <c r="D53" s="115"/>
      <c r="E53" s="115"/>
      <c r="F53" s="52"/>
      <c r="G53" s="52"/>
      <c r="H53" s="52"/>
      <c r="I53" s="52"/>
      <c r="J53" s="52"/>
      <c r="K53" s="52"/>
      <c r="L53" s="52"/>
      <c r="M53" s="52"/>
    </row>
    <row r="54" spans="1:13" x14ac:dyDescent="0.3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35">
      <c r="A55" s="52"/>
      <c r="B55" s="52"/>
      <c r="C55" s="52"/>
      <c r="D55" s="52"/>
      <c r="E55" s="52"/>
      <c r="F55" s="52"/>
      <c r="G55" s="52"/>
      <c r="H55" s="52"/>
      <c r="I55" s="52"/>
      <c r="J55" s="52"/>
      <c r="K55" s="52"/>
      <c r="L55" s="52"/>
      <c r="M55" s="52"/>
    </row>
    <row r="56" spans="1:13" x14ac:dyDescent="0.35">
      <c r="A56" s="52"/>
      <c r="B56" s="52"/>
      <c r="C56" s="52"/>
      <c r="D56" s="52"/>
      <c r="E56" s="52"/>
      <c r="F56" s="52"/>
      <c r="G56" s="52"/>
      <c r="H56" s="52"/>
      <c r="I56" s="52"/>
      <c r="J56" s="52"/>
      <c r="K56" s="52"/>
      <c r="L56" s="52"/>
      <c r="M56" s="52"/>
    </row>
    <row r="57" spans="1:13" hidden="1" x14ac:dyDescent="0.35">
      <c r="A57" s="52"/>
      <c r="B57" s="52"/>
      <c r="C57" s="52"/>
      <c r="D57" s="52"/>
      <c r="E57" s="52"/>
      <c r="F57" s="52"/>
      <c r="G57" s="52"/>
      <c r="H57" s="52"/>
      <c r="I57" s="52"/>
      <c r="J57" s="52"/>
      <c r="K57" s="52"/>
      <c r="L57" s="52"/>
      <c r="M57" s="52"/>
    </row>
    <row r="81" s="37" customFormat="1" hidden="1" x14ac:dyDescent="0.35"/>
    <row r="82" s="37" customFormat="1" hidden="1" x14ac:dyDescent="0.35"/>
    <row r="83" s="37" customFormat="1" hidden="1" x14ac:dyDescent="0.35"/>
    <row r="84" s="37" customFormat="1" hidden="1" x14ac:dyDescent="0.3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95" priority="8">
      <formula>I15&lt;&gt;""</formula>
    </cfRule>
  </conditionalFormatting>
  <conditionalFormatting sqref="I16:N23">
    <cfRule type="expression" dxfId="94" priority="4">
      <formula>I16&lt;&gt;""</formula>
    </cfRule>
  </conditionalFormatting>
  <conditionalFormatting sqref="I24:N24">
    <cfRule type="expression" dxfId="93" priority="2">
      <formula>I24&lt;&gt;""</formula>
    </cfRule>
  </conditionalFormatting>
  <conditionalFormatting sqref="I25:N25">
    <cfRule type="expression" dxfId="92" priority="3">
      <formula>I25&lt;&gt;""</formula>
    </cfRule>
  </conditionalFormatting>
  <conditionalFormatting sqref="I26:N26">
    <cfRule type="expression" dxfId="9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4.5" x14ac:dyDescent="0.35"/>
  <cols>
    <col min="1" max="1" width="90.453125" bestFit="1" customWidth="1"/>
    <col min="2" max="2" width="6" bestFit="1" customWidth="1"/>
    <col min="3" max="3" width="12.453125" bestFit="1" customWidth="1"/>
    <col min="4" max="4" width="13.26953125" bestFit="1" customWidth="1"/>
    <col min="5" max="5" width="13.1796875" bestFit="1" customWidth="1"/>
    <col min="6" max="6" width="21.7265625" bestFit="1" customWidth="1"/>
    <col min="7" max="7" width="22" bestFit="1" customWidth="1"/>
    <col min="10" max="10" width="90.453125" bestFit="1" customWidth="1"/>
    <col min="11" max="11" width="38.54296875" bestFit="1" customWidth="1"/>
    <col min="12" max="12" width="12.7265625" bestFit="1" customWidth="1"/>
    <col min="13" max="13" width="17.7265625" customWidth="1"/>
    <col min="14" max="14" width="13.7265625" customWidth="1"/>
    <col min="15" max="15" width="12.54296875" customWidth="1"/>
    <col min="16" max="16" width="14" customWidth="1"/>
    <col min="17" max="17" width="13" customWidth="1"/>
    <col min="19" max="19" width="14.1796875" customWidth="1"/>
    <col min="20" max="20" width="12.7265625" customWidth="1"/>
    <col min="21" max="21" width="11.54296875" customWidth="1"/>
    <col min="22" max="22" width="11.1796875" customWidth="1"/>
    <col min="23" max="23" width="13.26953125" customWidth="1"/>
    <col min="24" max="24" width="12" customWidth="1"/>
    <col min="26" max="26" width="13.54296875" customWidth="1"/>
    <col min="33" max="33" width="10.54296875" customWidth="1"/>
    <col min="40" max="40" width="11" customWidth="1"/>
  </cols>
  <sheetData>
    <row r="1" spans="1:40" ht="145" x14ac:dyDescent="0.35">
      <c r="A1" s="326" t="s">
        <v>408</v>
      </c>
      <c r="B1" s="192"/>
      <c r="J1" s="326" t="s">
        <v>411</v>
      </c>
    </row>
    <row r="2" spans="1:40" ht="3" customHeight="1" x14ac:dyDescent="0.35"/>
    <row r="3" spans="1:40" ht="43.5" x14ac:dyDescent="0.35">
      <c r="A3" s="37" t="s">
        <v>89</v>
      </c>
      <c r="B3" s="37" t="s">
        <v>82</v>
      </c>
      <c r="C3" s="37" t="s">
        <v>204</v>
      </c>
      <c r="D3" s="37" t="s">
        <v>172</v>
      </c>
      <c r="E3" s="37" t="s">
        <v>173</v>
      </c>
      <c r="F3" s="37" t="s">
        <v>79</v>
      </c>
      <c r="G3" s="37" t="s">
        <v>80</v>
      </c>
      <c r="J3" s="180" t="s">
        <v>89</v>
      </c>
      <c r="K3" s="180" t="s">
        <v>275</v>
      </c>
      <c r="L3" s="180" t="s">
        <v>398</v>
      </c>
      <c r="M3" s="327" t="s">
        <v>8</v>
      </c>
      <c r="N3" s="180" t="s">
        <v>91</v>
      </c>
      <c r="O3" s="180" t="s">
        <v>28</v>
      </c>
      <c r="P3" s="180" t="s">
        <v>27</v>
      </c>
      <c r="Q3" s="180" t="s">
        <v>11</v>
      </c>
      <c r="R3" s="180" t="s">
        <v>107</v>
      </c>
      <c r="S3" s="180" t="s">
        <v>106</v>
      </c>
      <c r="T3" s="180" t="s">
        <v>3</v>
      </c>
      <c r="U3" s="327" t="s">
        <v>7</v>
      </c>
      <c r="V3" s="327" t="s">
        <v>5</v>
      </c>
      <c r="W3" s="327" t="s">
        <v>52</v>
      </c>
      <c r="X3" s="327" t="s">
        <v>339</v>
      </c>
      <c r="Y3" s="327" t="s">
        <v>53</v>
      </c>
      <c r="Z3" s="327" t="s">
        <v>43</v>
      </c>
      <c r="AA3" s="180" t="s">
        <v>220</v>
      </c>
      <c r="AB3" s="180" t="s">
        <v>221</v>
      </c>
      <c r="AC3" s="180" t="s">
        <v>222</v>
      </c>
      <c r="AD3" s="180" t="s">
        <v>223</v>
      </c>
      <c r="AE3" s="180" t="s">
        <v>224</v>
      </c>
      <c r="AF3" s="180" t="s">
        <v>344</v>
      </c>
      <c r="AG3" s="180" t="s">
        <v>153</v>
      </c>
      <c r="AH3" s="180" t="s">
        <v>154</v>
      </c>
      <c r="AI3" s="180" t="s">
        <v>155</v>
      </c>
      <c r="AJ3" s="180" t="s">
        <v>156</v>
      </c>
      <c r="AK3" s="180" t="s">
        <v>157</v>
      </c>
      <c r="AL3" s="180" t="s">
        <v>158</v>
      </c>
      <c r="AM3" s="180" t="s">
        <v>159</v>
      </c>
      <c r="AN3" s="180" t="s">
        <v>160</v>
      </c>
    </row>
    <row r="4" spans="1:40" x14ac:dyDescent="0.35">
      <c r="A4" s="342" t="s">
        <v>420</v>
      </c>
      <c r="B4">
        <v>1</v>
      </c>
      <c r="C4">
        <v>1</v>
      </c>
      <c r="F4" s="81">
        <v>25000</v>
      </c>
      <c r="G4" s="81">
        <v>100000</v>
      </c>
      <c r="J4" s="342" t="s">
        <v>420</v>
      </c>
      <c r="K4" t="s">
        <v>432</v>
      </c>
      <c r="L4" s="71">
        <v>1</v>
      </c>
      <c r="M4">
        <v>1</v>
      </c>
      <c r="N4">
        <f>IFERROR(IF(VLOOKUP(Tb_Activiteiten[[#This Row],[Openstelling]],Tb_Openstelling[],2,0)=1,1,""),"")</f>
        <v>1</v>
      </c>
      <c r="O4" s="192">
        <v>1</v>
      </c>
      <c r="P4" s="192">
        <v>1</v>
      </c>
      <c r="Q4" s="192">
        <v>1</v>
      </c>
      <c r="R4" s="192">
        <v>1</v>
      </c>
      <c r="S4" s="192">
        <v>1</v>
      </c>
      <c r="T4" s="192">
        <v>1</v>
      </c>
      <c r="U4" s="192">
        <v>1</v>
      </c>
      <c r="V4" s="192">
        <v>1</v>
      </c>
      <c r="W4" s="192"/>
      <c r="X4" s="192"/>
      <c r="Y4" s="192"/>
      <c r="Z4" s="192"/>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Arbeidskosten op basis van IKS</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Bijdrage in natura (vrijwilligers)</v>
      </c>
      <c r="AN4" t="str">
        <f>IF(ISNUMBER(FIND("overige",Methode_Keuze)),"",IF(Tb_Activiteiten[[#This Row],[Afschrijvingskosten]]=1,Tb_Activiteiten[[#Headers],[Afschrijvingskosten]],""))</f>
        <v>Afschrijvingskosten</v>
      </c>
    </row>
    <row r="5" spans="1:40" x14ac:dyDescent="0.35">
      <c r="A5" s="342" t="s">
        <v>421</v>
      </c>
      <c r="B5">
        <v>1</v>
      </c>
      <c r="C5">
        <v>1</v>
      </c>
      <c r="F5" s="81">
        <v>25000</v>
      </c>
      <c r="G5" s="81">
        <v>100000</v>
      </c>
      <c r="J5" s="342" t="s">
        <v>421</v>
      </c>
      <c r="K5" t="s">
        <v>433</v>
      </c>
      <c r="L5" s="71">
        <v>0.5</v>
      </c>
      <c r="M5">
        <v>1</v>
      </c>
      <c r="N5">
        <f>IFERROR(IF(VLOOKUP(Tb_Activiteiten[[#This Row],[Openstelling]],Tb_Openstelling[],2,0)=1,1,""),"")</f>
        <v>1</v>
      </c>
      <c r="O5" s="192">
        <v>1</v>
      </c>
      <c r="P5" s="192">
        <v>1</v>
      </c>
      <c r="Q5" s="192">
        <v>1</v>
      </c>
      <c r="R5" s="192">
        <v>1</v>
      </c>
      <c r="S5" s="192">
        <v>1</v>
      </c>
      <c r="T5" s="192">
        <v>1</v>
      </c>
      <c r="U5" s="192">
        <v>1</v>
      </c>
      <c r="V5" s="192">
        <v>1</v>
      </c>
      <c r="W5" s="192"/>
      <c r="X5" s="192"/>
      <c r="Y5" s="192"/>
      <c r="Z5" s="192"/>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Arbeidskosten op basis van IKS</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Bijdrage in natura (overige)</v>
      </c>
      <c r="AM5" t="str">
        <f>IF(ISNUMBER(FIND("overige",Methode_Keuze)),"",IF(Tb_Activiteiten[[#This Row],[Bijdrage in natura (vrijwilligers)]]=1,Tb_Activiteiten[[#Headers],[Bijdrage in natura (vrijwilligers)]],""))</f>
        <v>Bijdrage in natura (vrijwilligers)</v>
      </c>
      <c r="AN5" t="str">
        <f>IF(ISNUMBER(FIND("overige",Methode_Keuze)),"",IF(Tb_Activiteiten[[#This Row],[Afschrijvingskosten]]=1,Tb_Activiteiten[[#Headers],[Afschrijvingskosten]],""))</f>
        <v>Afschrijvingskosten</v>
      </c>
    </row>
    <row r="6" spans="1:40" x14ac:dyDescent="0.35">
      <c r="A6" s="342" t="s">
        <v>422</v>
      </c>
      <c r="B6">
        <v>1</v>
      </c>
      <c r="C6">
        <v>1</v>
      </c>
      <c r="F6" s="81">
        <v>30000</v>
      </c>
      <c r="G6" s="81">
        <v>100000</v>
      </c>
      <c r="J6" t="s">
        <v>422</v>
      </c>
      <c r="K6" t="s">
        <v>432</v>
      </c>
      <c r="L6" s="71">
        <v>1</v>
      </c>
      <c r="M6">
        <v>1</v>
      </c>
      <c r="N6">
        <f>IFERROR(IF(VLOOKUP(Tb_Activiteiten[[#This Row],[Openstelling]],Tb_Openstelling[],2,0)=1,1,""),"")</f>
        <v>1</v>
      </c>
      <c r="O6" s="192">
        <v>1</v>
      </c>
      <c r="P6" s="192">
        <v>1</v>
      </c>
      <c r="Q6" s="192">
        <v>1</v>
      </c>
      <c r="R6" s="192">
        <v>1</v>
      </c>
      <c r="S6" s="192">
        <v>1</v>
      </c>
      <c r="T6" s="192">
        <v>1</v>
      </c>
      <c r="U6" s="192">
        <v>1</v>
      </c>
      <c r="V6" s="192">
        <v>1</v>
      </c>
      <c r="W6" s="192"/>
      <c r="X6" s="192"/>
      <c r="Y6" s="192"/>
      <c r="Z6" s="192"/>
      <c r="AA6" t="str">
        <f>IF(ISNUMBER(FIND("arbeid",Methode_Keuze)),"",IF(ISNUMBER(FIND("arbeid",Methode_Keuze)),"",IF(Tb_Activiteiten[[#This Row],[Loonkosten]]=1,Tb_Activiteiten[[#Headers],[Loonkosten]],"")))</f>
        <v>Loonkosten</v>
      </c>
      <c r="AB6" t="str">
        <f>IF(ISNUMBER(FIND("arbeid",Methode_Keuze)),"",IF(ISNUMBER(FIND("arbeid",Methode_Keuze)),"",IF(Tb_Activiteiten[[#This Row],[Eigen arbeid]]=1,Tb_Activiteiten[[#Headers],[Eigen arbeid]],"")))</f>
        <v>Eigen arbeid</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Arbeidskosten</v>
      </c>
      <c r="AH6" t="str">
        <f>IF(ISNUMBER(FIND("arbeid",Methode_Keuze)),"",IF(ISNUMBER(FIND("arbeid",Methode_Keuze)),"",IF(Tb_Activiteiten[[#This Row],[Arbeidskosten op basis van IKS]]=1,Tb_Activiteiten[[#Headers],[Arbeidskosten op basis van IKS]],"")))</f>
        <v>Arbeidskosten op basis van IKS</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Grondkosten</v>
      </c>
      <c r="AL6" t="str">
        <f>IF(ISNUMBER(FIND("overige",Methode_Keuze)),"",IF(Tb_Activiteiten[[#This Row],[Bijdrage in natura (overige)]]=1,Tb_Activiteiten[[#Headers],[Bijdrage in natura (overige)]],""))</f>
        <v>Bijdrage in natura (overige)</v>
      </c>
      <c r="AM6" t="str">
        <f>IF(ISNUMBER(FIND("overige",Methode_Keuze)),"",IF(Tb_Activiteiten[[#This Row],[Bijdrage in natura (vrijwilligers)]]=1,Tb_Activiteiten[[#Headers],[Bijdrage in natura (vrijwilligers)]],""))</f>
        <v>Bijdrage in natura (vrijwilligers)</v>
      </c>
      <c r="AN6" t="str">
        <f>IF(ISNUMBER(FIND("overige",Methode_Keuze)),"",IF(Tb_Activiteiten[[#This Row],[Afschrijvingskosten]]=1,Tb_Activiteiten[[#Headers],[Afschrijvingskosten]],""))</f>
        <v>Afschrijvingskosten</v>
      </c>
    </row>
    <row r="7" spans="1:40" x14ac:dyDescent="0.35">
      <c r="A7" s="342" t="s">
        <v>423</v>
      </c>
      <c r="B7">
        <v>1</v>
      </c>
      <c r="C7">
        <v>1</v>
      </c>
      <c r="F7" s="81">
        <v>30000</v>
      </c>
      <c r="G7" s="81">
        <v>100000</v>
      </c>
      <c r="J7" t="s">
        <v>423</v>
      </c>
      <c r="K7" t="s">
        <v>433</v>
      </c>
      <c r="L7" s="71">
        <v>0.5</v>
      </c>
      <c r="M7">
        <v>1</v>
      </c>
      <c r="N7">
        <f>IFERROR(IF(VLOOKUP(Tb_Activiteiten[[#This Row],[Openstelling]],Tb_Openstelling[],2,0)=1,1,""),"")</f>
        <v>1</v>
      </c>
      <c r="O7" s="192">
        <v>1</v>
      </c>
      <c r="P7" s="192">
        <v>1</v>
      </c>
      <c r="Q7" s="192">
        <v>1</v>
      </c>
      <c r="R7" s="192">
        <v>1</v>
      </c>
      <c r="S7" s="192">
        <v>1</v>
      </c>
      <c r="T7" s="192">
        <v>1</v>
      </c>
      <c r="U7" s="192">
        <v>1</v>
      </c>
      <c r="V7" s="192">
        <v>1</v>
      </c>
      <c r="W7" s="192"/>
      <c r="X7" s="192"/>
      <c r="Y7" s="192"/>
      <c r="Z7" s="192"/>
      <c r="AA7" t="str">
        <f>IF(ISNUMBER(FIND("arbeid",Methode_Keuze)),"",IF(ISNUMBER(FIND("arbeid",Methode_Keuze)),"",IF(Tb_Activiteiten[[#This Row],[Loonkosten]]=1,Tb_Activiteiten[[#Headers],[Loonkosten]],"")))</f>
        <v>Loonkosten</v>
      </c>
      <c r="AB7" t="str">
        <f>IF(ISNUMBER(FIND("arbeid",Methode_Keuze)),"",IF(ISNUMBER(FIND("arbeid",Methode_Keuze)),"",IF(Tb_Activiteiten[[#This Row],[Eigen arbeid]]=1,Tb_Activiteiten[[#Headers],[Eigen arbeid]],"")))</f>
        <v>Eigen arbeid</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Arbeidskosten</v>
      </c>
      <c r="AH7" t="str">
        <f>IF(ISNUMBER(FIND("arbeid",Methode_Keuze)),"",IF(ISNUMBER(FIND("arbeid",Methode_Keuze)),"",IF(Tb_Activiteiten[[#This Row],[Arbeidskosten op basis van IKS]]=1,Tb_Activiteiten[[#Headers],[Arbeidskosten op basis van IKS]],"")))</f>
        <v>Arbeidskosten op basis van IKS</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Grondkosten</v>
      </c>
      <c r="AL7" t="str">
        <f>IF(ISNUMBER(FIND("overige",Methode_Keuze)),"",IF(Tb_Activiteiten[[#This Row],[Bijdrage in natura (overige)]]=1,Tb_Activiteiten[[#Headers],[Bijdrage in natura (overige)]],""))</f>
        <v>Bijdrage in natura (overige)</v>
      </c>
      <c r="AM7" t="str">
        <f>IF(ISNUMBER(FIND("overige",Methode_Keuze)),"",IF(Tb_Activiteiten[[#This Row],[Bijdrage in natura (vrijwilligers)]]=1,Tb_Activiteiten[[#Headers],[Bijdrage in natura (vrijwilligers)]],""))</f>
        <v>Bijdrage in natura (vrijwilligers)</v>
      </c>
      <c r="AN7" t="str">
        <f>IF(ISNUMBER(FIND("overige",Methode_Keuze)),"",IF(Tb_Activiteiten[[#This Row],[Afschrijvingskosten]]=1,Tb_Activiteiten[[#Headers],[Afschrijvingskosten]],""))</f>
        <v>Afschrijvingskosten</v>
      </c>
    </row>
    <row r="8" spans="1:40" x14ac:dyDescent="0.35">
      <c r="A8" s="342" t="s">
        <v>424</v>
      </c>
      <c r="B8">
        <v>1</v>
      </c>
      <c r="C8">
        <v>1</v>
      </c>
      <c r="F8" s="81">
        <v>30000</v>
      </c>
      <c r="G8" s="81">
        <v>100000</v>
      </c>
      <c r="J8" t="s">
        <v>424</v>
      </c>
      <c r="K8" t="s">
        <v>434</v>
      </c>
      <c r="L8" s="71">
        <v>0.8</v>
      </c>
      <c r="M8">
        <v>1</v>
      </c>
      <c r="N8">
        <f>IFERROR(IF(VLOOKUP(Tb_Activiteiten[[#This Row],[Openstelling]],Tb_Openstelling[],2,0)=1,1,""),"")</f>
        <v>1</v>
      </c>
      <c r="O8" s="192">
        <v>1</v>
      </c>
      <c r="P8" s="192">
        <v>1</v>
      </c>
      <c r="Q8" s="192">
        <v>1</v>
      </c>
      <c r="R8" s="192">
        <v>1</v>
      </c>
      <c r="S8" s="192">
        <v>1</v>
      </c>
      <c r="T8" s="192">
        <v>1</v>
      </c>
      <c r="U8" s="192">
        <v>1</v>
      </c>
      <c r="V8" s="192">
        <v>1</v>
      </c>
      <c r="W8" s="192"/>
      <c r="X8" s="192"/>
      <c r="Y8" s="192"/>
      <c r="Z8" s="192"/>
      <c r="AA8" t="str">
        <f>IF(ISNUMBER(FIND("arbeid",Methode_Keuze)),"",IF(ISNUMBER(FIND("arbeid",Methode_Keuze)),"",IF(Tb_Activiteiten[[#This Row],[Loonkosten]]=1,Tb_Activiteiten[[#Headers],[Loonkosten]],"")))</f>
        <v>Loonkosten</v>
      </c>
      <c r="AB8" t="str">
        <f>IF(ISNUMBER(FIND("arbeid",Methode_Keuze)),"",IF(ISNUMBER(FIND("arbeid",Methode_Keuze)),"",IF(Tb_Activiteiten[[#This Row],[Eigen arbeid]]=1,Tb_Activiteiten[[#Headers],[Eigen arbeid]],"")))</f>
        <v>Eigen arbeid</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Arbeidskosten</v>
      </c>
      <c r="AH8" t="str">
        <f>IF(ISNUMBER(FIND("arbeid",Methode_Keuze)),"",IF(ISNUMBER(FIND("arbeid",Methode_Keuze)),"",IF(Tb_Activiteiten[[#This Row],[Arbeidskosten op basis van IKS]]=1,Tb_Activiteiten[[#Headers],[Arbeidskosten op basis van IKS]],"")))</f>
        <v>Arbeidskosten op basis van IKS</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Grondkosten</v>
      </c>
      <c r="AL8" t="str">
        <f>IF(ISNUMBER(FIND("overige",Methode_Keuze)),"",IF(Tb_Activiteiten[[#This Row],[Bijdrage in natura (overige)]]=1,Tb_Activiteiten[[#Headers],[Bijdrage in natura (overige)]],""))</f>
        <v>Bijdrage in natura (overige)</v>
      </c>
      <c r="AM8" t="str">
        <f>IF(ISNUMBER(FIND("overige",Methode_Keuze)),"",IF(Tb_Activiteiten[[#This Row],[Bijdrage in natura (vrijwilligers)]]=1,Tb_Activiteiten[[#Headers],[Bijdrage in natura (vrijwilligers)]],""))</f>
        <v>Bijdrage in natura (vrijwilligers)</v>
      </c>
      <c r="AN8" t="str">
        <f>IF(ISNUMBER(FIND("overige",Methode_Keuze)),"",IF(Tb_Activiteiten[[#This Row],[Afschrijvingskosten]]=1,Tb_Activiteiten[[#Headers],[Afschrijvingskosten]],""))</f>
        <v>Afschrijvingskosten</v>
      </c>
    </row>
    <row r="9" spans="1:40" x14ac:dyDescent="0.35">
      <c r="A9" s="342" t="s">
        <v>425</v>
      </c>
      <c r="B9">
        <v>1</v>
      </c>
      <c r="C9">
        <v>1</v>
      </c>
      <c r="F9" s="81">
        <v>30000</v>
      </c>
      <c r="G9" s="81">
        <v>100000</v>
      </c>
      <c r="J9" t="s">
        <v>425</v>
      </c>
      <c r="K9" t="s">
        <v>435</v>
      </c>
      <c r="L9" s="71">
        <v>0.65</v>
      </c>
      <c r="M9">
        <v>1</v>
      </c>
      <c r="N9">
        <f>IFERROR(IF(VLOOKUP(Tb_Activiteiten[[#This Row],[Openstelling]],Tb_Openstelling[],2,0)=1,1,""),"")</f>
        <v>1</v>
      </c>
      <c r="O9" s="192">
        <v>1</v>
      </c>
      <c r="P9" s="192">
        <v>1</v>
      </c>
      <c r="Q9" s="192">
        <v>1</v>
      </c>
      <c r="R9" s="192">
        <v>1</v>
      </c>
      <c r="S9" s="192">
        <v>1</v>
      </c>
      <c r="T9" s="192">
        <v>1</v>
      </c>
      <c r="U9" s="192">
        <v>1</v>
      </c>
      <c r="V9" s="192">
        <v>1</v>
      </c>
      <c r="W9" s="192"/>
      <c r="X9" s="192"/>
      <c r="Y9" s="192"/>
      <c r="Z9" s="192"/>
      <c r="AA9" t="str">
        <f>IF(ISNUMBER(FIND("arbeid",Methode_Keuze)),"",IF(ISNUMBER(FIND("arbeid",Methode_Keuze)),"",IF(Tb_Activiteiten[[#This Row],[Loonkosten]]=1,Tb_Activiteiten[[#Headers],[Loonkosten]],"")))</f>
        <v>Loonkosten</v>
      </c>
      <c r="AB9" t="str">
        <f>IF(ISNUMBER(FIND("arbeid",Methode_Keuze)),"",IF(ISNUMBER(FIND("arbeid",Methode_Keuze)),"",IF(Tb_Activiteiten[[#This Row],[Eigen arbeid]]=1,Tb_Activiteiten[[#Headers],[Eigen arbeid]],"")))</f>
        <v>Eigen arbeid</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Arbeidskosten</v>
      </c>
      <c r="AH9" t="str">
        <f>IF(ISNUMBER(FIND("arbeid",Methode_Keuze)),"",IF(ISNUMBER(FIND("arbeid",Methode_Keuze)),"",IF(Tb_Activiteiten[[#This Row],[Arbeidskosten op basis van IKS]]=1,Tb_Activiteiten[[#Headers],[Arbeidskosten op basis van IKS]],"")))</f>
        <v>Arbeidskosten op basis van IKS</v>
      </c>
      <c r="AI9" t="str">
        <f>IF(ISNUMBER(FIND("overige",Methode_Keuze)),"",IF(Tb_Activiteiten[[#This Row],[Kosten derden exclusief btw]]=1,Tb_Activiteiten[[#Headers],[Kosten derden exclusief btw]],""))</f>
        <v>Kosten derden exclusief btw</v>
      </c>
      <c r="AJ9" t="str">
        <f>IF(ISNUMBER(FIND("overige",Methode_Keuze)),"",IF(Tb_Activiteiten[[#This Row],[Niet verrekenbare btw]]=1,Tb_Activiteiten[[#Headers],[Niet verrekenbare btw]],""))</f>
        <v>Niet verrekenbare btw</v>
      </c>
      <c r="AK9" t="str">
        <f>IF(ISNUMBER(FIND("overige",Methode_Keuze)),"",IF(Tb_Activiteiten[[#This Row],[Grondkosten]]=1,Tb_Activiteiten[[#Headers],[Grondkosten]],""))</f>
        <v>Grondkosten</v>
      </c>
      <c r="AL9" t="str">
        <f>IF(ISNUMBER(FIND("overige",Methode_Keuze)),"",IF(Tb_Activiteiten[[#This Row],[Bijdrage in natura (overige)]]=1,Tb_Activiteiten[[#Headers],[Bijdrage in natura (overige)]],""))</f>
        <v>Bijdrage in natura (overige)</v>
      </c>
      <c r="AM9" t="str">
        <f>IF(ISNUMBER(FIND("overige",Methode_Keuze)),"",IF(Tb_Activiteiten[[#This Row],[Bijdrage in natura (vrijwilligers)]]=1,Tb_Activiteiten[[#Headers],[Bijdrage in natura (vrijwilligers)]],""))</f>
        <v>Bijdrage in natura (vrijwilligers)</v>
      </c>
      <c r="AN9" t="str">
        <f>IF(ISNUMBER(FIND("overige",Methode_Keuze)),"",IF(Tb_Activiteiten[[#This Row],[Afschrijvingskosten]]=1,Tb_Activiteiten[[#Headers],[Afschrijvingskosten]],""))</f>
        <v>Afschrijvingskosten</v>
      </c>
    </row>
    <row r="10" spans="1:40" x14ac:dyDescent="0.35">
      <c r="A10" s="342" t="s">
        <v>426</v>
      </c>
      <c r="B10">
        <v>1</v>
      </c>
      <c r="C10">
        <v>1</v>
      </c>
      <c r="F10" s="81">
        <v>10000</v>
      </c>
      <c r="G10" s="81">
        <v>100000</v>
      </c>
      <c r="J10" t="s">
        <v>426</v>
      </c>
      <c r="K10" t="s">
        <v>432</v>
      </c>
      <c r="L10" s="71">
        <v>1</v>
      </c>
      <c r="M10">
        <v>1</v>
      </c>
      <c r="N10">
        <f>IFERROR(IF(VLOOKUP(Tb_Activiteiten[[#This Row],[Openstelling]],Tb_Openstelling[],2,0)=1,1,""),"")</f>
        <v>1</v>
      </c>
      <c r="O10" s="192">
        <v>1</v>
      </c>
      <c r="P10" s="192">
        <v>1</v>
      </c>
      <c r="Q10" s="192">
        <v>1</v>
      </c>
      <c r="R10" s="192">
        <v>1</v>
      </c>
      <c r="S10" s="192">
        <v>1</v>
      </c>
      <c r="T10" s="192">
        <v>1</v>
      </c>
      <c r="U10" s="192">
        <v>1</v>
      </c>
      <c r="V10" s="192">
        <v>1</v>
      </c>
      <c r="W10" s="192"/>
      <c r="X10" s="192"/>
      <c r="Y10" s="192"/>
      <c r="Z10" s="192"/>
      <c r="AA10" t="str">
        <f>IF(ISNUMBER(FIND("arbeid",Methode_Keuze)),"",IF(ISNUMBER(FIND("arbeid",Methode_Keuze)),"",IF(Tb_Activiteiten[[#This Row],[Loonkosten]]=1,Tb_Activiteiten[[#Headers],[Loonkosten]],"")))</f>
        <v>Loonkosten</v>
      </c>
      <c r="AB10" t="str">
        <f>IF(ISNUMBER(FIND("arbeid",Methode_Keuze)),"",IF(ISNUMBER(FIND("arbeid",Methode_Keuze)),"",IF(Tb_Activiteiten[[#This Row],[Eigen arbeid]]=1,Tb_Activiteiten[[#Headers],[Eigen arbeid]],"")))</f>
        <v>Eigen arbeid</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Arbeidskosten</v>
      </c>
      <c r="AH10" t="str">
        <f>IF(ISNUMBER(FIND("arbeid",Methode_Keuze)),"",IF(ISNUMBER(FIND("arbeid",Methode_Keuze)),"",IF(Tb_Activiteiten[[#This Row],[Arbeidskosten op basis van IKS]]=1,Tb_Activiteiten[[#Headers],[Arbeidskosten op basis van IKS]],"")))</f>
        <v>Arbeidskosten op basis van IKS</v>
      </c>
      <c r="AI10" t="str">
        <f>IF(ISNUMBER(FIND("overige",Methode_Keuze)),"",IF(Tb_Activiteiten[[#This Row],[Kosten derden exclusief btw]]=1,Tb_Activiteiten[[#Headers],[Kosten derden exclusief btw]],""))</f>
        <v>Kosten derden exclusief btw</v>
      </c>
      <c r="AJ10" t="str">
        <f>IF(ISNUMBER(FIND("overige",Methode_Keuze)),"",IF(Tb_Activiteiten[[#This Row],[Niet verrekenbare btw]]=1,Tb_Activiteiten[[#Headers],[Niet verrekenbare btw]],""))</f>
        <v>Niet verrekenbare btw</v>
      </c>
      <c r="AK10" t="str">
        <f>IF(ISNUMBER(FIND("overige",Methode_Keuze)),"",IF(Tb_Activiteiten[[#This Row],[Grondkosten]]=1,Tb_Activiteiten[[#Headers],[Grondkosten]],""))</f>
        <v>Grondkosten</v>
      </c>
      <c r="AL10" t="str">
        <f>IF(ISNUMBER(FIND("overige",Methode_Keuze)),"",IF(Tb_Activiteiten[[#This Row],[Bijdrage in natura (overige)]]=1,Tb_Activiteiten[[#Headers],[Bijdrage in natura (overige)]],""))</f>
        <v>Bijdrage in natura (overige)</v>
      </c>
      <c r="AM10" t="str">
        <f>IF(ISNUMBER(FIND("overige",Methode_Keuze)),"",IF(Tb_Activiteiten[[#This Row],[Bijdrage in natura (vrijwilligers)]]=1,Tb_Activiteiten[[#Headers],[Bijdrage in natura (vrijwilligers)]],""))</f>
        <v>Bijdrage in natura (vrijwilligers)</v>
      </c>
      <c r="AN10" t="str">
        <f>IF(ISNUMBER(FIND("overige",Methode_Keuze)),"",IF(Tb_Activiteiten[[#This Row],[Afschrijvingskosten]]=1,Tb_Activiteiten[[#Headers],[Afschrijvingskosten]],""))</f>
        <v>Afschrijvingskosten</v>
      </c>
    </row>
    <row r="11" spans="1:40" x14ac:dyDescent="0.35">
      <c r="A11" s="342" t="s">
        <v>427</v>
      </c>
      <c r="B11">
        <v>1</v>
      </c>
      <c r="C11">
        <v>1</v>
      </c>
      <c r="F11" s="81">
        <v>10000</v>
      </c>
      <c r="G11" s="81">
        <v>100000</v>
      </c>
      <c r="J11" t="s">
        <v>427</v>
      </c>
      <c r="K11" t="s">
        <v>433</v>
      </c>
      <c r="L11" s="71">
        <v>0.5</v>
      </c>
      <c r="M11">
        <v>1</v>
      </c>
      <c r="N11">
        <f>IFERROR(IF(VLOOKUP(Tb_Activiteiten[[#This Row],[Openstelling]],Tb_Openstelling[],2,0)=1,1,""),"")</f>
        <v>1</v>
      </c>
      <c r="O11" s="192">
        <v>1</v>
      </c>
      <c r="P11" s="192">
        <v>1</v>
      </c>
      <c r="Q11" s="192">
        <v>1</v>
      </c>
      <c r="R11" s="192">
        <v>1</v>
      </c>
      <c r="S11" s="192">
        <v>1</v>
      </c>
      <c r="T11" s="192">
        <v>1</v>
      </c>
      <c r="U11" s="192">
        <v>1</v>
      </c>
      <c r="V11" s="192">
        <v>1</v>
      </c>
      <c r="W11" s="192"/>
      <c r="X11" s="192"/>
      <c r="Y11" s="192"/>
      <c r="Z11" s="192"/>
      <c r="AA11" t="str">
        <f>IF(ISNUMBER(FIND("arbeid",Methode_Keuze)),"",IF(ISNUMBER(FIND("arbeid",Methode_Keuze)),"",IF(Tb_Activiteiten[[#This Row],[Loonkosten]]=1,Tb_Activiteiten[[#Headers],[Loonkosten]],"")))</f>
        <v>Loonkosten</v>
      </c>
      <c r="AB11" t="str">
        <f>IF(ISNUMBER(FIND("arbeid",Methode_Keuze)),"",IF(ISNUMBER(FIND("arbeid",Methode_Keuze)),"",IF(Tb_Activiteiten[[#This Row],[Eigen arbeid]]=1,Tb_Activiteiten[[#Headers],[Eigen arbeid]],"")))</f>
        <v>Eigen arbeid</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Arbeidskosten</v>
      </c>
      <c r="AH11" t="str">
        <f>IF(ISNUMBER(FIND("arbeid",Methode_Keuze)),"",IF(ISNUMBER(FIND("arbeid",Methode_Keuze)),"",IF(Tb_Activiteiten[[#This Row],[Arbeidskosten op basis van IKS]]=1,Tb_Activiteiten[[#Headers],[Arbeidskosten op basis van IKS]],"")))</f>
        <v>Arbeidskosten op basis van IKS</v>
      </c>
      <c r="AI11" t="str">
        <f>IF(ISNUMBER(FIND("overige",Methode_Keuze)),"",IF(Tb_Activiteiten[[#This Row],[Kosten derden exclusief btw]]=1,Tb_Activiteiten[[#Headers],[Kosten derden exclusief btw]],""))</f>
        <v>Kosten derden exclusief btw</v>
      </c>
      <c r="AJ11" t="str">
        <f>IF(ISNUMBER(FIND("overige",Methode_Keuze)),"",IF(Tb_Activiteiten[[#This Row],[Niet verrekenbare btw]]=1,Tb_Activiteiten[[#Headers],[Niet verrekenbare btw]],""))</f>
        <v>Niet verrekenbare btw</v>
      </c>
      <c r="AK11" t="str">
        <f>IF(ISNUMBER(FIND("overige",Methode_Keuze)),"",IF(Tb_Activiteiten[[#This Row],[Grondkosten]]=1,Tb_Activiteiten[[#Headers],[Grondkosten]],""))</f>
        <v>Grondkosten</v>
      </c>
      <c r="AL11" t="str">
        <f>IF(ISNUMBER(FIND("overige",Methode_Keuze)),"",IF(Tb_Activiteiten[[#This Row],[Bijdrage in natura (overige)]]=1,Tb_Activiteiten[[#Headers],[Bijdrage in natura (overige)]],""))</f>
        <v>Bijdrage in natura (overige)</v>
      </c>
      <c r="AM11" t="str">
        <f>IF(ISNUMBER(FIND("overige",Methode_Keuze)),"",IF(Tb_Activiteiten[[#This Row],[Bijdrage in natura (vrijwilligers)]]=1,Tb_Activiteiten[[#Headers],[Bijdrage in natura (vrijwilligers)]],""))</f>
        <v>Bijdrage in natura (vrijwilligers)</v>
      </c>
      <c r="AN11" t="str">
        <f>IF(ISNUMBER(FIND("overige",Methode_Keuze)),"",IF(Tb_Activiteiten[[#This Row],[Afschrijvingskosten]]=1,Tb_Activiteiten[[#Headers],[Afschrijvingskosten]],""))</f>
        <v>Afschrijvingskosten</v>
      </c>
    </row>
    <row r="12" spans="1:40" x14ac:dyDescent="0.35">
      <c r="A12" s="342" t="s">
        <v>428</v>
      </c>
      <c r="B12">
        <v>1</v>
      </c>
      <c r="C12">
        <v>1</v>
      </c>
      <c r="F12" s="81">
        <v>10000</v>
      </c>
      <c r="G12" s="81">
        <v>100000</v>
      </c>
      <c r="J12" t="s">
        <v>428</v>
      </c>
      <c r="K12" t="s">
        <v>432</v>
      </c>
      <c r="L12" s="71">
        <v>1</v>
      </c>
      <c r="M12">
        <v>1</v>
      </c>
      <c r="N12">
        <f>IFERROR(IF(VLOOKUP(Tb_Activiteiten[[#This Row],[Openstelling]],Tb_Openstelling[],2,0)=1,1,""),"")</f>
        <v>1</v>
      </c>
      <c r="O12" s="192">
        <v>1</v>
      </c>
      <c r="P12" s="192">
        <v>1</v>
      </c>
      <c r="Q12" s="192">
        <v>1</v>
      </c>
      <c r="R12" s="192">
        <v>1</v>
      </c>
      <c r="S12" s="192">
        <v>1</v>
      </c>
      <c r="T12" s="192">
        <v>1</v>
      </c>
      <c r="U12" s="192">
        <v>1</v>
      </c>
      <c r="V12" s="192">
        <v>1</v>
      </c>
      <c r="W12" s="192"/>
      <c r="X12" s="192"/>
      <c r="Y12" s="192"/>
      <c r="Z12" s="192"/>
      <c r="AA12" t="str">
        <f>IF(ISNUMBER(FIND("arbeid",Methode_Keuze)),"",IF(ISNUMBER(FIND("arbeid",Methode_Keuze)),"",IF(Tb_Activiteiten[[#This Row],[Loonkosten]]=1,Tb_Activiteiten[[#Headers],[Loonkosten]],"")))</f>
        <v>Loonkosten</v>
      </c>
      <c r="AB12" t="str">
        <f>IF(ISNUMBER(FIND("arbeid",Methode_Keuze)),"",IF(ISNUMBER(FIND("arbeid",Methode_Keuze)),"",IF(Tb_Activiteiten[[#This Row],[Eigen arbeid]]=1,Tb_Activiteiten[[#Headers],[Eigen arbeid]],"")))</f>
        <v>Eigen arbeid</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Arbeidskosten</v>
      </c>
      <c r="AH12" t="str">
        <f>IF(ISNUMBER(FIND("arbeid",Methode_Keuze)),"",IF(ISNUMBER(FIND("arbeid",Methode_Keuze)),"",IF(Tb_Activiteiten[[#This Row],[Arbeidskosten op basis van IKS]]=1,Tb_Activiteiten[[#Headers],[Arbeidskosten op basis van IKS]],"")))</f>
        <v>Arbeidskosten op basis van IKS</v>
      </c>
      <c r="AI12" t="str">
        <f>IF(ISNUMBER(FIND("overige",Methode_Keuze)),"",IF(Tb_Activiteiten[[#This Row],[Kosten derden exclusief btw]]=1,Tb_Activiteiten[[#Headers],[Kosten derden exclusief btw]],""))</f>
        <v>Kosten derden exclusief btw</v>
      </c>
      <c r="AJ12" t="str">
        <f>IF(ISNUMBER(FIND("overige",Methode_Keuze)),"",IF(Tb_Activiteiten[[#This Row],[Niet verrekenbare btw]]=1,Tb_Activiteiten[[#Headers],[Niet verrekenbare btw]],""))</f>
        <v>Niet verrekenbare btw</v>
      </c>
      <c r="AK12" t="str">
        <f>IF(ISNUMBER(FIND("overige",Methode_Keuze)),"",IF(Tb_Activiteiten[[#This Row],[Grondkosten]]=1,Tb_Activiteiten[[#Headers],[Grondkosten]],""))</f>
        <v>Grondkosten</v>
      </c>
      <c r="AL12" t="str">
        <f>IF(ISNUMBER(FIND("overige",Methode_Keuze)),"",IF(Tb_Activiteiten[[#This Row],[Bijdrage in natura (overige)]]=1,Tb_Activiteiten[[#Headers],[Bijdrage in natura (overige)]],""))</f>
        <v>Bijdrage in natura (overige)</v>
      </c>
      <c r="AM12" t="str">
        <f>IF(ISNUMBER(FIND("overige",Methode_Keuze)),"",IF(Tb_Activiteiten[[#This Row],[Bijdrage in natura (vrijwilligers)]]=1,Tb_Activiteiten[[#Headers],[Bijdrage in natura (vrijwilligers)]],""))</f>
        <v>Bijdrage in natura (vrijwilligers)</v>
      </c>
      <c r="AN12" t="str">
        <f>IF(ISNUMBER(FIND("overige",Methode_Keuze)),"",IF(Tb_Activiteiten[[#This Row],[Afschrijvingskosten]]=1,Tb_Activiteiten[[#Headers],[Afschrijvingskosten]],""))</f>
        <v>Afschrijvingskosten</v>
      </c>
    </row>
    <row r="13" spans="1:40" x14ac:dyDescent="0.35">
      <c r="A13" s="342" t="s">
        <v>429</v>
      </c>
      <c r="B13">
        <v>1</v>
      </c>
      <c r="C13">
        <v>1</v>
      </c>
      <c r="F13" s="81">
        <v>10000</v>
      </c>
      <c r="G13" s="81">
        <v>100000</v>
      </c>
      <c r="J13" t="s">
        <v>429</v>
      </c>
      <c r="K13" t="s">
        <v>433</v>
      </c>
      <c r="L13" s="71">
        <v>0.5</v>
      </c>
      <c r="M13">
        <v>1</v>
      </c>
      <c r="N13">
        <f>IFERROR(IF(VLOOKUP(Tb_Activiteiten[[#This Row],[Openstelling]],Tb_Openstelling[],2,0)=1,1,""),"")</f>
        <v>1</v>
      </c>
      <c r="O13" s="192">
        <v>1</v>
      </c>
      <c r="P13" s="192">
        <v>1</v>
      </c>
      <c r="Q13" s="192">
        <v>1</v>
      </c>
      <c r="R13" s="192">
        <v>1</v>
      </c>
      <c r="S13" s="192">
        <v>1</v>
      </c>
      <c r="T13" s="192">
        <v>1</v>
      </c>
      <c r="U13" s="192">
        <v>1</v>
      </c>
      <c r="V13" s="192">
        <v>1</v>
      </c>
      <c r="W13" s="192"/>
      <c r="X13" s="192"/>
      <c r="Y13" s="192"/>
      <c r="Z13" s="192"/>
      <c r="AA13" t="str">
        <f>IF(ISNUMBER(FIND("arbeid",Methode_Keuze)),"",IF(ISNUMBER(FIND("arbeid",Methode_Keuze)),"",IF(Tb_Activiteiten[[#This Row],[Loonkosten]]=1,Tb_Activiteiten[[#Headers],[Loonkosten]],"")))</f>
        <v>Loonkosten</v>
      </c>
      <c r="AB13" t="str">
        <f>IF(ISNUMBER(FIND("arbeid",Methode_Keuze)),"",IF(ISNUMBER(FIND("arbeid",Methode_Keuze)),"",IF(Tb_Activiteiten[[#This Row],[Eigen arbeid]]=1,Tb_Activiteiten[[#Headers],[Eigen arbeid]],"")))</f>
        <v>Eigen arbeid</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Arbeidskosten</v>
      </c>
      <c r="AH13" t="str">
        <f>IF(ISNUMBER(FIND("arbeid",Methode_Keuze)),"",IF(ISNUMBER(FIND("arbeid",Methode_Keuze)),"",IF(Tb_Activiteiten[[#This Row],[Arbeidskosten op basis van IKS]]=1,Tb_Activiteiten[[#Headers],[Arbeidskosten op basis van IKS]],"")))</f>
        <v>Arbeidskosten op basis van IKS</v>
      </c>
      <c r="AI13" t="str">
        <f>IF(ISNUMBER(FIND("overige",Methode_Keuze)),"",IF(Tb_Activiteiten[[#This Row],[Kosten derden exclusief btw]]=1,Tb_Activiteiten[[#Headers],[Kosten derden exclusief btw]],""))</f>
        <v>Kosten derden exclusief btw</v>
      </c>
      <c r="AJ13" t="str">
        <f>IF(ISNUMBER(FIND("overige",Methode_Keuze)),"",IF(Tb_Activiteiten[[#This Row],[Niet verrekenbare btw]]=1,Tb_Activiteiten[[#Headers],[Niet verrekenbare btw]],""))</f>
        <v>Niet verrekenbare btw</v>
      </c>
      <c r="AK13" t="str">
        <f>IF(ISNUMBER(FIND("overige",Methode_Keuze)),"",IF(Tb_Activiteiten[[#This Row],[Grondkosten]]=1,Tb_Activiteiten[[#Headers],[Grondkosten]],""))</f>
        <v>Grondkosten</v>
      </c>
      <c r="AL13" t="str">
        <f>IF(ISNUMBER(FIND("overige",Methode_Keuze)),"",IF(Tb_Activiteiten[[#This Row],[Bijdrage in natura (overige)]]=1,Tb_Activiteiten[[#Headers],[Bijdrage in natura (overige)]],""))</f>
        <v>Bijdrage in natura (overige)</v>
      </c>
      <c r="AM13" t="str">
        <f>IF(ISNUMBER(FIND("overige",Methode_Keuze)),"",IF(Tb_Activiteiten[[#This Row],[Bijdrage in natura (vrijwilligers)]]=1,Tb_Activiteiten[[#Headers],[Bijdrage in natura (vrijwilligers)]],""))</f>
        <v>Bijdrage in natura (vrijwilligers)</v>
      </c>
      <c r="AN13" t="str">
        <f>IF(ISNUMBER(FIND("overige",Methode_Keuze)),"",IF(Tb_Activiteiten[[#This Row],[Afschrijvingskosten]]=1,Tb_Activiteiten[[#Headers],[Afschrijvingskosten]],""))</f>
        <v>Afschrijvingskosten</v>
      </c>
    </row>
    <row r="14" spans="1:40" x14ac:dyDescent="0.35">
      <c r="A14" s="342" t="s">
        <v>430</v>
      </c>
      <c r="B14">
        <v>1</v>
      </c>
      <c r="C14">
        <v>1</v>
      </c>
      <c r="F14" s="81">
        <v>10000</v>
      </c>
      <c r="G14" s="81">
        <v>100000</v>
      </c>
      <c r="J14" t="s">
        <v>430</v>
      </c>
      <c r="K14" t="s">
        <v>434</v>
      </c>
      <c r="L14" s="71">
        <v>0.75</v>
      </c>
      <c r="M14">
        <v>1</v>
      </c>
      <c r="N14">
        <f>IFERROR(IF(VLOOKUP(Tb_Activiteiten[[#This Row],[Openstelling]],Tb_Openstelling[],2,0)=1,1,""),"")</f>
        <v>1</v>
      </c>
      <c r="O14" s="192">
        <v>1</v>
      </c>
      <c r="P14" s="192">
        <v>1</v>
      </c>
      <c r="Q14" s="192">
        <v>1</v>
      </c>
      <c r="R14" s="192">
        <v>1</v>
      </c>
      <c r="S14" s="192">
        <v>1</v>
      </c>
      <c r="T14" s="192">
        <v>1</v>
      </c>
      <c r="U14" s="192">
        <v>1</v>
      </c>
      <c r="V14" s="192">
        <v>1</v>
      </c>
      <c r="W14" s="192"/>
      <c r="X14" s="192"/>
      <c r="Y14" s="192"/>
      <c r="Z14" s="192"/>
      <c r="AA14" t="str">
        <f>IF(ISNUMBER(FIND("arbeid",Methode_Keuze)),"",IF(ISNUMBER(FIND("arbeid",Methode_Keuze)),"",IF(Tb_Activiteiten[[#This Row],[Loonkosten]]=1,Tb_Activiteiten[[#Headers],[Loonkosten]],"")))</f>
        <v>Loonkosten</v>
      </c>
      <c r="AB14" t="str">
        <f>IF(ISNUMBER(FIND("arbeid",Methode_Keuze)),"",IF(ISNUMBER(FIND("arbeid",Methode_Keuze)),"",IF(Tb_Activiteiten[[#This Row],[Eigen arbeid]]=1,Tb_Activiteiten[[#Headers],[Eigen arbeid]],"")))</f>
        <v>Eigen arbeid</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Arbeidskosten</v>
      </c>
      <c r="AH14" t="str">
        <f>IF(ISNUMBER(FIND("arbeid",Methode_Keuze)),"",IF(ISNUMBER(FIND("arbeid",Methode_Keuze)),"",IF(Tb_Activiteiten[[#This Row],[Arbeidskosten op basis van IKS]]=1,Tb_Activiteiten[[#Headers],[Arbeidskosten op basis van IKS]],"")))</f>
        <v>Arbeidskosten op basis van IKS</v>
      </c>
      <c r="AI14" t="str">
        <f>IF(ISNUMBER(FIND("overige",Methode_Keuze)),"",IF(Tb_Activiteiten[[#This Row],[Kosten derden exclusief btw]]=1,Tb_Activiteiten[[#Headers],[Kosten derden exclusief btw]],""))</f>
        <v>Kosten derden exclusief btw</v>
      </c>
      <c r="AJ14" t="str">
        <f>IF(ISNUMBER(FIND("overige",Methode_Keuze)),"",IF(Tb_Activiteiten[[#This Row],[Niet verrekenbare btw]]=1,Tb_Activiteiten[[#Headers],[Niet verrekenbare btw]],""))</f>
        <v>Niet verrekenbare btw</v>
      </c>
      <c r="AK14" t="str">
        <f>IF(ISNUMBER(FIND("overige",Methode_Keuze)),"",IF(Tb_Activiteiten[[#This Row],[Grondkosten]]=1,Tb_Activiteiten[[#Headers],[Grondkosten]],""))</f>
        <v>Grondkosten</v>
      </c>
      <c r="AL14" t="str">
        <f>IF(ISNUMBER(FIND("overige",Methode_Keuze)),"",IF(Tb_Activiteiten[[#This Row],[Bijdrage in natura (overige)]]=1,Tb_Activiteiten[[#Headers],[Bijdrage in natura (overige)]],""))</f>
        <v>Bijdrage in natura (overige)</v>
      </c>
      <c r="AM14" t="str">
        <f>IF(ISNUMBER(FIND("overige",Methode_Keuze)),"",IF(Tb_Activiteiten[[#This Row],[Bijdrage in natura (vrijwilligers)]]=1,Tb_Activiteiten[[#Headers],[Bijdrage in natura (vrijwilligers)]],""))</f>
        <v>Bijdrage in natura (vrijwilligers)</v>
      </c>
      <c r="AN14" t="str">
        <f>IF(ISNUMBER(FIND("overige",Methode_Keuze)),"",IF(Tb_Activiteiten[[#This Row],[Afschrijvingskosten]]=1,Tb_Activiteiten[[#Headers],[Afschrijvingskosten]],""))</f>
        <v>Afschrijvingskosten</v>
      </c>
    </row>
    <row r="15" spans="1:40" x14ac:dyDescent="0.35">
      <c r="A15" s="342" t="s">
        <v>431</v>
      </c>
      <c r="B15">
        <v>1</v>
      </c>
      <c r="C15">
        <v>1</v>
      </c>
      <c r="F15" s="81">
        <v>10000</v>
      </c>
      <c r="G15" s="81">
        <v>100000</v>
      </c>
      <c r="J15" t="s">
        <v>431</v>
      </c>
      <c r="K15" t="s">
        <v>435</v>
      </c>
      <c r="L15" s="71">
        <v>0.65</v>
      </c>
      <c r="M15">
        <v>1</v>
      </c>
      <c r="N15">
        <f>IFERROR(IF(VLOOKUP(Tb_Activiteiten[[#This Row],[Openstelling]],Tb_Openstelling[],2,0)=1,1,""),"")</f>
        <v>1</v>
      </c>
      <c r="O15" s="192">
        <v>1</v>
      </c>
      <c r="P15" s="192">
        <v>1</v>
      </c>
      <c r="Q15" s="192">
        <v>1</v>
      </c>
      <c r="R15" s="192">
        <v>1</v>
      </c>
      <c r="S15" s="192">
        <v>1</v>
      </c>
      <c r="T15" s="192">
        <v>1</v>
      </c>
      <c r="U15" s="192">
        <v>1</v>
      </c>
      <c r="V15" s="192">
        <v>1</v>
      </c>
      <c r="W15" s="192"/>
      <c r="X15" s="192"/>
      <c r="Y15" s="192"/>
      <c r="Z15" s="192"/>
      <c r="AA15" t="str">
        <f>IF(ISNUMBER(FIND("arbeid",Methode_Keuze)),"",IF(ISNUMBER(FIND("arbeid",Methode_Keuze)),"",IF(Tb_Activiteiten[[#This Row],[Loonkosten]]=1,Tb_Activiteiten[[#Headers],[Loonkosten]],"")))</f>
        <v>Loonkosten</v>
      </c>
      <c r="AB15" t="str">
        <f>IF(ISNUMBER(FIND("arbeid",Methode_Keuze)),"",IF(ISNUMBER(FIND("arbeid",Methode_Keuze)),"",IF(Tb_Activiteiten[[#This Row],[Eigen arbeid]]=1,Tb_Activiteiten[[#Headers],[Eigen arbeid]],"")))</f>
        <v>Eigen arbeid</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Arbeidskosten</v>
      </c>
      <c r="AH15" t="str">
        <f>IF(ISNUMBER(FIND("arbeid",Methode_Keuze)),"",IF(ISNUMBER(FIND("arbeid",Methode_Keuze)),"",IF(Tb_Activiteiten[[#This Row],[Arbeidskosten op basis van IKS]]=1,Tb_Activiteiten[[#Headers],[Arbeidskosten op basis van IKS]],"")))</f>
        <v>Arbeidskosten op basis van IKS</v>
      </c>
      <c r="AI15" t="str">
        <f>IF(ISNUMBER(FIND("overige",Methode_Keuze)),"",IF(Tb_Activiteiten[[#This Row],[Kosten derden exclusief btw]]=1,Tb_Activiteiten[[#Headers],[Kosten derden exclusief btw]],""))</f>
        <v>Kosten derden exclusief btw</v>
      </c>
      <c r="AJ15" t="str">
        <f>IF(ISNUMBER(FIND("overige",Methode_Keuze)),"",IF(Tb_Activiteiten[[#This Row],[Niet verrekenbare btw]]=1,Tb_Activiteiten[[#Headers],[Niet verrekenbare btw]],""))</f>
        <v>Niet verrekenbare btw</v>
      </c>
      <c r="AK15" t="str">
        <f>IF(ISNUMBER(FIND("overige",Methode_Keuze)),"",IF(Tb_Activiteiten[[#This Row],[Grondkosten]]=1,Tb_Activiteiten[[#Headers],[Grondkosten]],""))</f>
        <v>Grondkosten</v>
      </c>
      <c r="AL15" t="str">
        <f>IF(ISNUMBER(FIND("overige",Methode_Keuze)),"",IF(Tb_Activiteiten[[#This Row],[Bijdrage in natura (overige)]]=1,Tb_Activiteiten[[#Headers],[Bijdrage in natura (overige)]],""))</f>
        <v>Bijdrage in natura (overige)</v>
      </c>
      <c r="AM15" t="str">
        <f>IF(ISNUMBER(FIND("overige",Methode_Keuze)),"",IF(Tb_Activiteiten[[#This Row],[Bijdrage in natura (vrijwilligers)]]=1,Tb_Activiteiten[[#Headers],[Bijdrage in natura (vrijwilligers)]],""))</f>
        <v>Bijdrage in natura (vrijwilligers)</v>
      </c>
      <c r="AN15" t="str">
        <f>IF(ISNUMBER(FIND("overige",Methode_Keuze)),"",IF(Tb_Activiteiten[[#This Row],[Afschrijvingskosten]]=1,Tb_Activiteiten[[#Headers],[Afschrijvingskosten]],""))</f>
        <v>Afschrijvingskosten</v>
      </c>
    </row>
    <row r="16" spans="1:40" x14ac:dyDescent="0.3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3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3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3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3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3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3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3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3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3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3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3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3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3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3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3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3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3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3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3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3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3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3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3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3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3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3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3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3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3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3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3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3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3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3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3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3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3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3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3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3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3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3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3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3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3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3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3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3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3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3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3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3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3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3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3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3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3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3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3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3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3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3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3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3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3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3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3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3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3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3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3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3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3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3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3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3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3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3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3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3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3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3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3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3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3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3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3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3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3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3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3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3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3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3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3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3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3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3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3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3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3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3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3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3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3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3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3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3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3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3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3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3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3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3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3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3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3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3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3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3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3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3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3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3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3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3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3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3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3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3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3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3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3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3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3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3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3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3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3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3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3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3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3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3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3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3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3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3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3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3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3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3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3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3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3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3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3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3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3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3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3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3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3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3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3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3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3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3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3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3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3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3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3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3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3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3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3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3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3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3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3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3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3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3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3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3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3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3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3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3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3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3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3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3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3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3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3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3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3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3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3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3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3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3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3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3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3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3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3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3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3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3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3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3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3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3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3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3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3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3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3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3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3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3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3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3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3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3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3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3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3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3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3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3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3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3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3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3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3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3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3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3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3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3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3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3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3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3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3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3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3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3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3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3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3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3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3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3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3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3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3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3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3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3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3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3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3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3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3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3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3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3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3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3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3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3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3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3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3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3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3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3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3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3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3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3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3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3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3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3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3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3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3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3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3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3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3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3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3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3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3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3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3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3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3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3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3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3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3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3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3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3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3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3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3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3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3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3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3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3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3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3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3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3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3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3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3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3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3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3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3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3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3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3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3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3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3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3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3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3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3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3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3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3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3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3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3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3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3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3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3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3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3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3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3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3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3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3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3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3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3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3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3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3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3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3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3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3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3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3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3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3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3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3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3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3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3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3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3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3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3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3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3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3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3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3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3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3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3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3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3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3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3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3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3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3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3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3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3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3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3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3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3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3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3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3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3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3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3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3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3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3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3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3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3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3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3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3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3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3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3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3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3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3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3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3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3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3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3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3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3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3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3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3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3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3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3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3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3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3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3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3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3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3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3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3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3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3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3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3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3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3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3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3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3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3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3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3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3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3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3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3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3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3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3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3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3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3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3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3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3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3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3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3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3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3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3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3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3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3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3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3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3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3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3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3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3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3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3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3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3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3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3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3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3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3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3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3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3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3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3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3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3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3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3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3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3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3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3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3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3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3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3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3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3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3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3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3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3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3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3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3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3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3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3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3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3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3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3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3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3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3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3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3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3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3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3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3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3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3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3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3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3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3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3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3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3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3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3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3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3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3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3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3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3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3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3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3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3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3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3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3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3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3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3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3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3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3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3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3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3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3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3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3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3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3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3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3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3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3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3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3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3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3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3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3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3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3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3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3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3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3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3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3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3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3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3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3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3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3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3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3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3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3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3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3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3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3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3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3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3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3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3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3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3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3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3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3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3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3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3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3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3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3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3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3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3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3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3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3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3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3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3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3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3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3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3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3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3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3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3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3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3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3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3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3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3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3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3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3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3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3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3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3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3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3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3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3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3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3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3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3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3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3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3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3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3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3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3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3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3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3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3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3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3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3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3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3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3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3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3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3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3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3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3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3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3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3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3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3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3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3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3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3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3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3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3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3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3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3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3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3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3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3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3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3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3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3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3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3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3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3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3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3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3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3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3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3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3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3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3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3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3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3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3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3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3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3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3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3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3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3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3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3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3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3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3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3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3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3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3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3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3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3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3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3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3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3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3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3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3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3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3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3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3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3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3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3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3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3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3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3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3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3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3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3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3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3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3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3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3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3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3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3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3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3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3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3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3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3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3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3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3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3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3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3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3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3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3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3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3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3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3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3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3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3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3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3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3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3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3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3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3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3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3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3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3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3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3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3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3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3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3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3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3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3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3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3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3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3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3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3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3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3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3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3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3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3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3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3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3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3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3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3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3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3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3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3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3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3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3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3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3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3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3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3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3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3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3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3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3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3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3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3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3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3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3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3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3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3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3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3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3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3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3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3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3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3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3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3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3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3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3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3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3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3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3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3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3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3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3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3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3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3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3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3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3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3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3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3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3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3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3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3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3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3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3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3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3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3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3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3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3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3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3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3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3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3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3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3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3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3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3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3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3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3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3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3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3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3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3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3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3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3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3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3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3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3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3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3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3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3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3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3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3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3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3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3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3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3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3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3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3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3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3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3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3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3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3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3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3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3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3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3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3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3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3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3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3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3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3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3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3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3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3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3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3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3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3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3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3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3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3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3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3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3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3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3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3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3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3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3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3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3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3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3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3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3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3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3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3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3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3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3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3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3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3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3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3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3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3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3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3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3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3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3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3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3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3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3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3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3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3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3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3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3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3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3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3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3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3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3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3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3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3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3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3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3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3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3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3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3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3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3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3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3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3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3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3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3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3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3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3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3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3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3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3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3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3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3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3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3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3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3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3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3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3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3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3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3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3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3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3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3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3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3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3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3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3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3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3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3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3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3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3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3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3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3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3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3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3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3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3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3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3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3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3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3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3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3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3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3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3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3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3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3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3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3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3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3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3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3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3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3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3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3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3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3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3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3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3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3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3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3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3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3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3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3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3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3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3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3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3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3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3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3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3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3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3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3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3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3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3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3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3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3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3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3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3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3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3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3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3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3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3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3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3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3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3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3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3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3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3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3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3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3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3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3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3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3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3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3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3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3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3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3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3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3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3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3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3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3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3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3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3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3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3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3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3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3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3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3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3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3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3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3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3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3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3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3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3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3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3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3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3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3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3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3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3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3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3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3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3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3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3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3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3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3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3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3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3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3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3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3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3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3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3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3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3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3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3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3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3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3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3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3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3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3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3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3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3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3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3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3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3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3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3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3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3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3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3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3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3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3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3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3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3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3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3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3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3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3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3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3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3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3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3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3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3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3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3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3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3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3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3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3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3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3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3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3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3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3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3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3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3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3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3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3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3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3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3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3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3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3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3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3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3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3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3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3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3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3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3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3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3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3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3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3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3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3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3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3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3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3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3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3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3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3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3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3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3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3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3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3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3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3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3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3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3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3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3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3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3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3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3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3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3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3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3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3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3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3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3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3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3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3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3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3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3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3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3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3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3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3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3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3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3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3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3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3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3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3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3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3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3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3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3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3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3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3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3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3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3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3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3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3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3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3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3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3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3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3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3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3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3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3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3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3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3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3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3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3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3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3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3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3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3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3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3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3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3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3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3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3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3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3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3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3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3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3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3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3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3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3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3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3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3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3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3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3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3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3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3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3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3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3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3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3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3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3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3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3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3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3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3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3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3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3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3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3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3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3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3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3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3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3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3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3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3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3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3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3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3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3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3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3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3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3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3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3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3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3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3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3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3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3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3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3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3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3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3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3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3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3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3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3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3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3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3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3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3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3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3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3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3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3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3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3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3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3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3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3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3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3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3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3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3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3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3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3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3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3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3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3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3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3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3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3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3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3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3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3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3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3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3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3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3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3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3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3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3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3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3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3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3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3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3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3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3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3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3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3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3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3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3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3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3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3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3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3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3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3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3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3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3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3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3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3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3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3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3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3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3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3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3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3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3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3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3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3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3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3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3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3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3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3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3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3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3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3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3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3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3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3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3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3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3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3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3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3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3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3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3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3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3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3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3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3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3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3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3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3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3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3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3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3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3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3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3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3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3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3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3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3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3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3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3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3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3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3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3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3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3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3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3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3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3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3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3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3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3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3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3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3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3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3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3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3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3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3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3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3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3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3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3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3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3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3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3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3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3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3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3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3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3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3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3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3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3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3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3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3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3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3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3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3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3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3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3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3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3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3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3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3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3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3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3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3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3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3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3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3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3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3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3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3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3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3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3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3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3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3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3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3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3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3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3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3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3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3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3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3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3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3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3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3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3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3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3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3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3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3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3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3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3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3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3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3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3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3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3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3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3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3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3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3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3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3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3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3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3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3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3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3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3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3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3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3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3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3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3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3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3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3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3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3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3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3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3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3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3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3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3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3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3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3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3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3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3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3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3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3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3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3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3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3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3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3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3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3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3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3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3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3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3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3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3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3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3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3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3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3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3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3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3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3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3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3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3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3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3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3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3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3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3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3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3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3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3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3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3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3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3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3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3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3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3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3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3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3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3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3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3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3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3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3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3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3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3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3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3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3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3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3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3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3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3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3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3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3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3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3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3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3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3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3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3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3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3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3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3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3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3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3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3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3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3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3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3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3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3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3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3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3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3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3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3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3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3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3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3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3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3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3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3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3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3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3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3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3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3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3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3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3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3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3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3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3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3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3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3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3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3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3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3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3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3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3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3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3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3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3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3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3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3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3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3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3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3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3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3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3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3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3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3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3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3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3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3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3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3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3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3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3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3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3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3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3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3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3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3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3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3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3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3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3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3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3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3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3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3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3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3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3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3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3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3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3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3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3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3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3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3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3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3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3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3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3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3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3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3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3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3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3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3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3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3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3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3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3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3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3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3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3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3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3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3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3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3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3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3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3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3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3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3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3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3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3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3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3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3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3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3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3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3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3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3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3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3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3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3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3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3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3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3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3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3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3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3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3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3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3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3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3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PWtx7SjoygcBMMYPpqR/Ojmvc4b+qiYxoPrGGTYa4fbfVJYRbiZ6srwiwiP1EJ4yZ4vc9sNsIBTd/0jzVUXb6w==" saltValue="Pp8H+SDrH+hObFTl95bLHA==" spinCount="100000" sheet="1" objects="1" scenarios="1"/>
  <phoneticPr fontId="3" type="noConversion"/>
  <conditionalFormatting sqref="J4:J5 J7:J2000">
    <cfRule type="expression" dxfId="9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4.5" x14ac:dyDescent="0.35"/>
  <cols>
    <col min="1" max="1" width="31.54296875" bestFit="1" customWidth="1"/>
    <col min="2" max="2" width="26.81640625" bestFit="1" customWidth="1"/>
    <col min="3" max="3" width="26.81640625" customWidth="1"/>
    <col min="4" max="4" width="6.81640625" bestFit="1" customWidth="1"/>
    <col min="5" max="5" width="8.81640625" bestFit="1" customWidth="1"/>
    <col min="6" max="6" width="16.453125" bestFit="1" customWidth="1"/>
    <col min="7" max="7" width="18.81640625" bestFit="1" customWidth="1"/>
    <col min="8" max="8" width="14.1796875" bestFit="1" customWidth="1"/>
    <col min="9" max="9" width="26" bestFit="1" customWidth="1"/>
    <col min="10" max="10" width="21.1796875" bestFit="1" customWidth="1"/>
    <col min="11" max="11" width="23.7265625" bestFit="1" customWidth="1"/>
    <col min="12" max="12" width="7.7265625" bestFit="1" customWidth="1"/>
    <col min="13" max="13" width="15.7265625" bestFit="1" customWidth="1"/>
    <col min="14" max="14" width="17" bestFit="1" customWidth="1"/>
    <col min="17" max="17" width="46.26953125" bestFit="1" customWidth="1"/>
    <col min="18" max="18" width="17.26953125" customWidth="1"/>
    <col min="19" max="19" width="23" customWidth="1"/>
    <col min="20" max="20" width="29.54296875" customWidth="1"/>
    <col min="21" max="21" width="9.1796875" bestFit="1" customWidth="1"/>
    <col min="22" max="22" width="28.7265625" bestFit="1" customWidth="1"/>
    <col min="23" max="24" width="14.81640625" customWidth="1"/>
    <col min="25" max="25" width="25.26953125" customWidth="1"/>
    <col min="26" max="26" width="20.1796875" customWidth="1"/>
    <col min="27" max="27" width="14.26953125" bestFit="1" customWidth="1"/>
  </cols>
  <sheetData>
    <row r="1" spans="1:27" x14ac:dyDescent="0.3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3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3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3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3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3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3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3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3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3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3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3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3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3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3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3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3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3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3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3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3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3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3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3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3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3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3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3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3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3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3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3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3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3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3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3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3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3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3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3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3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3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3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3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3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3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3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3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3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3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3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3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3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3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3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3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3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3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3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3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3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3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3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3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3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3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3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3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3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3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3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3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3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3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3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3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3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3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3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3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3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3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3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3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3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3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3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3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3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3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3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3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3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3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3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3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3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3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3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3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4.5" x14ac:dyDescent="0.35"/>
  <cols>
    <col min="1" max="1" width="32.7265625" bestFit="1" customWidth="1"/>
    <col min="2" max="2" width="24.453125" bestFit="1" customWidth="1"/>
    <col min="3" max="3" width="6.453125" bestFit="1" customWidth="1"/>
    <col min="4" max="4" width="8.453125" bestFit="1" customWidth="1"/>
    <col min="5" max="5" width="15.54296875" bestFit="1" customWidth="1"/>
    <col min="6" max="6" width="17.453125" bestFit="1" customWidth="1"/>
    <col min="7" max="7" width="13.26953125" bestFit="1" customWidth="1"/>
    <col min="8" max="8" width="24.1796875" bestFit="1" customWidth="1"/>
    <col min="9" max="9" width="7.1796875" bestFit="1" customWidth="1"/>
    <col min="10" max="10" width="15" bestFit="1" customWidth="1"/>
    <col min="11" max="11" width="16.81640625" bestFit="1" customWidth="1"/>
    <col min="12" max="12" width="19.54296875" bestFit="1" customWidth="1"/>
    <col min="13" max="13" width="22.26953125" bestFit="1" customWidth="1"/>
    <col min="14" max="14" width="14.7265625" bestFit="1" customWidth="1"/>
    <col min="15" max="15" width="25.54296875" bestFit="1" customWidth="1"/>
    <col min="16" max="16" width="16.453125" bestFit="1" customWidth="1"/>
    <col min="17" max="17" width="18.453125" bestFit="1" customWidth="1"/>
    <col min="18" max="18" width="20.7265625" customWidth="1"/>
    <col min="19" max="19" width="26.26953125" customWidth="1"/>
    <col min="20" max="23" width="20.7265625" customWidth="1"/>
  </cols>
  <sheetData>
    <row r="1" spans="1:23" x14ac:dyDescent="0.3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3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3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3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3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3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3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3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3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3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3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3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3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3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3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3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3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3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3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3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3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3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3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3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3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3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3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3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3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3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3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3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3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3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3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3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3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3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3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3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3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3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3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3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3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3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3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3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3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3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3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3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3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3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3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3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3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3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3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3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3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3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3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3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3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3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3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3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3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3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3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3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3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3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3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3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3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3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3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3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3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3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3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3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3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3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3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3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3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3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3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3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3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3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3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3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3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3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3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3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4.5" x14ac:dyDescent="0.35"/>
  <cols>
    <col min="1" max="1" width="18.26953125" bestFit="1" customWidth="1"/>
    <col min="2" max="2" width="10.54296875" bestFit="1" customWidth="1"/>
    <col min="3" max="3" width="18.26953125" bestFit="1" customWidth="1"/>
    <col min="5" max="5" width="29.453125" bestFit="1" customWidth="1"/>
    <col min="8" max="8" width="19.7265625" bestFit="1" customWidth="1"/>
    <col min="9" max="9" width="5.453125" bestFit="1" customWidth="1"/>
    <col min="12" max="12" width="12" bestFit="1" customWidth="1"/>
    <col min="13" max="14" width="11.1796875" customWidth="1"/>
    <col min="15" max="15" width="20" customWidth="1"/>
    <col min="17" max="17" width="18.81640625" bestFit="1" customWidth="1"/>
    <col min="18" max="18" width="2.1796875" customWidth="1"/>
    <col min="19" max="19" width="7.453125" bestFit="1" customWidth="1"/>
    <col min="20" max="20" width="3.54296875" customWidth="1"/>
    <col min="21" max="21" width="31.54296875" bestFit="1" customWidth="1"/>
    <col min="22" max="22" width="2" customWidth="1"/>
    <col min="23" max="23" width="19.26953125" bestFit="1" customWidth="1"/>
    <col min="24" max="24" width="19.54296875" bestFit="1" customWidth="1"/>
    <col min="26" max="26" width="18.26953125" bestFit="1" customWidth="1"/>
    <col min="27" max="27" width="18.26953125" customWidth="1"/>
    <col min="29" max="29" width="48.26953125" customWidth="1"/>
    <col min="30" max="30" width="35.7265625" bestFit="1" customWidth="1"/>
    <col min="31" max="31" width="11.26953125" style="71" customWidth="1"/>
    <col min="32" max="32" width="9.1796875" customWidth="1"/>
    <col min="33" max="33" width="14.26953125" bestFit="1" customWidth="1"/>
    <col min="56" max="56" width="11.81640625" customWidth="1"/>
    <col min="57" max="57" width="14.26953125" customWidth="1"/>
    <col min="58" max="58" width="29.453125" bestFit="1" customWidth="1"/>
    <col min="59" max="59" width="18.54296875" bestFit="1" customWidth="1"/>
  </cols>
  <sheetData>
    <row r="1" spans="1:59" x14ac:dyDescent="0.3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339</v>
      </c>
      <c r="AR1" s="75" t="s">
        <v>53</v>
      </c>
      <c r="AS1" s="75" t="s">
        <v>43</v>
      </c>
      <c r="AT1" s="75" t="s">
        <v>220</v>
      </c>
      <c r="AU1" s="75" t="s">
        <v>221</v>
      </c>
      <c r="AV1" s="75" t="s">
        <v>222</v>
      </c>
      <c r="AW1" s="75" t="s">
        <v>223</v>
      </c>
      <c r="AX1" s="75" t="s">
        <v>224</v>
      </c>
      <c r="AY1" s="75" t="s">
        <v>344</v>
      </c>
      <c r="AZ1" s="75" t="s">
        <v>153</v>
      </c>
      <c r="BA1" s="75" t="s">
        <v>154</v>
      </c>
      <c r="BB1" s="75" t="s">
        <v>155</v>
      </c>
      <c r="BC1" s="75" t="s">
        <v>156</v>
      </c>
      <c r="BD1" s="75" t="s">
        <v>157</v>
      </c>
      <c r="BE1" s="75" t="s">
        <v>158</v>
      </c>
      <c r="BF1" s="75" t="s">
        <v>159</v>
      </c>
      <c r="BG1" s="75" t="s">
        <v>160</v>
      </c>
    </row>
    <row r="2" spans="1:59" x14ac:dyDescent="0.3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3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3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3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3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3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3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3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3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3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3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3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3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3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3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3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3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3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3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3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3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3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3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3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3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3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3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3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3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3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3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3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3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3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3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3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3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3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3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3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3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3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3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3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3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3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3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3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3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3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3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3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3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3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3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3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3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3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3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3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3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3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3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3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3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3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3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3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3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3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3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3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3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3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3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3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3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3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3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3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3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3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3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3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3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3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3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3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3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3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3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3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3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3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3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3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3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3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3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4.5" x14ac:dyDescent="0.35"/>
  <cols>
    <col min="1" max="1" width="31.81640625" bestFit="1" customWidth="1"/>
    <col min="2" max="2" width="1.7265625" customWidth="1"/>
    <col min="3" max="3" width="20.26953125" bestFit="1" customWidth="1"/>
    <col min="4" max="4" width="13.81640625" customWidth="1"/>
    <col min="5" max="5" width="1.7265625" customWidth="1"/>
    <col min="6" max="6" width="35.7265625" bestFit="1" customWidth="1"/>
    <col min="7" max="14" width="13.1796875" bestFit="1" customWidth="1"/>
  </cols>
  <sheetData>
    <row r="1" spans="1:14" x14ac:dyDescent="0.3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3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3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3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3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3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3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3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3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3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3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3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3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3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4.5" x14ac:dyDescent="0.35"/>
  <cols>
    <col min="1" max="1" width="50.81640625" customWidth="1"/>
    <col min="2" max="3" width="32.81640625" customWidth="1"/>
    <col min="4" max="4" width="39" bestFit="1" customWidth="1"/>
    <col min="5" max="5" width="29.7265625" customWidth="1"/>
    <col min="6" max="6" width="26.81640625" bestFit="1" customWidth="1"/>
    <col min="7" max="7" width="18.453125" customWidth="1"/>
    <col min="8" max="9" width="13.1796875" bestFit="1" customWidth="1"/>
  </cols>
  <sheetData>
    <row r="1" spans="1:9" x14ac:dyDescent="0.35">
      <c r="A1" s="413" t="s">
        <v>44</v>
      </c>
      <c r="B1" s="413"/>
      <c r="C1" s="30"/>
      <c r="D1" s="179"/>
      <c r="E1" s="179" t="s">
        <v>45</v>
      </c>
    </row>
    <row r="2" spans="1:9" s="2" customFormat="1" ht="72.5" x14ac:dyDescent="0.35">
      <c r="A2" s="31" t="s">
        <v>46</v>
      </c>
      <c r="B2" s="32" t="s">
        <v>47</v>
      </c>
      <c r="C2" s="32" t="s">
        <v>47</v>
      </c>
      <c r="D2" s="5" t="s">
        <v>152</v>
      </c>
      <c r="E2" s="5" t="s">
        <v>134</v>
      </c>
      <c r="F2" s="5" t="s">
        <v>132</v>
      </c>
      <c r="G2" s="3"/>
      <c r="H2" s="3"/>
      <c r="I2" s="3"/>
    </row>
    <row r="3" spans="1:9" x14ac:dyDescent="0.35">
      <c r="A3" t="s">
        <v>8</v>
      </c>
      <c r="B3" t="s">
        <v>8</v>
      </c>
      <c r="C3" t="s">
        <v>48</v>
      </c>
      <c r="D3" s="18" t="s">
        <v>8</v>
      </c>
      <c r="E3" s="18" t="str">
        <f>$D3</f>
        <v>Arbeidskosten</v>
      </c>
      <c r="F3" s="18" t="str">
        <f>$D3</f>
        <v>Arbeidskosten</v>
      </c>
    </row>
    <row r="4" spans="1:9" x14ac:dyDescent="0.3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3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3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3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3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3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3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3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35">
      <c r="A12" t="s">
        <v>52</v>
      </c>
      <c r="B12" t="s">
        <v>8</v>
      </c>
      <c r="C12" t="s">
        <v>49</v>
      </c>
      <c r="D12" s="18"/>
      <c r="E12" s="18" t="str">
        <f>IFERROR(IF((VLOOKUP(Openstelling_Keuze,Tb_Openstelling[],2,0)=1),IF(D12&lt;&gt;"",D12,""),IF(D13&lt;&gt;"",D13,"")),IF(D12&lt;&gt;"",D12,""))</f>
        <v/>
      </c>
    </row>
    <row r="13" spans="1:9" x14ac:dyDescent="0.35">
      <c r="A13" t="s">
        <v>339</v>
      </c>
      <c r="B13" t="s">
        <v>8</v>
      </c>
      <c r="C13" t="s">
        <v>49</v>
      </c>
      <c r="E13" s="18" t="str">
        <f>IFERROR(IF((VLOOKUP(Openstelling_Keuze,Tb_Openstelling[],2,0)=1),IF(D13&lt;&gt;"",D13,""),IF(D14&lt;&gt;"",D14,"")),IF(D13&lt;&gt;"",D13,""))</f>
        <v/>
      </c>
    </row>
    <row r="14" spans="1:9" x14ac:dyDescent="0.35">
      <c r="A14" t="s">
        <v>53</v>
      </c>
      <c r="B14" t="s">
        <v>8</v>
      </c>
      <c r="C14" t="s">
        <v>49</v>
      </c>
      <c r="E14" s="18" t="str">
        <f>IFERROR(IF((VLOOKUP(Openstelling_Keuze,Tb_Openstelling[],2,0)=1),IF(D14&lt;&gt;"",D14,""),IF(D15&lt;&gt;"",D15,"")),IF(D14&lt;&gt;"",D14,""))</f>
        <v/>
      </c>
    </row>
    <row r="15" spans="1:9" x14ac:dyDescent="0.35">
      <c r="A15" t="s">
        <v>43</v>
      </c>
      <c r="B15" t="s">
        <v>8</v>
      </c>
      <c r="C15" t="s">
        <v>49</v>
      </c>
      <c r="E15" s="18" t="str">
        <f>IFERROR(IF((VLOOKUP(Openstelling_Keuze,Tb_Openstelling[],2,0)=1),IF(D15&lt;&gt;"",D15,""),IF(D16&lt;&gt;"",D16,"")),IF(D15&lt;&gt;"",D15,""))</f>
        <v/>
      </c>
    </row>
    <row r="19" spans="1:9" x14ac:dyDescent="0.35">
      <c r="A19" s="75" t="s">
        <v>133</v>
      </c>
      <c r="B19" s="75" t="s">
        <v>153</v>
      </c>
      <c r="C19" s="75" t="s">
        <v>154</v>
      </c>
      <c r="D19" s="75" t="s">
        <v>155</v>
      </c>
      <c r="E19" s="75" t="s">
        <v>156</v>
      </c>
      <c r="F19" s="75" t="s">
        <v>157</v>
      </c>
      <c r="G19" s="75" t="s">
        <v>158</v>
      </c>
      <c r="H19" s="75" t="s">
        <v>159</v>
      </c>
      <c r="I19" s="75" t="s">
        <v>160</v>
      </c>
    </row>
    <row r="20" spans="1:9" x14ac:dyDescent="0.3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3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3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3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3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3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3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3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3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3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3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3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35">
      <c r="A33" s="75" t="s">
        <v>208</v>
      </c>
      <c r="B33" s="75" t="s">
        <v>153</v>
      </c>
      <c r="C33" s="75" t="s">
        <v>154</v>
      </c>
      <c r="D33" s="75" t="s">
        <v>155</v>
      </c>
      <c r="E33" s="75" t="s">
        <v>156</v>
      </c>
      <c r="F33" s="75" t="s">
        <v>157</v>
      </c>
      <c r="G33" s="75" t="s">
        <v>158</v>
      </c>
      <c r="H33" s="75" t="s">
        <v>159</v>
      </c>
      <c r="I33" s="75" t="s">
        <v>160</v>
      </c>
    </row>
    <row r="34" spans="1:9" x14ac:dyDescent="0.3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35">
      <c r="A35" s="112"/>
      <c r="B35" s="112" t="str" cm="1">
        <f t="array" aca="1" ref="B35" ca="1">TRANSPOSE(_xlfn.UNIQUE(TRANSPOSE(B49:I49)))</f>
        <v/>
      </c>
      <c r="C35" s="112"/>
      <c r="D35" s="112"/>
      <c r="E35" s="112"/>
      <c r="F35" s="112"/>
      <c r="G35" s="112"/>
      <c r="H35" s="112"/>
      <c r="I35" s="112"/>
    </row>
    <row r="36" spans="1:9" x14ac:dyDescent="0.35">
      <c r="A36" s="112"/>
      <c r="B36" s="112" t="str" cm="1">
        <f t="array" aca="1" ref="B36" ca="1">TRANSPOSE(_xlfn.UNIQUE(TRANSPOSE(B50:I50)))</f>
        <v/>
      </c>
      <c r="C36" s="112"/>
      <c r="D36" s="112"/>
      <c r="E36" s="112"/>
      <c r="F36" s="112"/>
      <c r="G36" s="112"/>
      <c r="H36" s="112"/>
      <c r="I36" s="112"/>
    </row>
    <row r="37" spans="1:9" x14ac:dyDescent="0.35">
      <c r="A37" s="112"/>
      <c r="B37" s="112" t="str" cm="1">
        <f t="array" aca="1" ref="B37" ca="1">TRANSPOSE(_xlfn.UNIQUE(TRANSPOSE(B51:I51)))</f>
        <v/>
      </c>
      <c r="C37" s="112"/>
      <c r="D37" s="112"/>
      <c r="E37" s="112"/>
      <c r="F37" s="112"/>
      <c r="G37" s="112"/>
      <c r="H37" s="112"/>
      <c r="I37" s="112"/>
    </row>
    <row r="38" spans="1:9" x14ac:dyDescent="0.35">
      <c r="A38" s="112"/>
      <c r="B38" s="112" t="str" cm="1">
        <f t="array" aca="1" ref="B38" ca="1">TRANSPOSE(_xlfn.UNIQUE(TRANSPOSE(B52:I52)))</f>
        <v/>
      </c>
      <c r="C38" s="112"/>
      <c r="D38" s="112"/>
      <c r="E38" s="112"/>
      <c r="F38" s="112"/>
      <c r="G38" s="112"/>
      <c r="H38" s="112"/>
      <c r="I38" s="112"/>
    </row>
    <row r="39" spans="1:9" x14ac:dyDescent="0.35">
      <c r="A39" s="112"/>
      <c r="B39" s="112" t="str" cm="1">
        <f t="array" aca="1" ref="B39" ca="1">TRANSPOSE(_xlfn.UNIQUE(TRANSPOSE(B53:I53)))</f>
        <v/>
      </c>
      <c r="C39" s="112"/>
      <c r="D39" s="112"/>
      <c r="E39" s="112"/>
      <c r="F39" s="112"/>
      <c r="G39" s="112"/>
      <c r="H39" s="112"/>
      <c r="I39" s="112"/>
    </row>
    <row r="40" spans="1:9" x14ac:dyDescent="0.35">
      <c r="A40" s="112"/>
      <c r="B40" s="112" t="str" cm="1">
        <f t="array" aca="1" ref="B40" ca="1">TRANSPOSE(_xlfn.UNIQUE(TRANSPOSE(B54:I54)))</f>
        <v/>
      </c>
      <c r="C40" s="112"/>
      <c r="D40" s="112"/>
      <c r="E40" s="112"/>
      <c r="F40" s="112"/>
      <c r="G40" s="112"/>
      <c r="H40" s="112"/>
      <c r="I40" s="112"/>
    </row>
    <row r="41" spans="1:9" x14ac:dyDescent="0.35">
      <c r="A41" s="112"/>
      <c r="B41" s="112" t="str" cm="1">
        <f t="array" aca="1" ref="B41" ca="1">TRANSPOSE(_xlfn.UNIQUE(TRANSPOSE(B55:I55)))</f>
        <v/>
      </c>
      <c r="C41" s="112"/>
      <c r="D41" s="112"/>
      <c r="E41" s="112"/>
      <c r="F41" s="112"/>
      <c r="G41" s="112"/>
      <c r="H41" s="112"/>
      <c r="I41" s="112"/>
    </row>
    <row r="42" spans="1:9" x14ac:dyDescent="0.35">
      <c r="A42" s="112"/>
      <c r="B42" s="112" t="str" cm="1">
        <f t="array" aca="1" ref="B42" ca="1">TRANSPOSE(_xlfn.UNIQUE(TRANSPOSE(B56:I56)))</f>
        <v/>
      </c>
      <c r="C42" s="112"/>
      <c r="D42" s="112"/>
      <c r="E42" s="112"/>
      <c r="F42" s="112"/>
      <c r="G42" s="112"/>
      <c r="H42" s="112"/>
      <c r="I42" s="112"/>
    </row>
    <row r="43" spans="1:9" x14ac:dyDescent="0.35">
      <c r="A43" s="112"/>
      <c r="B43" s="112" t="str" cm="1">
        <f t="array" aca="1" ref="B43" ca="1">TRANSPOSE(_xlfn.UNIQUE(TRANSPOSE(B57:I57)))</f>
        <v/>
      </c>
      <c r="C43" s="112"/>
      <c r="D43" s="112"/>
      <c r="E43" s="112"/>
      <c r="F43" s="112"/>
      <c r="G43" s="112"/>
      <c r="H43" s="112"/>
      <c r="I43" s="112"/>
    </row>
    <row r="44" spans="1:9" x14ac:dyDescent="0.35">
      <c r="A44" s="112"/>
      <c r="B44" s="112" t="str" cm="1">
        <f t="array" aca="1" ref="B44" ca="1">TRANSPOSE(_xlfn.UNIQUE(TRANSPOSE(B58:I58)))</f>
        <v/>
      </c>
      <c r="C44" s="112"/>
      <c r="D44" s="112"/>
      <c r="E44" s="112"/>
      <c r="F44" s="112"/>
      <c r="G44" s="112"/>
      <c r="H44" s="112"/>
      <c r="I44" s="112"/>
    </row>
    <row r="45" spans="1:9" x14ac:dyDescent="0.35">
      <c r="A45" s="112"/>
      <c r="B45" s="112" t="str" cm="1">
        <f t="array" aca="1" ref="B45" ca="1">TRANSPOSE(_xlfn.UNIQUE(TRANSPOSE(B59:I59)))</f>
        <v/>
      </c>
      <c r="C45" s="112"/>
      <c r="D45" s="112"/>
      <c r="E45" s="112"/>
      <c r="F45" s="112"/>
      <c r="G45" s="112"/>
      <c r="H45" s="112"/>
      <c r="I45" s="112"/>
    </row>
    <row r="47" spans="1:9" x14ac:dyDescent="0.35">
      <c r="A47" s="75" t="s">
        <v>209</v>
      </c>
      <c r="B47" s="75" t="s">
        <v>153</v>
      </c>
      <c r="C47" s="75" t="s">
        <v>154</v>
      </c>
      <c r="D47" s="75" t="s">
        <v>155</v>
      </c>
      <c r="E47" s="75" t="s">
        <v>156</v>
      </c>
      <c r="F47" s="75" t="s">
        <v>157</v>
      </c>
      <c r="G47" s="75" t="s">
        <v>158</v>
      </c>
      <c r="H47" s="75" t="s">
        <v>159</v>
      </c>
      <c r="I47" s="75" t="s">
        <v>160</v>
      </c>
    </row>
    <row r="48" spans="1:9" x14ac:dyDescent="0.3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3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3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3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3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3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3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3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3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3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3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3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35">
      <c r="A61" s="75" t="s">
        <v>133</v>
      </c>
      <c r="B61" s="75" t="s">
        <v>220</v>
      </c>
      <c r="C61" s="75" t="s">
        <v>221</v>
      </c>
      <c r="D61" s="75" t="s">
        <v>222</v>
      </c>
      <c r="E61" s="75" t="s">
        <v>223</v>
      </c>
      <c r="F61" s="75" t="s">
        <v>224</v>
      </c>
      <c r="G61" s="75" t="s">
        <v>344</v>
      </c>
    </row>
    <row r="62" spans="1:9" x14ac:dyDescent="0.3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35">
      <c r="A63" s="112"/>
      <c r="B63" s="112" t="str" cm="1">
        <f t="array" aca="1" ref="B63" ca="1">IFERROR(_xlfn._xlws.FILTER(OFFSET(Lijsten!$AT:$AY,MATCH(A63,Lijsten!AD:AD,0)-1,,1),OFFSET(Lijsten!$AT:$AY,MATCH(A63,Lijsten!AD:AD,0)-1,,1)&lt;&gt;""),"")</f>
        <v/>
      </c>
      <c r="C63" s="112"/>
      <c r="D63" s="112"/>
      <c r="E63" s="112"/>
      <c r="F63" s="112"/>
      <c r="G63" s="112"/>
    </row>
    <row r="64" spans="1:9" x14ac:dyDescent="0.35">
      <c r="A64" s="112"/>
      <c r="B64" s="112" t="str" cm="1">
        <f t="array" aca="1" ref="B64" ca="1">IFERROR(_xlfn._xlws.FILTER(OFFSET(Lijsten!$AT:$AY,MATCH(A64,Lijsten!AD:AD,0)-1,,1),OFFSET(Lijsten!$AT:$AY,MATCH(A64,Lijsten!AD:AD,0)-1,,1)&lt;&gt;""),"")</f>
        <v/>
      </c>
      <c r="C64" s="112"/>
      <c r="D64" s="112"/>
      <c r="E64" s="112"/>
      <c r="F64" s="112"/>
      <c r="G64" s="112"/>
    </row>
    <row r="65" spans="1:7" x14ac:dyDescent="0.35">
      <c r="A65" s="112"/>
      <c r="B65" s="112" t="str" cm="1">
        <f t="array" aca="1" ref="B65" ca="1">IFERROR(_xlfn._xlws.FILTER(OFFSET(Lijsten!$AT:$AY,MATCH(A65,Lijsten!AD:AD,0)-1,,1),OFFSET(Lijsten!$AT:$AY,MATCH(A65,Lijsten!AD:AD,0)-1,,1)&lt;&gt;""),"")</f>
        <v/>
      </c>
      <c r="C65" s="112"/>
      <c r="D65" s="112"/>
      <c r="E65" s="112"/>
      <c r="F65" s="112"/>
      <c r="G65" s="112"/>
    </row>
    <row r="66" spans="1:7" x14ac:dyDescent="0.35">
      <c r="A66" s="112"/>
      <c r="B66" s="112" t="str" cm="1">
        <f t="array" aca="1" ref="B66" ca="1">IFERROR(_xlfn._xlws.FILTER(OFFSET(Lijsten!$AT:$AY,MATCH(A66,Lijsten!AD:AD,0)-1,,1),OFFSET(Lijsten!$AT:$AY,MATCH(A66,Lijsten!AD:AD,0)-1,,1)&lt;&gt;""),"")</f>
        <v/>
      </c>
      <c r="C66" s="112"/>
      <c r="D66" s="112"/>
      <c r="E66" s="112"/>
      <c r="F66" s="112"/>
      <c r="G66" s="112"/>
    </row>
    <row r="67" spans="1:7" x14ac:dyDescent="0.35">
      <c r="A67" s="112"/>
      <c r="B67" s="112" t="str" cm="1">
        <f t="array" aca="1" ref="B67" ca="1">IFERROR(_xlfn._xlws.FILTER(OFFSET(Lijsten!$AT:$AY,MATCH(A67,Lijsten!AD:AD,0)-1,,1),OFFSET(Lijsten!$AT:$AY,MATCH(A67,Lijsten!AD:AD,0)-1,,1)&lt;&gt;""),"")</f>
        <v/>
      </c>
      <c r="C67" s="112"/>
      <c r="D67" s="112"/>
      <c r="E67" s="112"/>
      <c r="F67" s="112"/>
      <c r="G67" s="112"/>
    </row>
    <row r="68" spans="1:7" x14ac:dyDescent="0.35">
      <c r="A68" s="112"/>
      <c r="B68" s="112" t="str" cm="1">
        <f t="array" aca="1" ref="B68" ca="1">IFERROR(_xlfn._xlws.FILTER(OFFSET(Lijsten!$AT:$AY,MATCH(A68,Lijsten!AD:AD,0)-1,,1),OFFSET(Lijsten!$AT:$AY,MATCH(A68,Lijsten!AD:AD,0)-1,,1)&lt;&gt;""),"")</f>
        <v/>
      </c>
      <c r="C68" s="112"/>
      <c r="D68" s="112"/>
      <c r="E68" s="112"/>
      <c r="F68" s="112"/>
      <c r="G68" s="112"/>
    </row>
    <row r="69" spans="1:7" x14ac:dyDescent="0.35">
      <c r="A69" s="112"/>
      <c r="B69" s="112" t="str" cm="1">
        <f t="array" aca="1" ref="B69" ca="1">IFERROR(_xlfn._xlws.FILTER(OFFSET(Lijsten!$AT:$AY,MATCH(A69,Lijsten!AD:AD,0)-1,,1),OFFSET(Lijsten!$AT:$AY,MATCH(A69,Lijsten!AD:AD,0)-1,,1)&lt;&gt;""),"")</f>
        <v/>
      </c>
      <c r="C69" s="112"/>
      <c r="D69" s="112"/>
      <c r="E69" s="112"/>
      <c r="F69" s="112"/>
      <c r="G69" s="112"/>
    </row>
    <row r="70" spans="1:7" x14ac:dyDescent="0.35">
      <c r="A70" s="112"/>
      <c r="B70" s="112" t="str" cm="1">
        <f t="array" aca="1" ref="B70" ca="1">IFERROR(_xlfn._xlws.FILTER(OFFSET(Lijsten!$AT:$AY,MATCH(A70,Lijsten!AD:AD,0)-1,,1),OFFSET(Lijsten!$AT:$AY,MATCH(A70,Lijsten!AD:AD,0)-1,,1)&lt;&gt;""),"")</f>
        <v/>
      </c>
      <c r="C70" s="112"/>
      <c r="D70" s="112"/>
      <c r="E70" s="112"/>
      <c r="F70" s="112"/>
      <c r="G70" s="112"/>
    </row>
    <row r="71" spans="1:7" x14ac:dyDescent="0.35">
      <c r="A71" s="112"/>
      <c r="B71" s="112" t="str" cm="1">
        <f t="array" aca="1" ref="B71" ca="1">IFERROR(_xlfn._xlws.FILTER(OFFSET(Lijsten!$AT:$AY,MATCH(A71,Lijsten!AD:AD,0)-1,,1),OFFSET(Lijsten!$AT:$AY,MATCH(A71,Lijsten!AD:AD,0)-1,,1)&lt;&gt;""),"")</f>
        <v/>
      </c>
      <c r="C71" s="112"/>
      <c r="D71" s="112"/>
      <c r="E71" s="112"/>
      <c r="F71" s="112"/>
      <c r="G71" s="112"/>
    </row>
    <row r="72" spans="1:7" x14ac:dyDescent="0.35">
      <c r="A72" s="112"/>
      <c r="B72" s="112" t="str" cm="1">
        <f t="array" aca="1" ref="B72" ca="1">IFERROR(_xlfn._xlws.FILTER(OFFSET(Lijsten!$AT:$AY,MATCH(A72,Lijsten!AD:AD,0)-1,,1),OFFSET(Lijsten!$AT:$AY,MATCH(A72,Lijsten!AD:AD,0)-1,,1)&lt;&gt;""),"")</f>
        <v/>
      </c>
      <c r="C72" s="112"/>
      <c r="D72" s="112"/>
      <c r="E72" s="112"/>
      <c r="F72" s="112"/>
      <c r="G72" s="112"/>
    </row>
    <row r="73" spans="1:7" x14ac:dyDescent="0.35">
      <c r="A73" s="112"/>
      <c r="B73" s="112" t="str" cm="1">
        <f t="array" aca="1" ref="B73" ca="1">IFERROR(_xlfn._xlws.FILTER(OFFSET(Lijsten!$AT:$AY,MATCH(A73,Lijsten!AD:AD,0)-1,,1),OFFSET(Lijsten!$AT:$AY,MATCH(A73,Lijsten!AD:AD,0)-1,,1)&lt;&gt;""),"")</f>
        <v/>
      </c>
      <c r="C73" s="112"/>
      <c r="D73" s="112"/>
      <c r="E73" s="112"/>
      <c r="F73" s="112"/>
      <c r="G73" s="112"/>
    </row>
    <row r="75" spans="1:7" x14ac:dyDescent="0.35">
      <c r="A75" s="75" t="s">
        <v>208</v>
      </c>
      <c r="B75" s="75" t="s">
        <v>220</v>
      </c>
      <c r="C75" s="75" t="s">
        <v>221</v>
      </c>
      <c r="D75" s="75" t="s">
        <v>222</v>
      </c>
      <c r="E75" s="75" t="s">
        <v>223</v>
      </c>
      <c r="F75" s="75" t="s">
        <v>224</v>
      </c>
      <c r="G75" s="75" t="s">
        <v>344</v>
      </c>
    </row>
    <row r="76" spans="1:7" x14ac:dyDescent="0.3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35">
      <c r="A77" s="112"/>
      <c r="B77" s="112" t="str" cm="1">
        <f t="array" aca="1" ref="B77" ca="1">TRANSPOSE(_xlfn.UNIQUE(TRANSPOSE(B91:G91)))</f>
        <v/>
      </c>
      <c r="C77" s="112"/>
      <c r="D77" s="112"/>
      <c r="E77" s="112"/>
      <c r="F77" s="112"/>
      <c r="G77" s="112"/>
    </row>
    <row r="78" spans="1:7" x14ac:dyDescent="0.35">
      <c r="A78" s="112"/>
      <c r="B78" s="112" t="str" cm="1">
        <f t="array" aca="1" ref="B78" ca="1">TRANSPOSE(_xlfn.UNIQUE(TRANSPOSE(B92:G92)))</f>
        <v/>
      </c>
      <c r="C78" s="112"/>
      <c r="D78" s="112"/>
      <c r="E78" s="112"/>
      <c r="F78" s="112"/>
      <c r="G78" s="112"/>
    </row>
    <row r="79" spans="1:7" x14ac:dyDescent="0.35">
      <c r="A79" s="112"/>
      <c r="B79" s="112" t="str" cm="1">
        <f t="array" aca="1" ref="B79" ca="1">TRANSPOSE(_xlfn.UNIQUE(TRANSPOSE(B93:G93)))</f>
        <v/>
      </c>
      <c r="C79" s="112"/>
      <c r="D79" s="112"/>
      <c r="E79" s="112"/>
      <c r="F79" s="112"/>
      <c r="G79" s="112"/>
    </row>
    <row r="80" spans="1:7" x14ac:dyDescent="0.35">
      <c r="A80" s="112"/>
      <c r="B80" s="112" t="str" cm="1">
        <f t="array" aca="1" ref="B80" ca="1">TRANSPOSE(_xlfn.UNIQUE(TRANSPOSE(B94:G94)))</f>
        <v/>
      </c>
      <c r="C80" s="112"/>
      <c r="D80" s="112"/>
      <c r="E80" s="112"/>
      <c r="F80" s="112"/>
      <c r="G80" s="112"/>
    </row>
    <row r="81" spans="1:7" x14ac:dyDescent="0.35">
      <c r="A81" s="112"/>
      <c r="B81" s="112" t="str" cm="1">
        <f t="array" aca="1" ref="B81" ca="1">TRANSPOSE(_xlfn.UNIQUE(TRANSPOSE(B95:G95)))</f>
        <v/>
      </c>
      <c r="C81" s="112"/>
      <c r="D81" s="112"/>
      <c r="E81" s="112"/>
      <c r="F81" s="112"/>
      <c r="G81" s="112"/>
    </row>
    <row r="82" spans="1:7" x14ac:dyDescent="0.35">
      <c r="A82" s="112"/>
      <c r="B82" s="112" t="str" cm="1">
        <f t="array" aca="1" ref="B82" ca="1">TRANSPOSE(_xlfn.UNIQUE(TRANSPOSE(B96:G96)))</f>
        <v/>
      </c>
      <c r="C82" s="112"/>
      <c r="D82" s="112"/>
      <c r="E82" s="112"/>
      <c r="F82" s="112"/>
      <c r="G82" s="112"/>
    </row>
    <row r="83" spans="1:7" x14ac:dyDescent="0.35">
      <c r="A83" s="112"/>
      <c r="B83" s="112" t="str" cm="1">
        <f t="array" aca="1" ref="B83" ca="1">TRANSPOSE(_xlfn.UNIQUE(TRANSPOSE(B97:G97)))</f>
        <v/>
      </c>
      <c r="C83" s="112"/>
      <c r="D83" s="112"/>
      <c r="E83" s="112"/>
      <c r="F83" s="112"/>
      <c r="G83" s="112"/>
    </row>
    <row r="84" spans="1:7" x14ac:dyDescent="0.35">
      <c r="A84" s="112"/>
      <c r="B84" s="112" t="str" cm="1">
        <f t="array" aca="1" ref="B84" ca="1">TRANSPOSE(_xlfn.UNIQUE(TRANSPOSE(B98:G98)))</f>
        <v/>
      </c>
      <c r="C84" s="112"/>
      <c r="D84" s="112"/>
      <c r="E84" s="112"/>
      <c r="F84" s="112"/>
      <c r="G84" s="112"/>
    </row>
    <row r="85" spans="1:7" x14ac:dyDescent="0.35">
      <c r="A85" s="112"/>
      <c r="B85" s="112" t="str" cm="1">
        <f t="array" aca="1" ref="B85" ca="1">TRANSPOSE(_xlfn.UNIQUE(TRANSPOSE(B99:G99)))</f>
        <v/>
      </c>
      <c r="C85" s="112"/>
      <c r="D85" s="112"/>
      <c r="E85" s="112"/>
      <c r="F85" s="112"/>
      <c r="G85" s="112"/>
    </row>
    <row r="86" spans="1:7" x14ac:dyDescent="0.35">
      <c r="A86" s="112"/>
      <c r="B86" s="112" t="str" cm="1">
        <f t="array" aca="1" ref="B86" ca="1">TRANSPOSE(_xlfn.UNIQUE(TRANSPOSE(B100:G100)))</f>
        <v/>
      </c>
      <c r="C86" s="112"/>
      <c r="D86" s="112"/>
      <c r="E86" s="112"/>
      <c r="F86" s="112"/>
      <c r="G86" s="112"/>
    </row>
    <row r="87" spans="1:7" x14ac:dyDescent="0.35">
      <c r="A87" s="112"/>
      <c r="B87" s="112" t="str" cm="1">
        <f t="array" aca="1" ref="B87" ca="1">TRANSPOSE(_xlfn.UNIQUE(TRANSPOSE(B101:G101)))</f>
        <v/>
      </c>
      <c r="C87" s="112"/>
      <c r="D87" s="112"/>
      <c r="E87" s="112"/>
      <c r="F87" s="112"/>
      <c r="G87" s="112"/>
    </row>
    <row r="89" spans="1:7" x14ac:dyDescent="0.35">
      <c r="A89" s="75" t="s">
        <v>209</v>
      </c>
      <c r="B89" s="75" t="s">
        <v>220</v>
      </c>
      <c r="C89" s="75" t="s">
        <v>221</v>
      </c>
      <c r="D89" s="75" t="s">
        <v>222</v>
      </c>
      <c r="E89" s="75" t="s">
        <v>223</v>
      </c>
      <c r="F89" s="75" t="s">
        <v>224</v>
      </c>
      <c r="G89" s="75" t="s">
        <v>344</v>
      </c>
    </row>
    <row r="90" spans="1:7" x14ac:dyDescent="0.3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3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3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3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3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3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3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3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3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3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3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3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35"/>
  <cols>
    <col min="1" max="1" width="2.81640625" style="37" customWidth="1"/>
    <col min="2" max="2" width="61.7265625" style="37" customWidth="1"/>
    <col min="3" max="4" width="33.1796875" style="37" customWidth="1"/>
    <col min="5" max="5" width="4.54296875" style="37" customWidth="1"/>
    <col min="6" max="6" width="16.81640625" style="37" hidden="1" customWidth="1"/>
    <col min="7" max="7" width="12.54296875" style="37" hidden="1" customWidth="1"/>
    <col min="8" max="8" width="21.1796875" style="37" hidden="1" customWidth="1"/>
    <col min="9" max="9" width="5.81640625" style="37" hidden="1" customWidth="1"/>
    <col min="10" max="10" width="13.453125" style="37" hidden="1" customWidth="1"/>
    <col min="11" max="11" width="9.81640625" style="37" hidden="1" customWidth="1"/>
    <col min="12" max="12" width="13.7265625" style="37" hidden="1" customWidth="1"/>
    <col min="13" max="16383" width="9.1796875" style="37" hidden="1"/>
    <col min="16384" max="16384" width="40.81640625" style="37" hidden="1" customWidth="1"/>
  </cols>
  <sheetData>
    <row r="1" spans="2:4" ht="15" customHeight="1" x14ac:dyDescent="0.35">
      <c r="B1" s="36"/>
      <c r="C1" s="131" t="str">
        <f>IF($C$2="","Kies hieronder openstelling:","")</f>
        <v>Kies hieronder openstelling:</v>
      </c>
      <c r="D1" s="36"/>
    </row>
    <row r="2" spans="2:4" ht="28.5" customHeight="1" x14ac:dyDescent="0.35">
      <c r="B2" s="24" t="s">
        <v>77</v>
      </c>
      <c r="C2" s="344"/>
      <c r="D2" s="345"/>
    </row>
    <row r="3" spans="2:4" ht="15" customHeight="1" x14ac:dyDescent="0.35">
      <c r="B3" s="24" t="s">
        <v>16</v>
      </c>
      <c r="C3" s="348"/>
      <c r="D3" s="348"/>
    </row>
    <row r="4" spans="2:4" ht="15" customHeight="1" x14ac:dyDescent="0.35">
      <c r="B4" s="24" t="s">
        <v>17</v>
      </c>
      <c r="C4" s="348"/>
      <c r="D4" s="348"/>
    </row>
    <row r="5" spans="2:4" ht="15" customHeight="1" x14ac:dyDescent="0.35">
      <c r="B5" s="24" t="s">
        <v>18</v>
      </c>
      <c r="C5" s="348"/>
      <c r="D5" s="348"/>
    </row>
    <row r="6" spans="2:4" ht="15" customHeight="1" x14ac:dyDescent="0.35">
      <c r="B6" s="6"/>
      <c r="C6" s="349"/>
      <c r="D6" s="349"/>
    </row>
    <row r="7" spans="2:4" ht="15" customHeight="1" x14ac:dyDescent="0.35">
      <c r="B7" s="7"/>
      <c r="C7" s="25" t="str">
        <f>IF($C$8="","Kies hieronder methode:","")</f>
        <v>Kies hieronder methode:</v>
      </c>
      <c r="D7" s="7"/>
    </row>
    <row r="8" spans="2:4" ht="15" customHeight="1" x14ac:dyDescent="0.35">
      <c r="B8" s="26" t="s">
        <v>19</v>
      </c>
      <c r="C8" s="346"/>
      <c r="D8" s="347"/>
    </row>
    <row r="9" spans="2:4" ht="15" customHeight="1" x14ac:dyDescent="0.35">
      <c r="B9" s="8"/>
      <c r="C9" s="8"/>
      <c r="D9" s="27"/>
    </row>
    <row r="20" spans="2:6" s="38" customFormat="1" ht="15" hidden="1" customHeight="1" x14ac:dyDescent="0.35">
      <c r="B20" s="37"/>
      <c r="C20" s="37"/>
      <c r="D20" s="37"/>
    </row>
    <row r="21" spans="2:6" s="38" customFormat="1" ht="15" hidden="1" customHeight="1" x14ac:dyDescent="0.35">
      <c r="B21" s="37"/>
      <c r="C21" s="37"/>
      <c r="D21" s="37"/>
    </row>
    <row r="22" spans="2:6" s="38" customFormat="1" ht="15" hidden="1" customHeight="1" x14ac:dyDescent="0.35">
      <c r="B22" s="37"/>
      <c r="C22" s="37"/>
      <c r="D22" s="37"/>
    </row>
    <row r="24" spans="2:6" s="38" customFormat="1" ht="15" hidden="1" customHeight="1" x14ac:dyDescent="0.35">
      <c r="B24" s="37"/>
      <c r="C24" s="37"/>
      <c r="D24" s="37"/>
    </row>
    <row r="26" spans="2:6" s="38" customFormat="1" ht="15" hidden="1" customHeight="1" x14ac:dyDescent="0.35">
      <c r="B26" s="37"/>
      <c r="C26" s="37"/>
      <c r="D26" s="37"/>
    </row>
    <row r="27" spans="2:6" s="38" customFormat="1" ht="15" hidden="1" customHeight="1" x14ac:dyDescent="0.35">
      <c r="B27" s="37"/>
      <c r="C27" s="37"/>
      <c r="D27" s="37"/>
    </row>
    <row r="28" spans="2:6" s="38" customFormat="1" ht="15" hidden="1" customHeight="1" x14ac:dyDescent="0.35">
      <c r="B28" s="37"/>
      <c r="C28" s="37"/>
      <c r="D28" s="37"/>
    </row>
    <row r="29" spans="2:6" s="38" customFormat="1" ht="15" hidden="1" customHeight="1" x14ac:dyDescent="0.35">
      <c r="B29" s="37"/>
      <c r="C29" s="37"/>
      <c r="D29" s="37"/>
    </row>
    <row r="31" spans="2:6" s="39" customFormat="1" ht="15" hidden="1" customHeight="1" x14ac:dyDescent="0.35">
      <c r="B31" s="37"/>
      <c r="C31" s="37"/>
      <c r="D31" s="37"/>
      <c r="F31" s="65"/>
    </row>
    <row r="40" ht="47.5" hidden="1" customHeight="1" x14ac:dyDescent="0.3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4.5" x14ac:dyDescent="0.35"/>
  <cols>
    <col min="1" max="1" width="3.1796875" customWidth="1"/>
    <col min="2" max="2" width="28.81640625" customWidth="1"/>
    <col min="3" max="3" width="10.1796875" bestFit="1" customWidth="1"/>
    <col min="4" max="4" width="10.1796875" customWidth="1"/>
    <col min="5" max="5" width="14.26953125" customWidth="1"/>
    <col min="6" max="6" width="12.54296875" bestFit="1" customWidth="1"/>
    <col min="7" max="7" width="18" bestFit="1" customWidth="1"/>
    <col min="8" max="9" width="18.54296875" bestFit="1" customWidth="1"/>
    <col min="12" max="12" width="33.81640625" customWidth="1"/>
  </cols>
  <sheetData>
    <row r="2" spans="2:11" ht="43.5" x14ac:dyDescent="0.35">
      <c r="B2" s="235" t="s">
        <v>0</v>
      </c>
      <c r="C2" s="236" t="s">
        <v>109</v>
      </c>
      <c r="D2" s="237" t="s">
        <v>40</v>
      </c>
      <c r="E2" s="235" t="s">
        <v>8</v>
      </c>
      <c r="F2" s="236" t="s">
        <v>225</v>
      </c>
      <c r="G2" s="235" t="s">
        <v>24</v>
      </c>
      <c r="H2" s="235" t="s">
        <v>23</v>
      </c>
      <c r="I2" s="235" t="s">
        <v>22</v>
      </c>
      <c r="J2" s="1"/>
      <c r="K2" s="1"/>
    </row>
    <row r="3" spans="2:11" x14ac:dyDescent="0.35">
      <c r="B3" t="s">
        <v>7</v>
      </c>
      <c r="C3" t="s">
        <v>48</v>
      </c>
      <c r="D3" s="192">
        <v>1</v>
      </c>
      <c r="E3" t="s">
        <v>8</v>
      </c>
      <c r="F3">
        <f ca="1">IF(COUNTIFS(Kostentypen!$B$76:$G$87,Tb_KostenTypen[[#This Row],[Kostentype]])&gt;0,1,0)</f>
        <v>0</v>
      </c>
      <c r="G3" s="249"/>
      <c r="H3" s="249"/>
      <c r="I3" s="249"/>
    </row>
    <row r="4" spans="2:11" x14ac:dyDescent="0.35">
      <c r="B4" t="s">
        <v>5</v>
      </c>
      <c r="C4" t="s">
        <v>49</v>
      </c>
      <c r="D4" s="192">
        <v>1</v>
      </c>
      <c r="E4" t="s">
        <v>8</v>
      </c>
      <c r="F4">
        <f ca="1">IF(COUNTIFS(Kostentypen!$B$76:$G$87,Tb_KostenTypen[[#This Row],[Kostentype]])&gt;0,1,0)</f>
        <v>0</v>
      </c>
      <c r="G4" s="249">
        <v>50</v>
      </c>
      <c r="H4" s="249"/>
      <c r="I4" s="249">
        <v>43</v>
      </c>
    </row>
    <row r="5" spans="2:11" x14ac:dyDescent="0.35">
      <c r="B5" t="s">
        <v>53</v>
      </c>
      <c r="C5" t="s">
        <v>49</v>
      </c>
      <c r="D5" s="192">
        <v>0</v>
      </c>
      <c r="E5" t="s">
        <v>8</v>
      </c>
      <c r="F5">
        <f ca="1">IF(COUNTIFS(Kostentypen!$B$76:$G$87,Tb_KostenTypen[[#This Row],[Kostentype]])&gt;0,1,0)</f>
        <v>0</v>
      </c>
      <c r="G5" s="249">
        <v>78</v>
      </c>
      <c r="H5" s="249"/>
      <c r="I5" s="249">
        <v>95</v>
      </c>
    </row>
    <row r="6" spans="2:11" x14ac:dyDescent="0.35">
      <c r="B6" t="s">
        <v>43</v>
      </c>
      <c r="C6" t="s">
        <v>49</v>
      </c>
      <c r="D6" s="192">
        <v>0</v>
      </c>
      <c r="E6" t="s">
        <v>8</v>
      </c>
      <c r="F6">
        <f ca="1">IF(COUNTIFS(Kostentypen!$B$76:$G$87,Tb_KostenTypen[[#This Row],[Kostentype]])&gt;0,1,0)</f>
        <v>0</v>
      </c>
      <c r="G6" s="249">
        <v>88</v>
      </c>
      <c r="H6" s="249"/>
      <c r="I6" s="249">
        <v>107</v>
      </c>
    </row>
    <row r="7" spans="2:11" x14ac:dyDescent="0.35">
      <c r="B7" t="s">
        <v>52</v>
      </c>
      <c r="C7" t="s">
        <v>49</v>
      </c>
      <c r="D7" s="192">
        <v>0</v>
      </c>
      <c r="E7" t="s">
        <v>8</v>
      </c>
      <c r="F7">
        <f ca="1">IF(COUNTIFS(Kostentypen!$B$76:$G$87,Tb_KostenTypen[[#This Row],[Kostentype]])&gt;0,1,0)</f>
        <v>0</v>
      </c>
      <c r="G7" s="249">
        <v>44</v>
      </c>
      <c r="H7" s="249"/>
      <c r="I7" s="249">
        <v>54</v>
      </c>
    </row>
    <row r="8" spans="2:11" x14ac:dyDescent="0.35">
      <c r="B8" t="s">
        <v>339</v>
      </c>
      <c r="C8" t="s">
        <v>49</v>
      </c>
      <c r="D8" s="192">
        <v>0</v>
      </c>
      <c r="E8" t="s">
        <v>8</v>
      </c>
      <c r="F8">
        <f ca="1">IF(COUNTIFS(Kostentypen!$B$76:$G$87,Tb_KostenTypen[[#This Row],[Kostentype]])&gt;0,1,0)</f>
        <v>0</v>
      </c>
      <c r="G8" s="249">
        <v>50</v>
      </c>
      <c r="H8" s="249"/>
      <c r="I8" s="249">
        <v>60</v>
      </c>
    </row>
    <row r="9" spans="2:11" x14ac:dyDescent="0.3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4.5" x14ac:dyDescent="0.35"/>
  <cols>
    <col min="1" max="1" width="3.453125" customWidth="1"/>
    <col min="2" max="2" width="56.1796875" customWidth="1"/>
    <col min="3" max="3" width="47.453125" bestFit="1" customWidth="1"/>
    <col min="4" max="4" width="45.54296875" bestFit="1" customWidth="1"/>
    <col min="5" max="5" width="14" customWidth="1"/>
    <col min="6" max="6" width="6.7265625" bestFit="1" customWidth="1"/>
  </cols>
  <sheetData>
    <row r="1" spans="2:6" ht="72.5" x14ac:dyDescent="0.35">
      <c r="B1" s="221" t="s">
        <v>143</v>
      </c>
      <c r="C1" s="222" t="s">
        <v>54</v>
      </c>
      <c r="D1" s="222" t="s">
        <v>205</v>
      </c>
      <c r="E1" s="222" t="s">
        <v>207</v>
      </c>
      <c r="F1" s="223" t="s">
        <v>206</v>
      </c>
    </row>
    <row r="2" spans="2:6" x14ac:dyDescent="0.3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35">
      <c r="B3" s="224" t="s">
        <v>23</v>
      </c>
      <c r="C3" s="225"/>
      <c r="D3" s="224" t="str">
        <f>IFERROR(IF(VLOOKUP(Openstelling_Keuze,Tb_Openstelling[],F3,FALSE)=1,B3,"-"),"-")</f>
        <v>-</v>
      </c>
      <c r="E3" s="220" t="s">
        <v>172</v>
      </c>
      <c r="F3" s="224">
        <f>IFERROR(MATCH(E3,Tb_Openstelling[#Headers],0),"")</f>
        <v>4</v>
      </c>
    </row>
    <row r="4" spans="2:6" x14ac:dyDescent="0.35">
      <c r="B4" s="224" t="s">
        <v>22</v>
      </c>
      <c r="C4" s="225"/>
      <c r="D4" s="224" t="str">
        <f>IFERROR(IF(VLOOKUP(Openstelling_Keuze,Tb_Openstelling[],F4,FALSE)=1,B4,"-"),"-")</f>
        <v>-</v>
      </c>
      <c r="E4" s="220" t="s">
        <v>173</v>
      </c>
      <c r="F4" s="224">
        <f>IFERROR(MATCH(E4,Tb_Openstelling[#Headers],0),"")</f>
        <v>5</v>
      </c>
    </row>
    <row r="5" spans="2:6" x14ac:dyDescent="0.35">
      <c r="B5" s="224"/>
      <c r="C5" s="225"/>
      <c r="D5" s="224" t="str">
        <f>IFERROR(IF(VLOOKUP(Openstelling_Keuze,Tb_Openstelling[],F5,FALSE)=1,B5,"-"),"-")</f>
        <v>-</v>
      </c>
      <c r="E5" s="220"/>
      <c r="F5" s="224" t="str">
        <f>IFERROR(MATCH(E5,Tb_Openstelling[#Headers],0),"")</f>
        <v/>
      </c>
    </row>
    <row r="6" spans="2:6" x14ac:dyDescent="0.35">
      <c r="B6" s="224"/>
      <c r="C6" s="225"/>
      <c r="D6" s="224" t="str">
        <f>IFERROR(IF(VLOOKUP(Openstelling_Keuze,Tb_Openstelling[],F6,FALSE)=1,B6,"-"),"-")</f>
        <v>-</v>
      </c>
      <c r="E6" s="220"/>
      <c r="F6" s="224" t="str">
        <f>IFERROR(MATCH(E6,Tb_Openstelling[#Headers],0),"")</f>
        <v/>
      </c>
    </row>
    <row r="7" spans="2:6" x14ac:dyDescent="0.35">
      <c r="B7" s="224"/>
      <c r="C7" s="225"/>
      <c r="D7" s="224" t="str">
        <f>IFERROR(IF(VLOOKUP(Openstelling_Keuze,Tb_Openstelling[],F7,FALSE)=1,B7,"-"),"-")</f>
        <v>-</v>
      </c>
      <c r="E7" s="220"/>
      <c r="F7" s="224" t="str">
        <f>IFERROR(MATCH(E7,Tb_Openstelling[#Headers],0),"")</f>
        <v/>
      </c>
    </row>
    <row r="8" spans="2:6" x14ac:dyDescent="0.35">
      <c r="B8" s="224"/>
      <c r="C8" s="225"/>
      <c r="D8" s="224" t="str">
        <f>IFERROR(IF(VLOOKUP(Openstelling_Keuze,Tb_Openstelling[],F8,FALSE)=1,B8,"-"),"-")</f>
        <v>-</v>
      </c>
      <c r="E8" s="220"/>
      <c r="F8" s="224" t="str">
        <f>IFERROR(MATCH(E8,Tb_Openstelling[#Headers],0),"")</f>
        <v/>
      </c>
    </row>
    <row r="9" spans="2:6" x14ac:dyDescent="0.35">
      <c r="B9" s="224"/>
      <c r="C9" s="225"/>
      <c r="D9" s="224" t="str">
        <f>IFERROR(IF(VLOOKUP(Openstelling_Keuze,Tb_Openstelling[],F9,FALSE)=1,B9,"-"),"-")</f>
        <v>-</v>
      </c>
      <c r="E9" s="220"/>
      <c r="F9" s="224" t="str">
        <f>IFERROR(MATCH(E9,Tb_Openstelling[#Headers],0),"")</f>
        <v/>
      </c>
    </row>
    <row r="10" spans="2:6" x14ac:dyDescent="0.35">
      <c r="B10" s="224"/>
      <c r="C10" s="225"/>
      <c r="D10" s="224" t="str">
        <f>IFERROR(IF(VLOOKUP(Openstelling_Keuze,Tb_Openstelling[],F10,FALSE)=1,B10,"-"),"-")</f>
        <v>-</v>
      </c>
      <c r="E10" s="220"/>
      <c r="F10" s="224" t="str">
        <f>IFERROR(MATCH(E10,Tb_Openstelling[#Headers],0),"")</f>
        <v/>
      </c>
    </row>
    <row r="11" spans="2:6" x14ac:dyDescent="0.3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796875" defaultRowHeight="15" customHeight="1" x14ac:dyDescent="0.35"/>
  <cols>
    <col min="1" max="1" width="5.7265625" style="40" customWidth="1"/>
    <col min="2" max="2" width="37.81640625" style="37" customWidth="1"/>
    <col min="3" max="4" width="20.7265625" style="37" customWidth="1"/>
    <col min="5" max="5" width="21.1796875" style="37" bestFit="1" customWidth="1"/>
    <col min="6" max="8" width="20.7265625" style="37" customWidth="1"/>
    <col min="9" max="16384" width="9.1796875" style="37"/>
  </cols>
  <sheetData>
    <row r="1" spans="1:8" ht="15" customHeight="1" x14ac:dyDescent="0.35">
      <c r="A1" s="156"/>
      <c r="B1" s="12" t="s">
        <v>25</v>
      </c>
      <c r="C1" s="12"/>
      <c r="D1" s="12"/>
      <c r="E1" s="12"/>
      <c r="F1" s="12"/>
      <c r="G1" s="12"/>
      <c r="H1" s="12"/>
    </row>
    <row r="2" spans="1:8" ht="15" customHeight="1" x14ac:dyDescent="0.3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29" x14ac:dyDescent="0.35">
      <c r="A3" s="155" t="s">
        <v>148</v>
      </c>
      <c r="B3" s="155" t="s">
        <v>30</v>
      </c>
      <c r="C3" s="155" t="s">
        <v>9</v>
      </c>
      <c r="D3" s="155" t="s">
        <v>10</v>
      </c>
      <c r="E3" s="155" t="s">
        <v>83</v>
      </c>
      <c r="F3" s="155" t="s">
        <v>58</v>
      </c>
      <c r="G3" s="155" t="s">
        <v>61</v>
      </c>
      <c r="H3" s="155" t="s">
        <v>84</v>
      </c>
    </row>
    <row r="4" spans="1:8" ht="15" customHeight="1" x14ac:dyDescent="0.3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3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3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3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3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3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3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3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3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3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3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3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3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3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3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3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3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3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3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3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3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3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3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3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3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3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3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3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3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3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35">
      <c r="A34" s="41"/>
      <c r="B34" s="12" t="s">
        <v>31</v>
      </c>
      <c r="C34" s="12"/>
      <c r="D34" s="12"/>
      <c r="E34" s="15">
        <f>SUM(E4:E33)</f>
        <v>0</v>
      </c>
      <c r="F34" s="16">
        <f>SUM(F4:F33)</f>
        <v>0</v>
      </c>
      <c r="G34" s="20"/>
      <c r="H34" s="15"/>
    </row>
    <row r="35" spans="1:8" ht="15" customHeight="1" x14ac:dyDescent="0.35">
      <c r="A35" s="42"/>
      <c r="B35" s="78" t="str">
        <f>IF(E35&lt;&gt;"","Kosten nog toe te kennen aan een projectdeelnemer","")</f>
        <v/>
      </c>
      <c r="C35" s="12"/>
      <c r="D35" s="15"/>
      <c r="E35" s="76" t="str">
        <f>IF(E37-E34-IF(E36&lt;&gt;"",E36,0)&lt;&gt;0,E37-E34-IF(E36&lt;&gt;"",E36,0),"")</f>
        <v/>
      </c>
      <c r="F35" s="15"/>
      <c r="G35" s="15"/>
      <c r="H35" s="15"/>
    </row>
    <row r="36" spans="1:8" ht="15" customHeight="1" x14ac:dyDescent="0.35">
      <c r="A36" s="42"/>
      <c r="B36" s="12" t="str">
        <f>IF(E36&lt;&gt;"","Forfait op basis van opgegeven kosten","")</f>
        <v/>
      </c>
      <c r="C36" s="12"/>
      <c r="D36" s="15"/>
      <c r="E36" s="15" t="str">
        <f>IF(Forfait_Aanvraag&lt;&gt;0,Forfait_Aanvraag,"")</f>
        <v/>
      </c>
      <c r="F36" s="15"/>
      <c r="G36" s="15"/>
      <c r="H36" s="15"/>
    </row>
    <row r="37" spans="1:8" ht="15" customHeight="1" x14ac:dyDescent="0.35">
      <c r="A37" s="43"/>
      <c r="B37" s="12" t="s">
        <v>88</v>
      </c>
      <c r="C37" s="12"/>
      <c r="D37" s="12"/>
      <c r="E37" s="15">
        <f>Totaal_Project</f>
        <v>0</v>
      </c>
      <c r="F37" s="12"/>
      <c r="G37" s="15"/>
      <c r="H37" s="12"/>
    </row>
    <row r="38" spans="1:8" ht="15" customHeight="1" x14ac:dyDescent="0.35">
      <c r="A38" s="43"/>
      <c r="B38" s="12"/>
      <c r="C38" s="12"/>
      <c r="D38" s="12"/>
      <c r="E38" s="15"/>
      <c r="F38" s="12"/>
      <c r="G38" s="15"/>
      <c r="H38" s="12"/>
    </row>
    <row r="39" spans="1:8" ht="15" customHeight="1" x14ac:dyDescent="0.35">
      <c r="A39" s="43"/>
      <c r="B39" s="12" t="s">
        <v>32</v>
      </c>
      <c r="C39" s="12"/>
      <c r="D39" s="12"/>
      <c r="E39" s="15"/>
      <c r="F39" s="12"/>
      <c r="G39" s="20">
        <f>SUM(G4:G33)</f>
        <v>0</v>
      </c>
      <c r="H39" s="15">
        <f>SUM(H4:H33)</f>
        <v>0</v>
      </c>
    </row>
    <row r="40" spans="1:8" ht="15" customHeight="1" x14ac:dyDescent="0.3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210" priority="1" operator="equal">
      <formula>""</formula>
    </cfRule>
  </conditionalFormatting>
  <conditionalFormatting sqref="B34:E34">
    <cfRule type="expression" dxfId="209" priority="6">
      <formula>$E$35&lt;&gt;""</formula>
    </cfRule>
  </conditionalFormatting>
  <conditionalFormatting sqref="B39:H39">
    <cfRule type="expression" dxfId="208" priority="5">
      <formula>$H$39&lt;&gt;$H$40</formula>
    </cfRule>
  </conditionalFormatting>
  <conditionalFormatting sqref="F35:F36">
    <cfRule type="expression" dxfId="20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796875" defaultRowHeight="14.5" x14ac:dyDescent="0.35"/>
  <cols>
    <col min="1" max="1" width="5.7265625" style="40" customWidth="1"/>
    <col min="2" max="2" width="44.54296875" style="37" customWidth="1"/>
    <col min="3" max="3" width="39.453125" style="37" customWidth="1"/>
    <col min="4" max="4" width="21.1796875" style="37" bestFit="1" customWidth="1"/>
    <col min="5" max="6" width="20.7265625" style="37" customWidth="1"/>
    <col min="7" max="7" width="40.7265625" style="37" customWidth="1"/>
    <col min="8" max="8" width="66.453125" style="37" customWidth="1"/>
    <col min="9" max="16384" width="9.1796875" style="37"/>
  </cols>
  <sheetData>
    <row r="1" spans="1:8" ht="15" customHeight="1" x14ac:dyDescent="0.35">
      <c r="A1" s="156"/>
      <c r="B1" s="12" t="s">
        <v>25</v>
      </c>
      <c r="C1" s="329"/>
      <c r="D1" s="12"/>
      <c r="E1" s="12"/>
      <c r="F1" s="12"/>
      <c r="G1" s="12"/>
      <c r="H1" s="12"/>
    </row>
    <row r="2" spans="1:8" ht="15" customHeight="1" x14ac:dyDescent="0.3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29" x14ac:dyDescent="0.35">
      <c r="A3" s="155" t="s">
        <v>148</v>
      </c>
      <c r="B3" s="152" t="s">
        <v>76</v>
      </c>
      <c r="C3" s="152" t="s">
        <v>39</v>
      </c>
      <c r="D3" s="152" t="s">
        <v>83</v>
      </c>
      <c r="E3" s="134" t="s">
        <v>58</v>
      </c>
      <c r="F3" s="134" t="s">
        <v>60</v>
      </c>
      <c r="G3" s="152" t="s">
        <v>57</v>
      </c>
      <c r="H3" s="152" t="s">
        <v>56</v>
      </c>
    </row>
    <row r="4" spans="1:8" ht="15" customHeight="1" x14ac:dyDescent="0.3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3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3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3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3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3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3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3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3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3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3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3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3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3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3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3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3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3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3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3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3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3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3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3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3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3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3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3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3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3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35">
      <c r="A34" s="41"/>
      <c r="B34" s="45" t="s">
        <v>41</v>
      </c>
      <c r="C34" s="46"/>
      <c r="D34" s="15">
        <f>SUM(D4:D33)</f>
        <v>0</v>
      </c>
      <c r="E34" s="16"/>
      <c r="F34" s="15"/>
      <c r="G34" s="15"/>
      <c r="H34" s="15"/>
    </row>
    <row r="35" spans="1:8" ht="15" customHeight="1" x14ac:dyDescent="0.35">
      <c r="A35" s="42"/>
      <c r="B35" s="77" t="str">
        <f>IF(D35&lt;&gt;"","Kosten nog toe te kennen aan een projectdeelnemer","")</f>
        <v/>
      </c>
      <c r="C35" s="46"/>
      <c r="D35" s="15" t="str">
        <f>IF(D37-D34-IF(D36&lt;&gt;"",D36,0)&lt;&gt;0,D37-D34-IF(D36&lt;&gt;"",D36,0),"")</f>
        <v/>
      </c>
      <c r="E35" s="16"/>
      <c r="F35" s="15"/>
      <c r="G35" s="15"/>
      <c r="H35" s="15"/>
    </row>
    <row r="36" spans="1:8" ht="15" customHeight="1" x14ac:dyDescent="0.35">
      <c r="A36" s="42"/>
      <c r="B36" s="45" t="str">
        <f>IF(D36&lt;&gt;"","Forfait op basis van opgegeven kosten","")</f>
        <v/>
      </c>
      <c r="C36" s="46"/>
      <c r="D36" s="15" t="str">
        <f>IF(Forfait_Aanvraag&lt;&gt;0,Forfait_Aanvraag,"")</f>
        <v/>
      </c>
      <c r="E36" s="16"/>
      <c r="F36" s="15"/>
      <c r="G36" s="15"/>
      <c r="H36" s="15"/>
    </row>
    <row r="37" spans="1:8" ht="15" customHeight="1" x14ac:dyDescent="0.35">
      <c r="A37" s="43"/>
      <c r="B37" s="45" t="s">
        <v>88</v>
      </c>
      <c r="C37" s="46"/>
      <c r="D37" s="15">
        <f>Totaal_Project</f>
        <v>0</v>
      </c>
      <c r="E37" s="12"/>
      <c r="F37" s="12"/>
      <c r="G37" s="12"/>
      <c r="H37" s="12"/>
    </row>
    <row r="38" spans="1:8" ht="15" customHeight="1" x14ac:dyDescent="0.35">
      <c r="A38" s="43"/>
      <c r="B38" s="45"/>
      <c r="C38" s="46"/>
      <c r="D38" s="15"/>
      <c r="E38" s="12"/>
      <c r="F38" s="12"/>
      <c r="G38" s="12"/>
      <c r="H38" s="12"/>
    </row>
    <row r="39" spans="1:8" ht="15" customHeight="1" x14ac:dyDescent="0.35">
      <c r="A39" s="43"/>
      <c r="B39" s="45" t="s">
        <v>32</v>
      </c>
      <c r="C39" s="46"/>
      <c r="D39" s="15"/>
      <c r="E39" s="12"/>
      <c r="F39" s="12"/>
      <c r="G39" s="73">
        <f>SUM(G4:G33)</f>
        <v>0</v>
      </c>
      <c r="H39" s="15"/>
    </row>
    <row r="40" spans="1:8" ht="15" customHeight="1" x14ac:dyDescent="0.35">
      <c r="A40" s="43"/>
      <c r="B40" s="45" t="str">
        <f ca="1">IF(G40&lt;&gt;"","Subsidie nog toe te kennen aan een deelprestatie","")</f>
        <v/>
      </c>
      <c r="C40" s="46"/>
      <c r="D40" s="15"/>
      <c r="E40" s="12"/>
      <c r="F40" s="12"/>
      <c r="G40" s="15" t="str">
        <f ca="1">IF(G41-G39&lt;&gt;0,G41-G39,"")</f>
        <v/>
      </c>
      <c r="H40" s="15"/>
    </row>
    <row r="41" spans="1:8" ht="15" customHeight="1" x14ac:dyDescent="0.3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206" priority="7" operator="equal">
      <formula>""</formula>
    </cfRule>
  </conditionalFormatting>
  <conditionalFormatting sqref="B34">
    <cfRule type="expression" dxfId="205" priority="3">
      <formula>$D$35&lt;&gt;""</formula>
    </cfRule>
  </conditionalFormatting>
  <conditionalFormatting sqref="B40">
    <cfRule type="expression" dxfId="204" priority="10">
      <formula>#REF!&lt;&gt;#REF!</formula>
    </cfRule>
  </conditionalFormatting>
  <conditionalFormatting sqref="B39:C39 C40">
    <cfRule type="expression" dxfId="203" priority="16">
      <formula>#REF!&lt;&gt;#REF!</formula>
    </cfRule>
  </conditionalFormatting>
  <conditionalFormatting sqref="C4:C33">
    <cfRule type="expression" dxfId="202" priority="1">
      <formula>AND($Q4&lt;&gt;"",$Q4&lt;&gt;0,$C4="")</formula>
    </cfRule>
  </conditionalFormatting>
  <conditionalFormatting sqref="D34 F34:F36">
    <cfRule type="expression" dxfId="201" priority="18">
      <formula>$D$35&lt;&gt;""</formula>
    </cfRule>
  </conditionalFormatting>
  <conditionalFormatting sqref="D35">
    <cfRule type="expression" dxfId="200" priority="5">
      <formula>$D$34&lt;&gt;$D$37</formula>
    </cfRule>
  </conditionalFormatting>
  <conditionalFormatting sqref="D39:D40 F39:F40">
    <cfRule type="expression" dxfId="199" priority="17">
      <formula>#REF!&lt;&gt;#REF!</formula>
    </cfRule>
  </conditionalFormatting>
  <conditionalFormatting sqref="E39:E40">
    <cfRule type="expression" dxfId="198" priority="32">
      <formula>#REF!&lt;&gt;#REF!</formula>
    </cfRule>
  </conditionalFormatting>
  <conditionalFormatting sqref="G39:H40">
    <cfRule type="expression" dxfId="19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11.26953125" style="48" bestFit="1" customWidth="1"/>
    <col min="2" max="2" width="15.54296875" style="48" customWidth="1"/>
    <col min="3" max="3" width="29.7265625" style="47" customWidth="1"/>
    <col min="4" max="4" width="14.54296875" style="47" customWidth="1"/>
    <col min="5" max="5" width="15.453125" style="47" bestFit="1" customWidth="1"/>
    <col min="6" max="7" width="18.7265625" style="47" customWidth="1"/>
    <col min="8" max="8" width="15.26953125" style="47" bestFit="1" customWidth="1"/>
    <col min="9" max="9" width="16" style="47" customWidth="1"/>
    <col min="10" max="10" width="11" style="47" bestFit="1" customWidth="1"/>
    <col min="11" max="11" width="11.453125" style="47" hidden="1" customWidth="1"/>
    <col min="12" max="13" width="15.453125" style="47" hidden="1" customWidth="1"/>
    <col min="14" max="14" width="18.1796875" style="47" hidden="1" customWidth="1"/>
    <col min="15" max="15" width="18.453125" style="47" hidden="1" customWidth="1"/>
    <col min="16" max="16" width="15.7265625" style="47" hidden="1" customWidth="1"/>
    <col min="17" max="17" width="16.453125" style="47" hidden="1" customWidth="1"/>
    <col min="18" max="18" width="9.81640625" style="47" hidden="1" customWidth="1"/>
    <col min="19" max="19" width="12" style="47" bestFit="1" customWidth="1"/>
    <col min="20" max="20" width="9.7265625" style="47" bestFit="1" customWidth="1"/>
    <col min="21" max="21" width="15.26953125" style="47" customWidth="1"/>
    <col min="22" max="22" width="11.1796875" style="47" bestFit="1" customWidth="1"/>
    <col min="23" max="23" width="11.453125" style="47" hidden="1" customWidth="1"/>
    <col min="24" max="24" width="55.1796875" style="47" customWidth="1"/>
    <col min="25" max="25" width="61.26953125" hidden="1" customWidth="1"/>
    <col min="26" max="27" width="7.7265625" style="47" customWidth="1"/>
    <col min="28" max="16384" width="9.1796875" style="47"/>
  </cols>
  <sheetData>
    <row r="1" spans="1:25" s="37" customFormat="1" ht="15" customHeight="1" x14ac:dyDescent="0.3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3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3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58" x14ac:dyDescent="0.3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341</v>
      </c>
      <c r="T4" s="172" t="s">
        <v>149</v>
      </c>
      <c r="U4" s="95" t="s">
        <v>151</v>
      </c>
      <c r="V4" s="95" t="s">
        <v>163</v>
      </c>
      <c r="W4" s="257" t="s">
        <v>164</v>
      </c>
      <c r="X4" s="171" t="s">
        <v>233</v>
      </c>
      <c r="Y4" s="95" t="s">
        <v>216</v>
      </c>
    </row>
    <row r="5" spans="1:25" ht="15" customHeight="1" x14ac:dyDescent="0.3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3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3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3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3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3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3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3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3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3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3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3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3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3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3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3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3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3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3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3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3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3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3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3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3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3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3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3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3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3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3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3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3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3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3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3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3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3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3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3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3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3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3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3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3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3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3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3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3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3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3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96" priority="26">
      <formula>OR($B5="Ja",$B5="Nee")</formula>
    </cfRule>
  </conditionalFormatting>
  <conditionalFormatting sqref="C5:Y54">
    <cfRule type="expression" dxfId="195" priority="1" stopIfTrue="1">
      <formula>$B5="&lt;Selecteer&gt;"</formula>
    </cfRule>
  </conditionalFormatting>
  <conditionalFormatting sqref="D5:D54">
    <cfRule type="expression" dxfId="194" priority="18">
      <formula>$B5="Ja"</formula>
    </cfRule>
  </conditionalFormatting>
  <conditionalFormatting sqref="E5:G54">
    <cfRule type="expression" dxfId="193" priority="24">
      <formula>$B5="Nee"</formula>
    </cfRule>
  </conditionalFormatting>
  <conditionalFormatting sqref="H5:J54">
    <cfRule type="expression" dxfId="192" priority="10">
      <formula>$B5="Nee"</formula>
    </cfRule>
  </conditionalFormatting>
  <conditionalFormatting sqref="K5:K54">
    <cfRule type="cellIs" dxfId="191" priority="6" stopIfTrue="1" operator="equal">
      <formula>"JA"</formula>
    </cfRule>
    <cfRule type="cellIs" dxfId="190" priority="30" stopIfTrue="1" operator="equal">
      <formula>"NEE"</formula>
    </cfRule>
    <cfRule type="cellIs" dxfId="189" priority="31" stopIfTrue="1" operator="equal">
      <formula>""</formula>
    </cfRule>
  </conditionalFormatting>
  <conditionalFormatting sqref="L5:L54">
    <cfRule type="expression" dxfId="188" priority="20">
      <formula>AND($B5="Ja",$K5="NEE")</formula>
    </cfRule>
  </conditionalFormatting>
  <conditionalFormatting sqref="M5:O54">
    <cfRule type="expression" dxfId="187" priority="11">
      <formula>AND($B5="Nee",$K5="NEE")</formula>
    </cfRule>
  </conditionalFormatting>
  <conditionalFormatting sqref="P5:R54">
    <cfRule type="expression" dxfId="186" priority="19">
      <formula>AND($B5="Nee",$K5="NEE")</formula>
    </cfRule>
  </conditionalFormatting>
  <conditionalFormatting sqref="S5:U54">
    <cfRule type="expression" dxfId="185" priority="35">
      <formula>$B5="Nee"</formula>
    </cfRule>
  </conditionalFormatting>
  <conditionalFormatting sqref="V5:X54">
    <cfRule type="expression" dxfId="184" priority="15">
      <formula>OR($B5="Nee",$B5="Ja")</formula>
    </cfRule>
  </conditionalFormatting>
  <conditionalFormatting sqref="X5:Y54 C5:C54">
    <cfRule type="expression" dxfId="183" priority="8">
      <formula>OR($B5="Ja",$B5="Nee")</formula>
    </cfRule>
  </conditionalFormatting>
  <conditionalFormatting sqref="Y5:Y54">
    <cfRule type="cellIs" dxfId="182" priority="2" stopIfTrue="1" operator="equal">
      <formula>"JA"</formula>
    </cfRule>
    <cfRule type="cellIs" dxfId="181" priority="3" stopIfTrue="1" operator="equal">
      <formula>"NEE"</formula>
    </cfRule>
    <cfRule type="cellIs" dxfId="18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796875" defaultRowHeight="15" customHeight="1" x14ac:dyDescent="0.35"/>
  <cols>
    <col min="1" max="1" width="5.7265625" style="40" customWidth="1"/>
    <col min="2" max="2" width="30.7265625" style="37" customWidth="1"/>
    <col min="3" max="3" width="44.1796875" style="37" customWidth="1"/>
    <col min="4" max="4" width="40.7265625" style="37" customWidth="1"/>
    <col min="5" max="5" width="45.7265625" style="37" customWidth="1"/>
    <col min="6" max="6" width="29.54296875" style="37" customWidth="1"/>
    <col min="7" max="7" width="26.26953125" style="37" customWidth="1"/>
    <col min="8" max="8" width="22.7265625" style="37" customWidth="1"/>
    <col min="9" max="9" width="16.26953125" style="40" customWidth="1"/>
    <col min="10" max="10" width="13.54296875" style="40" customWidth="1"/>
    <col min="11" max="11" width="13.7265625" style="37" hidden="1" customWidth="1"/>
    <col min="12" max="12" width="13.1796875" style="37" customWidth="1"/>
    <col min="13" max="13" width="14" style="37" hidden="1" customWidth="1"/>
    <col min="14" max="14" width="17.81640625" style="37" customWidth="1"/>
    <col min="15" max="15" width="13.54296875" style="37" hidden="1" customWidth="1"/>
    <col min="16" max="16" width="16.81640625" style="37" customWidth="1"/>
    <col min="17" max="17" width="13.54296875" style="37" hidden="1" customWidth="1"/>
    <col min="18" max="18" width="16.81640625" style="37" customWidth="1"/>
    <col min="19" max="19" width="16.81640625" style="37" hidden="1" customWidth="1"/>
    <col min="20" max="20" width="48.81640625" style="37" customWidth="1"/>
    <col min="21" max="21" width="77" style="37" hidden="1" customWidth="1"/>
    <col min="22" max="16384" width="9.1796875" style="37"/>
  </cols>
  <sheetData>
    <row r="1" spans="1:21" ht="15" customHeight="1" x14ac:dyDescent="0.3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3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3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3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29" x14ac:dyDescent="0.3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3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3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3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3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3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3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3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3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3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3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3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3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3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3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3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3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3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3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3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3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3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3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3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3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3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3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3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3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3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3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3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3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3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3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3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3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3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3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3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3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3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3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3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3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3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3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3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3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3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3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3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3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3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3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3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3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3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3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3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3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3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3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3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3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3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3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3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3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3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3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3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3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3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3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3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3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3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3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3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3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3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3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3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3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3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3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3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3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3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3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3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3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3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3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3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3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3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3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3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3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3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179" priority="90">
      <formula>AND($Q6&lt;&gt;"",$Q6&lt;&gt;0,$B6="")</formula>
    </cfRule>
  </conditionalFormatting>
  <conditionalFormatting sqref="C6:C105">
    <cfRule type="expression" dxfId="178" priority="89">
      <formula>AND($Q6&lt;&gt;"",$Q6&lt;&gt;0,$C6="")</formula>
    </cfRule>
  </conditionalFormatting>
  <conditionalFormatting sqref="E6:E105">
    <cfRule type="expression" dxfId="177" priority="91">
      <formula>AND($Q6&lt;&gt;"",$Q6&lt;&gt;0,$E6="")</formula>
    </cfRule>
  </conditionalFormatting>
  <conditionalFormatting sqref="G6:G105">
    <cfRule type="expression" dxfId="176" priority="4">
      <formula>$F6="Arbeidskosten"</formula>
    </cfRule>
    <cfRule type="expression" dxfId="175" priority="6" stopIfTrue="1">
      <formula>AND($H6&lt;&gt;"",$H6&lt;&gt;"Uurtarief",$H6&lt;&gt;"Vast tarief")</formula>
    </cfRule>
    <cfRule type="expression" dxfId="174" priority="11" stopIfTrue="1">
      <formula>AND($F6&lt;&gt;"",LEFT($C$2,15)="Kies een bereken'")</formula>
    </cfRule>
    <cfRule type="expression" dxfId="173" priority="15" stopIfTrue="1">
      <formula>$T6&lt;&gt;""</formula>
    </cfRule>
  </conditionalFormatting>
  <conditionalFormatting sqref="H6:H105 J6:K105">
    <cfRule type="expression" dxfId="172" priority="5">
      <formula>RIGHT($H6,6)="tarief"</formula>
    </cfRule>
  </conditionalFormatting>
  <conditionalFormatting sqref="I6:M105">
    <cfRule type="expression" dxfId="171" priority="95" stopIfTrue="1">
      <formula>AND($H6&lt;&gt;"",$H6&lt;&gt;"Uurtarief",$H6&lt;&gt;"Vast tarief")</formula>
    </cfRule>
    <cfRule type="expression" dxfId="170" priority="96" stopIfTrue="1">
      <formula>AND($F6&lt;&gt;"",LEFT($C$2,15)="Kies een bereken'")</formula>
    </cfRule>
    <cfRule type="expression" dxfId="169" priority="97" stopIfTrue="1">
      <formula>$T6&lt;&gt;""</formula>
    </cfRule>
  </conditionalFormatting>
  <conditionalFormatting sqref="J6:K105">
    <cfRule type="expression" dxfId="168" priority="93" stopIfTrue="1">
      <formula>AND($D6&lt;&gt;"",$C$2="Kies een berekeningsmethode op tabblad 'Begrotingsoverzicht'")</formula>
    </cfRule>
    <cfRule type="expression" dxfId="167" priority="94" stopIfTrue="1">
      <formula>$O6="Dit kostentype hoeft u niet op te geven. Hiervoor wordt een forfait berekend."</formula>
    </cfRule>
    <cfRule type="expression" dxfId="166" priority="107" stopIfTrue="1">
      <formula>AND($D6&lt;&gt;"",$C$2="Kies een berekeningsmethode op tabblad 'Begrotingsoverzicht'")</formula>
    </cfRule>
  </conditionalFormatting>
  <conditionalFormatting sqref="L6:M105 I6:I105">
    <cfRule type="expression" dxfId="165" priority="38">
      <formula>$H6="Uurtarief"</formula>
    </cfRule>
  </conditionalFormatting>
  <conditionalFormatting sqref="L6:M105">
    <cfRule type="expression" dxfId="164" priority="39">
      <formula>$H6="Vast tarief"</formula>
    </cfRule>
  </conditionalFormatting>
  <conditionalFormatting sqref="L6:S105">
    <cfRule type="expression" dxfId="163" priority="3">
      <formula>$T6&lt;&gt;""</formula>
    </cfRule>
  </conditionalFormatting>
  <conditionalFormatting sqref="N6:O105">
    <cfRule type="expression" dxfId="162"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35"/>
  <cols>
    <col min="1" max="1" width="2.81640625" style="37" customWidth="1"/>
    <col min="2" max="2" width="56" style="37" customWidth="1"/>
    <col min="3" max="3" width="33.1796875" style="37" customWidth="1"/>
    <col min="4" max="10" width="30.7265625" style="37" customWidth="1"/>
    <col min="11" max="11" width="16.81640625" style="37" hidden="1" customWidth="1"/>
    <col min="12" max="12" width="27.26953125" style="37" hidden="1" customWidth="1"/>
    <col min="13" max="14" width="84.81640625" style="37" hidden="1" customWidth="1"/>
    <col min="15" max="15" width="46.26953125" style="37" hidden="1" customWidth="1"/>
    <col min="16" max="16" width="12.54296875" style="37" hidden="1" customWidth="1"/>
    <col min="17" max="17" width="25.81640625" style="37" hidden="1" customWidth="1"/>
    <col min="18" max="21" width="9.1796875" style="37" hidden="1" customWidth="1"/>
    <col min="22" max="22" width="14.26953125" style="37" hidden="1" customWidth="1"/>
    <col min="23" max="23" width="9.1796875" style="37" hidden="1" customWidth="1"/>
    <col min="24" max="26" width="11.54296875" style="37" hidden="1" customWidth="1"/>
    <col min="27" max="16384" width="9.1796875" style="37" hidden="1"/>
  </cols>
  <sheetData>
    <row r="1" spans="2:10" ht="4.5" customHeight="1" x14ac:dyDescent="0.35">
      <c r="B1" s="36"/>
      <c r="C1" s="284" t="str">
        <f>IF($C$2="","Kies op tabblad '1. Aanvraag gegevens' de juiste openstelling","")</f>
        <v>Kies op tabblad '1. Aanvraag gegevens' de juiste openstelling</v>
      </c>
      <c r="D1" s="36"/>
    </row>
    <row r="2" spans="2:10" ht="14.5" x14ac:dyDescent="0.35">
      <c r="B2" s="24" t="s">
        <v>192</v>
      </c>
      <c r="C2" s="370" t="str">
        <f>IF('1. Aanvraaggegevens'!C2&lt;&gt;"",'1. Aanvraaggegevens'!C2,"")</f>
        <v/>
      </c>
      <c r="D2" s="370"/>
    </row>
    <row r="3" spans="2:10" ht="15" customHeight="1" x14ac:dyDescent="0.35">
      <c r="B3" s="24" t="s">
        <v>189</v>
      </c>
      <c r="C3" s="371" t="str">
        <f>IF('1. Aanvraaggegevens'!C3&lt;&gt;"",'1. Aanvraaggegevens'!C3,"")</f>
        <v/>
      </c>
      <c r="D3" s="371"/>
    </row>
    <row r="4" spans="2:10" ht="15" customHeight="1" x14ac:dyDescent="0.35">
      <c r="B4" s="24" t="s">
        <v>190</v>
      </c>
      <c r="C4" s="371" t="str">
        <f>IF('1. Aanvraaggegevens'!C4&lt;&gt;"",'1. Aanvraaggegevens'!C4,"")</f>
        <v/>
      </c>
      <c r="D4" s="371"/>
    </row>
    <row r="5" spans="2:10" ht="15" customHeight="1" x14ac:dyDescent="0.35">
      <c r="B5" s="24" t="s">
        <v>191</v>
      </c>
      <c r="C5" s="371" t="str">
        <f>IF('1. Aanvraaggegevens'!C5&lt;&gt;"",'1. Aanvraaggegevens'!C5,"")</f>
        <v/>
      </c>
      <c r="D5" s="371"/>
    </row>
    <row r="6" spans="2:10" ht="15" customHeight="1" x14ac:dyDescent="0.35">
      <c r="B6" s="6"/>
      <c r="C6" s="372" t="str">
        <f>IF('1. Aanvraaggegevens'!C6&lt;&gt;"",'1. Aanvraaggegevens'!C6,"")</f>
        <v/>
      </c>
      <c r="D6" s="372"/>
    </row>
    <row r="7" spans="2:10" ht="4.5" customHeight="1" x14ac:dyDescent="0.35">
      <c r="C7" s="38"/>
      <c r="D7" s="38"/>
    </row>
    <row r="8" spans="2:10" ht="15" customHeight="1" x14ac:dyDescent="0.35">
      <c r="B8" s="211" t="s">
        <v>188</v>
      </c>
      <c r="C8" s="369" t="str">
        <f>IF('1. Aanvraaggegevens'!C8&lt;&gt;"",'1. Aanvraaggegevens'!C8,"")</f>
        <v/>
      </c>
      <c r="D8" s="369"/>
    </row>
    <row r="9" spans="2:10" ht="21.75" customHeight="1" x14ac:dyDescent="0.35">
      <c r="B9" s="229"/>
      <c r="C9" s="229"/>
      <c r="D9" s="250" t="s">
        <v>258</v>
      </c>
      <c r="E9" s="229"/>
      <c r="F9" s="229"/>
      <c r="G9" s="229"/>
      <c r="H9" s="229"/>
      <c r="I9" s="229"/>
    </row>
    <row r="10" spans="2:10" ht="30" customHeight="1" x14ac:dyDescent="0.35">
      <c r="B10" s="288" t="s">
        <v>0</v>
      </c>
      <c r="C10" s="285" t="s">
        <v>229</v>
      </c>
      <c r="D10" s="286" t="str" cm="1">
        <f t="array" aca="1" ref="D10" ca="1">TRANSPOSE(Activiteiten_Uniek_Aanvraag)</f>
        <v/>
      </c>
      <c r="E10" s="286"/>
      <c r="F10" s="286"/>
      <c r="G10" s="286"/>
      <c r="H10" s="286"/>
      <c r="I10" s="286"/>
      <c r="J10" s="287"/>
    </row>
    <row r="11" spans="2:10" ht="15" customHeight="1" x14ac:dyDescent="0.3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3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3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3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3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3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3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3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3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3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3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35">
      <c r="B22" s="52"/>
      <c r="C22" s="52"/>
      <c r="D22" s="53"/>
      <c r="S22" s="37"/>
      <c r="T22" s="37"/>
      <c r="U22" s="37"/>
      <c r="V22" s="37"/>
      <c r="W22" s="37"/>
      <c r="X22" s="37"/>
      <c r="Y22" s="37"/>
      <c r="Z22" s="37"/>
      <c r="AA22" s="37"/>
    </row>
    <row r="23" spans="2:27" s="38" customFormat="1" ht="6" customHeight="1" x14ac:dyDescent="0.35">
      <c r="B23" s="52"/>
      <c r="C23" s="54"/>
      <c r="D23" s="54"/>
      <c r="S23" s="37"/>
      <c r="T23" s="37"/>
      <c r="U23" s="37"/>
      <c r="V23" s="37"/>
      <c r="W23" s="37"/>
      <c r="X23" s="37"/>
      <c r="Y23" s="37"/>
      <c r="Z23" s="37"/>
      <c r="AA23" s="37"/>
    </row>
    <row r="24" spans="2:27" s="38" customFormat="1" ht="6" customHeight="1" x14ac:dyDescent="0.35">
      <c r="B24" s="55"/>
      <c r="C24" s="55"/>
      <c r="D24" s="56"/>
      <c r="S24" s="37"/>
      <c r="T24" s="37"/>
      <c r="U24" s="37"/>
      <c r="V24" s="37"/>
      <c r="W24" s="37"/>
      <c r="X24" s="37"/>
      <c r="Y24" s="37"/>
      <c r="Z24" s="37"/>
      <c r="AA24" s="37"/>
    </row>
    <row r="25" spans="2:27" ht="15" customHeight="1" x14ac:dyDescent="0.35">
      <c r="B25" s="115" t="s">
        <v>166</v>
      </c>
      <c r="C25" s="115" t="s">
        <v>136</v>
      </c>
      <c r="D25" s="115" t="s">
        <v>1</v>
      </c>
      <c r="E25" s="115" t="s">
        <v>144</v>
      </c>
    </row>
    <row r="26" spans="2:27" s="38" customFormat="1" ht="15" customHeight="1" x14ac:dyDescent="0.3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3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3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3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3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3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3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3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35">
      <c r="B34" s="115"/>
      <c r="C34" s="115"/>
      <c r="D34" s="115"/>
      <c r="E34" s="115"/>
    </row>
    <row r="35" spans="2:17" s="38" customFormat="1" ht="15" customHeight="1" x14ac:dyDescent="0.35">
      <c r="D35" s="132" t="s">
        <v>145</v>
      </c>
      <c r="E35" s="110">
        <f ca="1">IFERROR(SUMPRODUCT(D26:D33,C26:C33),0)</f>
        <v>0</v>
      </c>
    </row>
    <row r="36" spans="2:17" s="38" customFormat="1" ht="15" customHeight="1" x14ac:dyDescent="0.3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3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35">
      <c r="B38" s="58"/>
      <c r="C38" s="59"/>
      <c r="D38" s="60"/>
    </row>
    <row r="39" spans="2:17" ht="15" customHeight="1" x14ac:dyDescent="0.35">
      <c r="B39" s="363" t="s">
        <v>11</v>
      </c>
      <c r="C39" s="364"/>
      <c r="D39" s="364"/>
      <c r="E39" s="365"/>
      <c r="O39" s="61" t="s">
        <v>50</v>
      </c>
      <c r="P39" s="101" t="s">
        <v>184</v>
      </c>
      <c r="Q39" s="101" t="s">
        <v>183</v>
      </c>
    </row>
    <row r="40" spans="2:17" ht="34.5" customHeight="1" x14ac:dyDescent="0.3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3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35">
      <c r="B42" s="307" t="s">
        <v>70</v>
      </c>
      <c r="C42" s="308">
        <f>IF(C40&lt;&gt;0,IF($C$40&gt;0.1,SUM(D42:D42),$C$19),0)</f>
        <v>0</v>
      </c>
      <c r="D42" s="309">
        <f>IF(C40&lt;&gt;0,IF($C$40&gt;0.1,C19-C14+D41,C19),0)</f>
        <v>0</v>
      </c>
      <c r="E42" s="310"/>
      <c r="O42" s="61" t="s">
        <v>11</v>
      </c>
      <c r="P42" s="62"/>
      <c r="Q42" s="101" t="s">
        <v>195</v>
      </c>
    </row>
    <row r="43" spans="2:17" s="38" customFormat="1" ht="15" customHeight="1" x14ac:dyDescent="0.3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3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3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35">
      <c r="B46" s="307"/>
      <c r="C46" s="308"/>
      <c r="D46" s="309"/>
      <c r="E46" s="310"/>
      <c r="O46" s="63" t="s">
        <v>186</v>
      </c>
      <c r="P46" s="64">
        <f>IF(P45&gt;0.1,Q47*0.1,SUMIFS(SubsidieTabel!$J:$J,SubsidieTabel!$C:$C,"=Grond*"))</f>
        <v>0</v>
      </c>
      <c r="Q46" s="64">
        <f>IFERROR(C14*($P46/$C14),C14)</f>
        <v>0</v>
      </c>
    </row>
    <row r="47" spans="2:17" ht="15" customHeight="1" x14ac:dyDescent="0.35">
      <c r="B47" s="366" t="s">
        <v>141</v>
      </c>
      <c r="C47" s="367"/>
      <c r="D47" s="367"/>
      <c r="E47" s="368"/>
      <c r="O47" s="63" t="s">
        <v>70</v>
      </c>
      <c r="P47" s="64">
        <f>IF($P$45&gt;0.1,Q47,0)</f>
        <v>0</v>
      </c>
      <c r="Q47" s="64">
        <f>IFERROR((SUMIFS(SubsidieTabel!$J:$J,SubsidieTabel!$C:$C,"&lt;&gt;Bijdrage*",SubsidieTabel!$C:$C,"&lt;&gt;Grond*")+P44)/0.9,0)</f>
        <v>0</v>
      </c>
    </row>
    <row r="48" spans="2:17" ht="14.5" x14ac:dyDescent="0.3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ht="14.5" x14ac:dyDescent="0.3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3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35">
      <c r="B51" s="313"/>
      <c r="C51" s="314"/>
      <c r="D51" s="315"/>
      <c r="E51" s="316"/>
      <c r="O51" s="208"/>
      <c r="P51" s="121"/>
      <c r="Q51" s="122"/>
    </row>
    <row r="52" spans="2:17" ht="32.25" customHeight="1" x14ac:dyDescent="0.3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29" x14ac:dyDescent="0.35">
      <c r="O53" s="210" t="s">
        <v>185</v>
      </c>
      <c r="P53" s="104">
        <f>MIN((SUMIFS(SubsidieTabel!$J:$J,SubsidieTabel!$C:$C,"&lt;&gt;Bijdrage*",SubsidieTabel!$C:$C,"&lt;&gt;Grond*")+P46),SUMIFS(SubsidieTabel!$J:$J,SubsidieTabel!$C:$C,"=Bijdrage*"))</f>
        <v>0</v>
      </c>
      <c r="Q53" s="66"/>
    </row>
    <row r="54" spans="2:17" ht="15" customHeight="1" x14ac:dyDescent="0.3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ht="14.5" x14ac:dyDescent="0.3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35">
      <c r="E56" s="125"/>
      <c r="O56" s="68"/>
      <c r="P56" s="69"/>
      <c r="Q56" s="70"/>
    </row>
    <row r="57" spans="2:17" ht="44.5" customHeight="1" x14ac:dyDescent="0.3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160" priority="2">
      <formula>$C$40&gt;0.1</formula>
    </cfRule>
  </conditionalFormatting>
  <conditionalFormatting sqref="B47:E50">
    <cfRule type="expression" dxfId="159" priority="1">
      <formula>$C$48&lt;0</formula>
    </cfRule>
  </conditionalFormatting>
  <conditionalFormatting sqref="B52:E52">
    <cfRule type="expression" dxfId="158" priority="3">
      <formula>AND(OR($C$45&gt;0,$C$50&gt;0),$C$52&lt;&gt;$E$35)</formula>
    </cfRule>
  </conditionalFormatting>
  <conditionalFormatting sqref="D10:I10">
    <cfRule type="expression" dxfId="157" priority="8">
      <formula>D10&lt;&gt;""</formula>
    </cfRule>
  </conditionalFormatting>
  <conditionalFormatting sqref="D11:J18 D20:J20">
    <cfRule type="expression" dxfId="156" priority="5">
      <formula>D11&lt;&gt;""</formula>
    </cfRule>
  </conditionalFormatting>
  <conditionalFormatting sqref="D19:J19">
    <cfRule type="expression" dxfId="155" priority="6">
      <formula>D19&lt;&gt;""</formula>
    </cfRule>
  </conditionalFormatting>
  <conditionalFormatting sqref="D21:J21">
    <cfRule type="expression" dxfId="154" priority="7">
      <formula>D21&lt;&gt;""</formula>
    </cfRule>
  </conditionalFormatting>
  <conditionalFormatting sqref="E37">
    <cfRule type="expression" dxfId="153" priority="34" stopIfTrue="1">
      <formula>AND($E$37&lt;&gt;"",$E$37&gt;Subsidie_Aanvraag)</formula>
    </cfRule>
    <cfRule type="expression" dxfId="152" priority="35">
      <formula>AND($E$37&lt;&gt;"",$E$37&lt;Subsidie_Aanvraag)</formula>
    </cfRule>
  </conditionalFormatting>
  <conditionalFormatting sqref="F37:N37">
    <cfRule type="expression" dxfId="151" priority="36" stopIfTrue="1">
      <formula>AND(E37&lt;&gt;"",E37&gt;Subsidie_Aanvraag)</formula>
    </cfRule>
    <cfRule type="expression" dxfId="150" priority="37">
      <formula>AND(E37&lt;&gt;"",E37&lt;Subsidie_Aanvraag)</formula>
    </cfRule>
  </conditionalFormatting>
  <conditionalFormatting sqref="O52:O53 O54:Q55">
    <cfRule type="expression" dxfId="149" priority="38">
      <formula>$P$55=0</formula>
    </cfRule>
  </conditionalFormatting>
  <conditionalFormatting sqref="O53:O54">
    <cfRule type="expression" dxfId="148" priority="30">
      <formula>$P$45=0</formula>
    </cfRule>
  </conditionalFormatting>
  <conditionalFormatting sqref="O39:Q40">
    <cfRule type="expression" dxfId="147" priority="22">
      <formula>$P$45=0</formula>
    </cfRule>
  </conditionalFormatting>
  <conditionalFormatting sqref="O42:Q50">
    <cfRule type="expression" dxfId="146" priority="23">
      <formula>$P$45&lt;0.1</formula>
    </cfRule>
    <cfRule type="expression" dxfId="145" priority="43">
      <formula>$P$45=0</formula>
    </cfRule>
  </conditionalFormatting>
  <conditionalFormatting sqref="O57:Q57">
    <cfRule type="expression" dxfId="144" priority="41">
      <formula>OR($P$48&lt;&gt;0,$P$55&lt;&gt;0)</formula>
    </cfRule>
  </conditionalFormatting>
  <conditionalFormatting sqref="P52:Q52">
    <cfRule type="expression" dxfId="143" priority="28">
      <formula>$P$45=0</formula>
    </cfRule>
  </conditionalFormatting>
  <conditionalFormatting sqref="P53:Q54">
    <cfRule type="expression" dxfId="14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796875" defaultRowHeight="15" customHeight="1" x14ac:dyDescent="0.35"/>
  <cols>
    <col min="1" max="1" width="2.81640625" style="37" customWidth="1"/>
    <col min="2" max="2" width="61.7265625" style="37" customWidth="1"/>
    <col min="3" max="3" width="24.453125" style="37" customWidth="1"/>
    <col min="4" max="10" width="30.7265625" style="37" customWidth="1"/>
    <col min="11" max="11" width="11.54296875" style="37" bestFit="1" customWidth="1"/>
    <col min="12" max="12" width="12.1796875" style="37" bestFit="1" customWidth="1"/>
    <col min="13" max="16384" width="9.1796875" style="37"/>
  </cols>
  <sheetData>
    <row r="1" spans="2:12" ht="3" customHeight="1" x14ac:dyDescent="0.35">
      <c r="C1" s="251" t="str">
        <f>IF($C$2="","Kies op tabblad '1. Aanvraag gegevens' de juiste openstelling","")</f>
        <v>Kies op tabblad '1. Aanvraag gegevens' de juiste openstelling</v>
      </c>
    </row>
    <row r="2" spans="2:12" ht="28.5" customHeight="1" x14ac:dyDescent="0.35">
      <c r="B2" s="24" t="s">
        <v>77</v>
      </c>
      <c r="C2" s="370" t="str">
        <f>IF('1. Aanvraaggegevens'!C2&lt;&gt;"",'1. Aanvraaggegevens'!C2,"")</f>
        <v/>
      </c>
      <c r="D2" s="370"/>
    </row>
    <row r="3" spans="2:12" ht="15" customHeight="1" x14ac:dyDescent="0.35">
      <c r="B3" s="24" t="s">
        <v>16</v>
      </c>
      <c r="C3" s="371" t="str">
        <f>IF('1. Aanvraaggegevens'!C3&lt;&gt;"",'1. Aanvraaggegevens'!C3,"")</f>
        <v/>
      </c>
      <c r="D3" s="371"/>
    </row>
    <row r="4" spans="2:12" ht="15" customHeight="1" x14ac:dyDescent="0.35">
      <c r="B4" s="24" t="s">
        <v>17</v>
      </c>
      <c r="C4" s="371" t="str">
        <f>IF('1. Aanvraaggegevens'!C4&lt;&gt;"",'1. Aanvraaggegevens'!C4,"")</f>
        <v/>
      </c>
      <c r="D4" s="371"/>
      <c r="I4" s="216"/>
      <c r="J4" s="125"/>
    </row>
    <row r="5" spans="2:12" ht="15" customHeight="1" x14ac:dyDescent="0.35">
      <c r="B5" s="24" t="s">
        <v>18</v>
      </c>
      <c r="C5" s="371" t="str">
        <f>IF('1. Aanvraaggegevens'!C5&lt;&gt;"",'1. Aanvraaggegevens'!C5,"")</f>
        <v/>
      </c>
      <c r="D5" s="371"/>
      <c r="I5" s="207"/>
      <c r="L5" s="125"/>
    </row>
    <row r="6" spans="2:12" ht="15" customHeight="1" x14ac:dyDescent="0.35">
      <c r="B6" s="6"/>
      <c r="C6" s="372" t="str">
        <f>IF('1. Aanvraaggegevens'!C6&lt;&gt;"",'1. Aanvraaggegevens'!C6,"")</f>
        <v/>
      </c>
      <c r="D6" s="372"/>
      <c r="I6" s="207"/>
    </row>
    <row r="7" spans="2:12" ht="2.5" customHeight="1" x14ac:dyDescent="0.35">
      <c r="C7" s="332" t="str">
        <f>IF($C$8="","Kies op tabblad '1. Aanvraag gegevens' de juiste methode","")</f>
        <v>Kies op tabblad '1. Aanvraag gegevens' de juiste methode</v>
      </c>
      <c r="D7" s="38"/>
    </row>
    <row r="8" spans="2:12" ht="15" customHeight="1" x14ac:dyDescent="0.35">
      <c r="B8" s="26" t="s">
        <v>19</v>
      </c>
      <c r="C8" s="369" t="str">
        <f>IF('1. Aanvraaggegevens'!C8&lt;&gt;"",'1. Aanvraaggegevens'!C8,"")</f>
        <v/>
      </c>
      <c r="D8" s="369"/>
      <c r="F8" s="36" t="s">
        <v>257</v>
      </c>
    </row>
    <row r="9" spans="2:12" ht="2.15" customHeight="1" x14ac:dyDescent="0.35"/>
    <row r="10" spans="2:12" ht="45.75" customHeight="1" x14ac:dyDescent="0.3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3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3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3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3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3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3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3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3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3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3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3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35">
      <c r="B22" s="52"/>
      <c r="C22" s="52"/>
      <c r="D22" s="53"/>
    </row>
    <row r="23" spans="2:10" s="38" customFormat="1" ht="6" customHeight="1" x14ac:dyDescent="0.35">
      <c r="B23" s="52"/>
      <c r="C23" s="54"/>
      <c r="D23" s="54"/>
    </row>
    <row r="24" spans="2:10" s="38" customFormat="1" ht="6" customHeight="1" x14ac:dyDescent="0.35">
      <c r="B24" s="55"/>
      <c r="C24" s="55"/>
      <c r="D24" s="56"/>
    </row>
    <row r="25" spans="2:10" ht="15" customHeight="1" x14ac:dyDescent="0.35">
      <c r="B25" s="115" t="s">
        <v>166</v>
      </c>
      <c r="C25" s="115" t="s">
        <v>136</v>
      </c>
      <c r="D25" s="115" t="s">
        <v>1</v>
      </c>
      <c r="E25" s="115" t="s">
        <v>144</v>
      </c>
    </row>
    <row r="26" spans="2:10" s="38" customFormat="1" ht="15" customHeight="1" x14ac:dyDescent="0.3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3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3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3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3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3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3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3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35">
      <c r="B34" s="115"/>
      <c r="C34" s="115"/>
      <c r="D34" s="115"/>
      <c r="E34" s="115"/>
    </row>
    <row r="35" spans="2:13" s="38" customFormat="1" ht="15" customHeight="1" x14ac:dyDescent="0.35">
      <c r="D35" s="132" t="s">
        <v>145</v>
      </c>
      <c r="E35" s="110">
        <f ca="1">IFERROR(SUMPRODUCT(D26:D33,C26:C33),0)</f>
        <v>0</v>
      </c>
      <c r="F35" s="215"/>
    </row>
    <row r="36" spans="2:13" s="38" customFormat="1" ht="15" customHeight="1" x14ac:dyDescent="0.3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3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35">
      <c r="B38" s="58"/>
      <c r="C38" s="59"/>
      <c r="D38" s="60"/>
    </row>
    <row r="39" spans="2:13" s="38" customFormat="1" ht="15" customHeight="1" x14ac:dyDescent="0.35">
      <c r="B39" s="373" t="s">
        <v>11</v>
      </c>
      <c r="C39" s="374"/>
      <c r="D39" s="374"/>
      <c r="E39" s="375"/>
    </row>
    <row r="40" spans="2:13" ht="31.5" customHeight="1" x14ac:dyDescent="0.3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3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35">
      <c r="B42" s="307" t="s">
        <v>70</v>
      </c>
      <c r="C42" s="308">
        <f>IF($C$40&lt;&gt;0,IF($C$40&gt;0.1,SUM(D42:D42),C19),0)</f>
        <v>0</v>
      </c>
      <c r="D42" s="309">
        <f>IF(C40&lt;&gt;0,IF($C$40&gt;0.1,C19-C14+D41,C19),0)</f>
        <v>0</v>
      </c>
      <c r="E42" s="310"/>
      <c r="J42" s="204"/>
      <c r="K42" s="204"/>
      <c r="L42" s="204"/>
      <c r="M42" s="207"/>
    </row>
    <row r="43" spans="2:13" ht="15" customHeight="1" x14ac:dyDescent="0.3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35">
      <c r="B44" s="307" t="s">
        <v>72</v>
      </c>
      <c r="C44" s="308">
        <f>SUM(C42:C43)</f>
        <v>0</v>
      </c>
      <c r="D44" s="309">
        <f>SUM(D42:D43)</f>
        <v>0</v>
      </c>
      <c r="E44" s="310"/>
      <c r="M44" s="207"/>
    </row>
    <row r="45" spans="2:13" ht="15" customHeight="1" x14ac:dyDescent="0.35">
      <c r="B45" s="307" t="s">
        <v>276</v>
      </c>
      <c r="C45" s="308">
        <f>SUM(D45:D45)</f>
        <v>0</v>
      </c>
      <c r="D45" s="309" t="str">
        <f>IFERROR(IF($C$41&lt;&gt;0,SUMIFS(SubsidieTabel!$M:$M,SubsidieTabel!$B:$B,"&lt;&gt;"&amp;$B$39)+ROUND(AVERAGEIFS(SubsidieTabel!$L:$L,SubsidieTabel!$B:$B,$B$39)*$D$41,2),""),"")</f>
        <v/>
      </c>
      <c r="E45" s="310"/>
      <c r="M45" s="207"/>
    </row>
    <row r="46" spans="2:13" ht="4.5" customHeight="1" x14ac:dyDescent="0.35">
      <c r="B46" s="307"/>
      <c r="C46" s="308"/>
      <c r="D46" s="309"/>
      <c r="E46" s="310"/>
      <c r="G46" s="206"/>
      <c r="J46" s="204"/>
      <c r="K46" s="204"/>
      <c r="L46" s="204"/>
      <c r="M46" s="207"/>
    </row>
    <row r="47" spans="2:13" ht="15" customHeight="1" x14ac:dyDescent="0.35">
      <c r="B47" s="366" t="s">
        <v>141</v>
      </c>
      <c r="C47" s="367"/>
      <c r="D47" s="367"/>
      <c r="E47" s="368"/>
      <c r="I47" s="39"/>
      <c r="J47" s="205"/>
      <c r="K47" s="205"/>
      <c r="L47" s="205"/>
      <c r="M47" s="207"/>
    </row>
    <row r="48" spans="2:13" ht="15" customHeight="1" x14ac:dyDescent="0.35">
      <c r="B48" s="312" t="s">
        <v>75</v>
      </c>
      <c r="C48" s="304">
        <f ca="1">IF(C45&gt;0,0-(C45-C50),0-(E35-C50))</f>
        <v>0</v>
      </c>
      <c r="D48" s="359"/>
      <c r="E48" s="360"/>
      <c r="J48" s="204"/>
      <c r="K48" s="204"/>
      <c r="L48" s="204"/>
      <c r="M48" s="207"/>
    </row>
    <row r="49" spans="2:13" ht="15" customHeight="1" x14ac:dyDescent="0.3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3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35">
      <c r="B51" s="313"/>
      <c r="C51" s="314"/>
      <c r="D51" s="315"/>
      <c r="E51" s="316"/>
    </row>
    <row r="52" spans="2:13" ht="37.5" customHeight="1" x14ac:dyDescent="0.3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141" priority="2">
      <formula>$C$40&gt;0.1</formula>
    </cfRule>
  </conditionalFormatting>
  <conditionalFormatting sqref="B47:E50">
    <cfRule type="expression" dxfId="140" priority="1">
      <formula>$C$48&lt;0</formula>
    </cfRule>
  </conditionalFormatting>
  <conditionalFormatting sqref="B52:E52">
    <cfRule type="expression" dxfId="139" priority="13">
      <formula>AND(OR($C$45&gt;0,$C$50&gt;0),$C$52&lt;&gt;$E$35)</formula>
    </cfRule>
  </conditionalFormatting>
  <conditionalFormatting sqref="E37">
    <cfRule type="expression" dxfId="138" priority="17" stopIfTrue="1">
      <formula>AND($E$37&lt;&gt;"",$E$37&gt;Beoord_Subsidie_Aanvraag)</formula>
    </cfRule>
    <cfRule type="expression" dxfId="137" priority="18">
      <formula>AND($E$37&lt;&gt;"",$E$37&lt;Beoord_Subsidie_Aanvraag)</formula>
    </cfRule>
  </conditionalFormatting>
  <conditionalFormatting sqref="F37">
    <cfRule type="expression" dxfId="136" priority="19" stopIfTrue="1">
      <formula>AND(E37&lt;&gt;"",E37&gt;Beoord_Subsidie_Aanvraag)</formula>
    </cfRule>
    <cfRule type="expression" dxfId="135" priority="20">
      <formula>AND(E37&lt;&gt;"",E37&lt;Beoord_Subsidie_Aanvraag)</formula>
    </cfRule>
  </conditionalFormatting>
  <conditionalFormatting sqref="F10:I10">
    <cfRule type="expression" dxfId="134" priority="7">
      <formula>F10&lt;&gt;""</formula>
    </cfRule>
  </conditionalFormatting>
  <conditionalFormatting sqref="F11:J18">
    <cfRule type="expression" dxfId="133" priority="6">
      <formula>F11&lt;&gt;""</formula>
    </cfRule>
  </conditionalFormatting>
  <conditionalFormatting sqref="F19:J19">
    <cfRule type="expression" dxfId="132" priority="4">
      <formula>F19&lt;&gt;""</formula>
    </cfRule>
  </conditionalFormatting>
  <conditionalFormatting sqref="F20:J20">
    <cfRule type="expression" dxfId="131" priority="5">
      <formula>F20&lt;&gt;""</formula>
    </cfRule>
  </conditionalFormatting>
  <conditionalFormatting sqref="F21:J21">
    <cfRule type="expression" dxfId="13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A2" sqref="A2"/>
    </sheetView>
  </sheetViews>
  <sheetFormatPr defaultColWidth="9.1796875" defaultRowHeight="14.5" x14ac:dyDescent="0.35"/>
  <cols>
    <col min="1" max="1" width="9.1796875" style="333"/>
    <col min="2" max="16384" width="9.1796875" style="22"/>
  </cols>
  <sheetData>
    <row r="1" spans="1:1" ht="111" customHeight="1" x14ac:dyDescent="0.35">
      <c r="A1" s="341" t="s">
        <v>414</v>
      </c>
    </row>
    <row r="3" spans="1:1" x14ac:dyDescent="0.35">
      <c r="A3" s="335" t="s">
        <v>305</v>
      </c>
    </row>
    <row r="4" spans="1:1" x14ac:dyDescent="0.35">
      <c r="A4" s="333" t="s">
        <v>306</v>
      </c>
    </row>
    <row r="5" spans="1:1" x14ac:dyDescent="0.35">
      <c r="A5" s="333" t="s">
        <v>214</v>
      </c>
    </row>
    <row r="6" spans="1:1" x14ac:dyDescent="0.35">
      <c r="A6" s="333" t="s">
        <v>307</v>
      </c>
    </row>
    <row r="8" spans="1:1" x14ac:dyDescent="0.35">
      <c r="A8" s="336" t="s">
        <v>212</v>
      </c>
    </row>
    <row r="9" spans="1:1" x14ac:dyDescent="0.35">
      <c r="A9" s="333" t="s">
        <v>308</v>
      </c>
    </row>
    <row r="10" spans="1:1" x14ac:dyDescent="0.35">
      <c r="A10" s="333" t="s">
        <v>309</v>
      </c>
    </row>
    <row r="11" spans="1:1" x14ac:dyDescent="0.35">
      <c r="A11" s="333" t="s">
        <v>310</v>
      </c>
    </row>
    <row r="13" spans="1:1" x14ac:dyDescent="0.35">
      <c r="A13" s="333" t="s">
        <v>311</v>
      </c>
    </row>
    <row r="14" spans="1:1" x14ac:dyDescent="0.35">
      <c r="A14" s="333" t="s">
        <v>312</v>
      </c>
    </row>
    <row r="15" spans="1:1" x14ac:dyDescent="0.35">
      <c r="A15" s="333" t="s">
        <v>401</v>
      </c>
    </row>
    <row r="16" spans="1:1" x14ac:dyDescent="0.35">
      <c r="A16" s="333" t="s">
        <v>313</v>
      </c>
    </row>
    <row r="17" spans="1:1" x14ac:dyDescent="0.35">
      <c r="A17" s="333" t="s">
        <v>355</v>
      </c>
    </row>
    <row r="18" spans="1:1" x14ac:dyDescent="0.35">
      <c r="A18" s="333" t="s">
        <v>356</v>
      </c>
    </row>
    <row r="19" spans="1:1" x14ac:dyDescent="0.35">
      <c r="A19" s="338"/>
    </row>
    <row r="20" spans="1:1" x14ac:dyDescent="0.35">
      <c r="A20" s="336" t="s">
        <v>252</v>
      </c>
    </row>
    <row r="21" spans="1:1" x14ac:dyDescent="0.35">
      <c r="A21" s="333" t="s">
        <v>314</v>
      </c>
    </row>
    <row r="22" spans="1:1" x14ac:dyDescent="0.35">
      <c r="A22" s="333" t="s">
        <v>315</v>
      </c>
    </row>
    <row r="23" spans="1:1" x14ac:dyDescent="0.35">
      <c r="A23" s="333" t="s">
        <v>316</v>
      </c>
    </row>
    <row r="24" spans="1:1" x14ac:dyDescent="0.35">
      <c r="A24" s="333" t="s">
        <v>317</v>
      </c>
    </row>
    <row r="25" spans="1:1" x14ac:dyDescent="0.35">
      <c r="A25" s="333" t="s">
        <v>318</v>
      </c>
    </row>
    <row r="26" spans="1:1" x14ac:dyDescent="0.35">
      <c r="A26" s="333" t="s">
        <v>319</v>
      </c>
    </row>
    <row r="27" spans="1:1" x14ac:dyDescent="0.35">
      <c r="A27" s="333" t="s">
        <v>320</v>
      </c>
    </row>
    <row r="28" spans="1:1" x14ac:dyDescent="0.35">
      <c r="A28" s="333" t="s">
        <v>253</v>
      </c>
    </row>
    <row r="30" spans="1:1" x14ac:dyDescent="0.35">
      <c r="A30" s="336" t="s">
        <v>210</v>
      </c>
    </row>
    <row r="31" spans="1:1" x14ac:dyDescent="0.35">
      <c r="A31" s="333" t="s">
        <v>321</v>
      </c>
    </row>
    <row r="32" spans="1:1" x14ac:dyDescent="0.35">
      <c r="A32" s="333" t="s">
        <v>322</v>
      </c>
    </row>
    <row r="33" spans="1:1" x14ac:dyDescent="0.35">
      <c r="A33" s="333" t="s">
        <v>215</v>
      </c>
    </row>
    <row r="35" spans="1:1" x14ac:dyDescent="0.35">
      <c r="A35" s="333" t="s">
        <v>323</v>
      </c>
    </row>
    <row r="36" spans="1:1" x14ac:dyDescent="0.35">
      <c r="A36" s="335"/>
    </row>
    <row r="37" spans="1:1" x14ac:dyDescent="0.35">
      <c r="A37" s="333" t="s">
        <v>324</v>
      </c>
    </row>
    <row r="38" spans="1:1" x14ac:dyDescent="0.35">
      <c r="A38" s="333" t="s">
        <v>266</v>
      </c>
    </row>
    <row r="39" spans="1:1" x14ac:dyDescent="0.35">
      <c r="A39" s="333" t="s">
        <v>357</v>
      </c>
    </row>
    <row r="40" spans="1:1" x14ac:dyDescent="0.35">
      <c r="A40" s="333" t="s">
        <v>358</v>
      </c>
    </row>
    <row r="41" spans="1:1" x14ac:dyDescent="0.35">
      <c r="A41" s="333" t="s">
        <v>265</v>
      </c>
    </row>
    <row r="43" spans="1:1" x14ac:dyDescent="0.35">
      <c r="A43" s="333" t="s">
        <v>267</v>
      </c>
    </row>
    <row r="45" spans="1:1" x14ac:dyDescent="0.35">
      <c r="A45" s="333" t="s">
        <v>325</v>
      </c>
    </row>
    <row r="47" spans="1:1" x14ac:dyDescent="0.35">
      <c r="A47" s="336" t="s">
        <v>213</v>
      </c>
    </row>
    <row r="48" spans="1:1" x14ac:dyDescent="0.35">
      <c r="A48" s="333" t="s">
        <v>415</v>
      </c>
    </row>
    <row r="49" spans="1:1" x14ac:dyDescent="0.35">
      <c r="A49" s="333" t="s">
        <v>326</v>
      </c>
    </row>
    <row r="50" spans="1:1" x14ac:dyDescent="0.35">
      <c r="A50" s="333" t="s">
        <v>416</v>
      </c>
    </row>
    <row r="51" spans="1:1" x14ac:dyDescent="0.35">
      <c r="A51" s="333" t="s">
        <v>327</v>
      </c>
    </row>
    <row r="53" spans="1:1" x14ac:dyDescent="0.35">
      <c r="A53" s="339" t="s">
        <v>407</v>
      </c>
    </row>
    <row r="54" spans="1:1" x14ac:dyDescent="0.35">
      <c r="A54" s="340"/>
    </row>
    <row r="55" spans="1:1" x14ac:dyDescent="0.35">
      <c r="A55" s="338" t="s">
        <v>340</v>
      </c>
    </row>
    <row r="56" spans="1:1" x14ac:dyDescent="0.35">
      <c r="A56" s="333" t="s">
        <v>328</v>
      </c>
    </row>
    <row r="58" spans="1:1" x14ac:dyDescent="0.35">
      <c r="A58" s="336" t="s">
        <v>268</v>
      </c>
    </row>
    <row r="59" spans="1:1" x14ac:dyDescent="0.35">
      <c r="A59" s="335" t="s">
        <v>359</v>
      </c>
    </row>
    <row r="60" spans="1:1" x14ac:dyDescent="0.35">
      <c r="A60" s="333" t="s">
        <v>360</v>
      </c>
    </row>
    <row r="61" spans="1:1" x14ac:dyDescent="0.35">
      <c r="A61" s="333" t="s">
        <v>329</v>
      </c>
    </row>
    <row r="62" spans="1:1" x14ac:dyDescent="0.35">
      <c r="A62" s="335" t="s">
        <v>361</v>
      </c>
    </row>
    <row r="63" spans="1:1" x14ac:dyDescent="0.35">
      <c r="A63" s="333" t="s">
        <v>362</v>
      </c>
    </row>
    <row r="64" spans="1:1" x14ac:dyDescent="0.35">
      <c r="A64" s="333" t="s">
        <v>269</v>
      </c>
    </row>
    <row r="65" spans="1:1" x14ac:dyDescent="0.35">
      <c r="A65" s="335" t="s">
        <v>363</v>
      </c>
    </row>
    <row r="66" spans="1:1" x14ac:dyDescent="0.35">
      <c r="A66" s="333" t="s">
        <v>364</v>
      </c>
    </row>
    <row r="67" spans="1:1" x14ac:dyDescent="0.35">
      <c r="A67" s="333" t="s">
        <v>330</v>
      </c>
    </row>
    <row r="68" spans="1:1" x14ac:dyDescent="0.35">
      <c r="A68" s="335" t="s">
        <v>365</v>
      </c>
    </row>
    <row r="69" spans="1:1" x14ac:dyDescent="0.35">
      <c r="A69" s="333" t="s">
        <v>366</v>
      </c>
    </row>
    <row r="70" spans="1:1" x14ac:dyDescent="0.35">
      <c r="A70" s="335" t="s">
        <v>367</v>
      </c>
    </row>
    <row r="71" spans="1:1" x14ac:dyDescent="0.35">
      <c r="A71" s="333" t="s">
        <v>368</v>
      </c>
    </row>
    <row r="72" spans="1:1" x14ac:dyDescent="0.35">
      <c r="A72" s="333" t="s">
        <v>331</v>
      </c>
    </row>
    <row r="73" spans="1:1" x14ac:dyDescent="0.35">
      <c r="A73" s="335" t="s">
        <v>369</v>
      </c>
    </row>
    <row r="74" spans="1:1" x14ac:dyDescent="0.35">
      <c r="A74" s="333" t="s">
        <v>370</v>
      </c>
    </row>
    <row r="75" spans="1:1" x14ac:dyDescent="0.35">
      <c r="A75" s="333" t="s">
        <v>254</v>
      </c>
    </row>
    <row r="76" spans="1:1" x14ac:dyDescent="0.35">
      <c r="A76" s="333" t="s">
        <v>255</v>
      </c>
    </row>
    <row r="77" spans="1:1" x14ac:dyDescent="0.35">
      <c r="A77" s="335" t="s">
        <v>371</v>
      </c>
    </row>
    <row r="78" spans="1:1" x14ac:dyDescent="0.35">
      <c r="A78" s="333" t="s">
        <v>372</v>
      </c>
    </row>
    <row r="79" spans="1:1" x14ac:dyDescent="0.35">
      <c r="A79" s="333" t="s">
        <v>373</v>
      </c>
    </row>
    <row r="80" spans="1:1" x14ac:dyDescent="0.35">
      <c r="A80" s="335" t="s">
        <v>374</v>
      </c>
    </row>
    <row r="81" spans="1:4" x14ac:dyDescent="0.35">
      <c r="A81" s="333" t="s">
        <v>375</v>
      </c>
      <c r="B81" s="231"/>
      <c r="C81" s="231"/>
      <c r="D81" s="231"/>
    </row>
    <row r="82" spans="1:4" x14ac:dyDescent="0.35">
      <c r="A82" s="333" t="s">
        <v>270</v>
      </c>
    </row>
    <row r="83" spans="1:4" x14ac:dyDescent="0.35">
      <c r="A83" s="333" t="s">
        <v>332</v>
      </c>
    </row>
    <row r="84" spans="1:4" x14ac:dyDescent="0.35">
      <c r="A84" s="335" t="s">
        <v>376</v>
      </c>
    </row>
    <row r="85" spans="1:4" x14ac:dyDescent="0.35">
      <c r="A85" s="333" t="s">
        <v>377</v>
      </c>
    </row>
    <row r="86" spans="1:4" x14ac:dyDescent="0.35">
      <c r="A86" s="335" t="s">
        <v>378</v>
      </c>
    </row>
    <row r="87" spans="1:4" x14ac:dyDescent="0.35">
      <c r="A87" s="333" t="s">
        <v>410</v>
      </c>
    </row>
    <row r="88" spans="1:4" x14ac:dyDescent="0.35">
      <c r="A88" s="335" t="s">
        <v>379</v>
      </c>
    </row>
    <row r="89" spans="1:4" x14ac:dyDescent="0.35">
      <c r="A89" s="333" t="s">
        <v>418</v>
      </c>
    </row>
    <row r="90" spans="1:4" x14ac:dyDescent="0.35">
      <c r="A90" s="333" t="s">
        <v>333</v>
      </c>
    </row>
    <row r="91" spans="1:4" x14ac:dyDescent="0.35">
      <c r="A91" s="333" t="s">
        <v>334</v>
      </c>
    </row>
    <row r="92" spans="1:4" x14ac:dyDescent="0.35">
      <c r="A92" s="333" t="s">
        <v>335</v>
      </c>
    </row>
    <row r="93" spans="1:4" x14ac:dyDescent="0.35">
      <c r="A93" s="333" t="s">
        <v>336</v>
      </c>
    </row>
    <row r="94" spans="1:4" x14ac:dyDescent="0.35">
      <c r="A94" s="333" t="s">
        <v>337</v>
      </c>
    </row>
    <row r="95" spans="1:4" x14ac:dyDescent="0.35">
      <c r="A95" s="333" t="s">
        <v>338</v>
      </c>
    </row>
    <row r="96" spans="1:4" x14ac:dyDescent="0.35">
      <c r="A96" s="333" t="s">
        <v>380</v>
      </c>
    </row>
    <row r="97" spans="1:1" x14ac:dyDescent="0.35">
      <c r="A97" s="335" t="s">
        <v>381</v>
      </c>
    </row>
    <row r="98" spans="1:1" x14ac:dyDescent="0.35">
      <c r="A98" s="333" t="s">
        <v>419</v>
      </c>
    </row>
    <row r="99" spans="1:1" x14ac:dyDescent="0.35">
      <c r="A99" s="335" t="s">
        <v>382</v>
      </c>
    </row>
    <row r="100" spans="1:1" x14ac:dyDescent="0.35">
      <c r="A100" s="333" t="s">
        <v>383</v>
      </c>
    </row>
    <row r="101" spans="1:1" x14ac:dyDescent="0.35">
      <c r="A101" s="335" t="s">
        <v>384</v>
      </c>
    </row>
    <row r="102" spans="1:1" x14ac:dyDescent="0.35">
      <c r="A102" s="333" t="s">
        <v>385</v>
      </c>
    </row>
    <row r="103" spans="1:1" x14ac:dyDescent="0.35">
      <c r="A103" s="335" t="s">
        <v>386</v>
      </c>
    </row>
    <row r="104" spans="1:1" x14ac:dyDescent="0.35">
      <c r="A104" s="333" t="s">
        <v>387</v>
      </c>
    </row>
    <row r="105" spans="1:1" x14ac:dyDescent="0.35">
      <c r="A105" s="335" t="s">
        <v>388</v>
      </c>
    </row>
    <row r="106" spans="1:1" x14ac:dyDescent="0.35">
      <c r="A106" s="333" t="s">
        <v>389</v>
      </c>
    </row>
    <row r="107" spans="1:1" x14ac:dyDescent="0.35">
      <c r="A107" s="335" t="s">
        <v>390</v>
      </c>
    </row>
    <row r="108" spans="1:1" x14ac:dyDescent="0.35">
      <c r="A108" s="333" t="s">
        <v>391</v>
      </c>
    </row>
    <row r="109" spans="1:1" x14ac:dyDescent="0.35">
      <c r="A109" s="333" t="s">
        <v>417</v>
      </c>
    </row>
    <row r="110" spans="1:1" x14ac:dyDescent="0.35">
      <c r="A110" s="333" t="s">
        <v>271</v>
      </c>
    </row>
    <row r="111" spans="1:1" x14ac:dyDescent="0.35">
      <c r="A111" s="335" t="s">
        <v>392</v>
      </c>
    </row>
    <row r="112" spans="1:1" x14ac:dyDescent="0.35">
      <c r="A112" s="333" t="s">
        <v>393</v>
      </c>
    </row>
    <row r="113" spans="1:1" x14ac:dyDescent="0.35">
      <c r="A113" s="335" t="s">
        <v>394</v>
      </c>
    </row>
    <row r="114" spans="1:1" x14ac:dyDescent="0.35">
      <c r="A114" s="333" t="s">
        <v>395</v>
      </c>
    </row>
    <row r="115" spans="1:1" x14ac:dyDescent="0.35">
      <c r="A115" s="333" t="s">
        <v>396</v>
      </c>
    </row>
    <row r="116" spans="1:1" x14ac:dyDescent="0.35">
      <c r="A116" s="333" t="s">
        <v>397</v>
      </c>
    </row>
    <row r="117" spans="1:1" x14ac:dyDescent="0.35">
      <c r="A117" s="337" t="s">
        <v>405</v>
      </c>
    </row>
    <row r="118" spans="1:1" x14ac:dyDescent="0.35">
      <c r="A118" s="337" t="s">
        <v>404</v>
      </c>
    </row>
    <row r="119" spans="1:1" x14ac:dyDescent="0.35">
      <c r="A119" s="335" t="s">
        <v>399</v>
      </c>
    </row>
    <row r="120" spans="1:1" x14ac:dyDescent="0.35">
      <c r="A120" s="333" t="s">
        <v>400</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Printed>2024-03-12T12:56:45Z</cp:lastPrinted>
  <dcterms:created xsi:type="dcterms:W3CDTF">2015-06-05T18:19:34Z</dcterms:created>
  <dcterms:modified xsi:type="dcterms:W3CDTF">2024-10-16T11:00:30Z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