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Mijn Documenten\2024\SVVE\Rekentool\Ontwerp\"/>
    </mc:Choice>
  </mc:AlternateContent>
  <xr:revisionPtr revIDLastSave="0" documentId="8_{C79943AE-9769-475B-8AFA-028968DFC7D7}" xr6:coauthVersionLast="47" xr6:coauthVersionMax="47" xr10:uidLastSave="{00000000-0000-0000-0000-000000000000}"/>
  <bookViews>
    <workbookView xWindow="-120" yWindow="-120" windowWidth="29040" windowHeight="15840" xr2:uid="{839AEA42-ABBB-4B3F-9CE8-7D799509A524}"/>
  </bookViews>
  <sheets>
    <sheet name="Energiebesparende maatregelen" sheetId="1" r:id="rId1"/>
    <sheet name="Monument" sheetId="4" r:id="rId2"/>
    <sheet name="Zeer Energiezuinig Pakke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5" l="1"/>
  <c r="F47" i="4" l="1"/>
  <c r="L34" i="4"/>
  <c r="L29" i="1" l="1"/>
  <c r="F36" i="4"/>
  <c r="F35" i="4"/>
  <c r="F32" i="5"/>
  <c r="I26" i="4" l="1"/>
  <c r="I27" i="4"/>
  <c r="I23" i="4"/>
  <c r="I24" i="4"/>
  <c r="I25" i="4"/>
  <c r="K15" i="5"/>
  <c r="I17" i="5"/>
  <c r="I16" i="5"/>
  <c r="L15" i="5"/>
  <c r="I15" i="5"/>
  <c r="J15" i="5" s="1"/>
  <c r="I14" i="5"/>
  <c r="J14" i="5" s="1"/>
  <c r="I13" i="5"/>
  <c r="J13" i="5" s="1"/>
  <c r="K12" i="5"/>
  <c r="J12" i="5"/>
  <c r="K11" i="5"/>
  <c r="E7" i="5"/>
  <c r="K6" i="5"/>
  <c r="F6" i="5"/>
  <c r="K5" i="5"/>
  <c r="F5" i="5"/>
  <c r="K18" i="4"/>
  <c r="K18" i="1"/>
  <c r="B51" i="4"/>
  <c r="K38" i="4"/>
  <c r="I28" i="4"/>
  <c r="I22" i="4"/>
  <c r="I21" i="4"/>
  <c r="I20" i="4"/>
  <c r="I19" i="4"/>
  <c r="L18" i="4"/>
  <c r="I18" i="4"/>
  <c r="J18" i="4" s="1"/>
  <c r="I17" i="4"/>
  <c r="I16" i="4"/>
  <c r="J16" i="4" s="1"/>
  <c r="I15" i="4"/>
  <c r="I14" i="4"/>
  <c r="J14" i="4" s="1"/>
  <c r="K13" i="4"/>
  <c r="J13" i="4"/>
  <c r="K12" i="4"/>
  <c r="J12" i="4"/>
  <c r="K11" i="4"/>
  <c r="E7" i="4"/>
  <c r="K6" i="4"/>
  <c r="F6" i="4"/>
  <c r="K5" i="4"/>
  <c r="F5" i="4"/>
  <c r="E7" i="1"/>
  <c r="K7" i="5" l="1"/>
  <c r="K7" i="4"/>
  <c r="B46" i="1"/>
  <c r="F25" i="5" l="1"/>
  <c r="F24" i="5"/>
  <c r="F26" i="4"/>
  <c r="F27" i="4"/>
  <c r="F24" i="4"/>
  <c r="F25" i="4"/>
  <c r="F23" i="4"/>
  <c r="F23" i="5"/>
  <c r="F27" i="5" s="1"/>
  <c r="F17" i="5"/>
  <c r="F16" i="5"/>
  <c r="F15" i="5"/>
  <c r="F14" i="5"/>
  <c r="F13" i="5"/>
  <c r="F12" i="5"/>
  <c r="F19" i="5"/>
  <c r="F34" i="5" s="1"/>
  <c r="F34" i="4"/>
  <c r="F40" i="4" s="1"/>
  <c r="F28" i="4"/>
  <c r="F22" i="4"/>
  <c r="F21" i="4"/>
  <c r="F20" i="4"/>
  <c r="F19" i="4"/>
  <c r="F18" i="4"/>
  <c r="F17" i="4"/>
  <c r="F16" i="4"/>
  <c r="F15" i="4"/>
  <c r="F14" i="4"/>
  <c r="F13" i="4"/>
  <c r="F12" i="4"/>
  <c r="F30" i="4" s="1"/>
  <c r="K33" i="1"/>
  <c r="F29" i="5" l="1"/>
  <c r="F43" i="4"/>
  <c r="F45" i="4" s="1"/>
  <c r="F6" i="1"/>
  <c r="F5" i="1"/>
  <c r="K6" i="1"/>
  <c r="K5" i="1"/>
  <c r="K13" i="1"/>
  <c r="K12" i="1"/>
  <c r="K7" i="1"/>
  <c r="L18" i="1"/>
  <c r="I15" i="1"/>
  <c r="I16" i="1"/>
  <c r="I17" i="1"/>
  <c r="I18" i="1"/>
  <c r="I19" i="1"/>
  <c r="I20" i="1"/>
  <c r="I21" i="1"/>
  <c r="I22" i="1"/>
  <c r="I23" i="1"/>
  <c r="I14" i="1"/>
  <c r="J13" i="1"/>
  <c r="J12" i="1"/>
  <c r="F13" i="1" l="1"/>
  <c r="F29" i="1"/>
  <c r="F12" i="1"/>
  <c r="F31" i="1"/>
  <c r="F30" i="1"/>
  <c r="B53" i="4"/>
  <c r="B52" i="4"/>
  <c r="F49" i="4"/>
  <c r="F15" i="1"/>
  <c r="F17" i="1"/>
  <c r="F19" i="1"/>
  <c r="F21" i="1"/>
  <c r="F23" i="1"/>
  <c r="F14" i="1"/>
  <c r="F16" i="1"/>
  <c r="F18" i="1"/>
  <c r="F20" i="1"/>
  <c r="F22" i="1"/>
  <c r="J14" i="1"/>
  <c r="J16" i="1"/>
  <c r="J18" i="1"/>
  <c r="K11" i="1" l="1"/>
  <c r="F25" i="1" l="1"/>
  <c r="F35" i="1" l="1"/>
  <c r="F38" i="1" s="1"/>
  <c r="F40" i="1" s="1"/>
  <c r="F42" i="1" s="1"/>
  <c r="B47" i="1" l="1"/>
  <c r="B48" i="1"/>
  <c r="F44" i="1"/>
</calcChain>
</file>

<file path=xl/sharedStrings.xml><?xml version="1.0" encoding="utf-8"?>
<sst xmlns="http://schemas.openxmlformats.org/spreadsheetml/2006/main" count="224" uniqueCount="102">
  <si>
    <t>gevelisolatie</t>
  </si>
  <si>
    <t>spouwmuurisolatie</t>
  </si>
  <si>
    <t>dak-/zoldervloerisolatie</t>
  </si>
  <si>
    <t>vloer-/bodemisolatie</t>
  </si>
  <si>
    <t>glasisolatie</t>
  </si>
  <si>
    <t xml:space="preserve">spouwmuurisolatie (Rd ≥ 1,1 m2K/W) </t>
  </si>
  <si>
    <t xml:space="preserve">gevelisolatie (Rd ≥ 3,5 m2K/W) </t>
  </si>
  <si>
    <t xml:space="preserve">HR++ glas (U ≤ 1,2 W/m2K) </t>
  </si>
  <si>
    <t xml:space="preserve">kozijnpanelen gecombineerd met HR++ glas (U ≤ 1,2 W/m2K) </t>
  </si>
  <si>
    <t xml:space="preserve">isolerende deuren (U ≤ 1,5 W/m2K (deur)) </t>
  </si>
  <si>
    <t xml:space="preserve">triple-glas (U ≤ 0,7 W/m2K (triple-glas), 
U ≤ 1,5 W/m2K (kozijn)) </t>
  </si>
  <si>
    <t xml:space="preserve">isolerende deuren (U ≤ 1,0 W/m2K (deur), 
U ≤ 1,5 W/m2K (kozijn)) </t>
  </si>
  <si>
    <t>Energiebesparende isolatiemaatregelen</t>
  </si>
  <si>
    <t>m2</t>
  </si>
  <si>
    <t>Bedrag</t>
  </si>
  <si>
    <t xml:space="preserve">dakisolatie (Rd ≥ 3,5 m2K/W) </t>
  </si>
  <si>
    <t xml:space="preserve">zoldervloerisolatie (Rd ≥ 3,5 m2K/W) </t>
  </si>
  <si>
    <t xml:space="preserve">vloerisolatie (Rd ≥ 3,5 m2K/W) </t>
  </si>
  <si>
    <t xml:space="preserve">bodemisolatie (Rd ≥ 3,5 m2K/W) </t>
  </si>
  <si>
    <t>70% gehele dak</t>
  </si>
  <si>
    <t>70% gehele zoldervloer</t>
  </si>
  <si>
    <t>70% gehele vloer</t>
  </si>
  <si>
    <t>70% gehele bodem</t>
  </si>
  <si>
    <t>Aantal appartementen gehele gebouw</t>
  </si>
  <si>
    <t>CO2-gestuurde ventilatiesysteem of balansventilatie met warmteterugwinning (wtw)</t>
  </si>
  <si>
    <t>Energiedisplay of slimme thermostaat</t>
  </si>
  <si>
    <t>Aantal</t>
  </si>
  <si>
    <t xml:space="preserve">Bedrag 
per m2
</t>
  </si>
  <si>
    <t>Subtotaal aanvullende energiebesparende maatregelen:</t>
  </si>
  <si>
    <t>A</t>
  </si>
  <si>
    <t>B</t>
  </si>
  <si>
    <t>C</t>
  </si>
  <si>
    <t>D</t>
  </si>
  <si>
    <t>E</t>
  </si>
  <si>
    <t>F</t>
  </si>
  <si>
    <t>G</t>
  </si>
  <si>
    <t>H</t>
  </si>
  <si>
    <t>bedrag aanlegkosten</t>
  </si>
  <si>
    <t>I</t>
  </si>
  <si>
    <t>Totaal berekende subsidie (G+H)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</si>
  <si>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</si>
  <si>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</si>
  <si>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</si>
  <si>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</si>
  <si>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</si>
  <si>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</si>
  <si>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</si>
  <si>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</si>
  <si>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</si>
  <si>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Totaal bedrag maatregelen en aanvullende maatregelen (D+E):</t>
  </si>
  <si>
    <t>Berekend subsidiabel bedrag (C*F)</t>
  </si>
  <si>
    <t>Nee</t>
  </si>
  <si>
    <t>Wordt er ook een investering gedaan in duurzame warmteoptie(s)
(warmtepomp, zonneboiler, aansluiting op warmtenet)?</t>
  </si>
  <si>
    <t>Disclaimer</t>
  </si>
  <si>
    <t>Subsidieregeling verduurzaming voor vereniging van eigenaars (SVVE)</t>
  </si>
  <si>
    <t>Rekentool voor energiebesparende maatregelen</t>
  </si>
  <si>
    <t>Rekentool voor energiebesparende maatregelen monumenten</t>
  </si>
  <si>
    <t>Dakisolatie</t>
  </si>
  <si>
    <t>Vloerisolatie</t>
  </si>
  <si>
    <t>Gevelisolatie</t>
  </si>
  <si>
    <t>Rc-waarde: ≥ 6,5 m2K/W</t>
  </si>
  <si>
    <t>Rc-waarde: ≥ 5,0 m2K/W</t>
  </si>
  <si>
    <t>Rc-waarde: ≥ 4,0 m2K/W</t>
  </si>
  <si>
    <t>Rekentool voor Zeer energiezuinig pakket (ZEP)</t>
  </si>
  <si>
    <t>gehele gebouw</t>
  </si>
  <si>
    <t>Aantal woningen waarvoor subsidie wordt aangevraagd (koopwoningen en huurwoningen)</t>
  </si>
  <si>
    <t>Aandeelpercentage subsidie</t>
  </si>
  <si>
    <t xml:space="preserve">kozijnpanelen gecombineerd met triple-glas (U ≤ 0,7 W/m2K (paneel), U ≤ 1,5 W/m2K (kozijn)) </t>
  </si>
  <si>
    <t xml:space="preserve">gevelisolatie (Rd ≥ 2,5 m2K/W) </t>
  </si>
  <si>
    <t xml:space="preserve">dakisolatie (Rd ≥ 2,5 m2K/W) </t>
  </si>
  <si>
    <t xml:space="preserve">zoldervloerisolatie (Rd ≥ 2,5 m2K/W) </t>
  </si>
  <si>
    <t>Totaal bedrag isolatie maatregelen en aanvullende maatregelen (D+E):</t>
  </si>
  <si>
    <t>Aanvullende energiebesparende maatregelen</t>
  </si>
  <si>
    <t>Subtotaal isolatiemaatregelen:</t>
  </si>
  <si>
    <t>kozijnpanelen gecombineerd met triple-glas (U ≤ 0,7 W/m2K (paneel),  U ≤ 1,5 W/m2K (kozijn))</t>
  </si>
  <si>
    <t>isolerende deuren (U ≤ 1,0 W/m2K (deur), U ≤ 1,5 W/m2K (kozijn))</t>
  </si>
  <si>
    <t>Extra bonussubsidie (B * € 4.000)</t>
  </si>
  <si>
    <t>Dynamisch waterzijdig inregelen CV-installatie</t>
  </si>
  <si>
    <t>Hoogrendementsglas of voor-/achterzetbeglazing (U ≤ 3,0 W/m2K)</t>
  </si>
  <si>
    <t xml:space="preserve">kozijnpanelen gecombineerd met bovenstaand glas (U ≤ 2,0 W/m2K) </t>
  </si>
  <si>
    <t xml:space="preserve">kozijnpanelen gecombineerd met bovenstaand glas (U ≤ 3,0 W/m2K) </t>
  </si>
  <si>
    <t>Isolerende deuren U ≤ 2,0 W/m2K</t>
  </si>
  <si>
    <t>Hoogrendementsglas of voor-/achterzetbeglazing (U ≤ 2,0 W/m2K)</t>
  </si>
  <si>
    <t>Isolerende deuren U ≤ 1,5 W/m2K</t>
  </si>
  <si>
    <t>triple-glas gecombineerd met nieuwe kozijnen (U ≤ 0,7 W/m2K (triple glas), U ≤ 1,5 W/m2K (kozijn))</t>
  </si>
  <si>
    <t>De rekentool berekent subsidiebedragen voor verduurzamingsmaatregelen via de Subsidieregeling verduurzaming voor verenigingen van eigenaars (SVVE).</t>
  </si>
  <si>
    <t>RVO ontwikkelde deze rekentool om u een schatting te geven van het subsidiebedrag dat u kan aanvragen.</t>
  </si>
  <si>
    <t>U kunt geen rechten ontlenen aan deze schatting.</t>
  </si>
  <si>
    <t>Wilt u SVVE aanvragen of wil u meer weten over de regeling? Lees meer op:</t>
  </si>
  <si>
    <t>Subsidieregeling verduurzaming voor verenigingen van eigenaars (SVVE)-verduurzamingsmaatregelen</t>
  </si>
  <si>
    <t>€ 75 per woning</t>
  </si>
  <si>
    <t>€ 60 per woning</t>
  </si>
  <si>
    <t>15% van de aanlegkosten (obv offerte), maximaal € 600 per woning</t>
  </si>
  <si>
    <t>Gemiddeld Minimum m2
per woning</t>
  </si>
  <si>
    <t>Techniek</t>
  </si>
  <si>
    <t>Maatregel</t>
  </si>
  <si>
    <t>Correctie in verband met 2 technieken (2*G bij 2 technieken):</t>
  </si>
  <si>
    <t>30% van de aanlegkosten (obv offerte), maximaal € 1200 per woning</t>
  </si>
  <si>
    <t>€ 150 per woning</t>
  </si>
  <si>
    <t>€ 120 per woning</t>
  </si>
  <si>
    <t>Totaal berekende subsidie (F+G)</t>
  </si>
  <si>
    <t>versie:2503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</si>
</sst>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\ #,##0.00;&quot;€&quot;\ \-#,##0.00"/>
    <numFmt numFmtId="44" formatCode="_ &quot;€&quot;\ * #,##0.00_ ;_ &quot;€&quot;\ * \-#,##0.00_ ;_ &quot;€&quot;\ * &quot;-&quot;??_ ;_ @_ "/>
  </numFmts>
  <fonts count="1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b/>
      <i/>
      <sz val="10"/>
      <color theme="4"/>
      <name val="Verdana"/>
      <family val="2"/>
    </font>
    <font>
      <b/>
      <sz val="20"/>
      <color rgb="FF007BC7"/>
      <name val="RijksoverheidSansHeadingTT"/>
      <family val="2"/>
    </font>
    <font>
      <sz val="20"/>
      <color rgb="FF007BC7"/>
      <name val="RijksoverheidSansHeadingTT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3FBD5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A9D6E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 tint="-0.249977111117893"/>
      </left>
      <right style="thin">
        <color theme="3" tint="0.7999816888943144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3" tint="0.7999816888943144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3" fillId="0" borderId="0" xfId="3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wrapText="1"/>
      <protection hidden="1"/>
    </xf>
    <xf numFmtId="44" fontId="0" fillId="0" borderId="2" xfId="1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top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6" xfId="0" applyBorder="1" applyAlignment="1" applyProtection="1">
      <alignment horizontal="center"/>
      <protection hidden="1"/>
    </xf>
    <xf numFmtId="44" fontId="0" fillId="0" borderId="7" xfId="1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top" wrapText="1"/>
      <protection hidden="1"/>
    </xf>
    <xf numFmtId="9" fontId="0" fillId="0" borderId="2" xfId="2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Protection="1"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right" vertical="center" wrapText="1"/>
      <protection hidden="1"/>
    </xf>
    <xf numFmtId="7" fontId="0" fillId="0" borderId="2" xfId="1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/>
      <protection hidden="1"/>
    </xf>
    <xf numFmtId="44" fontId="2" fillId="0" borderId="2" xfId="0" applyNumberFormat="1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2" fillId="3" borderId="1" xfId="0" applyNumberFormat="1" applyFont="1" applyFill="1" applyBorder="1" applyAlignment="1" applyProtection="1">
      <alignment horizontal="center" vertical="center"/>
      <protection hidden="1"/>
    </xf>
    <xf numFmtId="44" fontId="2" fillId="3" borderId="2" xfId="0" applyNumberFormat="1" applyFont="1" applyFill="1" applyBorder="1" applyAlignment="1" applyProtection="1">
      <alignment horizontal="center" vertical="center"/>
      <protection hidden="1"/>
    </xf>
    <xf numFmtId="44" fontId="2" fillId="4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8" xfId="0" applyFont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44" fontId="0" fillId="0" borderId="11" xfId="1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top" wrapText="1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2" xfId="1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3" fillId="0" borderId="0" xfId="3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44" fontId="8" fillId="0" borderId="0" xfId="0" applyNumberFormat="1" applyFont="1" applyProtection="1">
      <protection hidden="1"/>
    </xf>
    <xf numFmtId="0" fontId="8" fillId="0" borderId="0" xfId="0" quotePrefix="1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8" xfId="0" applyFont="1" applyBorder="1" applyProtection="1">
      <protection hidden="1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9F9"/>
      <color rgb="FF007BC7"/>
      <color rgb="FFA9D6ED"/>
      <color rgb="FF8FCAE7"/>
      <color rgb="FFD9EDF7"/>
      <color rgb="FFE3FBD5"/>
      <color rgb="FF3987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48</xdr:row>
      <xdr:rowOff>123825</xdr:rowOff>
    </xdr:from>
    <xdr:to>
      <xdr:col>6</xdr:col>
      <xdr:colOff>762000</xdr:colOff>
      <xdr:row>59</xdr:row>
      <xdr:rowOff>123825</xdr:rowOff>
    </xdr:to>
    <xdr:sp macro="" textlink="">
      <xdr:nvSpPr>
        <xdr:cNvPr id="3" name="Rechthoek 2" descr="Disclaimer. Aan de uitkomsten van de berekening kunnen geen rechten worden ontleend.">
          <a:extLst>
            <a:ext uri="{FF2B5EF4-FFF2-40B4-BE49-F238E27FC236}">
              <a16:creationId xmlns:a16="http://schemas.microsoft.com/office/drawing/2014/main" id="{49932720-6389-430E-A0AC-F1BF791CD1A4}"/>
            </a:ext>
          </a:extLst>
        </xdr:cNvPr>
        <xdr:cNvSpPr/>
      </xdr:nvSpPr>
      <xdr:spPr>
        <a:xfrm>
          <a:off x="152400" y="13325475"/>
          <a:ext cx="9791700" cy="1781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2</xdr:col>
      <xdr:colOff>3162300</xdr:colOff>
      <xdr:row>0</xdr:row>
      <xdr:rowOff>0</xdr:rowOff>
    </xdr:from>
    <xdr:to>
      <xdr:col>2</xdr:col>
      <xdr:colOff>3629025</xdr:colOff>
      <xdr:row>1</xdr:row>
      <xdr:rowOff>0</xdr:rowOff>
    </xdr:to>
    <xdr:pic>
      <xdr:nvPicPr>
        <xdr:cNvPr id="4" name="Afbeelding 3" descr="Rijkslogo">
          <a:extLst>
            <a:ext uri="{FF2B5EF4-FFF2-40B4-BE49-F238E27FC236}">
              <a16:creationId xmlns:a16="http://schemas.microsoft.com/office/drawing/2014/main" id="{B7800D17-E748-9A4B-A4EF-07202E15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3638550</xdr:colOff>
      <xdr:row>0</xdr:row>
      <xdr:rowOff>0</xdr:rowOff>
    </xdr:from>
    <xdr:to>
      <xdr:col>4</xdr:col>
      <xdr:colOff>884555</xdr:colOff>
      <xdr:row>1</xdr:row>
      <xdr:rowOff>257175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BDC41F-3C64-CF63-C8B9-3ECA6DEE69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0"/>
          <a:ext cx="2351405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53</xdr:row>
      <xdr:rowOff>123825</xdr:rowOff>
    </xdr:from>
    <xdr:to>
      <xdr:col>6</xdr:col>
      <xdr:colOff>581025</xdr:colOff>
      <xdr:row>64</xdr:row>
      <xdr:rowOff>123825</xdr:rowOff>
    </xdr:to>
    <xdr:sp macro="" textlink="">
      <xdr:nvSpPr>
        <xdr:cNvPr id="2" name="Rechthoek 1" descr="Disclaimer. Aan de uitkomsten van de berekening kunnen geen rechten worden ontleend.">
          <a:extLst>
            <a:ext uri="{FF2B5EF4-FFF2-40B4-BE49-F238E27FC236}">
              <a16:creationId xmlns:a16="http://schemas.microsoft.com/office/drawing/2014/main" id="{EB4348EB-BB25-452A-93FA-CD1E34B20458}"/>
            </a:ext>
          </a:extLst>
        </xdr:cNvPr>
        <xdr:cNvSpPr/>
      </xdr:nvSpPr>
      <xdr:spPr>
        <a:xfrm>
          <a:off x="152400" y="13325475"/>
          <a:ext cx="9610725" cy="1781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2</xdr:col>
      <xdr:colOff>3162300</xdr:colOff>
      <xdr:row>0</xdr:row>
      <xdr:rowOff>0</xdr:rowOff>
    </xdr:from>
    <xdr:to>
      <xdr:col>2</xdr:col>
      <xdr:colOff>3629025</xdr:colOff>
      <xdr:row>1</xdr:row>
      <xdr:rowOff>0</xdr:rowOff>
    </xdr:to>
    <xdr:pic>
      <xdr:nvPicPr>
        <xdr:cNvPr id="3" name="Afbeelding 2" descr="Rijkslogo">
          <a:extLst>
            <a:ext uri="{FF2B5EF4-FFF2-40B4-BE49-F238E27FC236}">
              <a16:creationId xmlns:a16="http://schemas.microsoft.com/office/drawing/2014/main" id="{9D7BADB5-F56B-4F25-903C-539E7345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3638550</xdr:colOff>
      <xdr:row>0</xdr:row>
      <xdr:rowOff>0</xdr:rowOff>
    </xdr:from>
    <xdr:to>
      <xdr:col>4</xdr:col>
      <xdr:colOff>694055</xdr:colOff>
      <xdr:row>1</xdr:row>
      <xdr:rowOff>257175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D63A15D-C06E-4251-9F74-64AE8B365A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0"/>
          <a:ext cx="2351405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38</xdr:row>
      <xdr:rowOff>123825</xdr:rowOff>
    </xdr:from>
    <xdr:to>
      <xdr:col>6</xdr:col>
      <xdr:colOff>790575</xdr:colOff>
      <xdr:row>49</xdr:row>
      <xdr:rowOff>123825</xdr:rowOff>
    </xdr:to>
    <xdr:sp macro="" textlink="">
      <xdr:nvSpPr>
        <xdr:cNvPr id="2" name="Rechthoek 1" descr="Disclaimer. Aan de uitkomsten van de berekening kunnen geen rechten worden ontleend.">
          <a:extLst>
            <a:ext uri="{FF2B5EF4-FFF2-40B4-BE49-F238E27FC236}">
              <a16:creationId xmlns:a16="http://schemas.microsoft.com/office/drawing/2014/main" id="{36C78A2C-F5D4-4FA5-A208-A723A051E1D3}"/>
            </a:ext>
          </a:extLst>
        </xdr:cNvPr>
        <xdr:cNvSpPr/>
      </xdr:nvSpPr>
      <xdr:spPr>
        <a:xfrm>
          <a:off x="152400" y="11953875"/>
          <a:ext cx="9820275" cy="1781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2</xdr:col>
      <xdr:colOff>3162300</xdr:colOff>
      <xdr:row>0</xdr:row>
      <xdr:rowOff>0</xdr:rowOff>
    </xdr:from>
    <xdr:to>
      <xdr:col>2</xdr:col>
      <xdr:colOff>3629025</xdr:colOff>
      <xdr:row>1</xdr:row>
      <xdr:rowOff>0</xdr:rowOff>
    </xdr:to>
    <xdr:pic>
      <xdr:nvPicPr>
        <xdr:cNvPr id="3" name="Afbeelding 2" descr="Rijkslogo">
          <a:extLst>
            <a:ext uri="{FF2B5EF4-FFF2-40B4-BE49-F238E27FC236}">
              <a16:creationId xmlns:a16="http://schemas.microsoft.com/office/drawing/2014/main" id="{8BDF9147-1929-435E-8E58-03287E8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3638550</xdr:colOff>
      <xdr:row>0</xdr:row>
      <xdr:rowOff>0</xdr:rowOff>
    </xdr:from>
    <xdr:to>
      <xdr:col>4</xdr:col>
      <xdr:colOff>884555</xdr:colOff>
      <xdr:row>1</xdr:row>
      <xdr:rowOff>257175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270AFA7-CC79-4E70-B93B-41928663D0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subsidies-financiering/svve/verduurzamingsmaatregel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subsidies-financiering/svve/verduurzamingsmaatregel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subsidies-financiering/svve/verduurzamingsmaatregel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8E35-4008-4A77-976A-82F67D5143F6}">
  <sheetPr codeName="Blad1"/>
  <dimension ref="A1:XFD63"/>
  <sheetViews>
    <sheetView showGridLines="0" tabSelected="1" zoomScaleNormal="100" workbookViewId="0">
      <selection activeCell="E5" sqref="E5"/>
    </sheetView>
  </sheetViews>
  <sheetFormatPr defaultColWidth="0" defaultRowHeight="12.75" zeroHeight="1" x14ac:dyDescent="0.2"/>
  <cols>
    <col min="1" max="1" width="2.75" style="1" customWidth="1"/>
    <col min="2" max="2" width="23" style="2" customWidth="1"/>
    <col min="3" max="3" width="54.625" style="3" customWidth="1"/>
    <col min="4" max="4" width="12.375" style="2" customWidth="1"/>
    <col min="5" max="5" width="13.125" style="4" bestFit="1" customWidth="1"/>
    <col min="6" max="6" width="20.625" style="2" customWidth="1"/>
    <col min="7" max="7" width="11.625" style="2" customWidth="1"/>
    <col min="8" max="8" width="25.75" style="73" customWidth="1"/>
    <col min="9" max="10" width="1.875" style="68" hidden="1"/>
    <col min="11" max="13" width="9" style="68" hidden="1"/>
    <col min="14" max="14" width="12" style="68" hidden="1"/>
    <col min="15" max="31" width="9" style="68" hidden="1"/>
    <col min="32" max="33" width="9" style="50" hidden="1"/>
    <col min="34" max="16383" width="9" style="2" hidden="1"/>
    <col min="16384" max="16384" width="9.875" style="2" hidden="1"/>
  </cols>
  <sheetData>
    <row r="1" spans="1:33" ht="105" customHeight="1" x14ac:dyDescent="0.2"/>
    <row r="2" spans="1:33" s="9" customFormat="1" ht="39.75" customHeight="1" x14ac:dyDescent="0.45">
      <c r="A2" s="48" t="s">
        <v>54</v>
      </c>
      <c r="C2" s="14"/>
      <c r="H2" s="74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51"/>
      <c r="AG2" s="51"/>
    </row>
    <row r="3" spans="1:33" ht="23.25" customHeight="1" x14ac:dyDescent="0.2">
      <c r="A3" s="49" t="s">
        <v>55</v>
      </c>
    </row>
    <row r="4" spans="1:33" x14ac:dyDescent="0.2"/>
    <row r="5" spans="1:33" x14ac:dyDescent="0.2">
      <c r="A5" s="1" t="s">
        <v>29</v>
      </c>
      <c r="B5" s="23" t="s">
        <v>23</v>
      </c>
      <c r="C5" s="34"/>
      <c r="D5" s="15" t="s">
        <v>40</v>
      </c>
      <c r="E5" s="43"/>
      <c r="F5" s="2" t="str">
        <f>IF(E5="","&lt;&lt;&lt; invullen","")</f>
        <v>&lt;&lt;&lt; invullen</v>
      </c>
      <c r="K5" s="68">
        <f>IF(E5="",0,1)</f>
        <v>0</v>
      </c>
    </row>
    <row r="6" spans="1:33" x14ac:dyDescent="0.2">
      <c r="A6" s="1" t="s">
        <v>30</v>
      </c>
      <c r="B6" s="37" t="s">
        <v>65</v>
      </c>
      <c r="C6" s="38"/>
      <c r="D6" s="33" t="s">
        <v>41</v>
      </c>
      <c r="E6" s="43"/>
      <c r="F6" s="2" t="str">
        <f>IF(E6="","&lt;&lt;&lt; invullen","")</f>
        <v>&lt;&lt;&lt; invullen</v>
      </c>
      <c r="K6" s="68">
        <f>IF(E6="",0,1)</f>
        <v>0</v>
      </c>
    </row>
    <row r="7" spans="1:33" x14ac:dyDescent="0.2">
      <c r="A7" s="1" t="s">
        <v>31</v>
      </c>
      <c r="B7" s="35" t="s">
        <v>66</v>
      </c>
      <c r="C7" s="36"/>
      <c r="D7" s="15" t="s">
        <v>42</v>
      </c>
      <c r="E7" s="32" t="str">
        <f>IF(OR(E5="",E6=""),"",ROUND(E6/E5,2))</f>
        <v/>
      </c>
      <c r="K7" s="68">
        <f>IF(E7="",0,1)</f>
        <v>0</v>
      </c>
    </row>
    <row r="8" spans="1:33" x14ac:dyDescent="0.2"/>
    <row r="9" spans="1:33" x14ac:dyDescent="0.2"/>
    <row r="10" spans="1:33" x14ac:dyDescent="0.2">
      <c r="B10" s="5" t="s">
        <v>12</v>
      </c>
    </row>
    <row r="11" spans="1:33" ht="54" customHeight="1" x14ac:dyDescent="0.2">
      <c r="B11" s="65" t="s">
        <v>94</v>
      </c>
      <c r="C11" s="65" t="s">
        <v>95</v>
      </c>
      <c r="D11" s="65" t="s">
        <v>27</v>
      </c>
      <c r="E11" s="66" t="s">
        <v>13</v>
      </c>
      <c r="F11" s="66" t="s">
        <v>14</v>
      </c>
      <c r="G11" s="65" t="s">
        <v>93</v>
      </c>
      <c r="J11" s="70">
        <v>2</v>
      </c>
      <c r="K11" s="70">
        <f>IF(SUM(J12:J23)=0,0,IF(SUM(J12:J23)&lt;2,1,2))</f>
        <v>0</v>
      </c>
    </row>
    <row r="12" spans="1:33" x14ac:dyDescent="0.2">
      <c r="B12" s="18" t="s">
        <v>1</v>
      </c>
      <c r="C12" s="16" t="s">
        <v>5</v>
      </c>
      <c r="D12" s="17">
        <v>5.25</v>
      </c>
      <c r="E12" s="43"/>
      <c r="F12" s="17" t="str">
        <f>IF(OR(K7=0,E12=""),"",E12*D12)</f>
        <v/>
      </c>
      <c r="G12" s="18">
        <v>10</v>
      </c>
      <c r="J12" s="68">
        <f>IF(E12="",0,IF(E12=0,0,1))</f>
        <v>0</v>
      </c>
      <c r="K12" s="68">
        <f>IF($E$5="",G12,$E$5*G12)</f>
        <v>10</v>
      </c>
    </row>
    <row r="13" spans="1:33" x14ac:dyDescent="0.2">
      <c r="B13" s="26" t="s">
        <v>0</v>
      </c>
      <c r="C13" s="16" t="s">
        <v>6</v>
      </c>
      <c r="D13" s="17">
        <v>20.25</v>
      </c>
      <c r="E13" s="43"/>
      <c r="F13" s="17" t="str">
        <f>IF(OR(K7=0,E13=""),"",E13*D13)</f>
        <v/>
      </c>
      <c r="G13" s="18">
        <v>10</v>
      </c>
      <c r="J13" s="68">
        <f>IF(E13="",0,IF(E13=0,0,1))</f>
        <v>0</v>
      </c>
      <c r="K13" s="68">
        <f>IF($E$5="",G13,$E$5*G13)</f>
        <v>10</v>
      </c>
    </row>
    <row r="14" spans="1:33" ht="26.25" customHeight="1" x14ac:dyDescent="0.2">
      <c r="B14" s="26" t="s">
        <v>2</v>
      </c>
      <c r="C14" s="22" t="s">
        <v>15</v>
      </c>
      <c r="D14" s="17">
        <v>16.25</v>
      </c>
      <c r="E14" s="43"/>
      <c r="F14" s="17" t="str">
        <f t="shared" ref="F14:F23" si="0">IF(OR($K$7=0,E14=""),"",E14*D14)</f>
        <v/>
      </c>
      <c r="G14" s="20" t="s">
        <v>19</v>
      </c>
      <c r="I14" s="68">
        <f>IF(E14="",0,IF(E14=0,0,1))</f>
        <v>0</v>
      </c>
      <c r="J14" s="68">
        <f>IF(SUM(I14:I15)&gt;0,1,0)</f>
        <v>0</v>
      </c>
    </row>
    <row r="15" spans="1:33" ht="24.75" customHeight="1" x14ac:dyDescent="0.2">
      <c r="B15" s="27"/>
      <c r="C15" s="22" t="s">
        <v>16</v>
      </c>
      <c r="D15" s="17">
        <v>4</v>
      </c>
      <c r="E15" s="43"/>
      <c r="F15" s="17" t="str">
        <f t="shared" si="0"/>
        <v/>
      </c>
      <c r="G15" s="20" t="s">
        <v>20</v>
      </c>
      <c r="I15" s="68">
        <f t="shared" ref="I15:I23" si="1">IF(E15="",0,IF(E15=0,0,1))</f>
        <v>0</v>
      </c>
    </row>
    <row r="16" spans="1:33" ht="27" customHeight="1" x14ac:dyDescent="0.2">
      <c r="B16" s="26" t="s">
        <v>3</v>
      </c>
      <c r="C16" s="22" t="s">
        <v>17</v>
      </c>
      <c r="D16" s="17">
        <v>5.5</v>
      </c>
      <c r="E16" s="43"/>
      <c r="F16" s="17" t="str">
        <f t="shared" si="0"/>
        <v/>
      </c>
      <c r="G16" s="20" t="s">
        <v>21</v>
      </c>
      <c r="I16" s="68">
        <f t="shared" si="1"/>
        <v>0</v>
      </c>
      <c r="J16" s="68">
        <f>IF(SUM(I16:I17)&gt;0,1,0)</f>
        <v>0</v>
      </c>
    </row>
    <row r="17" spans="1:14" ht="28.5" customHeight="1" x14ac:dyDescent="0.2">
      <c r="B17" s="29"/>
      <c r="C17" s="22" t="s">
        <v>18</v>
      </c>
      <c r="D17" s="17">
        <v>3</v>
      </c>
      <c r="E17" s="43"/>
      <c r="F17" s="17" t="str">
        <f t="shared" si="0"/>
        <v/>
      </c>
      <c r="G17" s="31" t="s">
        <v>22</v>
      </c>
      <c r="I17" s="68">
        <f t="shared" si="1"/>
        <v>0</v>
      </c>
    </row>
    <row r="18" spans="1:14" x14ac:dyDescent="0.2">
      <c r="B18" s="24"/>
      <c r="C18" s="28" t="s">
        <v>7</v>
      </c>
      <c r="D18" s="17">
        <v>25</v>
      </c>
      <c r="E18" s="43"/>
      <c r="F18" s="30" t="str">
        <f t="shared" si="0"/>
        <v/>
      </c>
      <c r="G18" s="54"/>
      <c r="H18" s="75"/>
      <c r="I18" s="68">
        <f t="shared" si="1"/>
        <v>0</v>
      </c>
      <c r="J18" s="68">
        <f>IF(SUM(I18:I23)&gt;0,1,0)</f>
        <v>0</v>
      </c>
      <c r="K18" s="68">
        <f>IF(E5="",G21,$E$5*G21)</f>
        <v>3</v>
      </c>
      <c r="L18" s="68">
        <f>SUM(E18:E23)</f>
        <v>0</v>
      </c>
    </row>
    <row r="19" spans="1:14" x14ac:dyDescent="0.2">
      <c r="B19" s="27"/>
      <c r="C19" s="28" t="s">
        <v>8</v>
      </c>
      <c r="D19" s="17">
        <v>10</v>
      </c>
      <c r="E19" s="43"/>
      <c r="F19" s="30" t="str">
        <f t="shared" si="0"/>
        <v/>
      </c>
      <c r="G19" s="53"/>
      <c r="H19" s="75"/>
      <c r="I19" s="68">
        <f t="shared" si="1"/>
        <v>0</v>
      </c>
    </row>
    <row r="20" spans="1:14" x14ac:dyDescent="0.2">
      <c r="B20" s="27"/>
      <c r="C20" s="28" t="s">
        <v>9</v>
      </c>
      <c r="D20" s="17">
        <v>25</v>
      </c>
      <c r="E20" s="43"/>
      <c r="F20" s="30" t="str">
        <f t="shared" si="0"/>
        <v/>
      </c>
      <c r="G20" s="56"/>
      <c r="H20" s="75"/>
      <c r="I20" s="68">
        <f t="shared" si="1"/>
        <v>0</v>
      </c>
    </row>
    <row r="21" spans="1:14" ht="25.5" x14ac:dyDescent="0.2">
      <c r="B21" s="27" t="s">
        <v>4</v>
      </c>
      <c r="C21" s="28" t="s">
        <v>10</v>
      </c>
      <c r="D21" s="17">
        <v>111</v>
      </c>
      <c r="E21" s="43"/>
      <c r="F21" s="30" t="str">
        <f t="shared" si="0"/>
        <v/>
      </c>
      <c r="G21" s="53">
        <v>3</v>
      </c>
      <c r="I21" s="68">
        <f t="shared" si="1"/>
        <v>0</v>
      </c>
    </row>
    <row r="22" spans="1:14" ht="25.5" customHeight="1" x14ac:dyDescent="0.2">
      <c r="B22" s="27"/>
      <c r="C22" s="28" t="s">
        <v>67</v>
      </c>
      <c r="D22" s="17">
        <v>45</v>
      </c>
      <c r="E22" s="43"/>
      <c r="F22" s="30" t="str">
        <f t="shared" si="0"/>
        <v/>
      </c>
      <c r="G22" s="56"/>
      <c r="H22" s="75"/>
      <c r="I22" s="68">
        <f t="shared" si="1"/>
        <v>0</v>
      </c>
    </row>
    <row r="23" spans="1:14" ht="25.5" x14ac:dyDescent="0.2">
      <c r="B23" s="25"/>
      <c r="C23" s="28" t="s">
        <v>11</v>
      </c>
      <c r="D23" s="17">
        <v>111</v>
      </c>
      <c r="E23" s="43"/>
      <c r="F23" s="55" t="str">
        <f t="shared" si="0"/>
        <v/>
      </c>
      <c r="G23" s="57"/>
      <c r="H23" s="75"/>
      <c r="I23" s="68">
        <f t="shared" si="1"/>
        <v>0</v>
      </c>
    </row>
    <row r="24" spans="1:14" x14ac:dyDescent="0.2"/>
    <row r="25" spans="1:14" ht="18" customHeight="1" x14ac:dyDescent="0.2">
      <c r="A25" s="1" t="s">
        <v>32</v>
      </c>
      <c r="B25" s="6" t="s">
        <v>73</v>
      </c>
      <c r="E25" s="4" t="s">
        <v>43</v>
      </c>
      <c r="F25" s="45">
        <f>SUM(F12:F23)</f>
        <v>0</v>
      </c>
    </row>
    <row r="26" spans="1:14" x14ac:dyDescent="0.2">
      <c r="F26" s="7"/>
    </row>
    <row r="27" spans="1:14" x14ac:dyDescent="0.2">
      <c r="B27" s="5" t="s">
        <v>72</v>
      </c>
    </row>
    <row r="28" spans="1:14" ht="28.5" customHeight="1" x14ac:dyDescent="0.2">
      <c r="F28" s="21" t="s">
        <v>14</v>
      </c>
    </row>
    <row r="29" spans="1:14" ht="57.75" customHeight="1" x14ac:dyDescent="0.2">
      <c r="B29" s="16" t="s">
        <v>24</v>
      </c>
      <c r="C29" s="19" t="s">
        <v>92</v>
      </c>
      <c r="D29" s="39" t="s">
        <v>37</v>
      </c>
      <c r="E29" s="44"/>
      <c r="F29" s="17" t="str">
        <f>IF(OR($K$7=0="",E29=0),"",IF(E29*$K$29&gt;L29,L29,E29*$K$29))</f>
        <v/>
      </c>
      <c r="K29" s="68">
        <v>0.15</v>
      </c>
      <c r="L29" s="68">
        <f>IF(K29="",0,E5*600)</f>
        <v>0</v>
      </c>
      <c r="N29" s="71"/>
    </row>
    <row r="30" spans="1:14" ht="25.5" x14ac:dyDescent="0.2">
      <c r="B30" s="16" t="s">
        <v>77</v>
      </c>
      <c r="C30" s="62" t="s">
        <v>90</v>
      </c>
      <c r="D30" s="41" t="s">
        <v>26</v>
      </c>
      <c r="E30" s="43"/>
      <c r="F30" s="17" t="str">
        <f>IF(OR(K7=0,E30="",E30=0),"",L30*E30)</f>
        <v/>
      </c>
      <c r="K30" s="68">
        <v>75</v>
      </c>
      <c r="L30" s="68">
        <v>75</v>
      </c>
    </row>
    <row r="31" spans="1:14" ht="25.5" x14ac:dyDescent="0.2">
      <c r="B31" s="16" t="s">
        <v>25</v>
      </c>
      <c r="C31" s="62" t="s">
        <v>91</v>
      </c>
      <c r="D31" s="41" t="s">
        <v>26</v>
      </c>
      <c r="E31" s="43"/>
      <c r="F31" s="17" t="str">
        <f>IF(OR(K7=0,E31="",E31=0),"",L31*E31)</f>
        <v/>
      </c>
      <c r="K31" s="68">
        <v>60</v>
      </c>
      <c r="L31" s="68">
        <v>60</v>
      </c>
    </row>
    <row r="32" spans="1:14" x14ac:dyDescent="0.2"/>
    <row r="33" spans="1:11" ht="38.25" customHeight="1" x14ac:dyDescent="0.2">
      <c r="B33" s="67" t="s">
        <v>52</v>
      </c>
      <c r="C33" s="67"/>
      <c r="F33" s="44" t="s">
        <v>51</v>
      </c>
      <c r="K33" s="68">
        <f>IF(F33="Ja",1,0)</f>
        <v>0</v>
      </c>
    </row>
    <row r="34" spans="1:11" ht="18" customHeight="1" x14ac:dyDescent="0.2">
      <c r="B34" s="8"/>
    </row>
    <row r="35" spans="1:11" ht="20.25" customHeight="1" x14ac:dyDescent="0.2">
      <c r="A35" s="1" t="s">
        <v>33</v>
      </c>
      <c r="B35" s="6" t="s">
        <v>28</v>
      </c>
      <c r="E35" s="4" t="s">
        <v>44</v>
      </c>
      <c r="F35" s="46">
        <f>SUM(F29:F31)</f>
        <v>0</v>
      </c>
    </row>
    <row r="36" spans="1:11" x14ac:dyDescent="0.2">
      <c r="B36" s="9"/>
    </row>
    <row r="37" spans="1:11" x14ac:dyDescent="0.2">
      <c r="B37" s="9"/>
      <c r="E37" s="10"/>
    </row>
    <row r="38" spans="1:11" ht="20.45" customHeight="1" x14ac:dyDescent="0.2">
      <c r="A38" s="1" t="s">
        <v>34</v>
      </c>
      <c r="B38" s="6" t="s">
        <v>71</v>
      </c>
      <c r="E38" s="4" t="s">
        <v>45</v>
      </c>
      <c r="F38" s="46" t="str">
        <f>IF(K7=0,"",F25+F35)</f>
        <v/>
      </c>
    </row>
    <row r="39" spans="1:11" ht="6.75" customHeight="1" x14ac:dyDescent="0.2">
      <c r="B39" s="6"/>
    </row>
    <row r="40" spans="1:11" ht="20.45" customHeight="1" x14ac:dyDescent="0.2">
      <c r="A40" s="1" t="s">
        <v>35</v>
      </c>
      <c r="B40" s="6" t="s">
        <v>50</v>
      </c>
      <c r="E40" s="4" t="s">
        <v>46</v>
      </c>
      <c r="F40" s="46" t="str">
        <f>IF(E7="","",F38*E7)</f>
        <v/>
      </c>
    </row>
    <row r="41" spans="1:11" ht="9" customHeight="1" x14ac:dyDescent="0.2">
      <c r="B41" s="6"/>
    </row>
    <row r="42" spans="1:11" ht="26.25" customHeight="1" x14ac:dyDescent="0.2">
      <c r="A42" s="1" t="s">
        <v>36</v>
      </c>
      <c r="B42" s="67" t="s">
        <v>96</v>
      </c>
      <c r="C42" s="67"/>
      <c r="E42" s="4" t="s">
        <v>47</v>
      </c>
      <c r="F42" s="42" t="str">
        <f>IF(OR(K11=0,K7=0),"",IF(OR(K33=1,K11&gt;1),F40,"n.v.t."))</f>
        <v/>
      </c>
    </row>
    <row r="43" spans="1:11" x14ac:dyDescent="0.2"/>
    <row r="44" spans="1:11" ht="27" customHeight="1" x14ac:dyDescent="0.2">
      <c r="A44" s="1" t="s">
        <v>38</v>
      </c>
      <c r="B44" s="6" t="s">
        <v>39</v>
      </c>
      <c r="E44" s="4" t="s">
        <v>48</v>
      </c>
      <c r="F44" s="47">
        <f>IF(OR(K7=0,F25=0),0,IF(F42="n.v.t.",F40,F40+F42))</f>
        <v>0</v>
      </c>
    </row>
    <row r="45" spans="1:11" x14ac:dyDescent="0.2"/>
    <row r="46" spans="1:11" x14ac:dyDescent="0.2">
      <c r="B46" s="11" t="str">
        <f>IF(F33="Ja","LET OP: Bij het Totaal berekende subsidiebedrag, [I], worden de duurzame warmteopties niet meegenomen.","")</f>
        <v/>
      </c>
    </row>
    <row r="47" spans="1:11" x14ac:dyDescent="0.2">
      <c r="B47" s="11" t="str">
        <f>IF(OR(F42="",F42="n.v.t."),"","Als er voor hetzelfde gebouw al eerder subsidie is aangevraagd voor deze regeling, kan het zijn dat de correctie ")</f>
        <v/>
      </c>
    </row>
    <row r="48" spans="1:11" x14ac:dyDescent="0.2">
      <c r="B48" s="11" t="str">
        <f>IF(OR(F42="",F42="n.v.t."),"","in verband 
met 1 maatregel, [H], niet van toepassing is.")</f>
        <v/>
      </c>
    </row>
    <row r="49" spans="2:6" x14ac:dyDescent="0.2"/>
    <row r="50" spans="2:6" x14ac:dyDescent="0.2">
      <c r="B50" s="5" t="s">
        <v>53</v>
      </c>
    </row>
    <row r="51" spans="2:6" x14ac:dyDescent="0.2"/>
    <row r="52" spans="2:6" x14ac:dyDescent="0.2">
      <c r="B52" s="2" t="s">
        <v>86</v>
      </c>
    </row>
    <row r="53" spans="2:6" x14ac:dyDescent="0.2">
      <c r="B53" s="2" t="s">
        <v>85</v>
      </c>
    </row>
    <row r="54" spans="2:6" x14ac:dyDescent="0.2">
      <c r="B54" s="2" t="s">
        <v>87</v>
      </c>
    </row>
    <row r="55" spans="2:6" x14ac:dyDescent="0.2"/>
    <row r="56" spans="2:6" x14ac:dyDescent="0.2"/>
    <row r="57" spans="2:6" x14ac:dyDescent="0.2">
      <c r="B57" s="6" t="s">
        <v>88</v>
      </c>
    </row>
    <row r="58" spans="2:6" x14ac:dyDescent="0.2">
      <c r="B58" s="64" t="s">
        <v>89</v>
      </c>
    </row>
    <row r="59" spans="2:6" x14ac:dyDescent="0.2">
      <c r="C59" s="12"/>
      <c r="F59" s="13" t="s">
        <v>101</v>
      </c>
    </row>
    <row r="60" spans="2:6" x14ac:dyDescent="0.2"/>
    <row r="61" spans="2:6" x14ac:dyDescent="0.2"/>
    <row r="62" spans="2:6" x14ac:dyDescent="0.2"/>
    <row r="63" spans="2:6" x14ac:dyDescent="0.2"/>
  </sheetData>
  <sheetProtection algorithmName="SHA-512" hashValue="1COEST08XoE5qdTPVyJlxrYrSNi73fT/LWKLq+e2HK7VIvwF+aPmeAt9I1x1wfPoi/BNQM5rXFnCQGaK8heVHA==" saltValue="PiyvRDmZkLUKjCWQ4HhCHw==" spinCount="100000" sheet="1" objects="1" scenarios="1"/>
  <mergeCells count="2">
    <mergeCell ref="B42:C42"/>
    <mergeCell ref="B33:C33"/>
  </mergeCells>
  <conditionalFormatting sqref="G12">
    <cfRule type="expression" dxfId="6" priority="3">
      <formula>AND($E$12&lt;$K$12,$E$12&gt;0)</formula>
    </cfRule>
  </conditionalFormatting>
  <conditionalFormatting sqref="G13">
    <cfRule type="expression" dxfId="5" priority="2">
      <formula>AND($E$13&lt;$K$13,$E$13&gt;0)</formula>
    </cfRule>
  </conditionalFormatting>
  <conditionalFormatting sqref="G18:G23">
    <cfRule type="expression" dxfId="4" priority="1">
      <formula>AND($L$18&lt;$K$18,$J$18&gt;0)</formula>
    </cfRule>
  </conditionalFormatting>
  <dataValidations count="1">
    <dataValidation type="list" allowBlank="1" showInputMessage="1" showErrorMessage="1" error="vul Ja of Nee in" sqref="F33" xr:uid="{07275527-8E57-4181-BE3E-E6EE203DDB67}">
      <formula1>"Ja,Nee"</formula1>
    </dataValidation>
  </dataValidations>
  <hyperlinks>
    <hyperlink ref="B58" r:id="rId1" xr:uid="{9557156B-064F-4041-8FDE-F9B32AEA0616}"/>
  </hyperlinks>
  <pageMargins left="0.7" right="0.7" top="0.75" bottom="0.75" header="0.3" footer="0.3"/>
  <pageSetup paperSize="9" scale="57" orientation="portrait" horizontalDpi="1200" verticalDpi="1200" r:id="rId2"/>
  <headerFooter>
    <oddFooter>&amp;L_x000D_&amp;1#&amp;"Calibri"&amp;10&amp;K000000 Intern gebruik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8ADC-9C19-49A8-B509-0F6C2517871A}">
  <sheetPr codeName="Blad2">
    <tabColor theme="4" tint="0.59999389629810485"/>
  </sheetPr>
  <dimension ref="A1:XFD69"/>
  <sheetViews>
    <sheetView showGridLines="0" zoomScaleNormal="100" workbookViewId="0">
      <selection activeCell="E5" sqref="E5"/>
    </sheetView>
  </sheetViews>
  <sheetFormatPr defaultColWidth="0" defaultRowHeight="12.75" customHeight="1" zeroHeight="1" x14ac:dyDescent="0.2"/>
  <cols>
    <col min="1" max="1" width="2.75" style="1" customWidth="1"/>
    <col min="2" max="2" width="23" style="2" customWidth="1"/>
    <col min="3" max="3" width="58" style="3" customWidth="1"/>
    <col min="4" max="4" width="11.5" style="2" customWidth="1"/>
    <col min="5" max="5" width="13.125" style="4" bestFit="1" customWidth="1"/>
    <col min="6" max="6" width="20.625" style="2" customWidth="1"/>
    <col min="7" max="7" width="11.625" style="2" customWidth="1"/>
    <col min="8" max="8" width="25.75" style="50" customWidth="1"/>
    <col min="9" max="10" width="1.875" style="68" hidden="1"/>
    <col min="11" max="13" width="9" style="68" hidden="1"/>
    <col min="14" max="14" width="12" style="68" hidden="1"/>
    <col min="15" max="27" width="9" style="68" hidden="1"/>
    <col min="28" max="33" width="9" style="50" hidden="1"/>
    <col min="34" max="16383" width="9" style="2" hidden="1"/>
    <col min="16384" max="16384" width="9.875" style="2" hidden="1"/>
  </cols>
  <sheetData>
    <row r="1" spans="1:33" ht="105" customHeight="1" x14ac:dyDescent="0.2"/>
    <row r="2" spans="1:33" s="9" customFormat="1" ht="39.75" customHeight="1" x14ac:dyDescent="0.45">
      <c r="A2" s="48" t="s">
        <v>54</v>
      </c>
      <c r="C2" s="14"/>
      <c r="H2" s="51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51"/>
      <c r="AC2" s="51"/>
      <c r="AD2" s="51"/>
      <c r="AE2" s="51"/>
      <c r="AF2" s="51"/>
      <c r="AG2" s="51"/>
    </row>
    <row r="3" spans="1:33" ht="23.25" customHeight="1" x14ac:dyDescent="0.2">
      <c r="A3" s="49" t="s">
        <v>56</v>
      </c>
    </row>
    <row r="4" spans="1:33" x14ac:dyDescent="0.2"/>
    <row r="5" spans="1:33" x14ac:dyDescent="0.2">
      <c r="A5" s="1" t="s">
        <v>29</v>
      </c>
      <c r="B5" s="23" t="s">
        <v>23</v>
      </c>
      <c r="C5" s="34"/>
      <c r="D5" s="15" t="s">
        <v>40</v>
      </c>
      <c r="E5" s="43"/>
      <c r="F5" s="2" t="str">
        <f>IF(E5="","&lt;&lt;&lt; invullen","")</f>
        <v>&lt;&lt;&lt; invullen</v>
      </c>
      <c r="K5" s="68">
        <f>IF(E5="",0,1)</f>
        <v>0</v>
      </c>
    </row>
    <row r="6" spans="1:33" x14ac:dyDescent="0.2">
      <c r="A6" s="1" t="s">
        <v>30</v>
      </c>
      <c r="B6" s="37" t="s">
        <v>65</v>
      </c>
      <c r="C6" s="38"/>
      <c r="D6" s="33" t="s">
        <v>41</v>
      </c>
      <c r="E6" s="43"/>
      <c r="F6" s="2" t="str">
        <f>IF(E6="","&lt;&lt;&lt; invullen","")</f>
        <v>&lt;&lt;&lt; invullen</v>
      </c>
      <c r="K6" s="68">
        <f>IF(E6="",0,1)</f>
        <v>0</v>
      </c>
    </row>
    <row r="7" spans="1:33" x14ac:dyDescent="0.2">
      <c r="A7" s="1" t="s">
        <v>31</v>
      </c>
      <c r="B7" s="35" t="s">
        <v>66</v>
      </c>
      <c r="C7" s="36"/>
      <c r="D7" s="15" t="s">
        <v>42</v>
      </c>
      <c r="E7" s="32" t="str">
        <f>IF(OR(E5="",E6=""),"",ROUND(E6/E5,2))</f>
        <v/>
      </c>
      <c r="K7" s="68">
        <f>IF(E7="",0,1)</f>
        <v>0</v>
      </c>
    </row>
    <row r="8" spans="1:33" x14ac:dyDescent="0.2"/>
    <row r="9" spans="1:33" x14ac:dyDescent="0.2"/>
    <row r="10" spans="1:33" x14ac:dyDescent="0.2">
      <c r="B10" s="5" t="s">
        <v>12</v>
      </c>
    </row>
    <row r="11" spans="1:33" ht="54" customHeight="1" x14ac:dyDescent="0.2">
      <c r="B11" s="65" t="s">
        <v>94</v>
      </c>
      <c r="C11" s="65" t="s">
        <v>95</v>
      </c>
      <c r="D11" s="65" t="s">
        <v>27</v>
      </c>
      <c r="E11" s="66" t="s">
        <v>13</v>
      </c>
      <c r="F11" s="66" t="s">
        <v>14</v>
      </c>
      <c r="G11" s="65" t="s">
        <v>93</v>
      </c>
      <c r="J11" s="70">
        <v>2</v>
      </c>
      <c r="K11" s="70">
        <f>IF(SUM(J12:J28)=0,0,IF(SUM(J12:J28)&lt;2,1,2))</f>
        <v>0</v>
      </c>
    </row>
    <row r="12" spans="1:33" x14ac:dyDescent="0.2">
      <c r="B12" s="18" t="s">
        <v>1</v>
      </c>
      <c r="C12" s="16" t="s">
        <v>5</v>
      </c>
      <c r="D12" s="17">
        <v>5.25</v>
      </c>
      <c r="E12" s="43"/>
      <c r="F12" s="17" t="str">
        <f>IF(OR(K7=0,E12=""),"",E12*D12)</f>
        <v/>
      </c>
      <c r="G12" s="18">
        <v>10</v>
      </c>
      <c r="J12" s="68">
        <f>IF(E12="",0,IF(E12=0,0,1))</f>
        <v>0</v>
      </c>
      <c r="K12" s="68">
        <f>IF($E$5="",G12,$E$5*G12)</f>
        <v>10</v>
      </c>
    </row>
    <row r="13" spans="1:33" x14ac:dyDescent="0.2">
      <c r="B13" s="26" t="s">
        <v>0</v>
      </c>
      <c r="C13" s="16" t="s">
        <v>68</v>
      </c>
      <c r="D13" s="17">
        <v>20.25</v>
      </c>
      <c r="E13" s="43"/>
      <c r="F13" s="17" t="str">
        <f t="shared" ref="F13:F25" si="0">IF(OR($K$7=0,E13=""),"",E13*D13)</f>
        <v/>
      </c>
      <c r="G13" s="18">
        <v>10</v>
      </c>
      <c r="J13" s="68">
        <f>IF(E13="",0,IF(E13=0,0,1))</f>
        <v>0</v>
      </c>
      <c r="K13" s="68">
        <f>IF($E$5="",G13,$E$5*G13)</f>
        <v>10</v>
      </c>
    </row>
    <row r="14" spans="1:33" ht="26.25" customHeight="1" x14ac:dyDescent="0.2">
      <c r="B14" s="26" t="s">
        <v>2</v>
      </c>
      <c r="C14" s="22" t="s">
        <v>69</v>
      </c>
      <c r="D14" s="17">
        <v>16.25</v>
      </c>
      <c r="E14" s="43"/>
      <c r="F14" s="17" t="str">
        <f t="shared" si="0"/>
        <v/>
      </c>
      <c r="G14" s="20" t="s">
        <v>19</v>
      </c>
      <c r="I14" s="68">
        <f>IF(E14="",0,IF(E14=0,0,1))</f>
        <v>0</v>
      </c>
      <c r="J14" s="68">
        <f>IF(SUM(I14:I15)&gt;0,1,0)</f>
        <v>0</v>
      </c>
    </row>
    <row r="15" spans="1:33" ht="24.75" customHeight="1" x14ac:dyDescent="0.2">
      <c r="B15" s="27"/>
      <c r="C15" s="22" t="s">
        <v>70</v>
      </c>
      <c r="D15" s="17">
        <v>4</v>
      </c>
      <c r="E15" s="43"/>
      <c r="F15" s="17" t="str">
        <f t="shared" si="0"/>
        <v/>
      </c>
      <c r="G15" s="20" t="s">
        <v>20</v>
      </c>
      <c r="I15" s="68">
        <f t="shared" ref="I15:I25" si="1">IF(E15="",0,IF(E15=0,0,1))</f>
        <v>0</v>
      </c>
    </row>
    <row r="16" spans="1:33" ht="27" customHeight="1" x14ac:dyDescent="0.2">
      <c r="B16" s="26" t="s">
        <v>3</v>
      </c>
      <c r="C16" s="22" t="s">
        <v>17</v>
      </c>
      <c r="D16" s="17">
        <v>5.5</v>
      </c>
      <c r="E16" s="43"/>
      <c r="F16" s="17" t="str">
        <f t="shared" si="0"/>
        <v/>
      </c>
      <c r="G16" s="20" t="s">
        <v>21</v>
      </c>
      <c r="I16" s="68">
        <f t="shared" si="1"/>
        <v>0</v>
      </c>
      <c r="J16" s="68">
        <f>IF(SUM(I16:I17)&gt;0,1,0)</f>
        <v>0</v>
      </c>
    </row>
    <row r="17" spans="1:12" ht="28.5" customHeight="1" x14ac:dyDescent="0.2">
      <c r="B17" s="29"/>
      <c r="C17" s="22" t="s">
        <v>18</v>
      </c>
      <c r="D17" s="17">
        <v>3</v>
      </c>
      <c r="E17" s="43"/>
      <c r="F17" s="17" t="str">
        <f t="shared" si="0"/>
        <v/>
      </c>
      <c r="G17" s="31" t="s">
        <v>22</v>
      </c>
      <c r="I17" s="68">
        <f t="shared" si="1"/>
        <v>0</v>
      </c>
    </row>
    <row r="18" spans="1:12" ht="21" customHeight="1" x14ac:dyDescent="0.2">
      <c r="B18" s="24"/>
      <c r="C18" s="22" t="s">
        <v>78</v>
      </c>
      <c r="D18" s="17">
        <v>23</v>
      </c>
      <c r="E18" s="43"/>
      <c r="F18" s="30" t="str">
        <f t="shared" si="0"/>
        <v/>
      </c>
      <c r="G18" s="54"/>
      <c r="I18" s="68">
        <f t="shared" si="1"/>
        <v>0</v>
      </c>
      <c r="J18" s="68">
        <f>IF(SUM(I18:I28)&gt;0,1,0)</f>
        <v>0</v>
      </c>
      <c r="K18" s="68">
        <f>IF(E5="",G24,$E$5*G24)</f>
        <v>3</v>
      </c>
      <c r="L18" s="68">
        <f>SUM(E18:E28)</f>
        <v>0</v>
      </c>
    </row>
    <row r="19" spans="1:12" ht="21" customHeight="1" x14ac:dyDescent="0.2">
      <c r="B19" s="27"/>
      <c r="C19" s="22" t="s">
        <v>80</v>
      </c>
      <c r="D19" s="17">
        <v>10</v>
      </c>
      <c r="E19" s="43"/>
      <c r="F19" s="30" t="str">
        <f t="shared" si="0"/>
        <v/>
      </c>
      <c r="G19" s="53"/>
      <c r="I19" s="68">
        <f t="shared" si="1"/>
        <v>0</v>
      </c>
    </row>
    <row r="20" spans="1:12" ht="18.75" customHeight="1" x14ac:dyDescent="0.2">
      <c r="B20" s="27"/>
      <c r="C20" s="22" t="s">
        <v>81</v>
      </c>
      <c r="D20" s="17">
        <v>23</v>
      </c>
      <c r="E20" s="43"/>
      <c r="F20" s="30" t="str">
        <f t="shared" si="0"/>
        <v/>
      </c>
      <c r="G20" s="53"/>
      <c r="I20" s="68">
        <f t="shared" si="1"/>
        <v>0</v>
      </c>
    </row>
    <row r="21" spans="1:12" ht="18" customHeight="1" x14ac:dyDescent="0.2">
      <c r="B21" s="27"/>
      <c r="C21" s="22" t="s">
        <v>82</v>
      </c>
      <c r="D21" s="17">
        <v>46</v>
      </c>
      <c r="E21" s="43"/>
      <c r="F21" s="30" t="str">
        <f t="shared" si="0"/>
        <v/>
      </c>
      <c r="G21" s="53"/>
      <c r="I21" s="68">
        <f t="shared" si="1"/>
        <v>0</v>
      </c>
    </row>
    <row r="22" spans="1:12" ht="17.25" customHeight="1" x14ac:dyDescent="0.2">
      <c r="B22" s="27"/>
      <c r="C22" s="22" t="s">
        <v>79</v>
      </c>
      <c r="D22" s="17">
        <v>20</v>
      </c>
      <c r="E22" s="43"/>
      <c r="F22" s="30" t="str">
        <f t="shared" si="0"/>
        <v/>
      </c>
      <c r="G22" s="53"/>
      <c r="I22" s="68">
        <f t="shared" si="1"/>
        <v>0</v>
      </c>
    </row>
    <row r="23" spans="1:12" ht="33.75" customHeight="1" x14ac:dyDescent="0.2">
      <c r="B23" s="27"/>
      <c r="C23" s="22" t="s">
        <v>83</v>
      </c>
      <c r="D23" s="17">
        <v>46</v>
      </c>
      <c r="E23" s="43"/>
      <c r="F23" s="30" t="str">
        <f t="shared" si="0"/>
        <v/>
      </c>
      <c r="G23" s="53"/>
      <c r="I23" s="68">
        <f t="shared" si="1"/>
        <v>0</v>
      </c>
    </row>
    <row r="24" spans="1:12" ht="33.75" customHeight="1" x14ac:dyDescent="0.2">
      <c r="B24" s="27" t="s">
        <v>4</v>
      </c>
      <c r="C24" s="22" t="s">
        <v>7</v>
      </c>
      <c r="D24" s="17">
        <v>46</v>
      </c>
      <c r="E24" s="43"/>
      <c r="F24" s="30" t="str">
        <f t="shared" si="0"/>
        <v/>
      </c>
      <c r="G24" s="53">
        <v>3</v>
      </c>
      <c r="I24" s="68">
        <f t="shared" si="1"/>
        <v>0</v>
      </c>
    </row>
    <row r="25" spans="1:12" ht="33.75" customHeight="1" x14ac:dyDescent="0.2">
      <c r="B25" s="27"/>
      <c r="C25" s="22" t="s">
        <v>8</v>
      </c>
      <c r="D25" s="17">
        <v>20</v>
      </c>
      <c r="E25" s="43"/>
      <c r="F25" s="30" t="str">
        <f t="shared" si="0"/>
        <v/>
      </c>
      <c r="G25" s="53"/>
      <c r="I25" s="68">
        <f t="shared" si="1"/>
        <v>0</v>
      </c>
    </row>
    <row r="26" spans="1:12" ht="33.75" customHeight="1" x14ac:dyDescent="0.2">
      <c r="B26" s="27"/>
      <c r="C26" s="22" t="s">
        <v>10</v>
      </c>
      <c r="D26" s="17">
        <v>111</v>
      </c>
      <c r="E26" s="43"/>
      <c r="F26" s="30" t="str">
        <f>IF(OR($K$7=0,E26=""),"",E26*D26)</f>
        <v/>
      </c>
      <c r="G26" s="53"/>
      <c r="I26" s="68">
        <f>IF(E26="",0,IF(E26=0,0,1))</f>
        <v>0</v>
      </c>
    </row>
    <row r="27" spans="1:12" ht="33.75" customHeight="1" x14ac:dyDescent="0.2">
      <c r="B27" s="27"/>
      <c r="C27" s="22" t="s">
        <v>67</v>
      </c>
      <c r="D27" s="17">
        <v>45</v>
      </c>
      <c r="E27" s="43"/>
      <c r="F27" s="30" t="str">
        <f>IF(OR($K$7=0,E27=""),"",E27*D27)</f>
        <v/>
      </c>
      <c r="G27" s="53"/>
      <c r="I27" s="68">
        <f>IF(E27="",0,IF(E27=0,0,1))</f>
        <v>0</v>
      </c>
    </row>
    <row r="28" spans="1:12" ht="33.75" customHeight="1" x14ac:dyDescent="0.2">
      <c r="B28" s="25"/>
      <c r="C28" s="22" t="s">
        <v>11</v>
      </c>
      <c r="D28" s="17">
        <v>111</v>
      </c>
      <c r="E28" s="43"/>
      <c r="F28" s="30" t="str">
        <f>IF(OR($K$7=0,E28=""),"",E28*D28)</f>
        <v/>
      </c>
      <c r="G28" s="58"/>
      <c r="I28" s="68">
        <f>IF(E28="",0,IF(E28=0,0,1))</f>
        <v>0</v>
      </c>
    </row>
    <row r="29" spans="1:12" x14ac:dyDescent="0.2"/>
    <row r="30" spans="1:12" ht="18" customHeight="1" x14ac:dyDescent="0.2">
      <c r="A30" s="1" t="s">
        <v>32</v>
      </c>
      <c r="B30" s="6" t="s">
        <v>73</v>
      </c>
      <c r="E30" s="4" t="s">
        <v>43</v>
      </c>
      <c r="F30" s="45">
        <f>SUM(F12:F28)</f>
        <v>0</v>
      </c>
    </row>
    <row r="31" spans="1:12" x14ac:dyDescent="0.2">
      <c r="F31" s="7"/>
    </row>
    <row r="32" spans="1:12" x14ac:dyDescent="0.2">
      <c r="B32" s="5" t="s">
        <v>72</v>
      </c>
    </row>
    <row r="33" spans="1:14" ht="28.5" customHeight="1" x14ac:dyDescent="0.2">
      <c r="F33" s="21" t="s">
        <v>14</v>
      </c>
    </row>
    <row r="34" spans="1:14" ht="57.75" customHeight="1" x14ac:dyDescent="0.2">
      <c r="B34" s="16" t="s">
        <v>24</v>
      </c>
      <c r="C34" s="19" t="s">
        <v>92</v>
      </c>
      <c r="D34" s="39" t="s">
        <v>37</v>
      </c>
      <c r="E34" s="44"/>
      <c r="F34" s="17" t="str">
        <f>IF(OR($K$7=0="",E34=0),"",IF(E34*$K$34&gt;L34,L34,E34*$K$34))</f>
        <v/>
      </c>
      <c r="K34" s="68">
        <v>0.15</v>
      </c>
      <c r="L34" s="68">
        <f>IF(K34="",0,E5*600)</f>
        <v>0</v>
      </c>
      <c r="N34" s="71"/>
    </row>
    <row r="35" spans="1:14" ht="25.5" x14ac:dyDescent="0.2">
      <c r="B35" s="16" t="s">
        <v>77</v>
      </c>
      <c r="C35" s="40" t="s">
        <v>90</v>
      </c>
      <c r="D35" s="63" t="s">
        <v>26</v>
      </c>
      <c r="E35" s="43"/>
      <c r="F35" s="17" t="str">
        <f>IF(OR(K7=0,E35="",E35=0),"",L35*E35)</f>
        <v/>
      </c>
      <c r="K35" s="68">
        <v>75</v>
      </c>
      <c r="L35" s="68">
        <v>75</v>
      </c>
    </row>
    <row r="36" spans="1:14" ht="25.5" x14ac:dyDescent="0.2">
      <c r="B36" s="16" t="s">
        <v>25</v>
      </c>
      <c r="C36" s="40" t="s">
        <v>91</v>
      </c>
      <c r="D36" s="63" t="s">
        <v>26</v>
      </c>
      <c r="E36" s="43"/>
      <c r="F36" s="17" t="str">
        <f>IF(OR(K7=0,E36="",E36=0),"",L36*E36)</f>
        <v/>
      </c>
      <c r="K36" s="68">
        <v>60</v>
      </c>
      <c r="L36" s="68">
        <v>60</v>
      </c>
    </row>
    <row r="37" spans="1:14" x14ac:dyDescent="0.2"/>
    <row r="38" spans="1:14" ht="38.25" customHeight="1" x14ac:dyDescent="0.2">
      <c r="B38" s="67" t="s">
        <v>52</v>
      </c>
      <c r="C38" s="67"/>
      <c r="F38" s="44" t="s">
        <v>51</v>
      </c>
      <c r="K38" s="68">
        <f>IF(F38="Ja",1,0)</f>
        <v>0</v>
      </c>
    </row>
    <row r="39" spans="1:14" ht="18" customHeight="1" x14ac:dyDescent="0.2">
      <c r="B39" s="8"/>
    </row>
    <row r="40" spans="1:14" ht="20.25" customHeight="1" x14ac:dyDescent="0.2">
      <c r="A40" s="1" t="s">
        <v>33</v>
      </c>
      <c r="B40" s="6" t="s">
        <v>28</v>
      </c>
      <c r="E40" s="4" t="s">
        <v>44</v>
      </c>
      <c r="F40" s="46">
        <f>SUM(F34:F36)</f>
        <v>0</v>
      </c>
    </row>
    <row r="41" spans="1:14" x14ac:dyDescent="0.2">
      <c r="B41" s="9"/>
    </row>
    <row r="42" spans="1:14" x14ac:dyDescent="0.2">
      <c r="B42" s="9"/>
      <c r="E42" s="10"/>
    </row>
    <row r="43" spans="1:14" ht="20.45" customHeight="1" x14ac:dyDescent="0.2">
      <c r="A43" s="1" t="s">
        <v>34</v>
      </c>
      <c r="B43" s="6" t="s">
        <v>71</v>
      </c>
      <c r="E43" s="4" t="s">
        <v>45</v>
      </c>
      <c r="F43" s="46" t="str">
        <f>IF(K7=0,"",F30+F40)</f>
        <v/>
      </c>
    </row>
    <row r="44" spans="1:14" ht="6.75" customHeight="1" x14ac:dyDescent="0.2">
      <c r="B44" s="6"/>
    </row>
    <row r="45" spans="1:14" ht="20.45" customHeight="1" x14ac:dyDescent="0.2">
      <c r="A45" s="1" t="s">
        <v>35</v>
      </c>
      <c r="B45" s="6" t="s">
        <v>50</v>
      </c>
      <c r="E45" s="4" t="s">
        <v>46</v>
      </c>
      <c r="F45" s="46" t="str">
        <f>IF(E7="","",F43*E7)</f>
        <v/>
      </c>
    </row>
    <row r="46" spans="1:14" ht="9" customHeight="1" x14ac:dyDescent="0.2">
      <c r="B46" s="6"/>
    </row>
    <row r="47" spans="1:14" ht="26.25" customHeight="1" x14ac:dyDescent="0.2">
      <c r="A47" s="1" t="s">
        <v>36</v>
      </c>
      <c r="B47" s="67" t="s">
        <v>96</v>
      </c>
      <c r="C47" s="67"/>
      <c r="E47" s="4" t="s">
        <v>47</v>
      </c>
      <c r="F47" s="42" t="str">
        <f>IF(OR(K11=0,K7=0),"",IF(OR(K38=1,K11&gt;1),F45,"n.v.t."))</f>
        <v/>
      </c>
      <c r="K47" s="72"/>
    </row>
    <row r="48" spans="1:14" x14ac:dyDescent="0.2"/>
    <row r="49" spans="1:6" ht="27" customHeight="1" x14ac:dyDescent="0.2">
      <c r="A49" s="1" t="s">
        <v>38</v>
      </c>
      <c r="B49" s="6" t="s">
        <v>39</v>
      </c>
      <c r="E49" s="4" t="s">
        <v>48</v>
      </c>
      <c r="F49" s="47">
        <f>IF(OR(K7=0,F30=0),0,IF(F47="n.v.t.",F45,F45+F47))</f>
        <v>0</v>
      </c>
    </row>
    <row r="50" spans="1:6" x14ac:dyDescent="0.2"/>
    <row r="51" spans="1:6" x14ac:dyDescent="0.2">
      <c r="B51" s="11" t="str">
        <f>IF(F38="Ja","LET OP: Bij het Totaal berekende subsidiebedrag, [I], worden de duurzame warmteopties niet meegenomen.","")</f>
        <v/>
      </c>
    </row>
    <row r="52" spans="1:6" x14ac:dyDescent="0.2">
      <c r="B52" s="11" t="str">
        <f>IF(OR(F47="",F47="n.v.t."),"","Als er voor hetzelfde gebouw al eerder subsidie is aangevraagd voor deze regeling, kan het zijn dat de correctie ")</f>
        <v/>
      </c>
    </row>
    <row r="53" spans="1:6" x14ac:dyDescent="0.2">
      <c r="B53" s="11" t="str">
        <f>IF(OR(F47="",F47="n.v.t."),"","in verband 
met 1 maatregel, [H], niet van toepassing is.")</f>
        <v/>
      </c>
    </row>
    <row r="54" spans="1:6" x14ac:dyDescent="0.2"/>
    <row r="55" spans="1:6" x14ac:dyDescent="0.2">
      <c r="B55" s="5" t="s">
        <v>53</v>
      </c>
    </row>
    <row r="56" spans="1:6" x14ac:dyDescent="0.2"/>
    <row r="57" spans="1:6" x14ac:dyDescent="0.2">
      <c r="B57" s="2" t="s">
        <v>86</v>
      </c>
    </row>
    <row r="58" spans="1:6" x14ac:dyDescent="0.2">
      <c r="B58" s="2" t="s">
        <v>85</v>
      </c>
    </row>
    <row r="59" spans="1:6" x14ac:dyDescent="0.2">
      <c r="B59" s="2" t="s">
        <v>87</v>
      </c>
    </row>
    <row r="60" spans="1:6" x14ac:dyDescent="0.2"/>
    <row r="61" spans="1:6" x14ac:dyDescent="0.2"/>
    <row r="62" spans="1:6" x14ac:dyDescent="0.2">
      <c r="B62" s="6" t="s">
        <v>88</v>
      </c>
    </row>
    <row r="63" spans="1:6" x14ac:dyDescent="0.2">
      <c r="B63" s="64" t="s">
        <v>89</v>
      </c>
    </row>
    <row r="64" spans="1:6" x14ac:dyDescent="0.2">
      <c r="C64" s="12"/>
      <c r="F64" s="13" t="s">
        <v>101</v>
      </c>
    </row>
    <row r="65" x14ac:dyDescent="0.2"/>
    <row r="66" x14ac:dyDescent="0.2"/>
    <row r="67" x14ac:dyDescent="0.2"/>
    <row r="68" x14ac:dyDescent="0.2"/>
    <row r="69" ht="12.75" customHeight="1" x14ac:dyDescent="0.2"/>
  </sheetData>
  <sheetProtection algorithmName="SHA-512" hashValue="zT6mZwBm2Sh7e7DZ5wLnNU2xBnBoZKnGl5dG4viWQrtJRHHOQorE9uEy2K8jAcn794AwnbnqlkGCqnVd8Dse/Q==" saltValue="VZfh3rNru5PltwYBod/+HA==" spinCount="100000" sheet="1" objects="1" scenarios="1"/>
  <mergeCells count="2">
    <mergeCell ref="B38:C38"/>
    <mergeCell ref="B47:C47"/>
  </mergeCells>
  <conditionalFormatting sqref="G12">
    <cfRule type="expression" dxfId="3" priority="3">
      <formula>AND($E$12&lt;$K$12,$E$12&gt;0)</formula>
    </cfRule>
  </conditionalFormatting>
  <conditionalFormatting sqref="G13">
    <cfRule type="expression" dxfId="2" priority="2">
      <formula>AND($E$13&lt;$K$13,$E$13&gt;0)</formula>
    </cfRule>
  </conditionalFormatting>
  <conditionalFormatting sqref="G18:G28">
    <cfRule type="expression" dxfId="1" priority="1">
      <formula>AND($L$18&lt;$K$18,$J$18&gt;0)</formula>
    </cfRule>
  </conditionalFormatting>
  <dataValidations disablePrompts="1" count="1">
    <dataValidation type="list" allowBlank="1" showInputMessage="1" showErrorMessage="1" error="vul Ja of Nee in" sqref="F38" xr:uid="{7529142A-C127-45DE-A490-B4D4BF3DC92E}">
      <formula1>"Ja,Nee"</formula1>
    </dataValidation>
  </dataValidations>
  <hyperlinks>
    <hyperlink ref="B63" r:id="rId1" xr:uid="{2F4DEB03-3477-445D-A0DE-2381F7C32294}"/>
  </hyperlinks>
  <pageMargins left="0.7" right="0.7" top="0.75" bottom="0.75" header="0.3" footer="0.3"/>
  <pageSetup paperSize="9" scale="57" orientation="portrait" horizontalDpi="1200" verticalDpi="1200" r:id="rId2"/>
  <headerFooter>
    <oddFooter>&amp;L_x000D_&amp;1#&amp;"Calibri"&amp;10&amp;K000000 Intern gebruik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1BC6-BA3D-492A-AAEE-DA1B204EC918}">
  <sheetPr codeName="Blad3">
    <tabColor rgb="FF002060"/>
  </sheetPr>
  <dimension ref="A1:XFD71"/>
  <sheetViews>
    <sheetView showGridLines="0" zoomScaleNormal="100" workbookViewId="0">
      <selection activeCell="E5" sqref="E5"/>
    </sheetView>
  </sheetViews>
  <sheetFormatPr defaultColWidth="0" defaultRowHeight="12.75" customHeight="1" zeroHeight="1" x14ac:dyDescent="0.2"/>
  <cols>
    <col min="1" max="1" width="2.75" style="1" customWidth="1"/>
    <col min="2" max="2" width="23" style="2" customWidth="1"/>
    <col min="3" max="3" width="54.625" style="3" customWidth="1"/>
    <col min="4" max="4" width="12.375" style="2" customWidth="1"/>
    <col min="5" max="5" width="14.75" style="4" bestFit="1" customWidth="1"/>
    <col min="6" max="6" width="20.625" style="2" customWidth="1"/>
    <col min="7" max="7" width="14" style="2" customWidth="1"/>
    <col min="8" max="8" width="25.75" style="50" customWidth="1"/>
    <col min="9" max="10" width="1.875" style="68" hidden="1"/>
    <col min="11" max="13" width="9" style="68" hidden="1"/>
    <col min="14" max="14" width="12" style="68" hidden="1"/>
    <col min="15" max="32" width="9" style="68" hidden="1"/>
    <col min="33" max="33" width="9" style="50" hidden="1"/>
    <col min="34" max="16383" width="9" style="2" hidden="1"/>
    <col min="16384" max="16384" width="9.875" style="2" hidden="1"/>
  </cols>
  <sheetData>
    <row r="1" spans="1:33" ht="105" customHeight="1" x14ac:dyDescent="0.2"/>
    <row r="2" spans="1:33" s="9" customFormat="1" ht="39.75" customHeight="1" x14ac:dyDescent="0.45">
      <c r="A2" s="48" t="s">
        <v>54</v>
      </c>
      <c r="C2" s="14"/>
      <c r="H2" s="51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51"/>
    </row>
    <row r="3" spans="1:33" ht="23.25" customHeight="1" x14ac:dyDescent="0.2">
      <c r="A3" s="49" t="s">
        <v>63</v>
      </c>
    </row>
    <row r="4" spans="1:33" x14ac:dyDescent="0.2"/>
    <row r="5" spans="1:33" x14ac:dyDescent="0.2">
      <c r="A5" s="1" t="s">
        <v>29</v>
      </c>
      <c r="B5" s="23" t="s">
        <v>23</v>
      </c>
      <c r="C5" s="34"/>
      <c r="D5" s="15" t="s">
        <v>40</v>
      </c>
      <c r="E5" s="43"/>
      <c r="F5" s="2" t="str">
        <f>IF(E5="","&lt;&lt;&lt; invullen","")</f>
        <v>&lt;&lt;&lt; invullen</v>
      </c>
      <c r="K5" s="68">
        <f>IF(E5="",0,1)</f>
        <v>0</v>
      </c>
    </row>
    <row r="6" spans="1:33" x14ac:dyDescent="0.2">
      <c r="A6" s="1" t="s">
        <v>30</v>
      </c>
      <c r="B6" s="37" t="s">
        <v>65</v>
      </c>
      <c r="C6" s="38"/>
      <c r="D6" s="33" t="s">
        <v>41</v>
      </c>
      <c r="E6" s="43"/>
      <c r="F6" s="2" t="str">
        <f>IF(E6="","&lt;&lt;&lt; invullen","")</f>
        <v>&lt;&lt;&lt; invullen</v>
      </c>
      <c r="K6" s="68">
        <f>IF(E6="",0,1)</f>
        <v>0</v>
      </c>
    </row>
    <row r="7" spans="1:33" x14ac:dyDescent="0.2">
      <c r="A7" s="1" t="s">
        <v>31</v>
      </c>
      <c r="B7" s="35" t="s">
        <v>66</v>
      </c>
      <c r="C7" s="36"/>
      <c r="D7" s="15" t="s">
        <v>42</v>
      </c>
      <c r="E7" s="32" t="str">
        <f>IF(OR(E5="",E6=""),"",ROUND(E6/E5,2))</f>
        <v/>
      </c>
      <c r="K7" s="68">
        <f>IF(E7="",0,1)</f>
        <v>0</v>
      </c>
    </row>
    <row r="8" spans="1:33" x14ac:dyDescent="0.2"/>
    <row r="9" spans="1:33" x14ac:dyDescent="0.2"/>
    <row r="10" spans="1:33" x14ac:dyDescent="0.2">
      <c r="B10" s="5" t="s">
        <v>12</v>
      </c>
    </row>
    <row r="11" spans="1:33" ht="54" customHeight="1" x14ac:dyDescent="0.2">
      <c r="B11" s="65" t="s">
        <v>94</v>
      </c>
      <c r="C11" s="65" t="s">
        <v>95</v>
      </c>
      <c r="D11" s="65" t="s">
        <v>27</v>
      </c>
      <c r="E11" s="66" t="s">
        <v>13</v>
      </c>
      <c r="F11" s="66" t="s">
        <v>14</v>
      </c>
      <c r="G11" s="65" t="s">
        <v>93</v>
      </c>
      <c r="J11" s="70">
        <v>2</v>
      </c>
      <c r="K11" s="70">
        <f>IF(SUM(J12:J17)=0,0,IF(SUM(J12:J17)&lt;2,1,2))</f>
        <v>0</v>
      </c>
    </row>
    <row r="12" spans="1:33" ht="15.75" customHeight="1" x14ac:dyDescent="0.2">
      <c r="B12" s="26" t="s">
        <v>59</v>
      </c>
      <c r="C12" s="16" t="s">
        <v>61</v>
      </c>
      <c r="D12" s="17">
        <v>40.5</v>
      </c>
      <c r="E12" s="43"/>
      <c r="F12" s="17" t="str">
        <f t="shared" ref="F12:F17" si="0">IF(OR($K$7=0,E12=""),"",E12*D12)</f>
        <v/>
      </c>
      <c r="G12" s="18" t="s">
        <v>64</v>
      </c>
      <c r="J12" s="68">
        <f>IF(E12="",0,IF(E12=0,0,1))</f>
        <v>0</v>
      </c>
      <c r="K12" s="68" t="str">
        <f>IF($E$5="",G12,$E$5*G12)</f>
        <v>gehele gebouw</v>
      </c>
    </row>
    <row r="13" spans="1:33" ht="26.25" customHeight="1" x14ac:dyDescent="0.2">
      <c r="B13" s="26" t="s">
        <v>57</v>
      </c>
      <c r="C13" s="22" t="s">
        <v>60</v>
      </c>
      <c r="D13" s="17">
        <v>32.5</v>
      </c>
      <c r="E13" s="43"/>
      <c r="F13" s="17" t="str">
        <f t="shared" si="0"/>
        <v/>
      </c>
      <c r="G13" s="18" t="s">
        <v>64</v>
      </c>
      <c r="I13" s="68">
        <f>IF(E13="",0,IF(E13=0,0,1))</f>
        <v>0</v>
      </c>
      <c r="J13" s="68">
        <f>IF(SUM(I13:I13)&gt;0,1,0)</f>
        <v>0</v>
      </c>
    </row>
    <row r="14" spans="1:33" ht="27" customHeight="1" x14ac:dyDescent="0.2">
      <c r="B14" s="26" t="s">
        <v>58</v>
      </c>
      <c r="C14" s="22" t="s">
        <v>62</v>
      </c>
      <c r="D14" s="17">
        <v>11</v>
      </c>
      <c r="E14" s="43"/>
      <c r="F14" s="17" t="str">
        <f t="shared" si="0"/>
        <v/>
      </c>
      <c r="G14" s="18" t="s">
        <v>64</v>
      </c>
      <c r="I14" s="68">
        <f t="shared" ref="I14:I17" si="1">IF(E14="",0,IF(E14=0,0,1))</f>
        <v>0</v>
      </c>
      <c r="J14" s="68">
        <f>IF(SUM(I14:I14)&gt;0,1,0)</f>
        <v>0</v>
      </c>
    </row>
    <row r="15" spans="1:33" ht="25.5" x14ac:dyDescent="0.2">
      <c r="B15" s="24"/>
      <c r="C15" s="28" t="s">
        <v>84</v>
      </c>
      <c r="D15" s="17">
        <v>222</v>
      </c>
      <c r="E15" s="43"/>
      <c r="F15" s="30" t="str">
        <f t="shared" si="0"/>
        <v/>
      </c>
      <c r="G15" s="26"/>
      <c r="H15" s="52"/>
      <c r="I15" s="68">
        <f t="shared" si="1"/>
        <v>0</v>
      </c>
      <c r="J15" s="68">
        <f>IF(SUM(I15:I17)&gt;0,1,0)</f>
        <v>0</v>
      </c>
      <c r="K15" s="68" t="str">
        <f>IF(E5="",G16,$E$5*G16)</f>
        <v>gehele gebouw</v>
      </c>
      <c r="L15" s="68">
        <f>SUM(E15:E17)</f>
        <v>0</v>
      </c>
    </row>
    <row r="16" spans="1:33" ht="25.5" x14ac:dyDescent="0.2">
      <c r="B16" s="27" t="s">
        <v>4</v>
      </c>
      <c r="C16" s="28" t="s">
        <v>74</v>
      </c>
      <c r="D16" s="17">
        <v>90</v>
      </c>
      <c r="E16" s="43"/>
      <c r="F16" s="30" t="str">
        <f t="shared" si="0"/>
        <v/>
      </c>
      <c r="G16" s="60" t="s">
        <v>64</v>
      </c>
      <c r="H16" s="52"/>
      <c r="I16" s="68">
        <f t="shared" si="1"/>
        <v>0</v>
      </c>
    </row>
    <row r="17" spans="1:14" ht="25.5" x14ac:dyDescent="0.2">
      <c r="B17" s="61"/>
      <c r="C17" s="28" t="s">
        <v>75</v>
      </c>
      <c r="D17" s="17">
        <v>222</v>
      </c>
      <c r="E17" s="43"/>
      <c r="F17" s="30" t="str">
        <f t="shared" si="0"/>
        <v/>
      </c>
      <c r="G17" s="59"/>
      <c r="H17" s="52"/>
      <c r="I17" s="68">
        <f t="shared" si="1"/>
        <v>0</v>
      </c>
    </row>
    <row r="18" spans="1:14" x14ac:dyDescent="0.2"/>
    <row r="19" spans="1:14" ht="18" customHeight="1" x14ac:dyDescent="0.2">
      <c r="A19" s="1" t="s">
        <v>32</v>
      </c>
      <c r="B19" s="6" t="s">
        <v>73</v>
      </c>
      <c r="E19" s="4" t="s">
        <v>43</v>
      </c>
      <c r="F19" s="45">
        <f>SUM(F12:F17)</f>
        <v>0</v>
      </c>
    </row>
    <row r="20" spans="1:14" x14ac:dyDescent="0.2">
      <c r="F20" s="7"/>
    </row>
    <row r="21" spans="1:14" x14ac:dyDescent="0.2">
      <c r="B21" s="5" t="s">
        <v>72</v>
      </c>
    </row>
    <row r="22" spans="1:14" ht="28.5" customHeight="1" x14ac:dyDescent="0.2">
      <c r="F22" s="21" t="s">
        <v>14</v>
      </c>
    </row>
    <row r="23" spans="1:14" ht="57.75" customHeight="1" x14ac:dyDescent="0.2">
      <c r="B23" s="16" t="s">
        <v>24</v>
      </c>
      <c r="C23" s="19" t="s">
        <v>97</v>
      </c>
      <c r="D23" s="39" t="s">
        <v>37</v>
      </c>
      <c r="E23" s="44"/>
      <c r="F23" s="17" t="str">
        <f>IF(OR($K$7=0="",E23=0),"",IF(E23*$K$23&gt;L23,L23,E23*$K$23))</f>
        <v/>
      </c>
      <c r="K23" s="68">
        <v>0.3</v>
      </c>
      <c r="L23" s="68">
        <f>IF(K23="",0,E5*1200)</f>
        <v>0</v>
      </c>
      <c r="N23" s="71"/>
    </row>
    <row r="24" spans="1:14" ht="25.5" x14ac:dyDescent="0.2">
      <c r="B24" s="16" t="s">
        <v>77</v>
      </c>
      <c r="C24" s="40" t="s">
        <v>98</v>
      </c>
      <c r="D24" s="63" t="s">
        <v>26</v>
      </c>
      <c r="E24" s="43"/>
      <c r="F24" s="17" t="str">
        <f>IF(OR(K7=0,E24="",E24=0),"",L24*E24)</f>
        <v/>
      </c>
      <c r="K24" s="68">
        <v>75</v>
      </c>
      <c r="L24" s="68">
        <v>150</v>
      </c>
    </row>
    <row r="25" spans="1:14" ht="25.5" x14ac:dyDescent="0.2">
      <c r="B25" s="16" t="s">
        <v>25</v>
      </c>
      <c r="C25" s="40" t="s">
        <v>99</v>
      </c>
      <c r="D25" s="63" t="s">
        <v>26</v>
      </c>
      <c r="E25" s="43"/>
      <c r="F25" s="17" t="str">
        <f>IF(OR(K7=0,E25="",E25=0),"",L25*E25)</f>
        <v/>
      </c>
      <c r="K25" s="68">
        <v>60</v>
      </c>
      <c r="L25" s="68">
        <v>120</v>
      </c>
    </row>
    <row r="26" spans="1:14" x14ac:dyDescent="0.2"/>
    <row r="27" spans="1:14" ht="18.75" customHeight="1" x14ac:dyDescent="0.2">
      <c r="A27" s="1" t="s">
        <v>33</v>
      </c>
      <c r="B27" s="6" t="s">
        <v>28</v>
      </c>
      <c r="E27" s="4" t="s">
        <v>44</v>
      </c>
      <c r="F27" s="46">
        <f>SUM(F23:F25)</f>
        <v>0</v>
      </c>
    </row>
    <row r="28" spans="1:14" ht="18" customHeight="1" x14ac:dyDescent="0.2">
      <c r="B28" s="5"/>
      <c r="K28" s="68">
        <v>1</v>
      </c>
    </row>
    <row r="29" spans="1:14" ht="20.45" customHeight="1" x14ac:dyDescent="0.2">
      <c r="A29" s="1" t="s">
        <v>34</v>
      </c>
      <c r="B29" s="6" t="s">
        <v>49</v>
      </c>
      <c r="E29" s="4" t="s">
        <v>45</v>
      </c>
      <c r="F29" s="46" t="str">
        <f>IF(K7=0,"",F19+F27)</f>
        <v/>
      </c>
    </row>
    <row r="30" spans="1:14" ht="6.75" customHeight="1" x14ac:dyDescent="0.2">
      <c r="B30" s="6"/>
    </row>
    <row r="31" spans="1:14" ht="9" customHeight="1" x14ac:dyDescent="0.2"/>
    <row r="32" spans="1:14" x14ac:dyDescent="0.2">
      <c r="A32" s="1" t="s">
        <v>35</v>
      </c>
      <c r="B32" s="2" t="s">
        <v>76</v>
      </c>
      <c r="E32" s="4" t="s">
        <v>46</v>
      </c>
      <c r="F32" s="46">
        <f>E6*4000</f>
        <v>0</v>
      </c>
    </row>
    <row r="33" spans="1:6" x14ac:dyDescent="0.2"/>
    <row r="34" spans="1:6" ht="27" customHeight="1" x14ac:dyDescent="0.2">
      <c r="A34" s="1" t="s">
        <v>36</v>
      </c>
      <c r="B34" s="6" t="s">
        <v>100</v>
      </c>
      <c r="E34" s="4" t="s">
        <v>47</v>
      </c>
      <c r="F34" s="47">
        <f>IF(OR(K7=0,F19=0),0,F29+F32)</f>
        <v>0</v>
      </c>
    </row>
    <row r="35" spans="1:6" x14ac:dyDescent="0.2"/>
    <row r="36" spans="1:6" x14ac:dyDescent="0.2">
      <c r="B36" s="11"/>
    </row>
    <row r="37" spans="1:6" x14ac:dyDescent="0.2">
      <c r="B37" s="11"/>
    </row>
    <row r="38" spans="1:6" x14ac:dyDescent="0.2">
      <c r="B38" s="11"/>
    </row>
    <row r="39" spans="1:6" x14ac:dyDescent="0.2"/>
    <row r="40" spans="1:6" x14ac:dyDescent="0.2">
      <c r="B40" s="5" t="s">
        <v>53</v>
      </c>
    </row>
    <row r="41" spans="1:6" x14ac:dyDescent="0.2">
      <c r="B41" s="2" t="s">
        <v>86</v>
      </c>
    </row>
    <row r="42" spans="1:6" x14ac:dyDescent="0.2">
      <c r="B42" s="2" t="s">
        <v>85</v>
      </c>
    </row>
    <row r="43" spans="1:6" x14ac:dyDescent="0.2">
      <c r="B43" s="2" t="s">
        <v>87</v>
      </c>
    </row>
    <row r="44" spans="1:6" x14ac:dyDescent="0.2"/>
    <row r="45" spans="1:6" x14ac:dyDescent="0.2"/>
    <row r="46" spans="1:6" x14ac:dyDescent="0.2">
      <c r="B46" s="6" t="s">
        <v>88</v>
      </c>
    </row>
    <row r="47" spans="1:6" x14ac:dyDescent="0.2">
      <c r="B47" s="64" t="s">
        <v>89</v>
      </c>
    </row>
    <row r="48" spans="1:6" x14ac:dyDescent="0.2">
      <c r="C48" s="12"/>
    </row>
    <row r="49" spans="6:6" x14ac:dyDescent="0.2">
      <c r="F49" s="13" t="s">
        <v>101</v>
      </c>
    </row>
    <row r="50" spans="6:6" x14ac:dyDescent="0.2"/>
    <row r="51" spans="6:6" x14ac:dyDescent="0.2"/>
    <row r="52" spans="6:6" x14ac:dyDescent="0.2"/>
    <row r="53" spans="6:6" x14ac:dyDescent="0.2"/>
    <row r="54" spans="6:6" ht="12.75" customHeight="1" x14ac:dyDescent="0.2"/>
    <row r="55" spans="6:6" ht="12.75" customHeight="1" x14ac:dyDescent="0.2"/>
    <row r="56" spans="6:6" ht="12.75" customHeight="1" x14ac:dyDescent="0.2"/>
    <row r="57" spans="6:6" ht="12.75" customHeight="1" x14ac:dyDescent="0.2"/>
    <row r="58" spans="6:6" ht="12.75" customHeight="1" x14ac:dyDescent="0.2"/>
    <row r="59" spans="6:6" ht="12.75" customHeight="1" x14ac:dyDescent="0.2"/>
    <row r="60" spans="6:6" ht="12.75" customHeight="1" x14ac:dyDescent="0.2"/>
    <row r="61" spans="6:6" ht="12.75" customHeight="1" x14ac:dyDescent="0.2"/>
    <row r="62" spans="6:6" ht="12.75" customHeight="1" x14ac:dyDescent="0.2"/>
    <row r="63" spans="6:6" ht="12.75" customHeight="1" x14ac:dyDescent="0.2"/>
    <row r="64" spans="6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</sheetData>
  <sheetProtection algorithmName="SHA-512" hashValue="PcElK+LM9y06mENF27f1LIHnlLMjsCX50BxHg56v06H4KjlkHPw0uJ4qt4hMc6F2zPhDY47/QH293DDZ70I/Gw==" saltValue="9lTrx9vniRfVhITOFQhy3A==" spinCount="100000" sheet="1" objects="1" scenarios="1"/>
  <conditionalFormatting sqref="G12:G15">
    <cfRule type="expression" dxfId="0" priority="4">
      <formula>AND(#REF!&lt;#REF!,#REF!&gt;0)</formula>
    </cfRule>
  </conditionalFormatting>
  <hyperlinks>
    <hyperlink ref="B47" r:id="rId1" xr:uid="{276B4152-BE76-4B65-8777-BF6AFA5AB643}"/>
  </hyperlinks>
  <pageMargins left="0.7" right="0.7" top="0.75" bottom="0.75" header="0.3" footer="0.3"/>
  <pageSetup paperSize="9" scale="57" orientation="portrait" horizontalDpi="1200" verticalDpi="1200" r:id="rId2"/>
  <headerFooter>
    <oddFooter>&amp;L_x000D_&amp;1#&amp;"Calibri"&amp;10&amp;K000000 Intern gebruik</oddFooter>
  </headerFooter>
  <drawing r:id="rId3"/>
</worksheet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Energiebesparende maatregelen</vt:lpstr>
      <vt:lpstr>Monument</vt:lpstr>
      <vt:lpstr>Zeer Energiezuinig Pakket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Subsidieregeling verduurzaming voor vereniging van eigenaars (SVVE)</dc:title>
  <dc:creator>Rijksdienst voor Ondernemend Nederland;sven.munnecom</dc:creator>
  <cp:lastModifiedBy>Munnecom, S.S.G. (Sven)</cp:lastModifiedBy>
  <cp:lastPrinted>2023-01-13T12:23:45Z</cp:lastPrinted>
  <dcterms:created xsi:type="dcterms:W3CDTF">2022-12-21T09:46:17Z</dcterms:created>
  <dcterms:modified xsi:type="dcterms:W3CDTF">2025-01-20T10:06:22Z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2022-12-21T09:46:18Z</vt:lpwstr>
  </property>
  <property fmtid="{D5CDD505-2E9C-101B-9397-08002B2CF9AE}" pid="4" name="MSIP_Label_acd88dc2-102c-473d-aa45-6161565a3617_Method">
    <vt:lpwstr>Standard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28e82c16-d435-4939-bd5c-0c700f92916a</vt:lpwstr>
  </property>
  <property fmtid="{D5CDD505-2E9C-101B-9397-08002B2CF9AE}" pid="8" name="MSIP_Label_acd88dc2-102c-473d-aa45-6161565a3617_ContentBits">
    <vt:lpwstr>2</vt:lpwstr>
  </property>
</Properties>
</file>