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rvo\NSP\11 LEADER\02 Basisgegevens\Begrotingen LEADER\"/>
    </mc:Choice>
  </mc:AlternateContent>
  <xr:revisionPtr revIDLastSave="0" documentId="13_ncr:1_{CF78BDA4-1D2E-4A54-A4E5-3B15B607CCEF}" xr6:coauthVersionLast="47" xr6:coauthVersionMax="47" xr10:uidLastSave="{00000000-0000-0000-0000-000000000000}"/>
  <bookViews>
    <workbookView xWindow="-120" yWindow="-120" windowWidth="29040" windowHeight="158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state="hidden" r:id="rId9"/>
    <sheet name="7. Rekenhulp loonkosten bet.vz." sheetId="34" state="hidden" r:id="rId10"/>
    <sheet name="8. Uitgaven betaalverzoek" sheetId="31" state="hidden" r:id="rId11"/>
    <sheet name="9. Betalingsoverzicht" sheetId="30" state="hidden"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G18" i="25"/>
  <c r="H18" i="25"/>
  <c r="I18" i="25"/>
  <c r="J18" i="25"/>
  <c r="K18" i="25"/>
  <c r="L18" i="25"/>
  <c r="M18" i="25"/>
  <c r="I20" i="35"/>
  <c r="J20" i="35"/>
  <c r="K20" i="35"/>
  <c r="L20" i="35"/>
  <c r="M20" i="35"/>
  <c r="N20" i="35"/>
  <c r="O20" i="35"/>
  <c r="AG16" i="27"/>
  <c r="K7" i="27"/>
  <c r="N7" i="27"/>
  <c r="G6" i="6"/>
  <c r="AF18"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P10" i="17" l="1"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O5" i="31" l="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U3" i="38" l="1"/>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3" i="27" l="1"/>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<sst xmlns="http://schemas.openxmlformats.org/spreadsheetml/2006/main" count="1229" uniqueCount="520">
  <si>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</si>
  <si>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</si>
  <si>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</si>
  <si>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</si>
  <si>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</si>
  <si>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</si>
  <si>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</si>
  <si>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</si>
  <si>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</si>
  <si>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</si>
  <si>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</si>
  <si>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</si>
  <si>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</si>
  <si>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</si>
  <si>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</si>
  <si>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</si>
  <si>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</si>
  <si>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</si>
  <si>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</si>
  <si>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</si>
  <si>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</si>
  <si>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</si>
  <si>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</si>
  <si>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</si>
  <si>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</si>
  <si>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</si>
  <si>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</si>
  <si>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</si>
  <si>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</si>
  <si>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</si>
  <si>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</si>
  <si>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</si>
  <si>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</si>
  <si>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</si>
  <si>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</si>
  <si>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</si>
  <si>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</si>
  <si>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</si>
  <si>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</si>
  <si>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</si>
  <si>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</si>
  <si>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</si>
  <si>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</si>
  <si>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</si>
  <si>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</si>
  <si>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</si>
  <si>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</si>
  <si>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</si>
  <si>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</si>
  <si>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</si>
  <si>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</si>
  <si>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</si>
  <si>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</si>
  <si>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</si>
  <si>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</si>
  <si>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</si>
  <si>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</si>
  <si>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</si>
  <si>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</si>
  <si>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</si>
  <si>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</si>
  <si>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</si>
  <si>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</si>
  <si>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</si>
  <si>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</si>
  <si>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</si>
  <si>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</si>
  <si>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</si>
  <si>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</si>
  <si>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</si>
  <si>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</si>
  <si>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</si>
  <si>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</si>
  <si>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</si>
  <si>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</si>
  <si>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</si>
  <si>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</si>
  <si>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</si>
  <si>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</si>
  <si>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</si>
  <si>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</si>
  <si>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</si>
  <si>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</si>
  <si>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</si>
  <si>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</si>
  <si>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</si>
  <si>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</si>
  <si>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</si>
  <si>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</si>
  <si>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</si>
  <si>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</si>
  <si>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</si>
  <si>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</si>
  <si>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</si>
  <si>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</si>
  <si>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</si>
  <si>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</si>
  <si>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</si>
  <si>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</si>
  <si>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</si>
  <si>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</si>
  <si>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</si>
  <si>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</si>
  <si>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</si>
  <si>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</si>
  <si>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</si>
  <si>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</si>
  <si>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</si>
  <si>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</si>
  <si>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</si>
  <si>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</si>
  <si>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</si>
  <si>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</si>
  <si>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</si>
  <si>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</si>
  <si>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</si>
  <si>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</si>
  <si>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</si>
  <si>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</si>
  <si>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</si>
  <si>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</si>
  <si>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</si>
  <si>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</si>
  <si>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</si>
  <si>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</si>
  <si>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</si>
  <si>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</si>
  <si>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</si>
  <si>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</si>
  <si>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</si>
  <si>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</si>
  <si>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</si>
  <si>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</si>
  <si>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</si>
  <si>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</si>
  <si>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</si>
  <si>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</si>
  <si>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</si>
  <si>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</si>
  <si>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</si>
  <si>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</si>
  <si>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</si>
  <si>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</si>
  <si>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</si>
  <si>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</si>
  <si>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</si>
  <si>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</si>
  <si>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</si>
  <si>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</si>
  <si>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</si>
  <si>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</si>
  <si>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</si>
  <si>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</si>
  <si>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</si>
  <si>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</si>
  <si>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</si>
  <si>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</si>
  <si>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</si>
  <si>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</si>
  <si>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</si>
  <si>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</si>
  <si>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</si>
  <si>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</si>
  <si>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</si>
  <si>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</si>
  <si>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</si>
  <si>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</si>
  <si>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</si>
  <si>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</si>
  <si>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</si>
  <si>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</si>
  <si>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</si>
  <si>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</si>
  <si>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</si>
  <si>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</si>
  <si>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</si>
  <si>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</si>
  <si>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</si>
  <si>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</si>
  <si>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</si>
  <si>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</si>
  <si>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</si>
  <si>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</si>
  <si>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</si>
  <si>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</si>
  <si>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</si>
  <si>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</si>
  <si>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</si>
  <si>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</si>
  <si>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</si>
  <si>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</si>
  <si>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</si>
  <si>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</si>
  <si>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</si>
  <si>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</si>
  <si>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</si>
  <si>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</si>
  <si>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</si>
  <si>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</si>
  <si>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</si>
  <si>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</si>
  <si>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</si>
  <si>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</si>
  <si>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</si>
  <si>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</si>
  <si>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</si>
  <si>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</si>
  <si>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</si>
  <si>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</si>
  <si>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</si>
  <si>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</si>
  <si>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</si>
  <si>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</si>
  <si>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</si>
  <si>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</si>
  <si>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</si>
  <si>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</si>
  <si>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</si>
  <si>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</si>
  <si>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</si>
  <si>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</si>
  <si>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</si>
  <si>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</si>
  <si>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</si>
  <si>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</si>
  <si>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</si>
  <si>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</si>
  <si>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</si>
  <si>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</si>
  <si>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</si>
  <si>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</si>
  <si>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</si>
  <si>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</si>
  <si>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</si>
  <si>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</si>
  <si>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</si>
  <si>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</si>
  <si>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</si>
  <si>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</si>
  <si>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</si>
  <si>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</si>
  <si>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</si>
  <si>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</si>
  <si>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</si>
  <si>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</si>
  <si>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</si>
  <si>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</si>
  <si>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</si>
  <si>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</si>
  <si>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</si>
  <si>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</si>
  <si>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</si>
  <si>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</si>
  <si>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</si>
  <si>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</si>
  <si>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</si>
  <si>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</si>
  <si>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</si>
  <si>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</si>
  <si>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</si>
  <si>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</si>
  <si>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</si>
  <si>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</si>
  <si>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</si>
  <si>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</si>
  <si>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</si>
  <si>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</si>
  <si>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</si>
  <si>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</si>
  <si>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</si>
  <si>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</si>
  <si>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</si>
  <si>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</si>
  <si>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</si>
  <si>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</si>
  <si>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</si>
  <si>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</si>
  <si>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</si>
  <si>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</si>
  <si>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</si>
  <si>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</si>
  <si>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</si>
  <si>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</si>
  <si>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</si>
  <si>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</si>
  <si>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</si>
  <si>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</si>
  <si>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</si>
  <si>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</si>
  <si>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</si>
  <si>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</si>
  <si>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</si>
  <si>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</si>
  <si>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</si>
  <si>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</si>
  <si>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</si>
  <si>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</si>
  <si>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</si>
  <si>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</si>
  <si>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</si>
  <si>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</si>
  <si>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</si>
  <si>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</si>
  <si>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</si>
  <si>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</si>
  <si>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</si>
  <si>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</si>
  <si>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</si>
  <si>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</si>
  <si>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</si>
  <si>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</si>
  <si>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</si>
  <si>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</si>
  <si>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</si>
  <si>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</si>
  <si>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</si>
  <si>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</si>
  <si>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</si>
  <si>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</si>
  <si>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</si>
  <si>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</si>
  <si>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</si>
  <si>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</si>
  <si>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</si>
  <si>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</si>
  <si>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</si>
  <si>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</si>
  <si>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</si>
  <si>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</si>
  <si>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</si>
  <si>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</si>
  <si>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</si>
  <si>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</si>
  <si>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</si>
  <si>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</si>
  <si>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</si>
  <si>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</si>
  <si>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</si>
  <si>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</si>
  <si>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</si>
  <si>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</si>
  <si>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</si>
  <si>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</si>
  <si>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</si>
  <si>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</si>
  <si>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</si>
  <si>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</si>
  <si>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</si>
  <si>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</si>
  <si>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</si>
  <si>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</si>
  <si>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</si>
  <si>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</si>
  <si>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</si>
  <si>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</si>
  <si>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</si>
  <si>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</si>
  <si>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</si>
  <si>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</si>
  <si>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</si>
  <si>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</si>
  <si>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</si>
  <si>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</si>
  <si>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</si>
  <si>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</si>
  <si>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</si>
  <si>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</si>
  <si>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</si>
  <si>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</si>
  <si>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</si>
  <si>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</si>
  <si>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</si>
  <si>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</si>
  <si>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</si>
  <si>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</si>
  <si>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</si>
  <si>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</si>
  <si>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</si>
  <si>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</si>
  <si>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</si>
  <si>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</si>
  <si>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</si>
  <si>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</si>
  <si>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</si>
  <si>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</si>
  <si>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</si>
  <si>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</si>
  <si>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</si>
  <si>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</si>
  <si>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</si>
  <si>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</si>
  <si>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</si>
  <si>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</si>
  <si>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</si>
  <si>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</si>
  <si>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</si>
  <si>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</si>
  <si>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</si>
  <si>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</si>
  <si>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</si>
  <si>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</si>
  <si>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</si>
  <si>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</si>
  <si>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</si>
  <si>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</si>
  <si>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</si>
  <si>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</si>
  <si>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</si>
  <si>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</si>
  <si>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</si>
  <si>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</si>
  <si>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</si>
  <si>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</si>
  <si>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</si>
  <si>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</si>
  <si>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</si>
  <si>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</si>
  <si>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</si>
  <si>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</si>
  <si>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</si>
  <si>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</si>
  <si>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</si>
  <si>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</si>
  <si>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</si>
  <si>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</si>
  <si>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</si>
  <si>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</si>
  <si>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</si>
  <si>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</si>
  <si>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</si>
  <si>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</si>
  <si>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</si>
  <si>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</si>
  <si>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</si>
  <si>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</si>
  <si>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</si>
  <si>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</si>
  <si>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</si>
  <si>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</si>
  <si>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</si>
  <si>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</si>
  <si>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</si>
  <si>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</si>
  <si>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</si>
  <si>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</si>
  <si>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</si>
  <si>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</si>
  <si>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</si>
  <si>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</si>
  <si>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</si>
  <si>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</si>
  <si>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</si>
  <si>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</si>
  <si>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</si>
  <si>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</si>
  <si>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</si>
  <si>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</si>
  <si>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</si>
  <si>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</si>
  <si>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</si>
  <si>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</si>
  <si>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</si>
  <si>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</si>
  <si>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</si>
  <si>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</si>
  <si>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</si>
  <si>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</si>
  <si>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</si>
  <si>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</si>
  <si>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</si>
  <si>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</si>
  <si>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</si>
  <si>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</si>
  <si>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</si>
  <si>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</si>
  <si>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</si>
  <si>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</si>
  <si>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</si>
  <si>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</si>
  <si>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</si>
  <si>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</si>
  <si>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</si>
  <si>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</si>
  <si>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</si>
  <si>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</si>
  <si>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</si>
  <si>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</si>
  <si>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</si>
  <si>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</si>
  <si>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</si>
  <si>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</si>
  <si>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</si>
  <si>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</si>
  <si>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</si>
  <si>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</si>
  <si>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</si>
  <si>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</si>
  <si>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</si>
  <si>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</si>
  <si>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</si>
  <si>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</si>
  <si>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</si>
  <si>
    <t>Versie 07-04-2025</t>
  </si>
  <si>
    <t>LEADER Uitvoering Projecten - provincie Overijssel</t>
  </si>
  <si>
    <t>Overijssel | N-Overijssel: Samenwerkingsproject van de LAG</t>
  </si>
  <si>
    <t>Overijssel | N-Overijssel: Uitvoeringsprojecten (Overige projecten)</t>
  </si>
  <si>
    <t>Overijssel | NO-Twente: Samenwerkingsproject van de LAG</t>
  </si>
  <si>
    <t>Overijssel | NO-Twente: Uitvoeringsprojecten (Overige projecten)</t>
  </si>
  <si>
    <t>Overijssel | NO-Twente: Projectaanvraag door jongeren, gericht op jongeren zonder investeringen</t>
  </si>
  <si>
    <t>Overijssel | NO-Twente: Projectaanvraag door jongeren, gericht op jongeren met investeringen</t>
  </si>
  <si>
    <t>Overijssel | Salland: Samenwerkingsproject van de LAG</t>
  </si>
  <si>
    <t>Overijssel | Salland: Uitvoeringsprojecten (Overige projecten)</t>
  </si>
  <si>
    <t>Overijssel | ZW-Twente: Samenwerkingsproject van de LAG</t>
  </si>
  <si>
    <t>Overijssel | ZW-Twente: Uitvoeringsprojecten (Overige projecten)</t>
  </si>
  <si>
    <t>Overijssel | ZW-Twente: Projectaanvraag door jongeren, gericht op jongeren zonder investeringen</t>
  </si>
  <si>
    <t>Overijssel | ZW-Twente: Projectaanvraag door jongeren, gericht op jongeren met investeringen</t>
  </si>
  <si>
    <t>LAG samenwerkingsproject</t>
  </si>
  <si>
    <t>Uitvoeringsprojecten (Overige projecten)</t>
  </si>
  <si>
    <t>Jongeren zonder investeringen</t>
  </si>
  <si>
    <t>Jongeren met investeringen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</si>
</sst>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1">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503</v>
      </c>
    </row>
    <row r="4" spans="1:1" x14ac:dyDescent="0.25">
      <c r="A4" s="229" t="s">
        <v>502</v>
      </c>
    </row>
    <row r="5" spans="1:1" x14ac:dyDescent="0.25">
      <c r="A5" s="230"/>
    </row>
    <row r="6" spans="1:1" x14ac:dyDescent="0.25">
      <c r="A6" s="230" t="s">
        <v>212</v>
      </c>
    </row>
    <row r="7" spans="1:1" x14ac:dyDescent="0.25">
      <c r="A7" s="230" t="s">
        <v>383</v>
      </c>
    </row>
    <row r="8" spans="1:1" x14ac:dyDescent="0.25">
      <c r="A8" s="230"/>
    </row>
    <row r="9" spans="1:1" x14ac:dyDescent="0.25">
      <c r="A9" s="230" t="s">
        <v>384</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499</v>
      </c>
    </row>
    <row r="15" spans="1:1" x14ac:dyDescent="0.25">
      <c r="A15" s="230" t="s">
        <v>385</v>
      </c>
    </row>
    <row r="16" spans="1:1" x14ac:dyDescent="0.25">
      <c r="A16" s="230" t="s">
        <v>498</v>
      </c>
    </row>
    <row r="17" spans="1:19" x14ac:dyDescent="0.25">
      <c r="A17" s="230" t="s">
        <v>386</v>
      </c>
    </row>
    <row r="18" spans="1:19" x14ac:dyDescent="0.25">
      <c r="A18" s="230" t="s">
        <v>387</v>
      </c>
    </row>
    <row r="19" spans="1:19" x14ac:dyDescent="0.25">
      <c r="A19" s="230"/>
    </row>
    <row r="20" spans="1:19" x14ac:dyDescent="0.25">
      <c r="A20" s="231" t="s">
        <v>248</v>
      </c>
      <c r="B20" s="16"/>
      <c r="C20" s="16"/>
      <c r="D20" s="16"/>
      <c r="E20" s="16"/>
      <c r="F20" s="16"/>
      <c r="G20" s="16"/>
      <c r="H20" s="16"/>
      <c r="I20" s="16"/>
      <c r="J20" s="16"/>
      <c r="K20" s="16"/>
      <c r="L20" s="16"/>
      <c r="M20" s="16"/>
      <c r="N20" s="16"/>
      <c r="O20" s="16"/>
      <c r="P20" s="16"/>
      <c r="Q20" s="16"/>
      <c r="R20" s="16"/>
      <c r="S20" s="16"/>
    </row>
    <row r="21" spans="1:19" x14ac:dyDescent="0.25">
      <c r="A21" s="230" t="s">
        <v>257</v>
      </c>
      <c r="B21" s="16"/>
      <c r="C21" s="16"/>
      <c r="D21" s="16"/>
      <c r="E21" s="16"/>
      <c r="F21" s="16"/>
      <c r="G21" s="16"/>
      <c r="H21" s="16"/>
      <c r="I21" s="16"/>
      <c r="J21" s="16"/>
      <c r="K21" s="16"/>
      <c r="L21" s="16"/>
      <c r="M21" s="16"/>
      <c r="N21" s="16"/>
      <c r="O21" s="16"/>
      <c r="P21" s="16"/>
      <c r="Q21" s="16"/>
      <c r="R21" s="16"/>
      <c r="S21" s="16"/>
    </row>
    <row r="22" spans="1:19" x14ac:dyDescent="0.25">
      <c r="A22" s="230" t="s">
        <v>238</v>
      </c>
      <c r="B22" s="16"/>
      <c r="C22" s="16"/>
      <c r="D22" s="16"/>
      <c r="E22" s="16"/>
      <c r="F22" s="16"/>
      <c r="G22" s="16"/>
      <c r="H22" s="16"/>
      <c r="I22" s="16"/>
      <c r="J22" s="16"/>
      <c r="K22" s="16"/>
      <c r="L22" s="16"/>
      <c r="M22" s="16"/>
      <c r="N22" s="16"/>
      <c r="O22" s="16"/>
      <c r="P22" s="16"/>
      <c r="Q22" s="16"/>
      <c r="R22" s="16"/>
      <c r="S22" s="16"/>
    </row>
    <row r="23" spans="1:19" x14ac:dyDescent="0.25">
      <c r="A23" s="230" t="s">
        <v>388</v>
      </c>
      <c r="B23" s="16"/>
      <c r="C23" s="16"/>
      <c r="D23" s="16"/>
      <c r="E23" s="16"/>
      <c r="F23" s="16"/>
      <c r="G23" s="16"/>
      <c r="H23" s="16"/>
      <c r="I23" s="16"/>
      <c r="J23" s="16"/>
      <c r="K23" s="16"/>
      <c r="L23" s="16"/>
      <c r="M23" s="16"/>
      <c r="N23" s="16"/>
      <c r="O23" s="16"/>
      <c r="P23" s="16"/>
      <c r="Q23" s="16"/>
      <c r="R23" s="16"/>
      <c r="S23" s="16"/>
    </row>
    <row r="24" spans="1:19" x14ac:dyDescent="0.25">
      <c r="A24" s="230" t="s">
        <v>389</v>
      </c>
      <c r="B24" s="16"/>
      <c r="C24" s="16"/>
      <c r="D24" s="16"/>
      <c r="E24" s="16"/>
      <c r="F24" s="16"/>
      <c r="G24" s="16"/>
      <c r="H24" s="16"/>
      <c r="I24" s="16"/>
      <c r="J24" s="16"/>
      <c r="K24" s="16"/>
      <c r="L24" s="16"/>
      <c r="M24" s="16"/>
      <c r="N24" s="16"/>
      <c r="O24" s="16"/>
      <c r="P24" s="16"/>
      <c r="Q24" s="16"/>
      <c r="R24" s="16"/>
      <c r="S24" s="16"/>
    </row>
    <row r="25" spans="1:19" x14ac:dyDescent="0.25">
      <c r="A25" s="230" t="s">
        <v>390</v>
      </c>
      <c r="B25" s="16"/>
      <c r="C25" s="16"/>
      <c r="D25" s="16"/>
      <c r="E25" s="16"/>
      <c r="F25" s="16"/>
      <c r="G25" s="16"/>
      <c r="H25" s="16"/>
      <c r="I25" s="16"/>
      <c r="J25" s="16"/>
      <c r="K25" s="16"/>
      <c r="L25" s="16"/>
      <c r="M25" s="16"/>
      <c r="N25" s="16"/>
      <c r="O25" s="16"/>
      <c r="P25" s="16"/>
      <c r="Q25" s="16"/>
      <c r="R25" s="16"/>
      <c r="S25" s="16"/>
    </row>
    <row r="26" spans="1:19" x14ac:dyDescent="0.25">
      <c r="A26" s="230" t="s">
        <v>391</v>
      </c>
    </row>
    <row r="27" spans="1:19" x14ac:dyDescent="0.25">
      <c r="A27" s="230" t="s">
        <v>392</v>
      </c>
    </row>
    <row r="28" spans="1:19" x14ac:dyDescent="0.25">
      <c r="A28" s="230" t="s">
        <v>393</v>
      </c>
      <c r="B28" s="16"/>
      <c r="C28" s="16"/>
      <c r="D28" s="16"/>
      <c r="E28" s="16"/>
      <c r="F28" s="16"/>
      <c r="G28" s="16"/>
      <c r="H28" s="16"/>
      <c r="I28" s="16"/>
      <c r="J28" s="16"/>
      <c r="K28" s="16"/>
      <c r="L28" s="16"/>
      <c r="M28" s="16"/>
      <c r="N28" s="16"/>
      <c r="O28" s="16"/>
      <c r="P28" s="16"/>
      <c r="Q28" s="16"/>
      <c r="R28" s="16"/>
      <c r="S28" s="16"/>
    </row>
    <row r="29" spans="1:19" x14ac:dyDescent="0.25">
      <c r="A29" s="230"/>
      <c r="B29" s="16"/>
      <c r="C29" s="16"/>
      <c r="D29" s="16"/>
      <c r="E29" s="16"/>
      <c r="F29" s="16"/>
      <c r="G29" s="16"/>
      <c r="H29" s="16"/>
      <c r="I29" s="16"/>
      <c r="J29" s="16"/>
      <c r="K29" s="16"/>
      <c r="L29" s="16"/>
      <c r="M29" s="16"/>
      <c r="N29" s="16"/>
      <c r="O29" s="16"/>
      <c r="P29" s="16"/>
      <c r="Q29" s="16"/>
      <c r="R29" s="16"/>
      <c r="S29" s="16"/>
    </row>
    <row r="30" spans="1:19" x14ac:dyDescent="0.25">
      <c r="A30" s="231" t="s">
        <v>249</v>
      </c>
      <c r="B30" s="16"/>
      <c r="C30" s="16"/>
      <c r="D30" s="16"/>
      <c r="E30" s="16"/>
      <c r="F30" s="16"/>
      <c r="G30" s="16"/>
      <c r="H30" s="16"/>
      <c r="I30" s="16"/>
      <c r="J30" s="16"/>
      <c r="K30" s="16"/>
      <c r="L30" s="16"/>
      <c r="M30" s="16"/>
      <c r="N30" s="16"/>
      <c r="O30" s="16"/>
      <c r="P30" s="16"/>
      <c r="Q30" s="16"/>
      <c r="R30" s="16"/>
      <c r="S30" s="16"/>
    </row>
    <row r="31" spans="1:19" x14ac:dyDescent="0.25">
      <c r="A31" s="232" t="s">
        <v>214</v>
      </c>
      <c r="B31" s="16"/>
      <c r="C31" s="16"/>
      <c r="D31" s="16"/>
      <c r="E31" s="16"/>
      <c r="F31" s="16"/>
      <c r="G31" s="16"/>
      <c r="H31" s="16"/>
      <c r="I31" s="16"/>
      <c r="J31" s="16"/>
      <c r="K31" s="16"/>
      <c r="L31" s="16"/>
      <c r="M31" s="16"/>
      <c r="N31" s="16"/>
      <c r="O31" s="16"/>
      <c r="P31" s="16"/>
      <c r="Q31" s="16"/>
      <c r="R31" s="16"/>
      <c r="S31" s="16"/>
    </row>
    <row r="32" spans="1:19" x14ac:dyDescent="0.25">
      <c r="A32" s="232" t="s">
        <v>258</v>
      </c>
      <c r="B32" s="16"/>
      <c r="C32" s="16"/>
      <c r="D32" s="16"/>
      <c r="E32" s="16"/>
      <c r="F32" s="16"/>
      <c r="G32" s="16"/>
      <c r="H32" s="16"/>
      <c r="I32" s="16"/>
      <c r="J32" s="16"/>
      <c r="K32" s="16"/>
      <c r="L32" s="16"/>
      <c r="M32" s="16"/>
      <c r="N32" s="16"/>
      <c r="O32" s="16"/>
      <c r="P32" s="16"/>
      <c r="Q32" s="16"/>
      <c r="R32" s="16"/>
      <c r="S32" s="16"/>
    </row>
    <row r="33" spans="1:22" x14ac:dyDescent="0.25">
      <c r="A33" s="232" t="s">
        <v>394</v>
      </c>
      <c r="B33" s="16"/>
      <c r="C33" s="16"/>
      <c r="D33" s="16"/>
      <c r="E33" s="16"/>
      <c r="F33" s="16"/>
      <c r="G33" s="16"/>
      <c r="H33" s="16"/>
      <c r="I33" s="16"/>
      <c r="J33" s="16"/>
      <c r="K33" s="16"/>
      <c r="L33" s="16"/>
      <c r="M33" s="16"/>
      <c r="N33" s="16"/>
      <c r="O33" s="16"/>
      <c r="P33" s="16"/>
      <c r="Q33" s="16"/>
      <c r="R33" s="16"/>
      <c r="S33" s="16"/>
    </row>
    <row r="34" spans="1:22" x14ac:dyDescent="0.25">
      <c r="A34" s="232"/>
      <c r="B34" s="16"/>
      <c r="C34" s="16"/>
      <c r="D34" s="16"/>
      <c r="E34" s="16"/>
      <c r="F34" s="16"/>
      <c r="G34" s="16"/>
      <c r="H34" s="16"/>
      <c r="I34" s="16"/>
      <c r="J34" s="16"/>
      <c r="K34" s="16"/>
      <c r="L34" s="16"/>
      <c r="M34" s="16"/>
      <c r="N34" s="16"/>
      <c r="O34" s="16"/>
      <c r="P34" s="16"/>
      <c r="Q34" s="16"/>
      <c r="R34" s="16"/>
      <c r="S34" s="16"/>
    </row>
    <row r="35" spans="1:22" x14ac:dyDescent="0.25">
      <c r="A35" s="232" t="s">
        <v>250</v>
      </c>
      <c r="B35" s="16"/>
      <c r="C35" s="16"/>
      <c r="D35" s="16"/>
      <c r="E35" s="16"/>
      <c r="F35" s="16"/>
      <c r="G35" s="16"/>
      <c r="H35" s="16"/>
      <c r="I35" s="16"/>
      <c r="J35" s="16"/>
      <c r="K35" s="16"/>
      <c r="L35" s="16"/>
      <c r="M35" s="16"/>
      <c r="N35" s="16"/>
      <c r="O35" s="16"/>
      <c r="P35" s="16"/>
      <c r="Q35" s="16"/>
      <c r="R35" s="16"/>
      <c r="S35" s="16"/>
    </row>
    <row r="36" spans="1:22" x14ac:dyDescent="0.25">
      <c r="A36" s="232" t="s">
        <v>395</v>
      </c>
      <c r="B36" s="16"/>
      <c r="C36" s="16"/>
      <c r="D36" s="16"/>
      <c r="E36" s="16"/>
      <c r="F36" s="16"/>
      <c r="G36" s="16"/>
      <c r="H36" s="16"/>
      <c r="I36" s="16"/>
      <c r="J36" s="16"/>
      <c r="K36" s="16"/>
      <c r="L36" s="16"/>
      <c r="M36" s="16"/>
      <c r="N36" s="16"/>
      <c r="O36" s="16"/>
      <c r="P36" s="16"/>
      <c r="Q36" s="16"/>
      <c r="R36" s="16"/>
      <c r="S36" s="16"/>
    </row>
    <row r="37" spans="1:22" x14ac:dyDescent="0.25">
      <c r="A37" s="232" t="s">
        <v>396</v>
      </c>
      <c r="B37" s="16"/>
      <c r="C37" s="16"/>
      <c r="D37" s="16"/>
      <c r="E37" s="16"/>
      <c r="F37" s="16"/>
      <c r="G37" s="16"/>
      <c r="H37" s="16"/>
      <c r="I37" s="16"/>
      <c r="J37" s="16"/>
      <c r="K37" s="16"/>
      <c r="L37" s="16"/>
      <c r="M37" s="16"/>
      <c r="N37" s="16"/>
      <c r="O37" s="16"/>
      <c r="P37" s="16"/>
      <c r="Q37" s="16"/>
      <c r="R37" s="16"/>
      <c r="S37" s="16"/>
    </row>
    <row r="38" spans="1:22" x14ac:dyDescent="0.25">
      <c r="A38" s="232" t="s">
        <v>365</v>
      </c>
      <c r="B38" s="16"/>
      <c r="C38" s="16"/>
      <c r="D38" s="16"/>
      <c r="E38" s="16"/>
      <c r="F38" s="16"/>
      <c r="G38" s="16"/>
      <c r="H38" s="16"/>
      <c r="I38" s="16"/>
      <c r="J38" s="16"/>
      <c r="K38" s="16"/>
      <c r="L38" s="16"/>
      <c r="M38" s="16"/>
      <c r="N38" s="16"/>
      <c r="O38" s="16"/>
      <c r="P38" s="16"/>
      <c r="Q38" s="16"/>
      <c r="R38" s="16"/>
      <c r="S38" s="16"/>
    </row>
    <row r="39" spans="1:22" x14ac:dyDescent="0.25">
      <c r="A39" s="232" t="s">
        <v>493</v>
      </c>
    </row>
    <row r="40" spans="1:22" x14ac:dyDescent="0.25">
      <c r="A40" s="232" t="s">
        <v>366</v>
      </c>
    </row>
    <row r="41" spans="1:22" x14ac:dyDescent="0.25">
      <c r="A41" s="232" t="s">
        <v>239</v>
      </c>
      <c r="B41" s="16"/>
      <c r="C41" s="16"/>
      <c r="D41" s="16"/>
      <c r="E41" s="16"/>
      <c r="F41" s="16"/>
      <c r="G41" s="16"/>
      <c r="H41" s="16"/>
      <c r="I41" s="16"/>
      <c r="J41" s="16"/>
      <c r="K41" s="16"/>
      <c r="L41" s="16"/>
      <c r="M41" s="16"/>
      <c r="N41" s="16"/>
      <c r="O41" s="16"/>
      <c r="P41" s="16"/>
      <c r="Q41" s="16"/>
    </row>
    <row r="42" spans="1:22" x14ac:dyDescent="0.25">
      <c r="A42" s="232" t="s">
        <v>397</v>
      </c>
      <c r="B42" s="16"/>
      <c r="C42" s="16"/>
      <c r="D42" s="16"/>
      <c r="E42" s="16"/>
      <c r="F42" s="16"/>
      <c r="G42" s="16"/>
      <c r="H42" s="16"/>
      <c r="I42" s="16"/>
      <c r="J42" s="16"/>
      <c r="K42" s="16"/>
      <c r="L42" s="16"/>
      <c r="M42" s="16"/>
      <c r="N42" s="16"/>
      <c r="O42" s="16"/>
      <c r="P42" s="16"/>
      <c r="Q42" s="16"/>
    </row>
    <row r="43" spans="1:22" x14ac:dyDescent="0.25">
      <c r="A43" s="230"/>
      <c r="B43" s="16"/>
      <c r="C43" s="16"/>
      <c r="D43" s="16"/>
      <c r="E43" s="16"/>
      <c r="F43" s="16"/>
      <c r="G43" s="16"/>
      <c r="H43" s="16"/>
      <c r="I43" s="16"/>
      <c r="J43" s="16"/>
      <c r="K43" s="16"/>
      <c r="L43" s="16"/>
      <c r="M43" s="16"/>
      <c r="N43" s="16"/>
      <c r="O43" s="16"/>
      <c r="P43" s="16"/>
      <c r="Q43" s="16"/>
    </row>
    <row r="44" spans="1:22" x14ac:dyDescent="0.25">
      <c r="A44" s="231" t="s">
        <v>251</v>
      </c>
      <c r="B44" s="16"/>
      <c r="C44" s="16"/>
      <c r="D44" s="16"/>
      <c r="E44" s="16"/>
      <c r="F44" s="16"/>
      <c r="G44" s="16"/>
      <c r="H44" s="16"/>
      <c r="I44" s="16"/>
      <c r="J44" s="16"/>
      <c r="K44" s="16"/>
      <c r="L44" s="16"/>
      <c r="M44" s="16"/>
      <c r="N44" s="16"/>
      <c r="O44" s="16"/>
      <c r="P44" s="16"/>
      <c r="Q44" s="16"/>
    </row>
    <row r="45" spans="1:22" x14ac:dyDescent="0.25">
      <c r="A45" s="232" t="s">
        <v>367</v>
      </c>
      <c r="B45" s="16"/>
      <c r="C45" s="16"/>
      <c r="D45" s="16"/>
      <c r="E45" s="16"/>
      <c r="F45" s="16"/>
      <c r="G45" s="16"/>
      <c r="H45" s="16"/>
      <c r="I45" s="16"/>
      <c r="J45" s="16"/>
      <c r="K45" s="16"/>
      <c r="L45" s="16"/>
      <c r="M45" s="16"/>
      <c r="N45" s="16"/>
      <c r="O45" s="16"/>
      <c r="P45" s="16"/>
      <c r="Q45" s="16"/>
    </row>
    <row r="46" spans="1:22" x14ac:dyDescent="0.25">
      <c r="A46" s="232" t="s">
        <v>398</v>
      </c>
      <c r="B46" s="16"/>
      <c r="C46" s="16"/>
      <c r="D46" s="16"/>
      <c r="E46" s="16"/>
      <c r="F46" s="16"/>
      <c r="G46" s="16"/>
      <c r="H46" s="16"/>
      <c r="I46" s="16"/>
      <c r="J46" s="16"/>
      <c r="K46" s="16"/>
      <c r="L46" s="16"/>
      <c r="M46" s="16"/>
      <c r="N46" s="16"/>
      <c r="O46" s="16"/>
      <c r="P46" s="16"/>
      <c r="Q46" s="16"/>
    </row>
    <row r="47" spans="1:22" x14ac:dyDescent="0.25">
      <c r="A47" s="232" t="s">
        <v>399</v>
      </c>
      <c r="B47" s="16"/>
      <c r="C47" s="16"/>
      <c r="D47" s="16"/>
      <c r="E47" s="16"/>
      <c r="F47" s="16"/>
      <c r="G47" s="16"/>
      <c r="H47" s="16"/>
      <c r="I47" s="16"/>
      <c r="J47" s="16"/>
      <c r="K47" s="16"/>
      <c r="L47" s="16"/>
      <c r="M47" s="16"/>
      <c r="N47" s="16"/>
      <c r="O47" s="16"/>
      <c r="P47" s="16"/>
      <c r="Q47" s="16"/>
    </row>
    <row r="48" spans="1:22" x14ac:dyDescent="0.25">
      <c r="A48" s="230"/>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t="s">
        <v>215</v>
      </c>
      <c r="B49" s="16"/>
      <c r="C49" s="16"/>
      <c r="D49" s="16"/>
      <c r="E49" s="16"/>
      <c r="F49" s="16"/>
      <c r="G49" s="16"/>
      <c r="H49" s="16"/>
      <c r="I49" s="300"/>
      <c r="J49" s="300"/>
      <c r="K49" s="300"/>
      <c r="L49" s="300"/>
      <c r="M49" s="300"/>
      <c r="N49" s="300"/>
      <c r="O49" s="300"/>
      <c r="P49" s="16"/>
      <c r="Q49" s="16"/>
    </row>
    <row r="50" spans="1:20" x14ac:dyDescent="0.25">
      <c r="A50" s="230" t="s">
        <v>400</v>
      </c>
      <c r="B50" s="16"/>
      <c r="C50" s="16"/>
      <c r="D50" s="16"/>
      <c r="E50" s="16"/>
      <c r="F50" s="16"/>
      <c r="G50" s="16"/>
      <c r="H50" s="16"/>
      <c r="I50" s="16"/>
      <c r="J50" s="16"/>
      <c r="K50" s="16"/>
      <c r="L50" s="16"/>
      <c r="M50" s="16"/>
      <c r="N50" s="16"/>
      <c r="O50" s="16"/>
      <c r="P50" s="16"/>
      <c r="Q50" s="16"/>
    </row>
    <row r="51" spans="1:20" x14ac:dyDescent="0.25">
      <c r="A51" s="230" t="s">
        <v>401</v>
      </c>
      <c r="B51" s="16"/>
      <c r="C51" s="16"/>
      <c r="D51" s="16"/>
      <c r="E51" s="16"/>
      <c r="F51" s="16"/>
      <c r="G51" s="16"/>
      <c r="H51" s="16"/>
      <c r="I51" s="16"/>
      <c r="J51" s="16"/>
      <c r="K51" s="16"/>
      <c r="L51" s="16"/>
      <c r="M51" s="16"/>
      <c r="N51" s="16"/>
      <c r="O51" s="16"/>
      <c r="P51" s="16"/>
      <c r="Q51" s="16"/>
    </row>
    <row r="52" spans="1:20" x14ac:dyDescent="0.25">
      <c r="A52" s="230"/>
    </row>
    <row r="53" spans="1:20" x14ac:dyDescent="0.25">
      <c r="A53" s="230" t="s">
        <v>368</v>
      </c>
    </row>
    <row r="54" spans="1:20" x14ac:dyDescent="0.25">
      <c r="A54" s="230" t="s">
        <v>369</v>
      </c>
    </row>
    <row r="55" spans="1:20" x14ac:dyDescent="0.25">
      <c r="A55" s="230" t="s">
        <v>370</v>
      </c>
    </row>
    <row r="56" spans="1:20" x14ac:dyDescent="0.25">
      <c r="A56" s="230"/>
    </row>
    <row r="57" spans="1:20" x14ac:dyDescent="0.25">
      <c r="A57" s="230" t="s">
        <v>216</v>
      </c>
    </row>
    <row r="58" spans="1:20" x14ac:dyDescent="0.25">
      <c r="A58" s="230"/>
    </row>
    <row r="59" spans="1:20" x14ac:dyDescent="0.25">
      <c r="A59" s="231" t="s">
        <v>252</v>
      </c>
    </row>
    <row r="60" spans="1:20" x14ac:dyDescent="0.25">
      <c r="A60" s="230" t="s">
        <v>253</v>
      </c>
    </row>
    <row r="61" spans="1:20" x14ac:dyDescent="0.25">
      <c r="A61" s="230" t="s">
        <v>242</v>
      </c>
      <c r="B61" s="16"/>
      <c r="C61" s="16"/>
      <c r="D61" s="16"/>
      <c r="E61" s="16"/>
      <c r="F61" s="16"/>
      <c r="G61" s="16"/>
      <c r="H61" s="16"/>
      <c r="I61" s="16"/>
      <c r="J61" s="16"/>
      <c r="K61" s="16"/>
      <c r="L61" s="16"/>
      <c r="M61" s="16"/>
      <c r="N61" s="16"/>
      <c r="O61" s="16"/>
      <c r="P61" s="16"/>
      <c r="Q61" s="16"/>
      <c r="R61" s="16"/>
      <c r="S61" s="16"/>
      <c r="T61" s="16"/>
    </row>
    <row r="62" spans="1:20" x14ac:dyDescent="0.25">
      <c r="A62" s="230" t="s">
        <v>217</v>
      </c>
      <c r="B62" s="16"/>
      <c r="C62" s="16"/>
      <c r="D62" s="16"/>
      <c r="E62" s="16"/>
      <c r="F62" s="16"/>
      <c r="G62" s="16"/>
      <c r="H62" s="16"/>
      <c r="I62" s="16"/>
      <c r="J62" s="16"/>
      <c r="K62" s="16"/>
      <c r="L62" s="16"/>
      <c r="M62" s="16"/>
      <c r="N62" s="16"/>
      <c r="O62" s="16"/>
      <c r="P62" s="16"/>
      <c r="Q62" s="16"/>
      <c r="R62" s="16"/>
      <c r="S62" s="16"/>
      <c r="T62" s="16"/>
    </row>
    <row r="63" spans="1:20" x14ac:dyDescent="0.25">
      <c r="A63" s="230" t="s">
        <v>346</v>
      </c>
      <c r="B63" s="16"/>
      <c r="C63" s="16"/>
      <c r="D63" s="16"/>
      <c r="E63" s="16"/>
      <c r="F63" s="16"/>
      <c r="G63" s="16"/>
      <c r="H63" s="16"/>
      <c r="I63" s="16"/>
      <c r="J63" s="16"/>
      <c r="K63" s="16"/>
      <c r="L63" s="16"/>
      <c r="M63" s="16"/>
      <c r="N63" s="16"/>
      <c r="O63" s="16"/>
      <c r="P63" s="16"/>
      <c r="Q63" s="16"/>
      <c r="R63" s="16"/>
      <c r="S63" s="16"/>
      <c r="T63" s="16"/>
    </row>
    <row r="64" spans="1:20" x14ac:dyDescent="0.25">
      <c r="A64" s="230"/>
      <c r="B64" s="16"/>
      <c r="C64" s="16"/>
      <c r="D64" s="16"/>
      <c r="E64" s="16"/>
      <c r="F64" s="16"/>
      <c r="G64" s="16"/>
      <c r="H64" s="16"/>
      <c r="I64" s="16"/>
      <c r="J64" s="16"/>
      <c r="K64" s="16"/>
      <c r="L64" s="16"/>
      <c r="M64" s="16"/>
      <c r="N64" s="16"/>
      <c r="O64" s="16"/>
      <c r="P64" s="16"/>
      <c r="Q64" s="16"/>
      <c r="R64" s="16"/>
      <c r="S64" s="16"/>
      <c r="T64" s="16"/>
    </row>
    <row r="65" spans="1:20" x14ac:dyDescent="0.25">
      <c r="A65" s="232" t="s">
        <v>402</v>
      </c>
      <c r="B65" s="16"/>
      <c r="C65" s="16"/>
      <c r="D65" s="16"/>
      <c r="E65" s="16"/>
      <c r="F65" s="16"/>
      <c r="G65" s="16"/>
      <c r="H65" s="16"/>
      <c r="I65" s="16"/>
      <c r="J65" s="16"/>
      <c r="K65" s="16"/>
      <c r="L65" s="16"/>
      <c r="M65" s="16"/>
      <c r="N65" s="16"/>
      <c r="O65" s="16"/>
      <c r="P65" s="16"/>
      <c r="Q65" s="16"/>
      <c r="R65" s="16"/>
      <c r="S65" s="16"/>
      <c r="T65" s="16"/>
    </row>
    <row r="66" spans="1:20" x14ac:dyDescent="0.25">
      <c r="A66" s="232" t="s">
        <v>403</v>
      </c>
      <c r="B66" s="16"/>
      <c r="C66" s="16"/>
      <c r="D66" s="16"/>
      <c r="E66" s="16"/>
      <c r="F66" s="16"/>
      <c r="G66" s="16"/>
      <c r="H66" s="16"/>
      <c r="I66" s="16"/>
      <c r="J66" s="16"/>
      <c r="K66" s="16"/>
      <c r="L66" s="16"/>
      <c r="M66" s="16"/>
      <c r="N66" s="16"/>
      <c r="O66" s="16"/>
      <c r="P66" s="16"/>
      <c r="Q66" s="16"/>
      <c r="R66" s="16"/>
      <c r="S66" s="16"/>
      <c r="T66" s="16"/>
    </row>
    <row r="67" spans="1:20" x14ac:dyDescent="0.25">
      <c r="A67" s="232" t="s">
        <v>240</v>
      </c>
      <c r="B67" s="16"/>
      <c r="C67" s="16"/>
      <c r="D67" s="16"/>
      <c r="E67" s="16"/>
      <c r="F67" s="16"/>
      <c r="G67" s="16"/>
      <c r="H67" s="16"/>
      <c r="I67" s="16"/>
      <c r="J67" s="16"/>
      <c r="K67" s="16"/>
      <c r="L67" s="16"/>
      <c r="M67" s="16"/>
      <c r="N67" s="16"/>
      <c r="O67" s="16"/>
      <c r="P67" s="16"/>
      <c r="Q67" s="16"/>
      <c r="R67" s="16"/>
      <c r="S67" s="16"/>
      <c r="T67" s="16"/>
    </row>
    <row r="68" spans="1:20" x14ac:dyDescent="0.25">
      <c r="A68" s="232" t="s">
        <v>404</v>
      </c>
      <c r="B68" s="16"/>
      <c r="C68" s="16"/>
      <c r="D68" s="16"/>
      <c r="E68" s="16"/>
      <c r="F68" s="16"/>
      <c r="G68" s="16"/>
      <c r="H68" s="16"/>
      <c r="I68" s="16"/>
      <c r="J68" s="16"/>
      <c r="K68" s="16"/>
      <c r="L68" s="16"/>
      <c r="M68" s="16"/>
      <c r="N68" s="16"/>
      <c r="O68" s="16"/>
      <c r="P68" s="16"/>
      <c r="Q68" s="16"/>
      <c r="R68" s="16"/>
      <c r="S68" s="16"/>
      <c r="T68" s="16"/>
    </row>
    <row r="69" spans="1:20" x14ac:dyDescent="0.25">
      <c r="A69" s="232" t="s">
        <v>405</v>
      </c>
      <c r="B69" s="16"/>
      <c r="C69" s="16"/>
      <c r="D69" s="16"/>
      <c r="E69" s="16"/>
      <c r="F69" s="16"/>
      <c r="G69" s="16"/>
      <c r="H69" s="16"/>
      <c r="I69" s="16"/>
      <c r="J69" s="16"/>
      <c r="K69" s="16"/>
      <c r="L69" s="16"/>
      <c r="M69" s="16"/>
      <c r="N69" s="16"/>
      <c r="O69" s="16"/>
      <c r="P69" s="16"/>
      <c r="Q69" s="16"/>
      <c r="R69" s="16"/>
      <c r="S69" s="16"/>
      <c r="T69" s="16"/>
    </row>
    <row r="70" spans="1:20" x14ac:dyDescent="0.25">
      <c r="A70" s="232" t="s">
        <v>406</v>
      </c>
    </row>
    <row r="71" spans="1:20" x14ac:dyDescent="0.25">
      <c r="A71" s="232" t="s">
        <v>241</v>
      </c>
    </row>
    <row r="72" spans="1:20" x14ac:dyDescent="0.25">
      <c r="A72" s="232" t="s">
        <v>407</v>
      </c>
    </row>
    <row r="73" spans="1:20" hidden="1" x14ac:dyDescent="0.25">
      <c r="A73" s="370" t="s">
        <v>491</v>
      </c>
    </row>
    <row r="74" spans="1:20" x14ac:dyDescent="0.25">
      <c r="A74" s="230"/>
    </row>
    <row r="75" spans="1:20" x14ac:dyDescent="0.25">
      <c r="A75" s="230" t="s">
        <v>219</v>
      </c>
    </row>
    <row r="76" spans="1:20" x14ac:dyDescent="0.25">
      <c r="A76" s="230" t="s">
        <v>218</v>
      </c>
    </row>
    <row r="77" spans="1:20" x14ac:dyDescent="0.25">
      <c r="A77" s="232"/>
    </row>
    <row r="78" spans="1:20" x14ac:dyDescent="0.25">
      <c r="A78" s="232" t="s">
        <v>408</v>
      </c>
    </row>
    <row r="79" spans="1:20" x14ac:dyDescent="0.25">
      <c r="A79" s="232" t="s">
        <v>409</v>
      </c>
    </row>
    <row r="80" spans="1:20" x14ac:dyDescent="0.25">
      <c r="A80" s="232" t="s">
        <v>410</v>
      </c>
    </row>
    <row r="81" spans="1:20" x14ac:dyDescent="0.25">
      <c r="A81" s="301" t="s">
        <v>411</v>
      </c>
    </row>
    <row r="82" spans="1:20" x14ac:dyDescent="0.25">
      <c r="A82" s="301" t="s">
        <v>412</v>
      </c>
    </row>
    <row r="83" spans="1:20" hidden="1" x14ac:dyDescent="0.25">
      <c r="A83" s="370" t="s">
        <v>364</v>
      </c>
    </row>
    <row r="84" spans="1:20" x14ac:dyDescent="0.25">
      <c r="A84" s="230"/>
      <c r="B84" s="16"/>
      <c r="C84" s="16"/>
      <c r="D84" s="16"/>
      <c r="E84" s="16"/>
      <c r="F84" s="16"/>
      <c r="G84" s="16"/>
      <c r="H84" s="16"/>
      <c r="I84" s="16"/>
      <c r="J84" s="16"/>
      <c r="K84" s="16"/>
      <c r="L84" s="16"/>
      <c r="M84" s="16"/>
      <c r="N84" s="16"/>
      <c r="O84" s="16"/>
      <c r="P84" s="16"/>
      <c r="Q84" s="16"/>
      <c r="R84" s="16"/>
      <c r="S84" s="16"/>
      <c r="T84" s="16"/>
    </row>
    <row r="85" spans="1:20" x14ac:dyDescent="0.25">
      <c r="A85" s="230" t="s">
        <v>413</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1" t="s">
        <v>254</v>
      </c>
      <c r="B87" s="16"/>
      <c r="C87" s="16"/>
      <c r="D87" s="16"/>
      <c r="E87" s="16"/>
      <c r="F87" s="16"/>
      <c r="G87" s="16"/>
      <c r="H87" s="16"/>
      <c r="I87" s="16"/>
      <c r="J87" s="16"/>
      <c r="K87" s="16"/>
      <c r="L87" s="16"/>
      <c r="M87" s="16"/>
      <c r="N87" s="16"/>
      <c r="O87" s="16"/>
      <c r="P87" s="16"/>
      <c r="Q87" s="16"/>
      <c r="R87" s="16"/>
      <c r="S87" s="16"/>
      <c r="T87" s="16"/>
    </row>
    <row r="88" spans="1:20" x14ac:dyDescent="0.25">
      <c r="A88" s="232" t="s">
        <v>414</v>
      </c>
      <c r="B88" s="16"/>
      <c r="C88" s="16"/>
      <c r="D88" s="16"/>
      <c r="E88" s="16"/>
      <c r="F88" s="16"/>
      <c r="G88" s="16"/>
      <c r="H88" s="16"/>
      <c r="I88" s="16"/>
      <c r="J88" s="16"/>
      <c r="K88" s="16"/>
      <c r="L88" s="16"/>
      <c r="M88" s="16"/>
      <c r="N88" s="16"/>
      <c r="O88" s="16"/>
      <c r="P88" s="16"/>
      <c r="Q88" s="16"/>
      <c r="R88" s="16"/>
      <c r="S88" s="16"/>
      <c r="T88" s="16"/>
    </row>
    <row r="89" spans="1:20" x14ac:dyDescent="0.25">
      <c r="A89" s="232"/>
      <c r="B89" s="16"/>
      <c r="C89" s="16"/>
      <c r="D89" s="16"/>
      <c r="E89" s="16"/>
      <c r="F89" s="16"/>
      <c r="G89" s="16"/>
      <c r="H89" s="16"/>
      <c r="I89" s="16"/>
      <c r="J89" s="16"/>
      <c r="K89" s="16"/>
      <c r="L89" s="16"/>
      <c r="M89" s="16"/>
      <c r="N89" s="16"/>
      <c r="O89" s="16"/>
      <c r="P89" s="16"/>
      <c r="Q89" s="16"/>
      <c r="R89" s="16"/>
      <c r="S89" s="16"/>
      <c r="T89" s="16"/>
    </row>
    <row r="90" spans="1:20" x14ac:dyDescent="0.25">
      <c r="A90" s="232" t="s">
        <v>371</v>
      </c>
      <c r="B90" s="16"/>
      <c r="C90" s="16"/>
      <c r="D90" s="16"/>
      <c r="E90" s="16"/>
      <c r="F90" s="16"/>
      <c r="G90" s="16"/>
      <c r="H90" s="16"/>
      <c r="I90" s="16"/>
      <c r="J90" s="16"/>
      <c r="K90" s="16"/>
      <c r="L90" s="16"/>
      <c r="M90" s="16"/>
      <c r="N90" s="16"/>
      <c r="O90" s="16"/>
      <c r="P90" s="16"/>
      <c r="Q90" s="16"/>
      <c r="R90" s="16"/>
      <c r="S90" s="16"/>
      <c r="T90" s="16"/>
    </row>
    <row r="91" spans="1:20" x14ac:dyDescent="0.25">
      <c r="A91" s="232" t="s">
        <v>415</v>
      </c>
      <c r="B91" s="16"/>
      <c r="C91" s="16"/>
      <c r="D91" s="16"/>
      <c r="E91" s="16"/>
      <c r="F91" s="16"/>
      <c r="G91" s="16"/>
      <c r="H91" s="16"/>
      <c r="I91" s="16"/>
      <c r="J91" s="16"/>
      <c r="K91" s="16"/>
      <c r="L91" s="16"/>
      <c r="M91" s="16"/>
      <c r="N91" s="16"/>
      <c r="O91" s="16"/>
      <c r="P91" s="16"/>
      <c r="Q91" s="16"/>
      <c r="R91" s="16"/>
      <c r="S91" s="16"/>
      <c r="T91" s="16"/>
    </row>
    <row r="92" spans="1:20" x14ac:dyDescent="0.25">
      <c r="A92" s="232"/>
      <c r="B92" s="16"/>
      <c r="C92" s="16"/>
      <c r="D92" s="16"/>
      <c r="E92" s="16"/>
      <c r="F92" s="16"/>
      <c r="G92" s="16"/>
      <c r="H92" s="16"/>
      <c r="I92" s="16"/>
      <c r="J92" s="16"/>
      <c r="K92" s="16"/>
      <c r="L92" s="16"/>
      <c r="M92" s="16"/>
      <c r="N92" s="16"/>
      <c r="O92" s="16"/>
      <c r="P92" s="16"/>
      <c r="Q92" s="16"/>
      <c r="R92" s="16"/>
      <c r="S92" s="16"/>
      <c r="T92" s="16"/>
    </row>
    <row r="93" spans="1:20" x14ac:dyDescent="0.25">
      <c r="A93" s="232" t="s">
        <v>416</v>
      </c>
      <c r="B93" s="16"/>
      <c r="C93" s="16"/>
      <c r="D93" s="16"/>
      <c r="E93" s="16"/>
      <c r="F93" s="16"/>
      <c r="G93" s="16"/>
      <c r="H93" s="16"/>
      <c r="I93" s="16"/>
      <c r="J93" s="16"/>
      <c r="K93" s="16"/>
      <c r="L93" s="16"/>
      <c r="M93" s="16"/>
      <c r="N93" s="16"/>
      <c r="O93" s="16"/>
      <c r="P93" s="16"/>
      <c r="Q93" s="16"/>
      <c r="R93" s="16"/>
      <c r="S93" s="16"/>
      <c r="T93" s="16"/>
    </row>
    <row r="94" spans="1:20" x14ac:dyDescent="0.25">
      <c r="A94" s="232" t="s">
        <v>417</v>
      </c>
      <c r="B94" s="16"/>
      <c r="C94" s="16"/>
      <c r="D94" s="16"/>
      <c r="E94" s="16"/>
      <c r="F94" s="16"/>
      <c r="G94" s="16"/>
      <c r="H94" s="16"/>
      <c r="I94" s="16"/>
      <c r="J94" s="16"/>
      <c r="K94" s="16"/>
      <c r="L94" s="16"/>
      <c r="M94" s="16"/>
      <c r="N94" s="16"/>
      <c r="O94" s="16"/>
      <c r="P94" s="16"/>
      <c r="Q94" s="16"/>
      <c r="R94" s="16"/>
      <c r="S94" s="16"/>
      <c r="T94" s="16"/>
    </row>
    <row r="95" spans="1:20" x14ac:dyDescent="0.25">
      <c r="A95" s="232"/>
      <c r="B95" s="16"/>
      <c r="C95" s="16"/>
      <c r="D95" s="16"/>
      <c r="E95" s="16"/>
      <c r="F95" s="16"/>
      <c r="G95" s="16"/>
      <c r="H95" s="16"/>
      <c r="I95" s="16"/>
      <c r="J95" s="16"/>
      <c r="K95" s="16"/>
      <c r="L95" s="16"/>
      <c r="M95" s="16"/>
      <c r="N95" s="16"/>
      <c r="O95" s="16"/>
      <c r="P95" s="16"/>
      <c r="Q95" s="16"/>
      <c r="R95" s="16"/>
      <c r="S95" s="16"/>
      <c r="T95" s="16"/>
    </row>
    <row r="96" spans="1:20" x14ac:dyDescent="0.25">
      <c r="A96" s="232" t="s">
        <v>418</v>
      </c>
      <c r="B96" s="16"/>
      <c r="C96" s="16"/>
      <c r="D96" s="16"/>
      <c r="E96" s="16"/>
      <c r="F96" s="16"/>
      <c r="G96" s="16"/>
      <c r="H96" s="16"/>
      <c r="I96" s="16"/>
      <c r="J96" s="16"/>
      <c r="K96" s="16"/>
      <c r="L96" s="16"/>
      <c r="M96" s="16"/>
      <c r="N96" s="16"/>
      <c r="O96" s="16"/>
      <c r="P96" s="16"/>
      <c r="Q96" s="16"/>
      <c r="R96" s="16"/>
      <c r="S96" s="16"/>
      <c r="T96" s="16"/>
    </row>
    <row r="97" spans="1:1" x14ac:dyDescent="0.25">
      <c r="A97" s="230"/>
    </row>
    <row r="98" spans="1:1" x14ac:dyDescent="0.25">
      <c r="A98" s="230" t="s">
        <v>419</v>
      </c>
    </row>
    <row r="99" spans="1:1" x14ac:dyDescent="0.25">
      <c r="A99" s="230"/>
    </row>
    <row r="100" spans="1:1" hidden="1" x14ac:dyDescent="0.25">
      <c r="A100" s="371" t="s">
        <v>420</v>
      </c>
    </row>
    <row r="101" spans="1:1" hidden="1" x14ac:dyDescent="0.25">
      <c r="A101" s="370" t="s">
        <v>421</v>
      </c>
    </row>
    <row r="102" spans="1:1" hidden="1" x14ac:dyDescent="0.25">
      <c r="A102" s="370"/>
    </row>
    <row r="103" spans="1:1" hidden="1" x14ac:dyDescent="0.25">
      <c r="A103" s="372" t="s">
        <v>422</v>
      </c>
    </row>
    <row r="104" spans="1:1" hidden="1" x14ac:dyDescent="0.25">
      <c r="A104" s="373"/>
    </row>
    <row r="105" spans="1:1" x14ac:dyDescent="0.25">
      <c r="A105" s="374" t="s">
        <v>423</v>
      </c>
    </row>
    <row r="106" spans="1:1" x14ac:dyDescent="0.25">
      <c r="A106" s="232" t="s">
        <v>424</v>
      </c>
    </row>
    <row r="107" spans="1:1" x14ac:dyDescent="0.25">
      <c r="A107" s="232" t="s">
        <v>425</v>
      </c>
    </row>
    <row r="108" spans="1:1" x14ac:dyDescent="0.25">
      <c r="A108" s="232"/>
    </row>
    <row r="109" spans="1:1" x14ac:dyDescent="0.25">
      <c r="A109" s="232" t="s">
        <v>426</v>
      </c>
    </row>
    <row r="110" spans="1:1" x14ac:dyDescent="0.25">
      <c r="A110" s="232" t="s">
        <v>427</v>
      </c>
    </row>
    <row r="111" spans="1:1" x14ac:dyDescent="0.25">
      <c r="A111" s="232" t="s">
        <v>428</v>
      </c>
    </row>
    <row r="112" spans="1:1" x14ac:dyDescent="0.25">
      <c r="A112" s="232"/>
    </row>
    <row r="113" spans="1:1" x14ac:dyDescent="0.25">
      <c r="A113" s="232" t="s">
        <v>429</v>
      </c>
    </row>
    <row r="114" spans="1:1" x14ac:dyDescent="0.25">
      <c r="A114" s="232" t="s">
        <v>430</v>
      </c>
    </row>
    <row r="115" spans="1:1" x14ac:dyDescent="0.25">
      <c r="A115" s="232" t="s">
        <v>431</v>
      </c>
    </row>
  </sheetData>
  <sheetProtection algorithmName="SHA-512" hashValue="5pSKMDA4j1rGEChcu1jeQPwMyNy10yXYWAwUW1YldvQu4XvlkOjO7WRJzp9frkewAtPBS5t8TU4DQzV9Ktk1uw==" saltValue="IUv9+PREb82j8WymkAHZGg=="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pane="topRight"/>
      <selection pane="bottomLeft"/>
      <selection pane="bottomRight"/>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5" t="s">
        <v>222</v>
      </c>
      <c r="E3" s="436"/>
      <c r="F3" s="436"/>
      <c r="G3" s="436"/>
      <c r="H3" s="436"/>
      <c r="I3" s="436"/>
      <c r="J3" s="436"/>
      <c r="K3" s="437"/>
      <c r="L3" s="391" t="s">
        <v>148</v>
      </c>
      <c r="M3" s="392"/>
      <c r="N3" s="392"/>
      <c r="O3" s="392"/>
      <c r="P3" s="392"/>
      <c r="Q3" s="392"/>
      <c r="R3" s="392"/>
      <c r="S3" s="392"/>
      <c r="T3" s="392"/>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8" t="str">
        <f>IF(OR($B5="Ja",$B5="Nee"),MAX($A$4:A4)+1,"")</f>
        <v/>
      </c>
      <c r="B5" s="356" t="s">
        <v>35</v>
      </c>
      <c r="C5" s="340"/>
      <c r="D5" s="341"/>
      <c r="E5" s="357"/>
      <c r="F5" s="343"/>
      <c r="G5" s="343"/>
      <c r="H5" s="345">
        <f>SUM(F5*12,G5)</f>
        <v>0</v>
      </c>
      <c r="I5" s="358">
        <f>1720*E5/40</f>
        <v>0</v>
      </c>
      <c r="J5" s="359">
        <f t="shared" ref="J5:J36" si="0">IF($B5="nee",IFERROR(ROUND(H5*(1+$W5)/I5,2),0),0)</f>
        <v>0</v>
      </c>
      <c r="K5" s="360"/>
      <c r="L5" s="348"/>
      <c r="M5" s="344"/>
      <c r="N5" s="361"/>
      <c r="O5" s="344"/>
      <c r="P5" s="344"/>
      <c r="Q5" s="345">
        <f>SUM(O5*12,P5)</f>
        <v>0</v>
      </c>
      <c r="R5" s="358">
        <f t="shared" ref="R5:R36" si="1">1720*N5/40</f>
        <v>0</v>
      </c>
      <c r="S5" s="359">
        <f t="shared" ref="S5:S36" si="2">IF($B5="nee",IFERROR(ROUND(Q5*(1+$W5)/R5,2),0),0)</f>
        <v>0</v>
      </c>
      <c r="T5" s="360"/>
      <c r="U5" s="345" t="s">
        <v>137</v>
      </c>
      <c r="V5" s="351" t="str">
        <f t="shared" ref="V5:V54" si="3">IF(Methode_Keuze&lt;&gt;"",IF($C$2="Vereenvoudigde kostenoptie voor overige kosten","nee","ja"),"nee")</f>
        <v>nee</v>
      </c>
      <c r="W5" s="352">
        <f>IF(V5="ja",0.442*(1.15)+0.15,0.442)</f>
        <v>0.442</v>
      </c>
      <c r="X5" s="353">
        <f>IF(B5="Ja",D5,J5)</f>
        <v>0</v>
      </c>
      <c r="Y5" s="353" t="str">
        <f>IF(B5="Ja",IF(L5="JA",D5,M5),IF(B5="Nee",IF(L5="JA",J5,S5),""))</f>
        <v/>
      </c>
    </row>
    <row r="6" spans="1:25" x14ac:dyDescent="0.25">
      <c r="A6" s="338" t="str">
        <f>IF(B6&lt;&gt;"&lt;Selecteer&gt;",MAX($A$4:A5)+1,"")</f>
        <v/>
      </c>
      <c r="B6" s="356" t="s">
        <v>35</v>
      </c>
      <c r="C6" s="340"/>
      <c r="D6" s="341"/>
      <c r="E6" s="357"/>
      <c r="F6" s="343"/>
      <c r="G6" s="343"/>
      <c r="H6" s="345">
        <f t="shared" ref="H6:H54" si="4">SUM(F6*12,G6)</f>
        <v>0</v>
      </c>
      <c r="I6" s="358">
        <f t="shared" ref="I6:I54" si="5">1720*E6/40</f>
        <v>0</v>
      </c>
      <c r="J6" s="359">
        <f t="shared" si="0"/>
        <v>0</v>
      </c>
      <c r="K6" s="360"/>
      <c r="L6" s="348"/>
      <c r="M6" s="344"/>
      <c r="N6" s="361"/>
      <c r="O6" s="344"/>
      <c r="P6" s="344"/>
      <c r="Q6" s="345">
        <f t="shared" ref="Q6:Q54" si="6">SUM(O6*12,P6)</f>
        <v>0</v>
      </c>
      <c r="R6" s="358">
        <f t="shared" si="1"/>
        <v>0</v>
      </c>
      <c r="S6" s="359">
        <f t="shared" si="2"/>
        <v>0</v>
      </c>
      <c r="T6" s="360"/>
      <c r="U6" s="345" t="s">
        <v>137</v>
      </c>
      <c r="V6" s="351" t="str">
        <f t="shared" si="3"/>
        <v>nee</v>
      </c>
      <c r="W6" s="352">
        <f t="shared" ref="W6:W54" si="7">IF(V6="ja",0.442*(1.15)+0.15,0.442)</f>
        <v>0.442</v>
      </c>
      <c r="X6" s="353">
        <f t="shared" ref="X6:X54" si="8">IF(B6="Ja",D6,J6)</f>
        <v>0</v>
      </c>
      <c r="Y6" s="353" t="str">
        <f t="shared" ref="Y6:Y54" si="9">IF(B6="Ja",IF(L6="JA",D6,M6),IF(B6="Nee",IF(L6="JA",J6,S6),""))</f>
        <v/>
      </c>
    </row>
    <row r="7" spans="1:25" x14ac:dyDescent="0.25">
      <c r="A7" s="338" t="str">
        <f>IF(B7&lt;&gt;"&lt;Selecteer&gt;",MAX($A$4:A6)+1,"")</f>
        <v/>
      </c>
      <c r="B7" s="356" t="s">
        <v>35</v>
      </c>
      <c r="C7" s="340"/>
      <c r="D7" s="341"/>
      <c r="E7" s="357"/>
      <c r="F7" s="343"/>
      <c r="G7" s="343"/>
      <c r="H7" s="345">
        <f t="shared" si="4"/>
        <v>0</v>
      </c>
      <c r="I7" s="358">
        <f t="shared" si="5"/>
        <v>0</v>
      </c>
      <c r="J7" s="359">
        <f t="shared" si="0"/>
        <v>0</v>
      </c>
      <c r="K7" s="360"/>
      <c r="L7" s="348"/>
      <c r="M7" s="344"/>
      <c r="N7" s="361"/>
      <c r="O7" s="344"/>
      <c r="P7" s="344"/>
      <c r="Q7" s="345">
        <f t="shared" si="6"/>
        <v>0</v>
      </c>
      <c r="R7" s="358">
        <f t="shared" si="1"/>
        <v>0</v>
      </c>
      <c r="S7" s="359">
        <f t="shared" si="2"/>
        <v>0</v>
      </c>
      <c r="T7" s="360"/>
      <c r="U7" s="345" t="s">
        <v>137</v>
      </c>
      <c r="V7" s="351" t="str">
        <f t="shared" si="3"/>
        <v>nee</v>
      </c>
      <c r="W7" s="352">
        <f t="shared" si="7"/>
        <v>0.442</v>
      </c>
      <c r="X7" s="353">
        <f t="shared" si="8"/>
        <v>0</v>
      </c>
      <c r="Y7" s="353" t="str">
        <f t="shared" si="9"/>
        <v/>
      </c>
    </row>
    <row r="8" spans="1:25" x14ac:dyDescent="0.25">
      <c r="A8" s="338" t="str">
        <f>IF(B8&lt;&gt;"&lt;Selecteer&gt;",MAX($A$4:A7)+1,"")</f>
        <v/>
      </c>
      <c r="B8" s="356" t="s">
        <v>35</v>
      </c>
      <c r="C8" s="340"/>
      <c r="D8" s="341"/>
      <c r="E8" s="357"/>
      <c r="F8" s="343"/>
      <c r="G8" s="343"/>
      <c r="H8" s="345">
        <f t="shared" si="4"/>
        <v>0</v>
      </c>
      <c r="I8" s="358">
        <f t="shared" si="5"/>
        <v>0</v>
      </c>
      <c r="J8" s="359">
        <f t="shared" si="0"/>
        <v>0</v>
      </c>
      <c r="K8" s="360"/>
      <c r="L8" s="348"/>
      <c r="M8" s="344"/>
      <c r="N8" s="361"/>
      <c r="O8" s="344"/>
      <c r="P8" s="344"/>
      <c r="Q8" s="345">
        <f t="shared" si="6"/>
        <v>0</v>
      </c>
      <c r="R8" s="358">
        <f t="shared" si="1"/>
        <v>0</v>
      </c>
      <c r="S8" s="359">
        <f t="shared" si="2"/>
        <v>0</v>
      </c>
      <c r="T8" s="360"/>
      <c r="U8" s="345" t="s">
        <v>137</v>
      </c>
      <c r="V8" s="351" t="str">
        <f t="shared" si="3"/>
        <v>nee</v>
      </c>
      <c r="W8" s="352">
        <f t="shared" si="7"/>
        <v>0.442</v>
      </c>
      <c r="X8" s="353">
        <f t="shared" si="8"/>
        <v>0</v>
      </c>
      <c r="Y8" s="353" t="str">
        <f t="shared" si="9"/>
        <v/>
      </c>
    </row>
    <row r="9" spans="1:25" x14ac:dyDescent="0.25">
      <c r="A9" s="338" t="str">
        <f>IF(B9&lt;&gt;"&lt;Selecteer&gt;",MAX($A$4:A8)+1,"")</f>
        <v/>
      </c>
      <c r="B9" s="356" t="s">
        <v>35</v>
      </c>
      <c r="C9" s="340"/>
      <c r="D9" s="341"/>
      <c r="E9" s="357"/>
      <c r="F9" s="343"/>
      <c r="G9" s="343"/>
      <c r="H9" s="345">
        <f t="shared" si="4"/>
        <v>0</v>
      </c>
      <c r="I9" s="358">
        <f t="shared" si="5"/>
        <v>0</v>
      </c>
      <c r="J9" s="359">
        <f t="shared" si="0"/>
        <v>0</v>
      </c>
      <c r="K9" s="360"/>
      <c r="L9" s="348"/>
      <c r="M9" s="344"/>
      <c r="N9" s="361"/>
      <c r="O9" s="344"/>
      <c r="P9" s="344"/>
      <c r="Q9" s="345">
        <f t="shared" si="6"/>
        <v>0</v>
      </c>
      <c r="R9" s="358">
        <f t="shared" si="1"/>
        <v>0</v>
      </c>
      <c r="S9" s="359">
        <f t="shared" si="2"/>
        <v>0</v>
      </c>
      <c r="T9" s="360"/>
      <c r="U9" s="345" t="s">
        <v>137</v>
      </c>
      <c r="V9" s="351" t="str">
        <f t="shared" si="3"/>
        <v>nee</v>
      </c>
      <c r="W9" s="352">
        <f t="shared" si="7"/>
        <v>0.442</v>
      </c>
      <c r="X9" s="353">
        <f t="shared" si="8"/>
        <v>0</v>
      </c>
      <c r="Y9" s="353" t="str">
        <f t="shared" si="9"/>
        <v/>
      </c>
    </row>
    <row r="10" spans="1:25" x14ac:dyDescent="0.25">
      <c r="A10" s="338" t="str">
        <f>IF(B10&lt;&gt;"&lt;Selecteer&gt;",MAX($A$4:A9)+1,"")</f>
        <v/>
      </c>
      <c r="B10" s="356" t="s">
        <v>35</v>
      </c>
      <c r="C10" s="340"/>
      <c r="D10" s="341"/>
      <c r="E10" s="357"/>
      <c r="F10" s="343"/>
      <c r="G10" s="343"/>
      <c r="H10" s="345">
        <f t="shared" si="4"/>
        <v>0</v>
      </c>
      <c r="I10" s="358">
        <f t="shared" si="5"/>
        <v>0</v>
      </c>
      <c r="J10" s="359">
        <f t="shared" si="0"/>
        <v>0</v>
      </c>
      <c r="K10" s="360"/>
      <c r="L10" s="348"/>
      <c r="M10" s="344"/>
      <c r="N10" s="361"/>
      <c r="O10" s="344"/>
      <c r="P10" s="344"/>
      <c r="Q10" s="345">
        <f t="shared" si="6"/>
        <v>0</v>
      </c>
      <c r="R10" s="358">
        <f t="shared" si="1"/>
        <v>0</v>
      </c>
      <c r="S10" s="359">
        <f t="shared" si="2"/>
        <v>0</v>
      </c>
      <c r="T10" s="360"/>
      <c r="U10" s="345" t="s">
        <v>137</v>
      </c>
      <c r="V10" s="351" t="str">
        <f t="shared" si="3"/>
        <v>nee</v>
      </c>
      <c r="W10" s="352">
        <f t="shared" si="7"/>
        <v>0.442</v>
      </c>
      <c r="X10" s="353">
        <f t="shared" si="8"/>
        <v>0</v>
      </c>
      <c r="Y10" s="353" t="str">
        <f t="shared" si="9"/>
        <v/>
      </c>
    </row>
    <row r="11" spans="1:25" x14ac:dyDescent="0.25">
      <c r="A11" s="338" t="str">
        <f>IF(B11&lt;&gt;"&lt;Selecteer&gt;",MAX($A$4:A10)+1,"")</f>
        <v/>
      </c>
      <c r="B11" s="356" t="s">
        <v>35</v>
      </c>
      <c r="C11" s="340"/>
      <c r="D11" s="341"/>
      <c r="E11" s="357"/>
      <c r="F11" s="343"/>
      <c r="G11" s="343"/>
      <c r="H11" s="345">
        <f t="shared" si="4"/>
        <v>0</v>
      </c>
      <c r="I11" s="358">
        <f t="shared" si="5"/>
        <v>0</v>
      </c>
      <c r="J11" s="359">
        <f t="shared" si="0"/>
        <v>0</v>
      </c>
      <c r="K11" s="360"/>
      <c r="L11" s="348"/>
      <c r="M11" s="344"/>
      <c r="N11" s="361"/>
      <c r="O11" s="344"/>
      <c r="P11" s="344"/>
      <c r="Q11" s="345">
        <f t="shared" si="6"/>
        <v>0</v>
      </c>
      <c r="R11" s="358">
        <f t="shared" si="1"/>
        <v>0</v>
      </c>
      <c r="S11" s="359">
        <f t="shared" si="2"/>
        <v>0</v>
      </c>
      <c r="T11" s="360"/>
      <c r="U11" s="345" t="s">
        <v>137</v>
      </c>
      <c r="V11" s="351" t="str">
        <f t="shared" si="3"/>
        <v>nee</v>
      </c>
      <c r="W11" s="352">
        <f t="shared" si="7"/>
        <v>0.442</v>
      </c>
      <c r="X11" s="353">
        <f t="shared" si="8"/>
        <v>0</v>
      </c>
      <c r="Y11" s="353" t="str">
        <f t="shared" si="9"/>
        <v/>
      </c>
    </row>
    <row r="12" spans="1:25" x14ac:dyDescent="0.25">
      <c r="A12" s="338" t="str">
        <f>IF(B12&lt;&gt;"&lt;Selecteer&gt;",MAX($A$4:A11)+1,"")</f>
        <v/>
      </c>
      <c r="B12" s="356" t="s">
        <v>35</v>
      </c>
      <c r="C12" s="340"/>
      <c r="D12" s="341"/>
      <c r="E12" s="357"/>
      <c r="F12" s="343"/>
      <c r="G12" s="343"/>
      <c r="H12" s="345">
        <f t="shared" si="4"/>
        <v>0</v>
      </c>
      <c r="I12" s="358">
        <f t="shared" si="5"/>
        <v>0</v>
      </c>
      <c r="J12" s="359">
        <f t="shared" si="0"/>
        <v>0</v>
      </c>
      <c r="K12" s="360"/>
      <c r="L12" s="348"/>
      <c r="M12" s="344"/>
      <c r="N12" s="361"/>
      <c r="O12" s="344"/>
      <c r="P12" s="344"/>
      <c r="Q12" s="345">
        <f t="shared" si="6"/>
        <v>0</v>
      </c>
      <c r="R12" s="358">
        <f t="shared" si="1"/>
        <v>0</v>
      </c>
      <c r="S12" s="359">
        <f t="shared" si="2"/>
        <v>0</v>
      </c>
      <c r="T12" s="360"/>
      <c r="U12" s="345" t="s">
        <v>137</v>
      </c>
      <c r="V12" s="351" t="str">
        <f t="shared" si="3"/>
        <v>nee</v>
      </c>
      <c r="W12" s="352">
        <f t="shared" si="7"/>
        <v>0.442</v>
      </c>
      <c r="X12" s="353">
        <f t="shared" si="8"/>
        <v>0</v>
      </c>
      <c r="Y12" s="353" t="str">
        <f t="shared" si="9"/>
        <v/>
      </c>
    </row>
    <row r="13" spans="1:25" x14ac:dyDescent="0.25">
      <c r="A13" s="338" t="str">
        <f>IF(B13&lt;&gt;"&lt;Selecteer&gt;",MAX($A$4:A12)+1,"")</f>
        <v/>
      </c>
      <c r="B13" s="356" t="s">
        <v>35</v>
      </c>
      <c r="C13" s="340"/>
      <c r="D13" s="341"/>
      <c r="E13" s="357"/>
      <c r="F13" s="343"/>
      <c r="G13" s="343"/>
      <c r="H13" s="345">
        <f t="shared" si="4"/>
        <v>0</v>
      </c>
      <c r="I13" s="358">
        <f t="shared" si="5"/>
        <v>0</v>
      </c>
      <c r="J13" s="359">
        <f t="shared" si="0"/>
        <v>0</v>
      </c>
      <c r="K13" s="360"/>
      <c r="L13" s="348"/>
      <c r="M13" s="344"/>
      <c r="N13" s="361"/>
      <c r="O13" s="344"/>
      <c r="P13" s="344"/>
      <c r="Q13" s="345">
        <f t="shared" si="6"/>
        <v>0</v>
      </c>
      <c r="R13" s="358">
        <f t="shared" si="1"/>
        <v>0</v>
      </c>
      <c r="S13" s="359">
        <f t="shared" si="2"/>
        <v>0</v>
      </c>
      <c r="T13" s="360"/>
      <c r="U13" s="345" t="s">
        <v>137</v>
      </c>
      <c r="V13" s="351" t="str">
        <f t="shared" si="3"/>
        <v>nee</v>
      </c>
      <c r="W13" s="352">
        <f t="shared" si="7"/>
        <v>0.442</v>
      </c>
      <c r="X13" s="353">
        <f t="shared" si="8"/>
        <v>0</v>
      </c>
      <c r="Y13" s="353" t="str">
        <f t="shared" si="9"/>
        <v/>
      </c>
    </row>
    <row r="14" spans="1:25" x14ac:dyDescent="0.25">
      <c r="A14" s="338" t="str">
        <f>IF(B14&lt;&gt;"&lt;Selecteer&gt;",MAX($A$4:A13)+1,"")</f>
        <v/>
      </c>
      <c r="B14" s="356" t="s">
        <v>35</v>
      </c>
      <c r="C14" s="340"/>
      <c r="D14" s="341"/>
      <c r="E14" s="357"/>
      <c r="F14" s="343"/>
      <c r="G14" s="343"/>
      <c r="H14" s="345">
        <f t="shared" si="4"/>
        <v>0</v>
      </c>
      <c r="I14" s="358">
        <f t="shared" si="5"/>
        <v>0</v>
      </c>
      <c r="J14" s="359">
        <f t="shared" si="0"/>
        <v>0</v>
      </c>
      <c r="K14" s="360"/>
      <c r="L14" s="348"/>
      <c r="M14" s="344"/>
      <c r="N14" s="361"/>
      <c r="O14" s="344"/>
      <c r="P14" s="344"/>
      <c r="Q14" s="345">
        <f t="shared" si="6"/>
        <v>0</v>
      </c>
      <c r="R14" s="358">
        <f t="shared" si="1"/>
        <v>0</v>
      </c>
      <c r="S14" s="359">
        <f t="shared" si="2"/>
        <v>0</v>
      </c>
      <c r="T14" s="360"/>
      <c r="U14" s="345" t="s">
        <v>137</v>
      </c>
      <c r="V14" s="351" t="str">
        <f t="shared" si="3"/>
        <v>nee</v>
      </c>
      <c r="W14" s="352">
        <f t="shared" si="7"/>
        <v>0.442</v>
      </c>
      <c r="X14" s="353">
        <f t="shared" si="8"/>
        <v>0</v>
      </c>
      <c r="Y14" s="353" t="str">
        <f t="shared" si="9"/>
        <v/>
      </c>
    </row>
    <row r="15" spans="1:25" x14ac:dyDescent="0.25">
      <c r="A15" s="338" t="str">
        <f>IF(B15&lt;&gt;"&lt;Selecteer&gt;",MAX($A$4:A14)+1,"")</f>
        <v/>
      </c>
      <c r="B15" s="356" t="s">
        <v>35</v>
      </c>
      <c r="C15" s="340"/>
      <c r="D15" s="341"/>
      <c r="E15" s="357"/>
      <c r="F15" s="343"/>
      <c r="G15" s="343"/>
      <c r="H15" s="345">
        <f t="shared" si="4"/>
        <v>0</v>
      </c>
      <c r="I15" s="358">
        <f t="shared" si="5"/>
        <v>0</v>
      </c>
      <c r="J15" s="359">
        <f t="shared" si="0"/>
        <v>0</v>
      </c>
      <c r="K15" s="360"/>
      <c r="L15" s="348"/>
      <c r="M15" s="344"/>
      <c r="N15" s="361"/>
      <c r="O15" s="344"/>
      <c r="P15" s="344"/>
      <c r="Q15" s="345">
        <f t="shared" si="6"/>
        <v>0</v>
      </c>
      <c r="R15" s="358">
        <f t="shared" si="1"/>
        <v>0</v>
      </c>
      <c r="S15" s="359">
        <f t="shared" si="2"/>
        <v>0</v>
      </c>
      <c r="T15" s="360"/>
      <c r="U15" s="345" t="s">
        <v>137</v>
      </c>
      <c r="V15" s="351" t="str">
        <f t="shared" si="3"/>
        <v>nee</v>
      </c>
      <c r="W15" s="352">
        <f t="shared" si="7"/>
        <v>0.442</v>
      </c>
      <c r="X15" s="353">
        <f t="shared" si="8"/>
        <v>0</v>
      </c>
      <c r="Y15" s="353" t="str">
        <f t="shared" si="9"/>
        <v/>
      </c>
    </row>
    <row r="16" spans="1:25" x14ac:dyDescent="0.25">
      <c r="A16" s="338" t="str">
        <f>IF(B16&lt;&gt;"&lt;Selecteer&gt;",MAX($A$4:A15)+1,"")</f>
        <v/>
      </c>
      <c r="B16" s="356" t="s">
        <v>35</v>
      </c>
      <c r="C16" s="340"/>
      <c r="D16" s="341"/>
      <c r="E16" s="357"/>
      <c r="F16" s="343"/>
      <c r="G16" s="343"/>
      <c r="H16" s="345">
        <f t="shared" si="4"/>
        <v>0</v>
      </c>
      <c r="I16" s="358">
        <f t="shared" si="5"/>
        <v>0</v>
      </c>
      <c r="J16" s="359">
        <f t="shared" si="0"/>
        <v>0</v>
      </c>
      <c r="K16" s="360"/>
      <c r="L16" s="348"/>
      <c r="M16" s="344"/>
      <c r="N16" s="361"/>
      <c r="O16" s="344"/>
      <c r="P16" s="344"/>
      <c r="Q16" s="345">
        <f t="shared" si="6"/>
        <v>0</v>
      </c>
      <c r="R16" s="358">
        <f t="shared" si="1"/>
        <v>0</v>
      </c>
      <c r="S16" s="359">
        <f t="shared" si="2"/>
        <v>0</v>
      </c>
      <c r="T16" s="360"/>
      <c r="U16" s="345" t="s">
        <v>137</v>
      </c>
      <c r="V16" s="351" t="str">
        <f t="shared" si="3"/>
        <v>nee</v>
      </c>
      <c r="W16" s="352">
        <f t="shared" si="7"/>
        <v>0.442</v>
      </c>
      <c r="X16" s="353">
        <f t="shared" si="8"/>
        <v>0</v>
      </c>
      <c r="Y16" s="353" t="str">
        <f t="shared" si="9"/>
        <v/>
      </c>
    </row>
    <row r="17" spans="1:25" x14ac:dyDescent="0.25">
      <c r="A17" s="338" t="str">
        <f>IF(B17&lt;&gt;"&lt;Selecteer&gt;",MAX($A$4:A16)+1,"")</f>
        <v/>
      </c>
      <c r="B17" s="356" t="s">
        <v>35</v>
      </c>
      <c r="C17" s="340"/>
      <c r="D17" s="341"/>
      <c r="E17" s="357"/>
      <c r="F17" s="343"/>
      <c r="G17" s="343"/>
      <c r="H17" s="345">
        <f t="shared" si="4"/>
        <v>0</v>
      </c>
      <c r="I17" s="358">
        <f t="shared" si="5"/>
        <v>0</v>
      </c>
      <c r="J17" s="359">
        <f t="shared" si="0"/>
        <v>0</v>
      </c>
      <c r="K17" s="360"/>
      <c r="L17" s="348"/>
      <c r="M17" s="344"/>
      <c r="N17" s="361"/>
      <c r="O17" s="344"/>
      <c r="P17" s="344"/>
      <c r="Q17" s="345">
        <f t="shared" si="6"/>
        <v>0</v>
      </c>
      <c r="R17" s="358">
        <f t="shared" si="1"/>
        <v>0</v>
      </c>
      <c r="S17" s="359">
        <f t="shared" si="2"/>
        <v>0</v>
      </c>
      <c r="T17" s="360"/>
      <c r="U17" s="345" t="s">
        <v>137</v>
      </c>
      <c r="V17" s="351" t="str">
        <f t="shared" si="3"/>
        <v>nee</v>
      </c>
      <c r="W17" s="352">
        <f t="shared" si="7"/>
        <v>0.442</v>
      </c>
      <c r="X17" s="353">
        <f t="shared" si="8"/>
        <v>0</v>
      </c>
      <c r="Y17" s="353" t="str">
        <f t="shared" si="9"/>
        <v/>
      </c>
    </row>
    <row r="18" spans="1:25" x14ac:dyDescent="0.25">
      <c r="A18" s="338" t="str">
        <f>IF(B18&lt;&gt;"&lt;Selecteer&gt;",MAX($A$4:A17)+1,"")</f>
        <v/>
      </c>
      <c r="B18" s="356" t="s">
        <v>35</v>
      </c>
      <c r="C18" s="340"/>
      <c r="D18" s="341"/>
      <c r="E18" s="357"/>
      <c r="F18" s="343"/>
      <c r="G18" s="343"/>
      <c r="H18" s="345">
        <f t="shared" si="4"/>
        <v>0</v>
      </c>
      <c r="I18" s="358">
        <f t="shared" si="5"/>
        <v>0</v>
      </c>
      <c r="J18" s="359">
        <f t="shared" si="0"/>
        <v>0</v>
      </c>
      <c r="K18" s="360"/>
      <c r="L18" s="348"/>
      <c r="M18" s="344"/>
      <c r="N18" s="361"/>
      <c r="O18" s="344"/>
      <c r="P18" s="344"/>
      <c r="Q18" s="345">
        <f t="shared" si="6"/>
        <v>0</v>
      </c>
      <c r="R18" s="358">
        <f t="shared" si="1"/>
        <v>0</v>
      </c>
      <c r="S18" s="359">
        <f t="shared" si="2"/>
        <v>0</v>
      </c>
      <c r="T18" s="360"/>
      <c r="U18" s="345" t="s">
        <v>137</v>
      </c>
      <c r="V18" s="351" t="str">
        <f t="shared" si="3"/>
        <v>nee</v>
      </c>
      <c r="W18" s="352">
        <f t="shared" si="7"/>
        <v>0.442</v>
      </c>
      <c r="X18" s="353">
        <f t="shared" si="8"/>
        <v>0</v>
      </c>
      <c r="Y18" s="353" t="str">
        <f t="shared" si="9"/>
        <v/>
      </c>
    </row>
    <row r="19" spans="1:25" x14ac:dyDescent="0.25">
      <c r="A19" s="338" t="str">
        <f>IF(B19&lt;&gt;"&lt;Selecteer&gt;",MAX($A$4:A18)+1,"")</f>
        <v/>
      </c>
      <c r="B19" s="356" t="s">
        <v>35</v>
      </c>
      <c r="C19" s="340"/>
      <c r="D19" s="341"/>
      <c r="E19" s="357"/>
      <c r="F19" s="343"/>
      <c r="G19" s="343"/>
      <c r="H19" s="345">
        <f t="shared" si="4"/>
        <v>0</v>
      </c>
      <c r="I19" s="358">
        <f t="shared" si="5"/>
        <v>0</v>
      </c>
      <c r="J19" s="359">
        <f t="shared" si="0"/>
        <v>0</v>
      </c>
      <c r="K19" s="360"/>
      <c r="L19" s="348"/>
      <c r="M19" s="344"/>
      <c r="N19" s="361"/>
      <c r="O19" s="344"/>
      <c r="P19" s="344"/>
      <c r="Q19" s="345">
        <f t="shared" si="6"/>
        <v>0</v>
      </c>
      <c r="R19" s="358">
        <f t="shared" si="1"/>
        <v>0</v>
      </c>
      <c r="S19" s="359">
        <f t="shared" si="2"/>
        <v>0</v>
      </c>
      <c r="T19" s="360"/>
      <c r="U19" s="345" t="s">
        <v>137</v>
      </c>
      <c r="V19" s="351" t="str">
        <f t="shared" si="3"/>
        <v>nee</v>
      </c>
      <c r="W19" s="352">
        <f t="shared" si="7"/>
        <v>0.442</v>
      </c>
      <c r="X19" s="353">
        <f t="shared" si="8"/>
        <v>0</v>
      </c>
      <c r="Y19" s="353" t="str">
        <f t="shared" si="9"/>
        <v/>
      </c>
    </row>
    <row r="20" spans="1:25" x14ac:dyDescent="0.25">
      <c r="A20" s="338" t="str">
        <f>IF(B20&lt;&gt;"&lt;Selecteer&gt;",MAX($A$4:A19)+1,"")</f>
        <v/>
      </c>
      <c r="B20" s="356" t="s">
        <v>35</v>
      </c>
      <c r="C20" s="340"/>
      <c r="D20" s="341"/>
      <c r="E20" s="357"/>
      <c r="F20" s="343"/>
      <c r="G20" s="343"/>
      <c r="H20" s="345">
        <f t="shared" si="4"/>
        <v>0</v>
      </c>
      <c r="I20" s="358">
        <f t="shared" si="5"/>
        <v>0</v>
      </c>
      <c r="J20" s="359">
        <f t="shared" si="0"/>
        <v>0</v>
      </c>
      <c r="K20" s="360"/>
      <c r="L20" s="348"/>
      <c r="M20" s="344"/>
      <c r="N20" s="361"/>
      <c r="O20" s="344"/>
      <c r="P20" s="344"/>
      <c r="Q20" s="345">
        <f t="shared" si="6"/>
        <v>0</v>
      </c>
      <c r="R20" s="358">
        <f t="shared" si="1"/>
        <v>0</v>
      </c>
      <c r="S20" s="359">
        <f t="shared" si="2"/>
        <v>0</v>
      </c>
      <c r="T20" s="360"/>
      <c r="U20" s="345" t="s">
        <v>137</v>
      </c>
      <c r="V20" s="351" t="str">
        <f t="shared" si="3"/>
        <v>nee</v>
      </c>
      <c r="W20" s="352">
        <f t="shared" si="7"/>
        <v>0.442</v>
      </c>
      <c r="X20" s="353">
        <f t="shared" si="8"/>
        <v>0</v>
      </c>
      <c r="Y20" s="353" t="str">
        <f t="shared" si="9"/>
        <v/>
      </c>
    </row>
    <row r="21" spans="1:25" x14ac:dyDescent="0.25">
      <c r="A21" s="338" t="str">
        <f>IF(B21&lt;&gt;"&lt;Selecteer&gt;",MAX($A$4:A20)+1,"")</f>
        <v/>
      </c>
      <c r="B21" s="356" t="s">
        <v>35</v>
      </c>
      <c r="C21" s="340"/>
      <c r="D21" s="341"/>
      <c r="E21" s="357"/>
      <c r="F21" s="343"/>
      <c r="G21" s="343"/>
      <c r="H21" s="345">
        <f t="shared" si="4"/>
        <v>0</v>
      </c>
      <c r="I21" s="358">
        <f t="shared" si="5"/>
        <v>0</v>
      </c>
      <c r="J21" s="359">
        <f t="shared" si="0"/>
        <v>0</v>
      </c>
      <c r="K21" s="360"/>
      <c r="L21" s="348"/>
      <c r="M21" s="344"/>
      <c r="N21" s="361"/>
      <c r="O21" s="344"/>
      <c r="P21" s="344"/>
      <c r="Q21" s="345">
        <f t="shared" si="6"/>
        <v>0</v>
      </c>
      <c r="R21" s="358">
        <f t="shared" si="1"/>
        <v>0</v>
      </c>
      <c r="S21" s="359">
        <f t="shared" si="2"/>
        <v>0</v>
      </c>
      <c r="T21" s="360"/>
      <c r="U21" s="345" t="s">
        <v>137</v>
      </c>
      <c r="V21" s="351" t="str">
        <f t="shared" si="3"/>
        <v>nee</v>
      </c>
      <c r="W21" s="352">
        <f t="shared" si="7"/>
        <v>0.442</v>
      </c>
      <c r="X21" s="353">
        <f t="shared" si="8"/>
        <v>0</v>
      </c>
      <c r="Y21" s="353" t="str">
        <f t="shared" si="9"/>
        <v/>
      </c>
    </row>
    <row r="22" spans="1:25" x14ac:dyDescent="0.25">
      <c r="A22" s="338" t="str">
        <f>IF(B22&lt;&gt;"&lt;Selecteer&gt;",MAX($A$4:A21)+1,"")</f>
        <v/>
      </c>
      <c r="B22" s="356" t="s">
        <v>35</v>
      </c>
      <c r="C22" s="340"/>
      <c r="D22" s="341"/>
      <c r="E22" s="357"/>
      <c r="F22" s="343"/>
      <c r="G22" s="343"/>
      <c r="H22" s="345">
        <f t="shared" si="4"/>
        <v>0</v>
      </c>
      <c r="I22" s="358">
        <f t="shared" si="5"/>
        <v>0</v>
      </c>
      <c r="J22" s="359">
        <f t="shared" si="0"/>
        <v>0</v>
      </c>
      <c r="K22" s="360"/>
      <c r="L22" s="348"/>
      <c r="M22" s="344"/>
      <c r="N22" s="361"/>
      <c r="O22" s="344"/>
      <c r="P22" s="344"/>
      <c r="Q22" s="345">
        <f t="shared" si="6"/>
        <v>0</v>
      </c>
      <c r="R22" s="358">
        <f t="shared" si="1"/>
        <v>0</v>
      </c>
      <c r="S22" s="359">
        <f t="shared" si="2"/>
        <v>0</v>
      </c>
      <c r="T22" s="360"/>
      <c r="U22" s="345" t="s">
        <v>137</v>
      </c>
      <c r="V22" s="351" t="str">
        <f t="shared" si="3"/>
        <v>nee</v>
      </c>
      <c r="W22" s="352">
        <f t="shared" si="7"/>
        <v>0.442</v>
      </c>
      <c r="X22" s="353">
        <f t="shared" si="8"/>
        <v>0</v>
      </c>
      <c r="Y22" s="353" t="str">
        <f t="shared" si="9"/>
        <v/>
      </c>
    </row>
    <row r="23" spans="1:25" x14ac:dyDescent="0.25">
      <c r="A23" s="338" t="str">
        <f>IF(B23&lt;&gt;"&lt;Selecteer&gt;",MAX($A$4:A22)+1,"")</f>
        <v/>
      </c>
      <c r="B23" s="356" t="s">
        <v>35</v>
      </c>
      <c r="C23" s="340"/>
      <c r="D23" s="341"/>
      <c r="E23" s="357"/>
      <c r="F23" s="343"/>
      <c r="G23" s="343"/>
      <c r="H23" s="345">
        <f t="shared" si="4"/>
        <v>0</v>
      </c>
      <c r="I23" s="358">
        <f t="shared" si="5"/>
        <v>0</v>
      </c>
      <c r="J23" s="359">
        <f t="shared" si="0"/>
        <v>0</v>
      </c>
      <c r="K23" s="360"/>
      <c r="L23" s="348"/>
      <c r="M23" s="344"/>
      <c r="N23" s="361"/>
      <c r="O23" s="344"/>
      <c r="P23" s="344"/>
      <c r="Q23" s="345">
        <f t="shared" si="6"/>
        <v>0</v>
      </c>
      <c r="R23" s="358">
        <f t="shared" si="1"/>
        <v>0</v>
      </c>
      <c r="S23" s="359">
        <f t="shared" si="2"/>
        <v>0</v>
      </c>
      <c r="T23" s="360"/>
      <c r="U23" s="345" t="s">
        <v>137</v>
      </c>
      <c r="V23" s="351" t="str">
        <f t="shared" si="3"/>
        <v>nee</v>
      </c>
      <c r="W23" s="352">
        <f t="shared" si="7"/>
        <v>0.442</v>
      </c>
      <c r="X23" s="353">
        <f t="shared" si="8"/>
        <v>0</v>
      </c>
      <c r="Y23" s="353" t="str">
        <f t="shared" si="9"/>
        <v/>
      </c>
    </row>
    <row r="24" spans="1:25" x14ac:dyDescent="0.25">
      <c r="A24" s="338" t="str">
        <f>IF(B24&lt;&gt;"&lt;Selecteer&gt;",MAX($A$4:A23)+1,"")</f>
        <v/>
      </c>
      <c r="B24" s="356" t="s">
        <v>35</v>
      </c>
      <c r="C24" s="340"/>
      <c r="D24" s="341"/>
      <c r="E24" s="357"/>
      <c r="F24" s="343"/>
      <c r="G24" s="343"/>
      <c r="H24" s="345">
        <f t="shared" si="4"/>
        <v>0</v>
      </c>
      <c r="I24" s="358">
        <f t="shared" si="5"/>
        <v>0</v>
      </c>
      <c r="J24" s="359">
        <f t="shared" si="0"/>
        <v>0</v>
      </c>
      <c r="K24" s="360"/>
      <c r="L24" s="348"/>
      <c r="M24" s="344"/>
      <c r="N24" s="361"/>
      <c r="O24" s="344"/>
      <c r="P24" s="344"/>
      <c r="Q24" s="345">
        <f t="shared" si="6"/>
        <v>0</v>
      </c>
      <c r="R24" s="358">
        <f t="shared" si="1"/>
        <v>0</v>
      </c>
      <c r="S24" s="359">
        <f t="shared" si="2"/>
        <v>0</v>
      </c>
      <c r="T24" s="360"/>
      <c r="U24" s="345" t="s">
        <v>137</v>
      </c>
      <c r="V24" s="351" t="str">
        <f t="shared" si="3"/>
        <v>nee</v>
      </c>
      <c r="W24" s="352">
        <f t="shared" si="7"/>
        <v>0.442</v>
      </c>
      <c r="X24" s="353">
        <f t="shared" si="8"/>
        <v>0</v>
      </c>
      <c r="Y24" s="353" t="str">
        <f t="shared" si="9"/>
        <v/>
      </c>
    </row>
    <row r="25" spans="1:25" x14ac:dyDescent="0.25">
      <c r="A25" s="338" t="str">
        <f>IF(B25&lt;&gt;"&lt;Selecteer&gt;",MAX($A$4:A24)+1,"")</f>
        <v/>
      </c>
      <c r="B25" s="356" t="s">
        <v>35</v>
      </c>
      <c r="C25" s="340"/>
      <c r="D25" s="341"/>
      <c r="E25" s="357"/>
      <c r="F25" s="343"/>
      <c r="G25" s="343"/>
      <c r="H25" s="345">
        <f t="shared" si="4"/>
        <v>0</v>
      </c>
      <c r="I25" s="358">
        <f t="shared" si="5"/>
        <v>0</v>
      </c>
      <c r="J25" s="359">
        <f t="shared" si="0"/>
        <v>0</v>
      </c>
      <c r="K25" s="360"/>
      <c r="L25" s="348"/>
      <c r="M25" s="344"/>
      <c r="N25" s="361"/>
      <c r="O25" s="344"/>
      <c r="P25" s="344"/>
      <c r="Q25" s="345">
        <f t="shared" si="6"/>
        <v>0</v>
      </c>
      <c r="R25" s="358">
        <f t="shared" si="1"/>
        <v>0</v>
      </c>
      <c r="S25" s="359">
        <f t="shared" si="2"/>
        <v>0</v>
      </c>
      <c r="T25" s="360"/>
      <c r="U25" s="345" t="s">
        <v>137</v>
      </c>
      <c r="V25" s="351" t="str">
        <f t="shared" si="3"/>
        <v>nee</v>
      </c>
      <c r="W25" s="352">
        <f t="shared" si="7"/>
        <v>0.442</v>
      </c>
      <c r="X25" s="353">
        <f t="shared" si="8"/>
        <v>0</v>
      </c>
      <c r="Y25" s="353" t="str">
        <f t="shared" si="9"/>
        <v/>
      </c>
    </row>
    <row r="26" spans="1:25" x14ac:dyDescent="0.25">
      <c r="A26" s="338" t="str">
        <f>IF(B26&lt;&gt;"&lt;Selecteer&gt;",MAX($A$4:A25)+1,"")</f>
        <v/>
      </c>
      <c r="B26" s="356" t="s">
        <v>35</v>
      </c>
      <c r="C26" s="340"/>
      <c r="D26" s="341"/>
      <c r="E26" s="357"/>
      <c r="F26" s="343"/>
      <c r="G26" s="343"/>
      <c r="H26" s="345">
        <f t="shared" si="4"/>
        <v>0</v>
      </c>
      <c r="I26" s="358">
        <f t="shared" si="5"/>
        <v>0</v>
      </c>
      <c r="J26" s="359">
        <f t="shared" si="0"/>
        <v>0</v>
      </c>
      <c r="K26" s="360"/>
      <c r="L26" s="348"/>
      <c r="M26" s="344"/>
      <c r="N26" s="361"/>
      <c r="O26" s="344"/>
      <c r="P26" s="344"/>
      <c r="Q26" s="345">
        <f t="shared" si="6"/>
        <v>0</v>
      </c>
      <c r="R26" s="358">
        <f t="shared" si="1"/>
        <v>0</v>
      </c>
      <c r="S26" s="359">
        <f t="shared" si="2"/>
        <v>0</v>
      </c>
      <c r="T26" s="360"/>
      <c r="U26" s="345" t="s">
        <v>137</v>
      </c>
      <c r="V26" s="351" t="str">
        <f t="shared" si="3"/>
        <v>nee</v>
      </c>
      <c r="W26" s="352">
        <f t="shared" si="7"/>
        <v>0.442</v>
      </c>
      <c r="X26" s="353">
        <f t="shared" si="8"/>
        <v>0</v>
      </c>
      <c r="Y26" s="353" t="str">
        <f t="shared" si="9"/>
        <v/>
      </c>
    </row>
    <row r="27" spans="1:25" x14ac:dyDescent="0.25">
      <c r="A27" s="338" t="str">
        <f>IF(B27&lt;&gt;"&lt;Selecteer&gt;",MAX($A$4:A26)+1,"")</f>
        <v/>
      </c>
      <c r="B27" s="356" t="s">
        <v>35</v>
      </c>
      <c r="C27" s="340"/>
      <c r="D27" s="341"/>
      <c r="E27" s="357"/>
      <c r="F27" s="343"/>
      <c r="G27" s="343"/>
      <c r="H27" s="345">
        <f t="shared" si="4"/>
        <v>0</v>
      </c>
      <c r="I27" s="358">
        <f t="shared" si="5"/>
        <v>0</v>
      </c>
      <c r="J27" s="359">
        <f t="shared" si="0"/>
        <v>0</v>
      </c>
      <c r="K27" s="360"/>
      <c r="L27" s="348"/>
      <c r="M27" s="344"/>
      <c r="N27" s="361"/>
      <c r="O27" s="344"/>
      <c r="P27" s="344"/>
      <c r="Q27" s="345">
        <f t="shared" si="6"/>
        <v>0</v>
      </c>
      <c r="R27" s="358">
        <f t="shared" si="1"/>
        <v>0</v>
      </c>
      <c r="S27" s="359">
        <f t="shared" si="2"/>
        <v>0</v>
      </c>
      <c r="T27" s="360"/>
      <c r="U27" s="345" t="s">
        <v>137</v>
      </c>
      <c r="V27" s="351" t="str">
        <f t="shared" si="3"/>
        <v>nee</v>
      </c>
      <c r="W27" s="352">
        <f t="shared" si="7"/>
        <v>0.442</v>
      </c>
      <c r="X27" s="353">
        <f t="shared" si="8"/>
        <v>0</v>
      </c>
      <c r="Y27" s="353" t="str">
        <f t="shared" si="9"/>
        <v/>
      </c>
    </row>
    <row r="28" spans="1:25" x14ac:dyDescent="0.25">
      <c r="A28" s="338" t="str">
        <f>IF(B28&lt;&gt;"&lt;Selecteer&gt;",MAX($A$4:A27)+1,"")</f>
        <v/>
      </c>
      <c r="B28" s="356" t="s">
        <v>35</v>
      </c>
      <c r="C28" s="340"/>
      <c r="D28" s="341"/>
      <c r="E28" s="357"/>
      <c r="F28" s="343"/>
      <c r="G28" s="343"/>
      <c r="H28" s="345">
        <f t="shared" si="4"/>
        <v>0</v>
      </c>
      <c r="I28" s="358">
        <f t="shared" si="5"/>
        <v>0</v>
      </c>
      <c r="J28" s="359">
        <f t="shared" si="0"/>
        <v>0</v>
      </c>
      <c r="K28" s="360"/>
      <c r="L28" s="348"/>
      <c r="M28" s="344"/>
      <c r="N28" s="361"/>
      <c r="O28" s="344"/>
      <c r="P28" s="344"/>
      <c r="Q28" s="345">
        <f t="shared" si="6"/>
        <v>0</v>
      </c>
      <c r="R28" s="358">
        <f t="shared" si="1"/>
        <v>0</v>
      </c>
      <c r="S28" s="359">
        <f t="shared" si="2"/>
        <v>0</v>
      </c>
      <c r="T28" s="360"/>
      <c r="U28" s="345" t="s">
        <v>137</v>
      </c>
      <c r="V28" s="351" t="str">
        <f t="shared" si="3"/>
        <v>nee</v>
      </c>
      <c r="W28" s="352">
        <f t="shared" si="7"/>
        <v>0.442</v>
      </c>
      <c r="X28" s="353">
        <f t="shared" si="8"/>
        <v>0</v>
      </c>
      <c r="Y28" s="353" t="str">
        <f t="shared" si="9"/>
        <v/>
      </c>
    </row>
    <row r="29" spans="1:25" x14ac:dyDescent="0.25">
      <c r="A29" s="338" t="str">
        <f>IF(B29&lt;&gt;"&lt;Selecteer&gt;",MAX($A$4:A28)+1,"")</f>
        <v/>
      </c>
      <c r="B29" s="356" t="s">
        <v>35</v>
      </c>
      <c r="C29" s="340"/>
      <c r="D29" s="341"/>
      <c r="E29" s="357"/>
      <c r="F29" s="343"/>
      <c r="G29" s="343"/>
      <c r="H29" s="345">
        <f t="shared" si="4"/>
        <v>0</v>
      </c>
      <c r="I29" s="358">
        <f t="shared" si="5"/>
        <v>0</v>
      </c>
      <c r="J29" s="359">
        <f t="shared" si="0"/>
        <v>0</v>
      </c>
      <c r="K29" s="360"/>
      <c r="L29" s="348"/>
      <c r="M29" s="344"/>
      <c r="N29" s="361"/>
      <c r="O29" s="344"/>
      <c r="P29" s="344"/>
      <c r="Q29" s="345">
        <f t="shared" si="6"/>
        <v>0</v>
      </c>
      <c r="R29" s="358">
        <f t="shared" si="1"/>
        <v>0</v>
      </c>
      <c r="S29" s="359">
        <f t="shared" si="2"/>
        <v>0</v>
      </c>
      <c r="T29" s="360"/>
      <c r="U29" s="345" t="s">
        <v>137</v>
      </c>
      <c r="V29" s="351" t="str">
        <f t="shared" si="3"/>
        <v>nee</v>
      </c>
      <c r="W29" s="352">
        <f t="shared" si="7"/>
        <v>0.442</v>
      </c>
      <c r="X29" s="353">
        <f t="shared" si="8"/>
        <v>0</v>
      </c>
      <c r="Y29" s="353" t="str">
        <f t="shared" si="9"/>
        <v/>
      </c>
    </row>
    <row r="30" spans="1:25" x14ac:dyDescent="0.25">
      <c r="A30" s="338" t="str">
        <f>IF(B30&lt;&gt;"&lt;Selecteer&gt;",MAX($A$4:A29)+1,"")</f>
        <v/>
      </c>
      <c r="B30" s="356" t="s">
        <v>35</v>
      </c>
      <c r="C30" s="340"/>
      <c r="D30" s="341"/>
      <c r="E30" s="357"/>
      <c r="F30" s="343"/>
      <c r="G30" s="343"/>
      <c r="H30" s="345">
        <f t="shared" si="4"/>
        <v>0</v>
      </c>
      <c r="I30" s="358">
        <f t="shared" si="5"/>
        <v>0</v>
      </c>
      <c r="J30" s="359">
        <f t="shared" si="0"/>
        <v>0</v>
      </c>
      <c r="K30" s="360"/>
      <c r="L30" s="348"/>
      <c r="M30" s="344"/>
      <c r="N30" s="361"/>
      <c r="O30" s="344"/>
      <c r="P30" s="344"/>
      <c r="Q30" s="345">
        <f t="shared" si="6"/>
        <v>0</v>
      </c>
      <c r="R30" s="358">
        <f t="shared" si="1"/>
        <v>0</v>
      </c>
      <c r="S30" s="359">
        <f t="shared" si="2"/>
        <v>0</v>
      </c>
      <c r="T30" s="360"/>
      <c r="U30" s="345" t="s">
        <v>137</v>
      </c>
      <c r="V30" s="351" t="str">
        <f t="shared" si="3"/>
        <v>nee</v>
      </c>
      <c r="W30" s="352">
        <f t="shared" si="7"/>
        <v>0.442</v>
      </c>
      <c r="X30" s="353">
        <f t="shared" si="8"/>
        <v>0</v>
      </c>
      <c r="Y30" s="353" t="str">
        <f t="shared" si="9"/>
        <v/>
      </c>
    </row>
    <row r="31" spans="1:25" x14ac:dyDescent="0.25">
      <c r="A31" s="338" t="str">
        <f>IF(B31&lt;&gt;"&lt;Selecteer&gt;",MAX($A$4:A30)+1,"")</f>
        <v/>
      </c>
      <c r="B31" s="356" t="s">
        <v>35</v>
      </c>
      <c r="C31" s="340"/>
      <c r="D31" s="341"/>
      <c r="E31" s="357"/>
      <c r="F31" s="343"/>
      <c r="G31" s="343"/>
      <c r="H31" s="345">
        <f t="shared" si="4"/>
        <v>0</v>
      </c>
      <c r="I31" s="358">
        <f t="shared" si="5"/>
        <v>0</v>
      </c>
      <c r="J31" s="359">
        <f t="shared" si="0"/>
        <v>0</v>
      </c>
      <c r="K31" s="360"/>
      <c r="L31" s="348"/>
      <c r="M31" s="344"/>
      <c r="N31" s="361"/>
      <c r="O31" s="344"/>
      <c r="P31" s="344"/>
      <c r="Q31" s="345">
        <f t="shared" si="6"/>
        <v>0</v>
      </c>
      <c r="R31" s="358">
        <f t="shared" si="1"/>
        <v>0</v>
      </c>
      <c r="S31" s="359">
        <f t="shared" si="2"/>
        <v>0</v>
      </c>
      <c r="T31" s="360"/>
      <c r="U31" s="345" t="s">
        <v>137</v>
      </c>
      <c r="V31" s="351" t="str">
        <f t="shared" si="3"/>
        <v>nee</v>
      </c>
      <c r="W31" s="352">
        <f t="shared" si="7"/>
        <v>0.442</v>
      </c>
      <c r="X31" s="353">
        <f t="shared" si="8"/>
        <v>0</v>
      </c>
      <c r="Y31" s="353" t="str">
        <f t="shared" si="9"/>
        <v/>
      </c>
    </row>
    <row r="32" spans="1:25" x14ac:dyDescent="0.25">
      <c r="A32" s="338" t="str">
        <f>IF(B32&lt;&gt;"&lt;Selecteer&gt;",MAX($A$4:A31)+1,"")</f>
        <v/>
      </c>
      <c r="B32" s="356" t="s">
        <v>35</v>
      </c>
      <c r="C32" s="340"/>
      <c r="D32" s="341"/>
      <c r="E32" s="357"/>
      <c r="F32" s="343"/>
      <c r="G32" s="343"/>
      <c r="H32" s="345">
        <f t="shared" si="4"/>
        <v>0</v>
      </c>
      <c r="I32" s="358">
        <f t="shared" si="5"/>
        <v>0</v>
      </c>
      <c r="J32" s="359">
        <f t="shared" si="0"/>
        <v>0</v>
      </c>
      <c r="K32" s="360"/>
      <c r="L32" s="348"/>
      <c r="M32" s="344"/>
      <c r="N32" s="361"/>
      <c r="O32" s="344"/>
      <c r="P32" s="344"/>
      <c r="Q32" s="345">
        <f t="shared" si="6"/>
        <v>0</v>
      </c>
      <c r="R32" s="358">
        <f t="shared" si="1"/>
        <v>0</v>
      </c>
      <c r="S32" s="359">
        <f t="shared" si="2"/>
        <v>0</v>
      </c>
      <c r="T32" s="360"/>
      <c r="U32" s="345" t="s">
        <v>137</v>
      </c>
      <c r="V32" s="351" t="str">
        <f t="shared" si="3"/>
        <v>nee</v>
      </c>
      <c r="W32" s="352">
        <f t="shared" si="7"/>
        <v>0.442</v>
      </c>
      <c r="X32" s="353">
        <f t="shared" si="8"/>
        <v>0</v>
      </c>
      <c r="Y32" s="353" t="str">
        <f t="shared" si="9"/>
        <v/>
      </c>
    </row>
    <row r="33" spans="1:25" x14ac:dyDescent="0.25">
      <c r="A33" s="338" t="str">
        <f>IF(B33&lt;&gt;"&lt;Selecteer&gt;",MAX($A$4:A32)+1,"")</f>
        <v/>
      </c>
      <c r="B33" s="356" t="s">
        <v>35</v>
      </c>
      <c r="C33" s="340"/>
      <c r="D33" s="341"/>
      <c r="E33" s="357"/>
      <c r="F33" s="343"/>
      <c r="G33" s="343"/>
      <c r="H33" s="345">
        <f t="shared" si="4"/>
        <v>0</v>
      </c>
      <c r="I33" s="358">
        <f t="shared" si="5"/>
        <v>0</v>
      </c>
      <c r="J33" s="359">
        <f t="shared" si="0"/>
        <v>0</v>
      </c>
      <c r="K33" s="360"/>
      <c r="L33" s="348"/>
      <c r="M33" s="344"/>
      <c r="N33" s="361"/>
      <c r="O33" s="344"/>
      <c r="P33" s="344"/>
      <c r="Q33" s="345">
        <f t="shared" si="6"/>
        <v>0</v>
      </c>
      <c r="R33" s="358">
        <f t="shared" si="1"/>
        <v>0</v>
      </c>
      <c r="S33" s="359">
        <f t="shared" si="2"/>
        <v>0</v>
      </c>
      <c r="T33" s="360"/>
      <c r="U33" s="345" t="s">
        <v>137</v>
      </c>
      <c r="V33" s="351" t="str">
        <f t="shared" si="3"/>
        <v>nee</v>
      </c>
      <c r="W33" s="352">
        <f t="shared" si="7"/>
        <v>0.442</v>
      </c>
      <c r="X33" s="353">
        <f t="shared" si="8"/>
        <v>0</v>
      </c>
      <c r="Y33" s="353" t="str">
        <f t="shared" si="9"/>
        <v/>
      </c>
    </row>
    <row r="34" spans="1:25" x14ac:dyDescent="0.25">
      <c r="A34" s="338" t="str">
        <f>IF(B34&lt;&gt;"&lt;Selecteer&gt;",MAX($A$4:A33)+1,"")</f>
        <v/>
      </c>
      <c r="B34" s="356" t="s">
        <v>35</v>
      </c>
      <c r="C34" s="340"/>
      <c r="D34" s="341"/>
      <c r="E34" s="357"/>
      <c r="F34" s="343"/>
      <c r="G34" s="343"/>
      <c r="H34" s="345">
        <f t="shared" si="4"/>
        <v>0</v>
      </c>
      <c r="I34" s="358">
        <f t="shared" si="5"/>
        <v>0</v>
      </c>
      <c r="J34" s="359">
        <f t="shared" si="0"/>
        <v>0</v>
      </c>
      <c r="K34" s="360"/>
      <c r="L34" s="348"/>
      <c r="M34" s="344"/>
      <c r="N34" s="361"/>
      <c r="O34" s="344"/>
      <c r="P34" s="344"/>
      <c r="Q34" s="345">
        <f t="shared" si="6"/>
        <v>0</v>
      </c>
      <c r="R34" s="358">
        <f t="shared" si="1"/>
        <v>0</v>
      </c>
      <c r="S34" s="359">
        <f t="shared" si="2"/>
        <v>0</v>
      </c>
      <c r="T34" s="360"/>
      <c r="U34" s="345" t="s">
        <v>137</v>
      </c>
      <c r="V34" s="351" t="str">
        <f t="shared" si="3"/>
        <v>nee</v>
      </c>
      <c r="W34" s="352">
        <f t="shared" si="7"/>
        <v>0.442</v>
      </c>
      <c r="X34" s="353">
        <f t="shared" si="8"/>
        <v>0</v>
      </c>
      <c r="Y34" s="353" t="str">
        <f t="shared" si="9"/>
        <v/>
      </c>
    </row>
    <row r="35" spans="1:25" x14ac:dyDescent="0.25">
      <c r="A35" s="338" t="str">
        <f>IF(B35&lt;&gt;"&lt;Selecteer&gt;",MAX($A$4:A34)+1,"")</f>
        <v/>
      </c>
      <c r="B35" s="356" t="s">
        <v>35</v>
      </c>
      <c r="C35" s="340"/>
      <c r="D35" s="341"/>
      <c r="E35" s="357"/>
      <c r="F35" s="343"/>
      <c r="G35" s="343"/>
      <c r="H35" s="345">
        <f t="shared" si="4"/>
        <v>0</v>
      </c>
      <c r="I35" s="358">
        <f t="shared" si="5"/>
        <v>0</v>
      </c>
      <c r="J35" s="359">
        <f t="shared" si="0"/>
        <v>0</v>
      </c>
      <c r="K35" s="360"/>
      <c r="L35" s="348"/>
      <c r="M35" s="344"/>
      <c r="N35" s="361"/>
      <c r="O35" s="344"/>
      <c r="P35" s="344"/>
      <c r="Q35" s="345">
        <f t="shared" si="6"/>
        <v>0</v>
      </c>
      <c r="R35" s="358">
        <f t="shared" si="1"/>
        <v>0</v>
      </c>
      <c r="S35" s="359">
        <f t="shared" si="2"/>
        <v>0</v>
      </c>
      <c r="T35" s="360"/>
      <c r="U35" s="345" t="s">
        <v>137</v>
      </c>
      <c r="V35" s="351" t="str">
        <f t="shared" si="3"/>
        <v>nee</v>
      </c>
      <c r="W35" s="352">
        <f t="shared" si="7"/>
        <v>0.442</v>
      </c>
      <c r="X35" s="353">
        <f t="shared" si="8"/>
        <v>0</v>
      </c>
      <c r="Y35" s="353" t="str">
        <f t="shared" si="9"/>
        <v/>
      </c>
    </row>
    <row r="36" spans="1:25" x14ac:dyDescent="0.25">
      <c r="A36" s="338" t="str">
        <f>IF(B36&lt;&gt;"&lt;Selecteer&gt;",MAX($A$4:A35)+1,"")</f>
        <v/>
      </c>
      <c r="B36" s="356" t="s">
        <v>35</v>
      </c>
      <c r="C36" s="340"/>
      <c r="D36" s="341"/>
      <c r="E36" s="357"/>
      <c r="F36" s="343"/>
      <c r="G36" s="343"/>
      <c r="H36" s="345">
        <f t="shared" si="4"/>
        <v>0</v>
      </c>
      <c r="I36" s="358">
        <f t="shared" si="5"/>
        <v>0</v>
      </c>
      <c r="J36" s="359">
        <f t="shared" si="0"/>
        <v>0</v>
      </c>
      <c r="K36" s="360"/>
      <c r="L36" s="348"/>
      <c r="M36" s="344"/>
      <c r="N36" s="361"/>
      <c r="O36" s="344"/>
      <c r="P36" s="344"/>
      <c r="Q36" s="345">
        <f t="shared" si="6"/>
        <v>0</v>
      </c>
      <c r="R36" s="358">
        <f t="shared" si="1"/>
        <v>0</v>
      </c>
      <c r="S36" s="359">
        <f t="shared" si="2"/>
        <v>0</v>
      </c>
      <c r="T36" s="360"/>
      <c r="U36" s="345" t="s">
        <v>137</v>
      </c>
      <c r="V36" s="351" t="str">
        <f t="shared" si="3"/>
        <v>nee</v>
      </c>
      <c r="W36" s="352">
        <f t="shared" si="7"/>
        <v>0.442</v>
      </c>
      <c r="X36" s="353">
        <f t="shared" si="8"/>
        <v>0</v>
      </c>
      <c r="Y36" s="353" t="str">
        <f t="shared" si="9"/>
        <v/>
      </c>
    </row>
    <row r="37" spans="1:25" x14ac:dyDescent="0.25">
      <c r="A37" s="338" t="str">
        <f>IF(B37&lt;&gt;"&lt;Selecteer&gt;",MAX($A$4:A36)+1,"")</f>
        <v/>
      </c>
      <c r="B37" s="356" t="s">
        <v>35</v>
      </c>
      <c r="C37" s="340"/>
      <c r="D37" s="341"/>
      <c r="E37" s="357"/>
      <c r="F37" s="343"/>
      <c r="G37" s="343"/>
      <c r="H37" s="345">
        <f t="shared" si="4"/>
        <v>0</v>
      </c>
      <c r="I37" s="358">
        <f t="shared" si="5"/>
        <v>0</v>
      </c>
      <c r="J37" s="359">
        <f t="shared" ref="J37:J54" si="10">IF($B37="nee",IFERROR(ROUND(H37*(1+$W37)/I37,2),0),0)</f>
        <v>0</v>
      </c>
      <c r="K37" s="360"/>
      <c r="L37" s="348"/>
      <c r="M37" s="344"/>
      <c r="N37" s="361"/>
      <c r="O37" s="344"/>
      <c r="P37" s="344"/>
      <c r="Q37" s="345">
        <f t="shared" si="6"/>
        <v>0</v>
      </c>
      <c r="R37" s="358">
        <f t="shared" ref="R37:R54" si="11">1720*N37/40</f>
        <v>0</v>
      </c>
      <c r="S37" s="359">
        <f t="shared" ref="S37:S54" si="12">IF($B37="nee",IFERROR(ROUND(Q37*(1+$W37)/R37,2),0),0)</f>
        <v>0</v>
      </c>
      <c r="T37" s="360"/>
      <c r="U37" s="345" t="s">
        <v>137</v>
      </c>
      <c r="V37" s="351" t="str">
        <f t="shared" si="3"/>
        <v>nee</v>
      </c>
      <c r="W37" s="352">
        <f t="shared" si="7"/>
        <v>0.442</v>
      </c>
      <c r="X37" s="353">
        <f t="shared" si="8"/>
        <v>0</v>
      </c>
      <c r="Y37" s="353" t="str">
        <f t="shared" si="9"/>
        <v/>
      </c>
    </row>
    <row r="38" spans="1:25" x14ac:dyDescent="0.25">
      <c r="A38" s="338" t="str">
        <f>IF(B38&lt;&gt;"&lt;Selecteer&gt;",MAX($A$4:A37)+1,"")</f>
        <v/>
      </c>
      <c r="B38" s="356" t="s">
        <v>35</v>
      </c>
      <c r="C38" s="340"/>
      <c r="D38" s="341"/>
      <c r="E38" s="357"/>
      <c r="F38" s="343"/>
      <c r="G38" s="343"/>
      <c r="H38" s="345">
        <f t="shared" si="4"/>
        <v>0</v>
      </c>
      <c r="I38" s="358">
        <f t="shared" si="5"/>
        <v>0</v>
      </c>
      <c r="J38" s="359">
        <f t="shared" si="10"/>
        <v>0</v>
      </c>
      <c r="K38" s="360"/>
      <c r="L38" s="348"/>
      <c r="M38" s="344"/>
      <c r="N38" s="361"/>
      <c r="O38" s="344"/>
      <c r="P38" s="344"/>
      <c r="Q38" s="345">
        <f t="shared" si="6"/>
        <v>0</v>
      </c>
      <c r="R38" s="358">
        <f t="shared" si="11"/>
        <v>0</v>
      </c>
      <c r="S38" s="359">
        <f t="shared" si="12"/>
        <v>0</v>
      </c>
      <c r="T38" s="360"/>
      <c r="U38" s="345" t="s">
        <v>137</v>
      </c>
      <c r="V38" s="351" t="str">
        <f t="shared" si="3"/>
        <v>nee</v>
      </c>
      <c r="W38" s="352">
        <f t="shared" si="7"/>
        <v>0.442</v>
      </c>
      <c r="X38" s="353">
        <f t="shared" si="8"/>
        <v>0</v>
      </c>
      <c r="Y38" s="353" t="str">
        <f t="shared" si="9"/>
        <v/>
      </c>
    </row>
    <row r="39" spans="1:25" x14ac:dyDescent="0.25">
      <c r="A39" s="338" t="str">
        <f>IF(B39&lt;&gt;"&lt;Selecteer&gt;",MAX($A$4:A38)+1,"")</f>
        <v/>
      </c>
      <c r="B39" s="356" t="s">
        <v>35</v>
      </c>
      <c r="C39" s="340"/>
      <c r="D39" s="341"/>
      <c r="E39" s="357"/>
      <c r="F39" s="343"/>
      <c r="G39" s="343"/>
      <c r="H39" s="345">
        <f t="shared" si="4"/>
        <v>0</v>
      </c>
      <c r="I39" s="358">
        <f t="shared" si="5"/>
        <v>0</v>
      </c>
      <c r="J39" s="359">
        <f t="shared" si="10"/>
        <v>0</v>
      </c>
      <c r="K39" s="360"/>
      <c r="L39" s="348"/>
      <c r="M39" s="344"/>
      <c r="N39" s="361"/>
      <c r="O39" s="344"/>
      <c r="P39" s="344"/>
      <c r="Q39" s="345">
        <f t="shared" si="6"/>
        <v>0</v>
      </c>
      <c r="R39" s="358">
        <f t="shared" si="11"/>
        <v>0</v>
      </c>
      <c r="S39" s="359">
        <f t="shared" si="12"/>
        <v>0</v>
      </c>
      <c r="T39" s="360"/>
      <c r="U39" s="345" t="s">
        <v>137</v>
      </c>
      <c r="V39" s="351" t="str">
        <f t="shared" si="3"/>
        <v>nee</v>
      </c>
      <c r="W39" s="352">
        <f t="shared" si="7"/>
        <v>0.442</v>
      </c>
      <c r="X39" s="353">
        <f t="shared" si="8"/>
        <v>0</v>
      </c>
      <c r="Y39" s="353" t="str">
        <f t="shared" si="9"/>
        <v/>
      </c>
    </row>
    <row r="40" spans="1:25" x14ac:dyDescent="0.25">
      <c r="A40" s="338" t="str">
        <f>IF(B40&lt;&gt;"&lt;Selecteer&gt;",MAX($A$4:A39)+1,"")</f>
        <v/>
      </c>
      <c r="B40" s="356" t="s">
        <v>35</v>
      </c>
      <c r="C40" s="340"/>
      <c r="D40" s="341"/>
      <c r="E40" s="357"/>
      <c r="F40" s="343"/>
      <c r="G40" s="343"/>
      <c r="H40" s="345">
        <f t="shared" si="4"/>
        <v>0</v>
      </c>
      <c r="I40" s="358">
        <f t="shared" si="5"/>
        <v>0</v>
      </c>
      <c r="J40" s="359">
        <f t="shared" si="10"/>
        <v>0</v>
      </c>
      <c r="K40" s="360"/>
      <c r="L40" s="348"/>
      <c r="M40" s="344"/>
      <c r="N40" s="361"/>
      <c r="O40" s="344"/>
      <c r="P40" s="344"/>
      <c r="Q40" s="345">
        <f t="shared" si="6"/>
        <v>0</v>
      </c>
      <c r="R40" s="358">
        <f t="shared" si="11"/>
        <v>0</v>
      </c>
      <c r="S40" s="359">
        <f t="shared" si="12"/>
        <v>0</v>
      </c>
      <c r="T40" s="360"/>
      <c r="U40" s="345" t="s">
        <v>137</v>
      </c>
      <c r="V40" s="351" t="str">
        <f t="shared" si="3"/>
        <v>nee</v>
      </c>
      <c r="W40" s="352">
        <f t="shared" si="7"/>
        <v>0.442</v>
      </c>
      <c r="X40" s="353">
        <f t="shared" si="8"/>
        <v>0</v>
      </c>
      <c r="Y40" s="353" t="str">
        <f t="shared" si="9"/>
        <v/>
      </c>
    </row>
    <row r="41" spans="1:25" x14ac:dyDescent="0.25">
      <c r="A41" s="338" t="str">
        <f>IF(B41&lt;&gt;"&lt;Selecteer&gt;",MAX($A$4:A40)+1,"")</f>
        <v/>
      </c>
      <c r="B41" s="356" t="s">
        <v>35</v>
      </c>
      <c r="C41" s="340"/>
      <c r="D41" s="341"/>
      <c r="E41" s="357"/>
      <c r="F41" s="343"/>
      <c r="G41" s="343"/>
      <c r="H41" s="345">
        <f t="shared" si="4"/>
        <v>0</v>
      </c>
      <c r="I41" s="358">
        <f t="shared" si="5"/>
        <v>0</v>
      </c>
      <c r="J41" s="359">
        <f t="shared" si="10"/>
        <v>0</v>
      </c>
      <c r="K41" s="360"/>
      <c r="L41" s="348"/>
      <c r="M41" s="344"/>
      <c r="N41" s="361"/>
      <c r="O41" s="344"/>
      <c r="P41" s="344"/>
      <c r="Q41" s="345">
        <f t="shared" si="6"/>
        <v>0</v>
      </c>
      <c r="R41" s="358">
        <f t="shared" si="11"/>
        <v>0</v>
      </c>
      <c r="S41" s="359">
        <f t="shared" si="12"/>
        <v>0</v>
      </c>
      <c r="T41" s="360"/>
      <c r="U41" s="345" t="s">
        <v>137</v>
      </c>
      <c r="V41" s="351" t="str">
        <f t="shared" si="3"/>
        <v>nee</v>
      </c>
      <c r="W41" s="352">
        <f t="shared" si="7"/>
        <v>0.442</v>
      </c>
      <c r="X41" s="353">
        <f t="shared" si="8"/>
        <v>0</v>
      </c>
      <c r="Y41" s="353" t="str">
        <f t="shared" si="9"/>
        <v/>
      </c>
    </row>
    <row r="42" spans="1:25" x14ac:dyDescent="0.25">
      <c r="A42" s="338" t="str">
        <f>IF(B42&lt;&gt;"&lt;Selecteer&gt;",MAX($A$4:A41)+1,"")</f>
        <v/>
      </c>
      <c r="B42" s="356" t="s">
        <v>35</v>
      </c>
      <c r="C42" s="340"/>
      <c r="D42" s="341"/>
      <c r="E42" s="357"/>
      <c r="F42" s="343"/>
      <c r="G42" s="343"/>
      <c r="H42" s="345">
        <f t="shared" si="4"/>
        <v>0</v>
      </c>
      <c r="I42" s="358">
        <f t="shared" si="5"/>
        <v>0</v>
      </c>
      <c r="J42" s="359">
        <f t="shared" si="10"/>
        <v>0</v>
      </c>
      <c r="K42" s="360"/>
      <c r="L42" s="348"/>
      <c r="M42" s="344"/>
      <c r="N42" s="361"/>
      <c r="O42" s="344"/>
      <c r="P42" s="344"/>
      <c r="Q42" s="345">
        <f t="shared" si="6"/>
        <v>0</v>
      </c>
      <c r="R42" s="358">
        <f t="shared" si="11"/>
        <v>0</v>
      </c>
      <c r="S42" s="359">
        <f t="shared" si="12"/>
        <v>0</v>
      </c>
      <c r="T42" s="360"/>
      <c r="U42" s="345" t="s">
        <v>137</v>
      </c>
      <c r="V42" s="351" t="str">
        <f t="shared" si="3"/>
        <v>nee</v>
      </c>
      <c r="W42" s="352">
        <f t="shared" si="7"/>
        <v>0.442</v>
      </c>
      <c r="X42" s="353">
        <f t="shared" si="8"/>
        <v>0</v>
      </c>
      <c r="Y42" s="353" t="str">
        <f t="shared" si="9"/>
        <v/>
      </c>
    </row>
    <row r="43" spans="1:25" x14ac:dyDescent="0.25">
      <c r="A43" s="338" t="str">
        <f>IF(B43&lt;&gt;"&lt;Selecteer&gt;",MAX($A$4:A42)+1,"")</f>
        <v/>
      </c>
      <c r="B43" s="356" t="s">
        <v>35</v>
      </c>
      <c r="C43" s="340"/>
      <c r="D43" s="341"/>
      <c r="E43" s="357"/>
      <c r="F43" s="343"/>
      <c r="G43" s="343"/>
      <c r="H43" s="345">
        <f t="shared" si="4"/>
        <v>0</v>
      </c>
      <c r="I43" s="358">
        <f t="shared" si="5"/>
        <v>0</v>
      </c>
      <c r="J43" s="359">
        <f t="shared" si="10"/>
        <v>0</v>
      </c>
      <c r="K43" s="360"/>
      <c r="L43" s="348"/>
      <c r="M43" s="344"/>
      <c r="N43" s="361"/>
      <c r="O43" s="344"/>
      <c r="P43" s="344"/>
      <c r="Q43" s="345">
        <f t="shared" si="6"/>
        <v>0</v>
      </c>
      <c r="R43" s="358">
        <f t="shared" si="11"/>
        <v>0</v>
      </c>
      <c r="S43" s="359">
        <f t="shared" si="12"/>
        <v>0</v>
      </c>
      <c r="T43" s="360"/>
      <c r="U43" s="345" t="s">
        <v>137</v>
      </c>
      <c r="V43" s="351" t="str">
        <f t="shared" si="3"/>
        <v>nee</v>
      </c>
      <c r="W43" s="352">
        <f t="shared" si="7"/>
        <v>0.442</v>
      </c>
      <c r="X43" s="353">
        <f t="shared" si="8"/>
        <v>0</v>
      </c>
      <c r="Y43" s="353" t="str">
        <f t="shared" si="9"/>
        <v/>
      </c>
    </row>
    <row r="44" spans="1:25" x14ac:dyDescent="0.25">
      <c r="A44" s="338" t="str">
        <f>IF(B44&lt;&gt;"&lt;Selecteer&gt;",MAX($A$4:A43)+1,"")</f>
        <v/>
      </c>
      <c r="B44" s="356" t="s">
        <v>35</v>
      </c>
      <c r="C44" s="340"/>
      <c r="D44" s="341"/>
      <c r="E44" s="357"/>
      <c r="F44" s="343"/>
      <c r="G44" s="343"/>
      <c r="H44" s="345">
        <f t="shared" si="4"/>
        <v>0</v>
      </c>
      <c r="I44" s="358">
        <f t="shared" si="5"/>
        <v>0</v>
      </c>
      <c r="J44" s="359">
        <f t="shared" si="10"/>
        <v>0</v>
      </c>
      <c r="K44" s="360"/>
      <c r="L44" s="348"/>
      <c r="M44" s="344"/>
      <c r="N44" s="361"/>
      <c r="O44" s="344"/>
      <c r="P44" s="344"/>
      <c r="Q44" s="345">
        <f t="shared" si="6"/>
        <v>0</v>
      </c>
      <c r="R44" s="358">
        <f t="shared" si="11"/>
        <v>0</v>
      </c>
      <c r="S44" s="359">
        <f t="shared" si="12"/>
        <v>0</v>
      </c>
      <c r="T44" s="360"/>
      <c r="U44" s="345" t="s">
        <v>137</v>
      </c>
      <c r="V44" s="351" t="str">
        <f t="shared" si="3"/>
        <v>nee</v>
      </c>
      <c r="W44" s="352">
        <f t="shared" si="7"/>
        <v>0.442</v>
      </c>
      <c r="X44" s="353">
        <f t="shared" si="8"/>
        <v>0</v>
      </c>
      <c r="Y44" s="353" t="str">
        <f t="shared" si="9"/>
        <v/>
      </c>
    </row>
    <row r="45" spans="1:25" x14ac:dyDescent="0.25">
      <c r="A45" s="338" t="str">
        <f>IF(B45&lt;&gt;"&lt;Selecteer&gt;",MAX($A$4:A44)+1,"")</f>
        <v/>
      </c>
      <c r="B45" s="356" t="s">
        <v>35</v>
      </c>
      <c r="C45" s="340"/>
      <c r="D45" s="341"/>
      <c r="E45" s="357"/>
      <c r="F45" s="343"/>
      <c r="G45" s="343"/>
      <c r="H45" s="345">
        <f t="shared" si="4"/>
        <v>0</v>
      </c>
      <c r="I45" s="358">
        <f t="shared" si="5"/>
        <v>0</v>
      </c>
      <c r="J45" s="359">
        <f t="shared" si="10"/>
        <v>0</v>
      </c>
      <c r="K45" s="360"/>
      <c r="L45" s="348"/>
      <c r="M45" s="344"/>
      <c r="N45" s="361"/>
      <c r="O45" s="344"/>
      <c r="P45" s="344"/>
      <c r="Q45" s="345">
        <f t="shared" si="6"/>
        <v>0</v>
      </c>
      <c r="R45" s="358">
        <f t="shared" si="11"/>
        <v>0</v>
      </c>
      <c r="S45" s="359">
        <f t="shared" si="12"/>
        <v>0</v>
      </c>
      <c r="T45" s="360"/>
      <c r="U45" s="345" t="s">
        <v>137</v>
      </c>
      <c r="V45" s="351" t="str">
        <f t="shared" si="3"/>
        <v>nee</v>
      </c>
      <c r="W45" s="352">
        <f t="shared" si="7"/>
        <v>0.442</v>
      </c>
      <c r="X45" s="353">
        <f t="shared" si="8"/>
        <v>0</v>
      </c>
      <c r="Y45" s="353" t="str">
        <f t="shared" si="9"/>
        <v/>
      </c>
    </row>
    <row r="46" spans="1:25" x14ac:dyDescent="0.25">
      <c r="A46" s="338" t="str">
        <f>IF(B46&lt;&gt;"&lt;Selecteer&gt;",MAX($A$4:A45)+1,"")</f>
        <v/>
      </c>
      <c r="B46" s="356" t="s">
        <v>35</v>
      </c>
      <c r="C46" s="340"/>
      <c r="D46" s="341"/>
      <c r="E46" s="357"/>
      <c r="F46" s="343"/>
      <c r="G46" s="343"/>
      <c r="H46" s="345">
        <f t="shared" si="4"/>
        <v>0</v>
      </c>
      <c r="I46" s="358">
        <f t="shared" si="5"/>
        <v>0</v>
      </c>
      <c r="J46" s="359">
        <f t="shared" si="10"/>
        <v>0</v>
      </c>
      <c r="K46" s="360"/>
      <c r="L46" s="348"/>
      <c r="M46" s="344"/>
      <c r="N46" s="361"/>
      <c r="O46" s="344"/>
      <c r="P46" s="344"/>
      <c r="Q46" s="345">
        <f t="shared" si="6"/>
        <v>0</v>
      </c>
      <c r="R46" s="358">
        <f t="shared" si="11"/>
        <v>0</v>
      </c>
      <c r="S46" s="359">
        <f t="shared" si="12"/>
        <v>0</v>
      </c>
      <c r="T46" s="360"/>
      <c r="U46" s="345" t="s">
        <v>137</v>
      </c>
      <c r="V46" s="351" t="str">
        <f t="shared" si="3"/>
        <v>nee</v>
      </c>
      <c r="W46" s="352">
        <f t="shared" si="7"/>
        <v>0.442</v>
      </c>
      <c r="X46" s="353">
        <f t="shared" si="8"/>
        <v>0</v>
      </c>
      <c r="Y46" s="353" t="str">
        <f t="shared" si="9"/>
        <v/>
      </c>
    </row>
    <row r="47" spans="1:25" x14ac:dyDescent="0.25">
      <c r="A47" s="338" t="str">
        <f>IF(B47&lt;&gt;"&lt;Selecteer&gt;",MAX($A$4:A46)+1,"")</f>
        <v/>
      </c>
      <c r="B47" s="356" t="s">
        <v>35</v>
      </c>
      <c r="C47" s="340"/>
      <c r="D47" s="341"/>
      <c r="E47" s="357"/>
      <c r="F47" s="343"/>
      <c r="G47" s="343"/>
      <c r="H47" s="345">
        <f t="shared" si="4"/>
        <v>0</v>
      </c>
      <c r="I47" s="358">
        <f t="shared" si="5"/>
        <v>0</v>
      </c>
      <c r="J47" s="359">
        <f t="shared" si="10"/>
        <v>0</v>
      </c>
      <c r="K47" s="360"/>
      <c r="L47" s="348"/>
      <c r="M47" s="344"/>
      <c r="N47" s="361"/>
      <c r="O47" s="344"/>
      <c r="P47" s="344"/>
      <c r="Q47" s="345">
        <f t="shared" si="6"/>
        <v>0</v>
      </c>
      <c r="R47" s="358">
        <f t="shared" si="11"/>
        <v>0</v>
      </c>
      <c r="S47" s="359">
        <f t="shared" si="12"/>
        <v>0</v>
      </c>
      <c r="T47" s="360"/>
      <c r="U47" s="345" t="s">
        <v>137</v>
      </c>
      <c r="V47" s="351" t="str">
        <f t="shared" si="3"/>
        <v>nee</v>
      </c>
      <c r="W47" s="352">
        <f t="shared" si="7"/>
        <v>0.442</v>
      </c>
      <c r="X47" s="353">
        <f t="shared" si="8"/>
        <v>0</v>
      </c>
      <c r="Y47" s="353" t="str">
        <f t="shared" si="9"/>
        <v/>
      </c>
    </row>
    <row r="48" spans="1:25" x14ac:dyDescent="0.25">
      <c r="A48" s="338" t="str">
        <f>IF(B48&lt;&gt;"&lt;Selecteer&gt;",MAX($A$4:A47)+1,"")</f>
        <v/>
      </c>
      <c r="B48" s="356" t="s">
        <v>35</v>
      </c>
      <c r="C48" s="340"/>
      <c r="D48" s="341"/>
      <c r="E48" s="357"/>
      <c r="F48" s="343"/>
      <c r="G48" s="343"/>
      <c r="H48" s="345">
        <f t="shared" si="4"/>
        <v>0</v>
      </c>
      <c r="I48" s="358">
        <f t="shared" si="5"/>
        <v>0</v>
      </c>
      <c r="J48" s="359">
        <f t="shared" si="10"/>
        <v>0</v>
      </c>
      <c r="K48" s="360"/>
      <c r="L48" s="348"/>
      <c r="M48" s="344"/>
      <c r="N48" s="361"/>
      <c r="O48" s="344"/>
      <c r="P48" s="344"/>
      <c r="Q48" s="345">
        <f t="shared" si="6"/>
        <v>0</v>
      </c>
      <c r="R48" s="358">
        <f t="shared" si="11"/>
        <v>0</v>
      </c>
      <c r="S48" s="359">
        <f t="shared" si="12"/>
        <v>0</v>
      </c>
      <c r="T48" s="360"/>
      <c r="U48" s="345" t="s">
        <v>137</v>
      </c>
      <c r="V48" s="351" t="str">
        <f t="shared" si="3"/>
        <v>nee</v>
      </c>
      <c r="W48" s="352">
        <f t="shared" si="7"/>
        <v>0.442</v>
      </c>
      <c r="X48" s="353">
        <f t="shared" si="8"/>
        <v>0</v>
      </c>
      <c r="Y48" s="353" t="str">
        <f t="shared" si="9"/>
        <v/>
      </c>
    </row>
    <row r="49" spans="1:25" x14ac:dyDescent="0.25">
      <c r="A49" s="338" t="str">
        <f>IF(B49&lt;&gt;"&lt;Selecteer&gt;",MAX($A$4:A48)+1,"")</f>
        <v/>
      </c>
      <c r="B49" s="356" t="s">
        <v>35</v>
      </c>
      <c r="C49" s="340"/>
      <c r="D49" s="341"/>
      <c r="E49" s="357"/>
      <c r="F49" s="343"/>
      <c r="G49" s="343"/>
      <c r="H49" s="345">
        <f t="shared" si="4"/>
        <v>0</v>
      </c>
      <c r="I49" s="358">
        <f t="shared" si="5"/>
        <v>0</v>
      </c>
      <c r="J49" s="359">
        <f t="shared" si="10"/>
        <v>0</v>
      </c>
      <c r="K49" s="360"/>
      <c r="L49" s="348"/>
      <c r="M49" s="344"/>
      <c r="N49" s="361"/>
      <c r="O49" s="344"/>
      <c r="P49" s="344"/>
      <c r="Q49" s="345">
        <f t="shared" si="6"/>
        <v>0</v>
      </c>
      <c r="R49" s="358">
        <f t="shared" si="11"/>
        <v>0</v>
      </c>
      <c r="S49" s="359">
        <f t="shared" si="12"/>
        <v>0</v>
      </c>
      <c r="T49" s="360"/>
      <c r="U49" s="345" t="s">
        <v>137</v>
      </c>
      <c r="V49" s="351" t="str">
        <f t="shared" si="3"/>
        <v>nee</v>
      </c>
      <c r="W49" s="352">
        <f t="shared" si="7"/>
        <v>0.442</v>
      </c>
      <c r="X49" s="353">
        <f t="shared" si="8"/>
        <v>0</v>
      </c>
      <c r="Y49" s="353" t="str">
        <f t="shared" si="9"/>
        <v/>
      </c>
    </row>
    <row r="50" spans="1:25" x14ac:dyDescent="0.25">
      <c r="A50" s="338" t="str">
        <f>IF(B50&lt;&gt;"&lt;Selecteer&gt;",MAX($A$4:A49)+1,"")</f>
        <v/>
      </c>
      <c r="B50" s="356" t="s">
        <v>35</v>
      </c>
      <c r="C50" s="340"/>
      <c r="D50" s="341"/>
      <c r="E50" s="357"/>
      <c r="F50" s="343"/>
      <c r="G50" s="343"/>
      <c r="H50" s="345">
        <f t="shared" si="4"/>
        <v>0</v>
      </c>
      <c r="I50" s="358">
        <f t="shared" si="5"/>
        <v>0</v>
      </c>
      <c r="J50" s="359">
        <f t="shared" si="10"/>
        <v>0</v>
      </c>
      <c r="K50" s="360"/>
      <c r="L50" s="348"/>
      <c r="M50" s="344"/>
      <c r="N50" s="361"/>
      <c r="O50" s="344"/>
      <c r="P50" s="344"/>
      <c r="Q50" s="345">
        <f t="shared" si="6"/>
        <v>0</v>
      </c>
      <c r="R50" s="358">
        <f t="shared" si="11"/>
        <v>0</v>
      </c>
      <c r="S50" s="359">
        <f t="shared" si="12"/>
        <v>0</v>
      </c>
      <c r="T50" s="360"/>
      <c r="U50" s="345" t="s">
        <v>137</v>
      </c>
      <c r="V50" s="351" t="str">
        <f t="shared" si="3"/>
        <v>nee</v>
      </c>
      <c r="W50" s="352">
        <f t="shared" si="7"/>
        <v>0.442</v>
      </c>
      <c r="X50" s="353">
        <f t="shared" si="8"/>
        <v>0</v>
      </c>
      <c r="Y50" s="353" t="str">
        <f t="shared" si="9"/>
        <v/>
      </c>
    </row>
    <row r="51" spans="1:25" x14ac:dyDescent="0.25">
      <c r="A51" s="338" t="str">
        <f>IF(B51&lt;&gt;"&lt;Selecteer&gt;",MAX($A$4:A50)+1,"")</f>
        <v/>
      </c>
      <c r="B51" s="356" t="s">
        <v>35</v>
      </c>
      <c r="C51" s="340"/>
      <c r="D51" s="341"/>
      <c r="E51" s="357"/>
      <c r="F51" s="343"/>
      <c r="G51" s="343"/>
      <c r="H51" s="345">
        <f t="shared" si="4"/>
        <v>0</v>
      </c>
      <c r="I51" s="358">
        <f t="shared" si="5"/>
        <v>0</v>
      </c>
      <c r="J51" s="359">
        <f t="shared" si="10"/>
        <v>0</v>
      </c>
      <c r="K51" s="360"/>
      <c r="L51" s="348"/>
      <c r="M51" s="344"/>
      <c r="N51" s="361"/>
      <c r="O51" s="344"/>
      <c r="P51" s="344"/>
      <c r="Q51" s="345">
        <f t="shared" si="6"/>
        <v>0</v>
      </c>
      <c r="R51" s="358">
        <f t="shared" si="11"/>
        <v>0</v>
      </c>
      <c r="S51" s="359">
        <f t="shared" si="12"/>
        <v>0</v>
      </c>
      <c r="T51" s="360"/>
      <c r="U51" s="345" t="s">
        <v>137</v>
      </c>
      <c r="V51" s="351" t="str">
        <f t="shared" si="3"/>
        <v>nee</v>
      </c>
      <c r="W51" s="352">
        <f t="shared" si="7"/>
        <v>0.442</v>
      </c>
      <c r="X51" s="353">
        <f t="shared" si="8"/>
        <v>0</v>
      </c>
      <c r="Y51" s="353" t="str">
        <f t="shared" si="9"/>
        <v/>
      </c>
    </row>
    <row r="52" spans="1:25" x14ac:dyDescent="0.25">
      <c r="A52" s="338" t="str">
        <f>IF(B52&lt;&gt;"&lt;Selecteer&gt;",MAX($A$4:A51)+1,"")</f>
        <v/>
      </c>
      <c r="B52" s="356" t="s">
        <v>35</v>
      </c>
      <c r="C52" s="340"/>
      <c r="D52" s="341"/>
      <c r="E52" s="357"/>
      <c r="F52" s="343"/>
      <c r="G52" s="343"/>
      <c r="H52" s="345">
        <f t="shared" si="4"/>
        <v>0</v>
      </c>
      <c r="I52" s="358">
        <f t="shared" si="5"/>
        <v>0</v>
      </c>
      <c r="J52" s="359">
        <f t="shared" si="10"/>
        <v>0</v>
      </c>
      <c r="K52" s="360"/>
      <c r="L52" s="348"/>
      <c r="M52" s="344"/>
      <c r="N52" s="361"/>
      <c r="O52" s="344"/>
      <c r="P52" s="344"/>
      <c r="Q52" s="345">
        <f t="shared" si="6"/>
        <v>0</v>
      </c>
      <c r="R52" s="358">
        <f t="shared" si="11"/>
        <v>0</v>
      </c>
      <c r="S52" s="359">
        <f t="shared" si="12"/>
        <v>0</v>
      </c>
      <c r="T52" s="360"/>
      <c r="U52" s="345" t="s">
        <v>137</v>
      </c>
      <c r="V52" s="351" t="str">
        <f t="shared" si="3"/>
        <v>nee</v>
      </c>
      <c r="W52" s="352">
        <f t="shared" si="7"/>
        <v>0.442</v>
      </c>
      <c r="X52" s="353">
        <f t="shared" si="8"/>
        <v>0</v>
      </c>
      <c r="Y52" s="353" t="str">
        <f t="shared" si="9"/>
        <v/>
      </c>
    </row>
    <row r="53" spans="1:25" x14ac:dyDescent="0.25">
      <c r="A53" s="338" t="str">
        <f>IF(B53&lt;&gt;"&lt;Selecteer&gt;",MAX($A$4:A52)+1,"")</f>
        <v/>
      </c>
      <c r="B53" s="356" t="s">
        <v>35</v>
      </c>
      <c r="C53" s="340"/>
      <c r="D53" s="341"/>
      <c r="E53" s="357"/>
      <c r="F53" s="343"/>
      <c r="G53" s="343"/>
      <c r="H53" s="345">
        <f t="shared" si="4"/>
        <v>0</v>
      </c>
      <c r="I53" s="358">
        <f t="shared" si="5"/>
        <v>0</v>
      </c>
      <c r="J53" s="359">
        <f t="shared" si="10"/>
        <v>0</v>
      </c>
      <c r="K53" s="360"/>
      <c r="L53" s="348"/>
      <c r="M53" s="344"/>
      <c r="N53" s="361"/>
      <c r="O53" s="344"/>
      <c r="P53" s="344"/>
      <c r="Q53" s="345">
        <f t="shared" si="6"/>
        <v>0</v>
      </c>
      <c r="R53" s="358">
        <f t="shared" si="11"/>
        <v>0</v>
      </c>
      <c r="S53" s="359">
        <f t="shared" si="12"/>
        <v>0</v>
      </c>
      <c r="T53" s="360"/>
      <c r="U53" s="345" t="s">
        <v>137</v>
      </c>
      <c r="V53" s="351" t="str">
        <f t="shared" si="3"/>
        <v>nee</v>
      </c>
      <c r="W53" s="352">
        <f t="shared" si="7"/>
        <v>0.442</v>
      </c>
      <c r="X53" s="353">
        <f t="shared" si="8"/>
        <v>0</v>
      </c>
      <c r="Y53" s="353" t="str">
        <f t="shared" si="9"/>
        <v/>
      </c>
    </row>
    <row r="54" spans="1:25" x14ac:dyDescent="0.25">
      <c r="A54" s="338" t="str">
        <f>IF(B54&lt;&gt;"&lt;Selecteer&gt;",MAX($A$4:A53)+1,"")</f>
        <v/>
      </c>
      <c r="B54" s="356" t="s">
        <v>35</v>
      </c>
      <c r="C54" s="340"/>
      <c r="D54" s="341"/>
      <c r="E54" s="357"/>
      <c r="F54" s="343"/>
      <c r="G54" s="343"/>
      <c r="H54" s="345">
        <f t="shared" si="4"/>
        <v>0</v>
      </c>
      <c r="I54" s="358">
        <f t="shared" si="5"/>
        <v>0</v>
      </c>
      <c r="J54" s="359">
        <f t="shared" si="10"/>
        <v>0</v>
      </c>
      <c r="K54" s="360"/>
      <c r="L54" s="348"/>
      <c r="M54" s="344"/>
      <c r="N54" s="361"/>
      <c r="O54" s="344"/>
      <c r="P54" s="344"/>
      <c r="Q54" s="345">
        <f t="shared" si="6"/>
        <v>0</v>
      </c>
      <c r="R54" s="358">
        <f t="shared" si="11"/>
        <v>0</v>
      </c>
      <c r="S54" s="359">
        <f t="shared" si="12"/>
        <v>0</v>
      </c>
      <c r="T54" s="360"/>
      <c r="U54" s="345" t="s">
        <v>137</v>
      </c>
      <c r="V54" s="351" t="str">
        <f t="shared" si="3"/>
        <v>nee</v>
      </c>
      <c r="W54" s="352">
        <f t="shared" si="7"/>
        <v>0.442</v>
      </c>
      <c r="X54" s="353">
        <f t="shared" si="8"/>
        <v>0</v>
      </c>
      <c r="Y54" s="35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pane="topRight"/>
      <selection pane="bottomLeft"/>
      <selection pane="bottomRight"/>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6"/>
      <c r="H2" s="334"/>
      <c r="I2" s="335"/>
      <c r="J2" s="335"/>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9"/>
      <c r="R2" s="369"/>
      <c r="S2" s="330"/>
      <c r="T2" s="331"/>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2"/>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6"/>
      <c r="H3" s="334"/>
      <c r="I3" s="335"/>
      <c r="J3" s="335"/>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9"/>
      <c r="R3" s="369"/>
      <c r="S3" s="330"/>
      <c r="T3" s="331"/>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2"/>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6"/>
      <c r="H4" s="334"/>
      <c r="I4" s="335"/>
      <c r="J4" s="335"/>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9"/>
      <c r="R4" s="369"/>
      <c r="S4" s="330"/>
      <c r="T4" s="331"/>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2"/>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6"/>
      <c r="H5" s="334"/>
      <c r="I5" s="335"/>
      <c r="J5" s="335"/>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9"/>
      <c r="R5" s="369"/>
      <c r="S5" s="330"/>
      <c r="T5" s="331"/>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2"/>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6"/>
      <c r="H6" s="334"/>
      <c r="I6" s="335"/>
      <c r="J6" s="335"/>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9"/>
      <c r="R6" s="369"/>
      <c r="S6" s="330"/>
      <c r="T6" s="331"/>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2"/>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6"/>
      <c r="H7" s="334"/>
      <c r="I7" s="335"/>
      <c r="J7" s="335"/>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9"/>
      <c r="R7" s="369"/>
      <c r="S7" s="330"/>
      <c r="T7" s="331"/>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2"/>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6"/>
      <c r="H8" s="334"/>
      <c r="I8" s="335"/>
      <c r="J8" s="335"/>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9"/>
      <c r="R8" s="369"/>
      <c r="S8" s="330"/>
      <c r="T8" s="331"/>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2"/>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6"/>
      <c r="H9" s="334"/>
      <c r="I9" s="335"/>
      <c r="J9" s="335"/>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9"/>
      <c r="R9" s="369"/>
      <c r="S9" s="330"/>
      <c r="T9" s="331"/>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2"/>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6"/>
      <c r="H10" s="334"/>
      <c r="I10" s="335"/>
      <c r="J10" s="335"/>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9"/>
      <c r="R10" s="369"/>
      <c r="S10" s="330"/>
      <c r="T10" s="331"/>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2"/>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6"/>
      <c r="H11" s="334"/>
      <c r="I11" s="335"/>
      <c r="J11" s="335"/>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9"/>
      <c r="R11" s="369"/>
      <c r="S11" s="330"/>
      <c r="T11" s="331"/>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2"/>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6"/>
      <c r="H12" s="334"/>
      <c r="I12" s="335"/>
      <c r="J12" s="335"/>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9"/>
      <c r="R12" s="369"/>
      <c r="S12" s="330"/>
      <c r="T12" s="331"/>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2"/>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6"/>
      <c r="H13" s="334"/>
      <c r="I13" s="335"/>
      <c r="J13" s="335"/>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9"/>
      <c r="R13" s="369"/>
      <c r="S13" s="330"/>
      <c r="T13" s="331"/>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2"/>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6"/>
      <c r="H14" s="334"/>
      <c r="I14" s="335"/>
      <c r="J14" s="335"/>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9"/>
      <c r="R14" s="369"/>
      <c r="S14" s="330"/>
      <c r="T14" s="331"/>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2"/>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6"/>
      <c r="H15" s="334"/>
      <c r="I15" s="335"/>
      <c r="J15" s="335"/>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9"/>
      <c r="R15" s="369"/>
      <c r="S15" s="330"/>
      <c r="T15" s="331"/>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2"/>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6"/>
      <c r="H16" s="334"/>
      <c r="I16" s="335"/>
      <c r="J16" s="335"/>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9"/>
      <c r="R16" s="369"/>
      <c r="S16" s="330"/>
      <c r="T16" s="331"/>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2"/>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6"/>
      <c r="H17" s="334"/>
      <c r="I17" s="335"/>
      <c r="J17" s="335"/>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9"/>
      <c r="R17" s="369"/>
      <c r="S17" s="330"/>
      <c r="T17" s="331"/>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2"/>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6"/>
      <c r="H18" s="334"/>
      <c r="I18" s="335"/>
      <c r="J18" s="335"/>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9"/>
      <c r="R18" s="369"/>
      <c r="S18" s="330"/>
      <c r="T18" s="331"/>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2"/>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6"/>
      <c r="H19" s="334"/>
      <c r="I19" s="335"/>
      <c r="J19" s="335"/>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9"/>
      <c r="R19" s="369"/>
      <c r="S19" s="330"/>
      <c r="T19" s="331"/>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2"/>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6"/>
      <c r="H20" s="334"/>
      <c r="I20" s="335"/>
      <c r="J20" s="335"/>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9"/>
      <c r="R20" s="369"/>
      <c r="S20" s="330"/>
      <c r="T20" s="331"/>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2"/>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6"/>
      <c r="H21" s="334"/>
      <c r="I21" s="335"/>
      <c r="J21" s="335"/>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9"/>
      <c r="R21" s="369"/>
      <c r="S21" s="330"/>
      <c r="T21" s="331"/>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2"/>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6"/>
      <c r="H22" s="334"/>
      <c r="I22" s="335"/>
      <c r="J22" s="335"/>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9"/>
      <c r="R22" s="369"/>
      <c r="S22" s="330"/>
      <c r="T22" s="331"/>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2"/>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6"/>
      <c r="H23" s="334"/>
      <c r="I23" s="335"/>
      <c r="J23" s="335"/>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9"/>
      <c r="R23" s="369"/>
      <c r="S23" s="330"/>
      <c r="T23" s="331"/>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2"/>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6"/>
      <c r="H24" s="334"/>
      <c r="I24" s="335"/>
      <c r="J24" s="335"/>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9"/>
      <c r="R24" s="369"/>
      <c r="S24" s="330"/>
      <c r="T24" s="331"/>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2"/>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6"/>
      <c r="H25" s="334"/>
      <c r="I25" s="335"/>
      <c r="J25" s="335"/>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9"/>
      <c r="R25" s="369"/>
      <c r="S25" s="330"/>
      <c r="T25" s="331"/>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2"/>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6"/>
      <c r="H26" s="334"/>
      <c r="I26" s="335"/>
      <c r="J26" s="335"/>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9"/>
      <c r="R26" s="369"/>
      <c r="S26" s="330"/>
      <c r="T26" s="331"/>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2"/>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6"/>
      <c r="H27" s="334"/>
      <c r="I27" s="335"/>
      <c r="J27" s="335"/>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9"/>
      <c r="R27" s="369"/>
      <c r="S27" s="330"/>
      <c r="T27" s="331"/>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2"/>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6"/>
      <c r="H28" s="334"/>
      <c r="I28" s="335"/>
      <c r="J28" s="335"/>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9"/>
      <c r="R28" s="369"/>
      <c r="S28" s="330"/>
      <c r="T28" s="331"/>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2"/>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6"/>
      <c r="H29" s="334"/>
      <c r="I29" s="335"/>
      <c r="J29" s="335"/>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9"/>
      <c r="R29" s="369"/>
      <c r="S29" s="330"/>
      <c r="T29" s="331"/>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2"/>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6"/>
      <c r="H30" s="334"/>
      <c r="I30" s="335"/>
      <c r="J30" s="335"/>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9"/>
      <c r="R30" s="369"/>
      <c r="S30" s="330"/>
      <c r="T30" s="331"/>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2"/>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6"/>
      <c r="H31" s="334"/>
      <c r="I31" s="335"/>
      <c r="J31" s="335"/>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9"/>
      <c r="R31" s="369"/>
      <c r="S31" s="330"/>
      <c r="T31" s="331"/>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2"/>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6"/>
      <c r="H32" s="334"/>
      <c r="I32" s="335"/>
      <c r="J32" s="335"/>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9"/>
      <c r="R32" s="369"/>
      <c r="S32" s="330"/>
      <c r="T32" s="331"/>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2"/>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6"/>
      <c r="H33" s="334"/>
      <c r="I33" s="335"/>
      <c r="J33" s="335"/>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9"/>
      <c r="R33" s="369"/>
      <c r="S33" s="330"/>
      <c r="T33" s="331"/>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2"/>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6"/>
      <c r="H34" s="334"/>
      <c r="I34" s="335"/>
      <c r="J34" s="335"/>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9"/>
      <c r="R34" s="369"/>
      <c r="S34" s="330"/>
      <c r="T34" s="331"/>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2"/>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6"/>
      <c r="H35" s="334"/>
      <c r="I35" s="335"/>
      <c r="J35" s="335"/>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9"/>
      <c r="R35" s="369"/>
      <c r="S35" s="330"/>
      <c r="T35" s="331"/>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2"/>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6"/>
      <c r="H36" s="334"/>
      <c r="I36" s="335"/>
      <c r="J36" s="335"/>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9"/>
      <c r="R36" s="369"/>
      <c r="S36" s="330"/>
      <c r="T36" s="331"/>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2"/>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6"/>
      <c r="H37" s="334"/>
      <c r="I37" s="335"/>
      <c r="J37" s="335"/>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9"/>
      <c r="R37" s="369"/>
      <c r="S37" s="330"/>
      <c r="T37" s="331"/>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2"/>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6"/>
      <c r="H38" s="334"/>
      <c r="I38" s="335"/>
      <c r="J38" s="335"/>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9"/>
      <c r="R38" s="369"/>
      <c r="S38" s="330"/>
      <c r="T38" s="331"/>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2"/>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6"/>
      <c r="H39" s="334"/>
      <c r="I39" s="335"/>
      <c r="J39" s="335"/>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9"/>
      <c r="R39" s="369"/>
      <c r="S39" s="330"/>
      <c r="T39" s="331"/>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2"/>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6"/>
      <c r="H40" s="334"/>
      <c r="I40" s="335"/>
      <c r="J40" s="335"/>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9"/>
      <c r="R40" s="369"/>
      <c r="S40" s="330"/>
      <c r="T40" s="331"/>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2"/>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6"/>
      <c r="H41" s="334"/>
      <c r="I41" s="335"/>
      <c r="J41" s="335"/>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9"/>
      <c r="R41" s="369"/>
      <c r="S41" s="330"/>
      <c r="T41" s="331"/>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2"/>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6"/>
      <c r="H42" s="334"/>
      <c r="I42" s="335"/>
      <c r="J42" s="335"/>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9"/>
      <c r="R42" s="369"/>
      <c r="S42" s="330"/>
      <c r="T42" s="331"/>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2"/>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6"/>
      <c r="H43" s="334"/>
      <c r="I43" s="335"/>
      <c r="J43" s="335"/>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9"/>
      <c r="R43" s="369"/>
      <c r="S43" s="330"/>
      <c r="T43" s="331"/>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2"/>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6"/>
      <c r="H44" s="334"/>
      <c r="I44" s="335"/>
      <c r="J44" s="335"/>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9"/>
      <c r="R44" s="369"/>
      <c r="S44" s="330"/>
      <c r="T44" s="331"/>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2"/>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6"/>
      <c r="H45" s="334"/>
      <c r="I45" s="335"/>
      <c r="J45" s="335"/>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9"/>
      <c r="R45" s="369"/>
      <c r="S45" s="330"/>
      <c r="T45" s="331"/>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2"/>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6"/>
      <c r="H46" s="334"/>
      <c r="I46" s="335"/>
      <c r="J46" s="335"/>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9"/>
      <c r="R46" s="369"/>
      <c r="S46" s="330"/>
      <c r="T46" s="331"/>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2"/>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6"/>
      <c r="H47" s="334"/>
      <c r="I47" s="335"/>
      <c r="J47" s="335"/>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9"/>
      <c r="R47" s="369"/>
      <c r="S47" s="330"/>
      <c r="T47" s="331"/>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2"/>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6"/>
      <c r="H48" s="334"/>
      <c r="I48" s="335"/>
      <c r="J48" s="335"/>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9"/>
      <c r="R48" s="369"/>
      <c r="S48" s="330"/>
      <c r="T48" s="331"/>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2"/>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6"/>
      <c r="H49" s="334"/>
      <c r="I49" s="335"/>
      <c r="J49" s="335"/>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9"/>
      <c r="R49" s="369"/>
      <c r="S49" s="330"/>
      <c r="T49" s="331"/>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2"/>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6"/>
      <c r="H50" s="334"/>
      <c r="I50" s="335"/>
      <c r="J50" s="335"/>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9"/>
      <c r="R50" s="369"/>
      <c r="S50" s="330"/>
      <c r="T50" s="331"/>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2"/>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6"/>
      <c r="H51" s="334"/>
      <c r="I51" s="335"/>
      <c r="J51" s="335"/>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9"/>
      <c r="R51" s="369"/>
      <c r="S51" s="330"/>
      <c r="T51" s="331"/>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2"/>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6"/>
      <c r="H52" s="334"/>
      <c r="I52" s="335"/>
      <c r="J52" s="335"/>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9"/>
      <c r="R52" s="369"/>
      <c r="S52" s="330"/>
      <c r="T52" s="331"/>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2"/>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6"/>
      <c r="H53" s="334"/>
      <c r="I53" s="335"/>
      <c r="J53" s="335"/>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9"/>
      <c r="R53" s="369"/>
      <c r="S53" s="330"/>
      <c r="T53" s="331"/>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2"/>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6"/>
      <c r="H54" s="334"/>
      <c r="I54" s="335"/>
      <c r="J54" s="335"/>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9"/>
      <c r="R54" s="369"/>
      <c r="S54" s="330"/>
      <c r="T54" s="331"/>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2"/>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6"/>
      <c r="H55" s="334"/>
      <c r="I55" s="335"/>
      <c r="J55" s="335"/>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9"/>
      <c r="R55" s="369"/>
      <c r="S55" s="330"/>
      <c r="T55" s="331"/>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2"/>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6"/>
      <c r="H56" s="334"/>
      <c r="I56" s="335"/>
      <c r="J56" s="335"/>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9"/>
      <c r="R56" s="369"/>
      <c r="S56" s="330"/>
      <c r="T56" s="331"/>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2"/>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6"/>
      <c r="H57" s="334"/>
      <c r="I57" s="335"/>
      <c r="J57" s="335"/>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9"/>
      <c r="R57" s="369"/>
      <c r="S57" s="330"/>
      <c r="T57" s="331"/>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2"/>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6"/>
      <c r="H58" s="334"/>
      <c r="I58" s="335"/>
      <c r="J58" s="335"/>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9"/>
      <c r="R58" s="369"/>
      <c r="S58" s="330"/>
      <c r="T58" s="331"/>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2"/>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6"/>
      <c r="H59" s="334"/>
      <c r="I59" s="335"/>
      <c r="J59" s="335"/>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9"/>
      <c r="R59" s="369"/>
      <c r="S59" s="330"/>
      <c r="T59" s="331"/>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2"/>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6"/>
      <c r="H60" s="334"/>
      <c r="I60" s="335"/>
      <c r="J60" s="335"/>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9"/>
      <c r="R60" s="369"/>
      <c r="S60" s="330"/>
      <c r="T60" s="331"/>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2"/>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6"/>
      <c r="H61" s="334"/>
      <c r="I61" s="335"/>
      <c r="J61" s="335"/>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9"/>
      <c r="R61" s="369"/>
      <c r="S61" s="330"/>
      <c r="T61" s="331"/>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2"/>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6"/>
      <c r="H62" s="334"/>
      <c r="I62" s="335"/>
      <c r="J62" s="335"/>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9"/>
      <c r="R62" s="369"/>
      <c r="S62" s="330"/>
      <c r="T62" s="331"/>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2"/>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6"/>
      <c r="H63" s="334"/>
      <c r="I63" s="335"/>
      <c r="J63" s="335"/>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9"/>
      <c r="R63" s="369"/>
      <c r="S63" s="330"/>
      <c r="T63" s="331"/>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2"/>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6"/>
      <c r="H64" s="334"/>
      <c r="I64" s="335"/>
      <c r="J64" s="335"/>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9"/>
      <c r="R64" s="369"/>
      <c r="S64" s="330"/>
      <c r="T64" s="331"/>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2"/>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6"/>
      <c r="H65" s="334"/>
      <c r="I65" s="335"/>
      <c r="J65" s="335"/>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9"/>
      <c r="R65" s="369"/>
      <c r="S65" s="330"/>
      <c r="T65" s="331"/>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2"/>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6"/>
      <c r="H66" s="334"/>
      <c r="I66" s="335"/>
      <c r="J66" s="335"/>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9"/>
      <c r="R66" s="369"/>
      <c r="S66" s="330"/>
      <c r="T66" s="331"/>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2"/>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6"/>
      <c r="H67" s="334"/>
      <c r="I67" s="335"/>
      <c r="J67" s="335"/>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9"/>
      <c r="R67" s="369"/>
      <c r="S67" s="330"/>
      <c r="T67" s="331"/>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2"/>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6"/>
      <c r="H68" s="334"/>
      <c r="I68" s="335"/>
      <c r="J68" s="335"/>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9"/>
      <c r="R68" s="369"/>
      <c r="S68" s="330"/>
      <c r="T68" s="331"/>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2"/>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6"/>
      <c r="H69" s="334"/>
      <c r="I69" s="335"/>
      <c r="J69" s="335"/>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9"/>
      <c r="R69" s="369"/>
      <c r="S69" s="330"/>
      <c r="T69" s="331"/>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2"/>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6"/>
      <c r="H70" s="334"/>
      <c r="I70" s="335"/>
      <c r="J70" s="335"/>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9"/>
      <c r="R70" s="369"/>
      <c r="S70" s="330"/>
      <c r="T70" s="331"/>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2"/>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6"/>
      <c r="H71" s="334"/>
      <c r="I71" s="335"/>
      <c r="J71" s="335"/>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9"/>
      <c r="R71" s="369"/>
      <c r="S71" s="330"/>
      <c r="T71" s="331"/>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2"/>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6"/>
      <c r="H72" s="334"/>
      <c r="I72" s="335"/>
      <c r="J72" s="335"/>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9"/>
      <c r="R72" s="369"/>
      <c r="S72" s="330"/>
      <c r="T72" s="331"/>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2"/>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6"/>
      <c r="H73" s="334"/>
      <c r="I73" s="335"/>
      <c r="J73" s="335"/>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9"/>
      <c r="R73" s="369"/>
      <c r="S73" s="330"/>
      <c r="T73" s="331"/>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2"/>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6"/>
      <c r="H74" s="334"/>
      <c r="I74" s="335"/>
      <c r="J74" s="335"/>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9"/>
      <c r="R74" s="369"/>
      <c r="S74" s="330"/>
      <c r="T74" s="331"/>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2"/>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6"/>
      <c r="H75" s="334"/>
      <c r="I75" s="335"/>
      <c r="J75" s="335"/>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9"/>
      <c r="R75" s="369"/>
      <c r="S75" s="330"/>
      <c r="T75" s="331"/>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2"/>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6"/>
      <c r="H76" s="334"/>
      <c r="I76" s="335"/>
      <c r="J76" s="335"/>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9"/>
      <c r="R76" s="369"/>
      <c r="S76" s="330"/>
      <c r="T76" s="331"/>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2"/>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6"/>
      <c r="H77" s="334"/>
      <c r="I77" s="335"/>
      <c r="J77" s="335"/>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9"/>
      <c r="R77" s="369"/>
      <c r="S77" s="330"/>
      <c r="T77" s="331"/>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2"/>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6"/>
      <c r="H78" s="334"/>
      <c r="I78" s="335"/>
      <c r="J78" s="335"/>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9"/>
      <c r="R78" s="369"/>
      <c r="S78" s="330"/>
      <c r="T78" s="331"/>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2"/>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6"/>
      <c r="H79" s="334"/>
      <c r="I79" s="335"/>
      <c r="J79" s="335"/>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9"/>
      <c r="R79" s="369"/>
      <c r="S79" s="330"/>
      <c r="T79" s="331"/>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2"/>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6"/>
      <c r="H80" s="334"/>
      <c r="I80" s="335"/>
      <c r="J80" s="335"/>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9"/>
      <c r="R80" s="369"/>
      <c r="S80" s="330"/>
      <c r="T80" s="331"/>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2"/>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6"/>
      <c r="H81" s="334"/>
      <c r="I81" s="335"/>
      <c r="J81" s="335"/>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9"/>
      <c r="R81" s="369"/>
      <c r="S81" s="330"/>
      <c r="T81" s="331"/>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2"/>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6"/>
      <c r="H82" s="334"/>
      <c r="I82" s="335"/>
      <c r="J82" s="335"/>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9"/>
      <c r="R82" s="369"/>
      <c r="S82" s="330"/>
      <c r="T82" s="331"/>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2"/>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6"/>
      <c r="H83" s="334"/>
      <c r="I83" s="335"/>
      <c r="J83" s="335"/>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9"/>
      <c r="R83" s="369"/>
      <c r="S83" s="330"/>
      <c r="T83" s="331"/>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2"/>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6"/>
      <c r="H84" s="334"/>
      <c r="I84" s="335"/>
      <c r="J84" s="335"/>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9"/>
      <c r="R84" s="369"/>
      <c r="S84" s="330"/>
      <c r="T84" s="331"/>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2"/>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6"/>
      <c r="H85" s="334"/>
      <c r="I85" s="335"/>
      <c r="J85" s="335"/>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9"/>
      <c r="R85" s="369"/>
      <c r="S85" s="330"/>
      <c r="T85" s="331"/>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2"/>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6"/>
      <c r="H86" s="334"/>
      <c r="I86" s="335"/>
      <c r="J86" s="335"/>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9"/>
      <c r="R86" s="369"/>
      <c r="S86" s="330"/>
      <c r="T86" s="331"/>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2"/>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6"/>
      <c r="H87" s="334"/>
      <c r="I87" s="335"/>
      <c r="J87" s="335"/>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9"/>
      <c r="R87" s="369"/>
      <c r="S87" s="330"/>
      <c r="T87" s="331"/>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2"/>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6"/>
      <c r="H88" s="334"/>
      <c r="I88" s="335"/>
      <c r="J88" s="335"/>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9"/>
      <c r="R88" s="369"/>
      <c r="S88" s="330"/>
      <c r="T88" s="331"/>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2"/>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6"/>
      <c r="H89" s="334"/>
      <c r="I89" s="335"/>
      <c r="J89" s="335"/>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9"/>
      <c r="R89" s="369"/>
      <c r="S89" s="330"/>
      <c r="T89" s="331"/>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2"/>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6"/>
      <c r="H90" s="334"/>
      <c r="I90" s="335"/>
      <c r="J90" s="335"/>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9"/>
      <c r="R90" s="369"/>
      <c r="S90" s="330"/>
      <c r="T90" s="331"/>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2"/>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6"/>
      <c r="H91" s="334"/>
      <c r="I91" s="335"/>
      <c r="J91" s="335"/>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9"/>
      <c r="R91" s="369"/>
      <c r="S91" s="330"/>
      <c r="T91" s="331"/>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2"/>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6"/>
      <c r="H92" s="334"/>
      <c r="I92" s="335"/>
      <c r="J92" s="335"/>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9"/>
      <c r="R92" s="369"/>
      <c r="S92" s="330"/>
      <c r="T92" s="331"/>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2"/>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6"/>
      <c r="H93" s="334"/>
      <c r="I93" s="335"/>
      <c r="J93" s="335"/>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9"/>
      <c r="R93" s="369"/>
      <c r="S93" s="330"/>
      <c r="T93" s="331"/>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2"/>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6"/>
      <c r="H94" s="334"/>
      <c r="I94" s="335"/>
      <c r="J94" s="335"/>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9"/>
      <c r="R94" s="369"/>
      <c r="S94" s="330"/>
      <c r="T94" s="331"/>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2"/>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6"/>
      <c r="H95" s="334"/>
      <c r="I95" s="335"/>
      <c r="J95" s="335"/>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9"/>
      <c r="R95" s="369"/>
      <c r="S95" s="330"/>
      <c r="T95" s="331"/>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2"/>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6"/>
      <c r="H96" s="334"/>
      <c r="I96" s="335"/>
      <c r="J96" s="335"/>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9"/>
      <c r="R96" s="369"/>
      <c r="S96" s="330"/>
      <c r="T96" s="331"/>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2"/>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6"/>
      <c r="H97" s="334"/>
      <c r="I97" s="335"/>
      <c r="J97" s="335"/>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9"/>
      <c r="R97" s="369"/>
      <c r="S97" s="330"/>
      <c r="T97" s="331"/>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2"/>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6"/>
      <c r="H98" s="334"/>
      <c r="I98" s="335"/>
      <c r="J98" s="335"/>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9"/>
      <c r="R98" s="369"/>
      <c r="S98" s="330"/>
      <c r="T98" s="331"/>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2"/>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6"/>
      <c r="H99" s="334"/>
      <c r="I99" s="335"/>
      <c r="J99" s="335"/>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9"/>
      <c r="R99" s="369"/>
      <c r="S99" s="330"/>
      <c r="T99" s="331"/>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2"/>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6"/>
      <c r="H100" s="334"/>
      <c r="I100" s="335"/>
      <c r="J100" s="335"/>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9"/>
      <c r="R100" s="369"/>
      <c r="S100" s="330"/>
      <c r="T100" s="331"/>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2"/>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6"/>
      <c r="H101" s="334"/>
      <c r="I101" s="335"/>
      <c r="J101" s="335"/>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9"/>
      <c r="R101" s="369"/>
      <c r="S101" s="330"/>
      <c r="T101" s="331"/>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2"/>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6"/>
      <c r="H102" s="334"/>
      <c r="I102" s="335"/>
      <c r="J102" s="335"/>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9"/>
      <c r="R102" s="369"/>
      <c r="S102" s="330"/>
      <c r="T102" s="331"/>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2"/>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6"/>
      <c r="H103" s="334"/>
      <c r="I103" s="335"/>
      <c r="J103" s="335"/>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9"/>
      <c r="R103" s="369"/>
      <c r="S103" s="330"/>
      <c r="T103" s="331"/>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2"/>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6"/>
      <c r="H104" s="334"/>
      <c r="I104" s="335"/>
      <c r="J104" s="335"/>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9"/>
      <c r="R104" s="369"/>
      <c r="S104" s="330"/>
      <c r="T104" s="331"/>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2"/>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6"/>
      <c r="H105" s="334"/>
      <c r="I105" s="335"/>
      <c r="J105" s="335"/>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9"/>
      <c r="R105" s="369"/>
      <c r="S105" s="330"/>
      <c r="T105" s="331"/>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2"/>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6"/>
      <c r="H106" s="334"/>
      <c r="I106" s="335"/>
      <c r="J106" s="335"/>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9"/>
      <c r="R106" s="369"/>
      <c r="S106" s="330"/>
      <c r="T106" s="331"/>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2"/>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6"/>
      <c r="H107" s="334"/>
      <c r="I107" s="335"/>
      <c r="J107" s="335"/>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9"/>
      <c r="R107" s="369"/>
      <c r="S107" s="330"/>
      <c r="T107" s="331"/>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2"/>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6"/>
      <c r="H108" s="334"/>
      <c r="I108" s="335"/>
      <c r="J108" s="335"/>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9"/>
      <c r="R108" s="369"/>
      <c r="S108" s="330"/>
      <c r="T108" s="331"/>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2"/>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6"/>
      <c r="H109" s="334"/>
      <c r="I109" s="335"/>
      <c r="J109" s="335"/>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9"/>
      <c r="R109" s="369"/>
      <c r="S109" s="330"/>
      <c r="T109" s="331"/>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2"/>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6"/>
      <c r="H110" s="334"/>
      <c r="I110" s="335"/>
      <c r="J110" s="335"/>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9"/>
      <c r="R110" s="369"/>
      <c r="S110" s="330"/>
      <c r="T110" s="331"/>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2"/>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6"/>
      <c r="H111" s="334"/>
      <c r="I111" s="335"/>
      <c r="J111" s="335"/>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9"/>
      <c r="R111" s="369"/>
      <c r="S111" s="330"/>
      <c r="T111" s="331"/>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2"/>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6"/>
      <c r="H112" s="334"/>
      <c r="I112" s="335"/>
      <c r="J112" s="335"/>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9"/>
      <c r="R112" s="369"/>
      <c r="S112" s="330"/>
      <c r="T112" s="331"/>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2"/>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6"/>
      <c r="H113" s="334"/>
      <c r="I113" s="335"/>
      <c r="J113" s="335"/>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9"/>
      <c r="R113" s="369"/>
      <c r="S113" s="330"/>
      <c r="T113" s="331"/>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2"/>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6"/>
      <c r="H114" s="334"/>
      <c r="I114" s="335"/>
      <c r="J114" s="335"/>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9"/>
      <c r="R114" s="369"/>
      <c r="S114" s="330"/>
      <c r="T114" s="331"/>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2"/>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6"/>
      <c r="H115" s="334"/>
      <c r="I115" s="335"/>
      <c r="J115" s="335"/>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9"/>
      <c r="R115" s="369"/>
      <c r="S115" s="330"/>
      <c r="T115" s="331"/>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2"/>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6"/>
      <c r="H116" s="334"/>
      <c r="I116" s="335"/>
      <c r="J116" s="335"/>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9"/>
      <c r="R116" s="369"/>
      <c r="S116" s="330"/>
      <c r="T116" s="331"/>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2"/>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6"/>
      <c r="H117" s="334"/>
      <c r="I117" s="335"/>
      <c r="J117" s="335"/>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9"/>
      <c r="R117" s="369"/>
      <c r="S117" s="330"/>
      <c r="T117" s="331"/>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2"/>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6"/>
      <c r="H118" s="334"/>
      <c r="I118" s="335"/>
      <c r="J118" s="335"/>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9"/>
      <c r="R118" s="369"/>
      <c r="S118" s="330"/>
      <c r="T118" s="331"/>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2"/>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6"/>
      <c r="H119" s="334"/>
      <c r="I119" s="335"/>
      <c r="J119" s="335"/>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9"/>
      <c r="R119" s="369"/>
      <c r="S119" s="330"/>
      <c r="T119" s="331"/>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2"/>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6"/>
      <c r="H120" s="334"/>
      <c r="I120" s="335"/>
      <c r="J120" s="335"/>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9"/>
      <c r="R120" s="369"/>
      <c r="S120" s="330"/>
      <c r="T120" s="331"/>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2"/>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6"/>
      <c r="H121" s="334"/>
      <c r="I121" s="335"/>
      <c r="J121" s="335"/>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9"/>
      <c r="R121" s="369"/>
      <c r="S121" s="330"/>
      <c r="T121" s="331"/>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2"/>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6"/>
      <c r="H122" s="334"/>
      <c r="I122" s="335"/>
      <c r="J122" s="335"/>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9"/>
      <c r="R122" s="369"/>
      <c r="S122" s="330"/>
      <c r="T122" s="331"/>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2"/>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6"/>
      <c r="H123" s="334"/>
      <c r="I123" s="335"/>
      <c r="J123" s="335"/>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9"/>
      <c r="R123" s="369"/>
      <c r="S123" s="330"/>
      <c r="T123" s="331"/>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2"/>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6"/>
      <c r="H124" s="334"/>
      <c r="I124" s="335"/>
      <c r="J124" s="335"/>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9"/>
      <c r="R124" s="369"/>
      <c r="S124" s="330"/>
      <c r="T124" s="331"/>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2"/>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6"/>
      <c r="H125" s="334"/>
      <c r="I125" s="335"/>
      <c r="J125" s="335"/>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9"/>
      <c r="R125" s="369"/>
      <c r="S125" s="330"/>
      <c r="T125" s="331"/>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2"/>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6"/>
      <c r="H126" s="334"/>
      <c r="I126" s="335"/>
      <c r="J126" s="335"/>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9"/>
      <c r="R126" s="369"/>
      <c r="S126" s="330"/>
      <c r="T126" s="331"/>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2"/>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6"/>
      <c r="H127" s="334"/>
      <c r="I127" s="335"/>
      <c r="J127" s="335"/>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9"/>
      <c r="R127" s="369"/>
      <c r="S127" s="330"/>
      <c r="T127" s="331"/>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2"/>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6"/>
      <c r="H128" s="334"/>
      <c r="I128" s="335"/>
      <c r="J128" s="335"/>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9"/>
      <c r="R128" s="369"/>
      <c r="S128" s="330"/>
      <c r="T128" s="331"/>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2"/>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6"/>
      <c r="H129" s="334"/>
      <c r="I129" s="335"/>
      <c r="J129" s="335"/>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9"/>
      <c r="R129" s="369"/>
      <c r="S129" s="330"/>
      <c r="T129" s="331"/>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2"/>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6"/>
      <c r="H130" s="334"/>
      <c r="I130" s="335"/>
      <c r="J130" s="335"/>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9"/>
      <c r="R130" s="369"/>
      <c r="S130" s="330"/>
      <c r="T130" s="331"/>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2"/>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6"/>
      <c r="H131" s="334"/>
      <c r="I131" s="335"/>
      <c r="J131" s="335"/>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9"/>
      <c r="R131" s="369"/>
      <c r="S131" s="330"/>
      <c r="T131" s="331"/>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2"/>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6"/>
      <c r="H132" s="334"/>
      <c r="I132" s="335"/>
      <c r="J132" s="335"/>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9"/>
      <c r="R132" s="369"/>
      <c r="S132" s="330"/>
      <c r="T132" s="331"/>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2"/>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6"/>
      <c r="H133" s="334"/>
      <c r="I133" s="335"/>
      <c r="J133" s="335"/>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9"/>
      <c r="R133" s="369"/>
      <c r="S133" s="330"/>
      <c r="T133" s="331"/>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2"/>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6"/>
      <c r="H134" s="334"/>
      <c r="I134" s="335"/>
      <c r="J134" s="335"/>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9"/>
      <c r="R134" s="369"/>
      <c r="S134" s="330"/>
      <c r="T134" s="331"/>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2"/>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6"/>
      <c r="H135" s="334"/>
      <c r="I135" s="335"/>
      <c r="J135" s="335"/>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9"/>
      <c r="R135" s="369"/>
      <c r="S135" s="330"/>
      <c r="T135" s="331"/>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2"/>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6"/>
      <c r="H136" s="334"/>
      <c r="I136" s="335"/>
      <c r="J136" s="335"/>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9"/>
      <c r="R136" s="369"/>
      <c r="S136" s="330"/>
      <c r="T136" s="331"/>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2"/>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6"/>
      <c r="H137" s="334"/>
      <c r="I137" s="335"/>
      <c r="J137" s="335"/>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9"/>
      <c r="R137" s="369"/>
      <c r="S137" s="330"/>
      <c r="T137" s="331"/>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2"/>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6"/>
      <c r="H138" s="334"/>
      <c r="I138" s="335"/>
      <c r="J138" s="335"/>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9"/>
      <c r="R138" s="369"/>
      <c r="S138" s="330"/>
      <c r="T138" s="331"/>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2"/>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6"/>
      <c r="H139" s="334"/>
      <c r="I139" s="335"/>
      <c r="J139" s="335"/>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9"/>
      <c r="R139" s="369"/>
      <c r="S139" s="330"/>
      <c r="T139" s="331"/>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2"/>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6"/>
      <c r="H140" s="334"/>
      <c r="I140" s="335"/>
      <c r="J140" s="335"/>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9"/>
      <c r="R140" s="369"/>
      <c r="S140" s="330"/>
      <c r="T140" s="331"/>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2"/>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6"/>
      <c r="H141" s="334"/>
      <c r="I141" s="335"/>
      <c r="J141" s="335"/>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9"/>
      <c r="R141" s="369"/>
      <c r="S141" s="330"/>
      <c r="T141" s="331"/>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2"/>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6"/>
      <c r="H142" s="334"/>
      <c r="I142" s="335"/>
      <c r="J142" s="335"/>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9"/>
      <c r="R142" s="369"/>
      <c r="S142" s="330"/>
      <c r="T142" s="331"/>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2"/>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6"/>
      <c r="H143" s="334"/>
      <c r="I143" s="335"/>
      <c r="J143" s="335"/>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9"/>
      <c r="R143" s="369"/>
      <c r="S143" s="330"/>
      <c r="T143" s="331"/>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2"/>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6"/>
      <c r="H144" s="334"/>
      <c r="I144" s="335"/>
      <c r="J144" s="335"/>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9"/>
      <c r="R144" s="369"/>
      <c r="S144" s="330"/>
      <c r="T144" s="331"/>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2"/>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6"/>
      <c r="H145" s="334"/>
      <c r="I145" s="335"/>
      <c r="J145" s="335"/>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9"/>
      <c r="R145" s="369"/>
      <c r="S145" s="330"/>
      <c r="T145" s="331"/>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2"/>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6"/>
      <c r="H146" s="334"/>
      <c r="I146" s="335"/>
      <c r="J146" s="335"/>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9"/>
      <c r="R146" s="369"/>
      <c r="S146" s="330"/>
      <c r="T146" s="331"/>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2"/>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6"/>
      <c r="H147" s="334"/>
      <c r="I147" s="335"/>
      <c r="J147" s="335"/>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9"/>
      <c r="R147" s="369"/>
      <c r="S147" s="330"/>
      <c r="T147" s="331"/>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2"/>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6"/>
      <c r="H148" s="334"/>
      <c r="I148" s="335"/>
      <c r="J148" s="335"/>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9"/>
      <c r="R148" s="369"/>
      <c r="S148" s="330"/>
      <c r="T148" s="331"/>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2"/>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6"/>
      <c r="H149" s="334"/>
      <c r="I149" s="335"/>
      <c r="J149" s="335"/>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9"/>
      <c r="R149" s="369"/>
      <c r="S149" s="330"/>
      <c r="T149" s="331"/>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2"/>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6"/>
      <c r="H150" s="334"/>
      <c r="I150" s="335"/>
      <c r="J150" s="335"/>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9"/>
      <c r="R150" s="369"/>
      <c r="S150" s="330"/>
      <c r="T150" s="331"/>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2"/>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6"/>
      <c r="H151" s="334"/>
      <c r="I151" s="335"/>
      <c r="J151" s="335"/>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9"/>
      <c r="R151" s="369"/>
      <c r="S151" s="330"/>
      <c r="T151" s="331"/>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2"/>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6"/>
      <c r="H152" s="334"/>
      <c r="I152" s="335"/>
      <c r="J152" s="335"/>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9"/>
      <c r="R152" s="369"/>
      <c r="S152" s="330"/>
      <c r="T152" s="331"/>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2"/>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6"/>
      <c r="H153" s="334"/>
      <c r="I153" s="335"/>
      <c r="J153" s="335"/>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9"/>
      <c r="R153" s="369"/>
      <c r="S153" s="330"/>
      <c r="T153" s="331"/>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2"/>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6"/>
      <c r="H154" s="334"/>
      <c r="I154" s="335"/>
      <c r="J154" s="335"/>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9"/>
      <c r="R154" s="369"/>
      <c r="S154" s="330"/>
      <c r="T154" s="331"/>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2"/>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6"/>
      <c r="H155" s="334"/>
      <c r="I155" s="335"/>
      <c r="J155" s="335"/>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9"/>
      <c r="R155" s="369"/>
      <c r="S155" s="330"/>
      <c r="T155" s="331"/>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2"/>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6"/>
      <c r="H156" s="334"/>
      <c r="I156" s="335"/>
      <c r="J156" s="335"/>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9"/>
      <c r="R156" s="369"/>
      <c r="S156" s="330"/>
      <c r="T156" s="331"/>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2"/>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6"/>
      <c r="H157" s="334"/>
      <c r="I157" s="335"/>
      <c r="J157" s="335"/>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9"/>
      <c r="R157" s="369"/>
      <c r="S157" s="330"/>
      <c r="T157" s="331"/>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2"/>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6"/>
      <c r="H158" s="334"/>
      <c r="I158" s="335"/>
      <c r="J158" s="335"/>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9"/>
      <c r="R158" s="369"/>
      <c r="S158" s="330"/>
      <c r="T158" s="331"/>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2"/>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6"/>
      <c r="H159" s="334"/>
      <c r="I159" s="335"/>
      <c r="J159" s="335"/>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9"/>
      <c r="R159" s="369"/>
      <c r="S159" s="330"/>
      <c r="T159" s="331"/>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2"/>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6"/>
      <c r="H160" s="334"/>
      <c r="I160" s="335"/>
      <c r="J160" s="335"/>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9"/>
      <c r="R160" s="369"/>
      <c r="S160" s="330"/>
      <c r="T160" s="331"/>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2"/>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6"/>
      <c r="H161" s="334"/>
      <c r="I161" s="335"/>
      <c r="J161" s="335"/>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9"/>
      <c r="R161" s="369"/>
      <c r="S161" s="330"/>
      <c r="T161" s="331"/>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2"/>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6"/>
      <c r="H162" s="334"/>
      <c r="I162" s="335"/>
      <c r="J162" s="335"/>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9"/>
      <c r="R162" s="369"/>
      <c r="S162" s="330"/>
      <c r="T162" s="331"/>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2"/>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6"/>
      <c r="H163" s="334"/>
      <c r="I163" s="335"/>
      <c r="J163" s="335"/>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9"/>
      <c r="R163" s="369"/>
      <c r="S163" s="330"/>
      <c r="T163" s="331"/>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2"/>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6"/>
      <c r="H164" s="334"/>
      <c r="I164" s="335"/>
      <c r="J164" s="335"/>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9"/>
      <c r="R164" s="369"/>
      <c r="S164" s="330"/>
      <c r="T164" s="331"/>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2"/>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6"/>
      <c r="H165" s="334"/>
      <c r="I165" s="335"/>
      <c r="J165" s="335"/>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9"/>
      <c r="R165" s="369"/>
      <c r="S165" s="330"/>
      <c r="T165" s="331"/>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2"/>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6"/>
      <c r="H166" s="334"/>
      <c r="I166" s="335"/>
      <c r="J166" s="335"/>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9"/>
      <c r="R166" s="369"/>
      <c r="S166" s="330"/>
      <c r="T166" s="331"/>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2"/>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6"/>
      <c r="H167" s="334"/>
      <c r="I167" s="335"/>
      <c r="J167" s="335"/>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9"/>
      <c r="R167" s="369"/>
      <c r="S167" s="330"/>
      <c r="T167" s="331"/>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2"/>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6"/>
      <c r="H168" s="334"/>
      <c r="I168" s="335"/>
      <c r="J168" s="335"/>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9"/>
      <c r="R168" s="369"/>
      <c r="S168" s="330"/>
      <c r="T168" s="331"/>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2"/>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6"/>
      <c r="H169" s="334"/>
      <c r="I169" s="335"/>
      <c r="J169" s="335"/>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9"/>
      <c r="R169" s="369"/>
      <c r="S169" s="330"/>
      <c r="T169" s="331"/>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2"/>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6"/>
      <c r="H170" s="334"/>
      <c r="I170" s="335"/>
      <c r="J170" s="335"/>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9"/>
      <c r="R170" s="369"/>
      <c r="S170" s="330"/>
      <c r="T170" s="331"/>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2"/>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6"/>
      <c r="H171" s="334"/>
      <c r="I171" s="335"/>
      <c r="J171" s="335"/>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9"/>
      <c r="R171" s="369"/>
      <c r="S171" s="330"/>
      <c r="T171" s="331"/>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2"/>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6"/>
      <c r="H172" s="334"/>
      <c r="I172" s="335"/>
      <c r="J172" s="335"/>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9"/>
      <c r="R172" s="369"/>
      <c r="S172" s="330"/>
      <c r="T172" s="331"/>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2"/>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6"/>
      <c r="H173" s="334"/>
      <c r="I173" s="335"/>
      <c r="J173" s="335"/>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9"/>
      <c r="R173" s="369"/>
      <c r="S173" s="330"/>
      <c r="T173" s="331"/>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2"/>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6"/>
      <c r="H174" s="334"/>
      <c r="I174" s="335"/>
      <c r="J174" s="335"/>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9"/>
      <c r="R174" s="369"/>
      <c r="S174" s="330"/>
      <c r="T174" s="331"/>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2"/>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6"/>
      <c r="H175" s="334"/>
      <c r="I175" s="335"/>
      <c r="J175" s="335"/>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9"/>
      <c r="R175" s="369"/>
      <c r="S175" s="330"/>
      <c r="T175" s="331"/>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2"/>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6"/>
      <c r="H176" s="334"/>
      <c r="I176" s="335"/>
      <c r="J176" s="335"/>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9"/>
      <c r="R176" s="369"/>
      <c r="S176" s="330"/>
      <c r="T176" s="331"/>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2"/>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6"/>
      <c r="H177" s="334"/>
      <c r="I177" s="335"/>
      <c r="J177" s="335"/>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9"/>
      <c r="R177" s="369"/>
      <c r="S177" s="330"/>
      <c r="T177" s="331"/>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2"/>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6"/>
      <c r="H178" s="334"/>
      <c r="I178" s="335"/>
      <c r="J178" s="335"/>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9"/>
      <c r="R178" s="369"/>
      <c r="S178" s="330"/>
      <c r="T178" s="331"/>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2"/>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6"/>
      <c r="H179" s="334"/>
      <c r="I179" s="335"/>
      <c r="J179" s="335"/>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9"/>
      <c r="R179" s="369"/>
      <c r="S179" s="330"/>
      <c r="T179" s="331"/>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2"/>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6"/>
      <c r="H180" s="334"/>
      <c r="I180" s="335"/>
      <c r="J180" s="335"/>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9"/>
      <c r="R180" s="369"/>
      <c r="S180" s="330"/>
      <c r="T180" s="331"/>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2"/>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6"/>
      <c r="H181" s="334"/>
      <c r="I181" s="335"/>
      <c r="J181" s="335"/>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9"/>
      <c r="R181" s="369"/>
      <c r="S181" s="330"/>
      <c r="T181" s="331"/>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2"/>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6"/>
      <c r="H182" s="334"/>
      <c r="I182" s="335"/>
      <c r="J182" s="335"/>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9"/>
      <c r="R182" s="369"/>
      <c r="S182" s="330"/>
      <c r="T182" s="331"/>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2"/>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6"/>
      <c r="H183" s="334"/>
      <c r="I183" s="335"/>
      <c r="J183" s="335"/>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9"/>
      <c r="R183" s="369"/>
      <c r="S183" s="330"/>
      <c r="T183" s="331"/>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2"/>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6"/>
      <c r="H184" s="334"/>
      <c r="I184" s="335"/>
      <c r="J184" s="335"/>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9"/>
      <c r="R184" s="369"/>
      <c r="S184" s="330"/>
      <c r="T184" s="331"/>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2"/>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6"/>
      <c r="H185" s="334"/>
      <c r="I185" s="335"/>
      <c r="J185" s="335"/>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9"/>
      <c r="R185" s="369"/>
      <c r="S185" s="330"/>
      <c r="T185" s="331"/>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2"/>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6"/>
      <c r="H186" s="334"/>
      <c r="I186" s="335"/>
      <c r="J186" s="335"/>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9"/>
      <c r="R186" s="369"/>
      <c r="S186" s="330"/>
      <c r="T186" s="331"/>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2"/>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6"/>
      <c r="H187" s="334"/>
      <c r="I187" s="335"/>
      <c r="J187" s="335"/>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9"/>
      <c r="R187" s="369"/>
      <c r="S187" s="330"/>
      <c r="T187" s="331"/>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2"/>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6"/>
      <c r="H188" s="334"/>
      <c r="I188" s="335"/>
      <c r="J188" s="335"/>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9"/>
      <c r="R188" s="369"/>
      <c r="S188" s="330"/>
      <c r="T188" s="331"/>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2"/>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6"/>
      <c r="H189" s="334"/>
      <c r="I189" s="335"/>
      <c r="J189" s="335"/>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9"/>
      <c r="R189" s="369"/>
      <c r="S189" s="330"/>
      <c r="T189" s="331"/>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2"/>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6"/>
      <c r="H190" s="334"/>
      <c r="I190" s="335"/>
      <c r="J190" s="335"/>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9"/>
      <c r="R190" s="369"/>
      <c r="S190" s="330"/>
      <c r="T190" s="331"/>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2"/>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6"/>
      <c r="H191" s="334"/>
      <c r="I191" s="335"/>
      <c r="J191" s="335"/>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9"/>
      <c r="R191" s="369"/>
      <c r="S191" s="330"/>
      <c r="T191" s="331"/>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2"/>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6"/>
      <c r="H192" s="334"/>
      <c r="I192" s="335"/>
      <c r="J192" s="335"/>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9"/>
      <c r="R192" s="369"/>
      <c r="S192" s="330"/>
      <c r="T192" s="331"/>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2"/>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6"/>
      <c r="H193" s="334"/>
      <c r="I193" s="335"/>
      <c r="J193" s="335"/>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9"/>
      <c r="R193" s="369"/>
      <c r="S193" s="330"/>
      <c r="T193" s="331"/>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2"/>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6"/>
      <c r="H194" s="334"/>
      <c r="I194" s="335"/>
      <c r="J194" s="335"/>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9"/>
      <c r="R194" s="369"/>
      <c r="S194" s="330"/>
      <c r="T194" s="331"/>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2"/>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6"/>
      <c r="H195" s="334"/>
      <c r="I195" s="335"/>
      <c r="J195" s="335"/>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9"/>
      <c r="R195" s="369"/>
      <c r="S195" s="330"/>
      <c r="T195" s="331"/>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2"/>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6"/>
      <c r="H196" s="334"/>
      <c r="I196" s="335"/>
      <c r="J196" s="335"/>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9"/>
      <c r="R196" s="369"/>
      <c r="S196" s="330"/>
      <c r="T196" s="331"/>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2"/>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6"/>
      <c r="H197" s="334"/>
      <c r="I197" s="335"/>
      <c r="J197" s="335"/>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9"/>
      <c r="R197" s="369"/>
      <c r="S197" s="330"/>
      <c r="T197" s="331"/>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2"/>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6"/>
      <c r="H198" s="334"/>
      <c r="I198" s="335"/>
      <c r="J198" s="335"/>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9"/>
      <c r="R198" s="369"/>
      <c r="S198" s="330"/>
      <c r="T198" s="331"/>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2"/>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6"/>
      <c r="H199" s="334"/>
      <c r="I199" s="335"/>
      <c r="J199" s="335"/>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9"/>
      <c r="R199" s="369"/>
      <c r="S199" s="330"/>
      <c r="T199" s="331"/>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2"/>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6"/>
      <c r="H200" s="334"/>
      <c r="I200" s="335"/>
      <c r="J200" s="335"/>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9"/>
      <c r="R200" s="369"/>
      <c r="S200" s="330"/>
      <c r="T200" s="331"/>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2"/>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6"/>
      <c r="H201" s="334"/>
      <c r="I201" s="335"/>
      <c r="J201" s="335"/>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9"/>
      <c r="R201" s="369"/>
      <c r="S201" s="330"/>
      <c r="T201" s="331"/>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2"/>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6"/>
      <c r="H202" s="334"/>
      <c r="I202" s="335"/>
      <c r="J202" s="335"/>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9"/>
      <c r="R202" s="369"/>
      <c r="S202" s="330"/>
      <c r="T202" s="331"/>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2"/>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6"/>
      <c r="H203" s="334"/>
      <c r="I203" s="335"/>
      <c r="J203" s="335"/>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9"/>
      <c r="R203" s="369"/>
      <c r="S203" s="330"/>
      <c r="T203" s="331"/>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2"/>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6"/>
      <c r="H204" s="334"/>
      <c r="I204" s="335"/>
      <c r="J204" s="335"/>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9"/>
      <c r="R204" s="369"/>
      <c r="S204" s="330"/>
      <c r="T204" s="331"/>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2"/>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6"/>
      <c r="H205" s="334"/>
      <c r="I205" s="335"/>
      <c r="J205" s="335"/>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9"/>
      <c r="R205" s="369"/>
      <c r="S205" s="330"/>
      <c r="T205" s="331"/>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2"/>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6"/>
      <c r="H206" s="334"/>
      <c r="I206" s="335"/>
      <c r="J206" s="335"/>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9"/>
      <c r="R206" s="369"/>
      <c r="S206" s="330"/>
      <c r="T206" s="331"/>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2"/>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6"/>
      <c r="H207" s="334"/>
      <c r="I207" s="335"/>
      <c r="J207" s="335"/>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9"/>
      <c r="R207" s="369"/>
      <c r="S207" s="330"/>
      <c r="T207" s="331"/>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2"/>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6"/>
      <c r="H208" s="334"/>
      <c r="I208" s="335"/>
      <c r="J208" s="335"/>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9"/>
      <c r="R208" s="369"/>
      <c r="S208" s="330"/>
      <c r="T208" s="331"/>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2"/>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6"/>
      <c r="H209" s="334"/>
      <c r="I209" s="335"/>
      <c r="J209" s="335"/>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9"/>
      <c r="R209" s="369"/>
      <c r="S209" s="330"/>
      <c r="T209" s="331"/>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2"/>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6"/>
      <c r="H210" s="334"/>
      <c r="I210" s="335"/>
      <c r="J210" s="335"/>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9"/>
      <c r="R210" s="369"/>
      <c r="S210" s="330"/>
      <c r="T210" s="331"/>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2"/>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6"/>
      <c r="H211" s="334"/>
      <c r="I211" s="335"/>
      <c r="J211" s="335"/>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9"/>
      <c r="R211" s="369"/>
      <c r="S211" s="330"/>
      <c r="T211" s="331"/>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2"/>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6"/>
      <c r="H212" s="334"/>
      <c r="I212" s="335"/>
      <c r="J212" s="335"/>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9"/>
      <c r="R212" s="369"/>
      <c r="S212" s="330"/>
      <c r="T212" s="331"/>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2"/>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6"/>
      <c r="H213" s="334"/>
      <c r="I213" s="335"/>
      <c r="J213" s="335"/>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9"/>
      <c r="R213" s="369"/>
      <c r="S213" s="330"/>
      <c r="T213" s="331"/>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2"/>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6"/>
      <c r="H214" s="334"/>
      <c r="I214" s="335"/>
      <c r="J214" s="335"/>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9"/>
      <c r="R214" s="369"/>
      <c r="S214" s="330"/>
      <c r="T214" s="331"/>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2"/>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6"/>
      <c r="H215" s="334"/>
      <c r="I215" s="335"/>
      <c r="J215" s="335"/>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9"/>
      <c r="R215" s="369"/>
      <c r="S215" s="330"/>
      <c r="T215" s="331"/>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2"/>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6"/>
      <c r="H216" s="334"/>
      <c r="I216" s="335"/>
      <c r="J216" s="335"/>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9"/>
      <c r="R216" s="369"/>
      <c r="S216" s="330"/>
      <c r="T216" s="331"/>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2"/>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6"/>
      <c r="H217" s="334"/>
      <c r="I217" s="335"/>
      <c r="J217" s="335"/>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9"/>
      <c r="R217" s="369"/>
      <c r="S217" s="330"/>
      <c r="T217" s="331"/>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2"/>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6"/>
      <c r="H218" s="334"/>
      <c r="I218" s="335"/>
      <c r="J218" s="335"/>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9"/>
      <c r="R218" s="369"/>
      <c r="S218" s="330"/>
      <c r="T218" s="331"/>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2"/>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6"/>
      <c r="H219" s="334"/>
      <c r="I219" s="335"/>
      <c r="J219" s="335"/>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9"/>
      <c r="R219" s="369"/>
      <c r="S219" s="330"/>
      <c r="T219" s="331"/>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2"/>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6"/>
      <c r="H220" s="334"/>
      <c r="I220" s="335"/>
      <c r="J220" s="335"/>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9"/>
      <c r="R220" s="369"/>
      <c r="S220" s="330"/>
      <c r="T220" s="331"/>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2"/>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6"/>
      <c r="H221" s="334"/>
      <c r="I221" s="335"/>
      <c r="J221" s="335"/>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9"/>
      <c r="R221" s="369"/>
      <c r="S221" s="330"/>
      <c r="T221" s="331"/>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2"/>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6"/>
      <c r="H222" s="334"/>
      <c r="I222" s="335"/>
      <c r="J222" s="335"/>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9"/>
      <c r="R222" s="369"/>
      <c r="S222" s="330"/>
      <c r="T222" s="331"/>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2"/>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6"/>
      <c r="H223" s="334"/>
      <c r="I223" s="335"/>
      <c r="J223" s="335"/>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9"/>
      <c r="R223" s="369"/>
      <c r="S223" s="330"/>
      <c r="T223" s="331"/>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2"/>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6"/>
      <c r="H224" s="334"/>
      <c r="I224" s="335"/>
      <c r="J224" s="335"/>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9"/>
      <c r="R224" s="369"/>
      <c r="S224" s="330"/>
      <c r="T224" s="331"/>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2"/>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6"/>
      <c r="H225" s="334"/>
      <c r="I225" s="335"/>
      <c r="J225" s="335"/>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9"/>
      <c r="R225" s="369"/>
      <c r="S225" s="330"/>
      <c r="T225" s="331"/>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2"/>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6"/>
      <c r="H226" s="334"/>
      <c r="I226" s="335"/>
      <c r="J226" s="335"/>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9"/>
      <c r="R226" s="369"/>
      <c r="S226" s="330"/>
      <c r="T226" s="331"/>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2"/>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6"/>
      <c r="H227" s="334"/>
      <c r="I227" s="335"/>
      <c r="J227" s="335"/>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9"/>
      <c r="R227" s="369"/>
      <c r="S227" s="330"/>
      <c r="T227" s="331"/>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2"/>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6"/>
      <c r="H228" s="334"/>
      <c r="I228" s="335"/>
      <c r="J228" s="335"/>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9"/>
      <c r="R228" s="369"/>
      <c r="S228" s="330"/>
      <c r="T228" s="331"/>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2"/>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6"/>
      <c r="H229" s="334"/>
      <c r="I229" s="335"/>
      <c r="J229" s="335"/>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9"/>
      <c r="R229" s="369"/>
      <c r="S229" s="330"/>
      <c r="T229" s="331"/>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2"/>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6"/>
      <c r="H230" s="334"/>
      <c r="I230" s="335"/>
      <c r="J230" s="335"/>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9"/>
      <c r="R230" s="369"/>
      <c r="S230" s="330"/>
      <c r="T230" s="331"/>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2"/>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6"/>
      <c r="H231" s="334"/>
      <c r="I231" s="335"/>
      <c r="J231" s="335"/>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9"/>
      <c r="R231" s="369"/>
      <c r="S231" s="330"/>
      <c r="T231" s="331"/>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2"/>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6"/>
      <c r="H232" s="334"/>
      <c r="I232" s="335"/>
      <c r="J232" s="335"/>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9"/>
      <c r="R232" s="369"/>
      <c r="S232" s="330"/>
      <c r="T232" s="331"/>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2"/>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6"/>
      <c r="H233" s="334"/>
      <c r="I233" s="335"/>
      <c r="J233" s="335"/>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9"/>
      <c r="R233" s="369"/>
      <c r="S233" s="330"/>
      <c r="T233" s="331"/>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2"/>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6"/>
      <c r="H234" s="334"/>
      <c r="I234" s="335"/>
      <c r="J234" s="335"/>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9"/>
      <c r="R234" s="369"/>
      <c r="S234" s="330"/>
      <c r="T234" s="331"/>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2"/>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6"/>
      <c r="H235" s="334"/>
      <c r="I235" s="335"/>
      <c r="J235" s="335"/>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9"/>
      <c r="R235" s="369"/>
      <c r="S235" s="330"/>
      <c r="T235" s="331"/>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2"/>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6"/>
      <c r="H236" s="334"/>
      <c r="I236" s="335"/>
      <c r="J236" s="335"/>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9"/>
      <c r="R236" s="369"/>
      <c r="S236" s="330"/>
      <c r="T236" s="331"/>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2"/>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6"/>
      <c r="H237" s="334"/>
      <c r="I237" s="335"/>
      <c r="J237" s="335"/>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9"/>
      <c r="R237" s="369"/>
      <c r="S237" s="330"/>
      <c r="T237" s="331"/>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2"/>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6"/>
      <c r="H238" s="334"/>
      <c r="I238" s="335"/>
      <c r="J238" s="335"/>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9"/>
      <c r="R238" s="369"/>
      <c r="S238" s="330"/>
      <c r="T238" s="331"/>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2"/>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6"/>
      <c r="H239" s="334"/>
      <c r="I239" s="335"/>
      <c r="J239" s="335"/>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9"/>
      <c r="R239" s="369"/>
      <c r="S239" s="330"/>
      <c r="T239" s="331"/>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2"/>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6"/>
      <c r="H240" s="334"/>
      <c r="I240" s="335"/>
      <c r="J240" s="335"/>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9"/>
      <c r="R240" s="369"/>
      <c r="S240" s="330"/>
      <c r="T240" s="331"/>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2"/>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6"/>
      <c r="H241" s="334"/>
      <c r="I241" s="335"/>
      <c r="J241" s="335"/>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9"/>
      <c r="R241" s="369"/>
      <c r="S241" s="330"/>
      <c r="T241" s="331"/>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2"/>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6"/>
      <c r="H242" s="334"/>
      <c r="I242" s="335"/>
      <c r="J242" s="335"/>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9"/>
      <c r="R242" s="369"/>
      <c r="S242" s="330"/>
      <c r="T242" s="331"/>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2"/>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6"/>
      <c r="H243" s="334"/>
      <c r="I243" s="335"/>
      <c r="J243" s="335"/>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9"/>
      <c r="R243" s="369"/>
      <c r="S243" s="330"/>
      <c r="T243" s="331"/>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2"/>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6"/>
      <c r="H244" s="334"/>
      <c r="I244" s="335"/>
      <c r="J244" s="335"/>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9"/>
      <c r="R244" s="369"/>
      <c r="S244" s="330"/>
      <c r="T244" s="331"/>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2"/>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6"/>
      <c r="H245" s="334"/>
      <c r="I245" s="335"/>
      <c r="J245" s="335"/>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9"/>
      <c r="R245" s="369"/>
      <c r="S245" s="330"/>
      <c r="T245" s="331"/>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2"/>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6"/>
      <c r="H246" s="334"/>
      <c r="I246" s="335"/>
      <c r="J246" s="335"/>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9"/>
      <c r="R246" s="369"/>
      <c r="S246" s="330"/>
      <c r="T246" s="331"/>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2"/>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6"/>
      <c r="H247" s="334"/>
      <c r="I247" s="335"/>
      <c r="J247" s="335"/>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9"/>
      <c r="R247" s="369"/>
      <c r="S247" s="330"/>
      <c r="T247" s="331"/>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2"/>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6"/>
      <c r="H248" s="334"/>
      <c r="I248" s="335"/>
      <c r="J248" s="335"/>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9"/>
      <c r="R248" s="369"/>
      <c r="S248" s="330"/>
      <c r="T248" s="331"/>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2"/>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6"/>
      <c r="H249" s="334"/>
      <c r="I249" s="335"/>
      <c r="J249" s="335"/>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9"/>
      <c r="R249" s="369"/>
      <c r="S249" s="330"/>
      <c r="T249" s="331"/>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2"/>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6"/>
      <c r="H250" s="334"/>
      <c r="I250" s="335"/>
      <c r="J250" s="335"/>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9"/>
      <c r="R250" s="369"/>
      <c r="S250" s="330"/>
      <c r="T250" s="331"/>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2"/>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6"/>
      <c r="H251" s="334"/>
      <c r="I251" s="335"/>
      <c r="J251" s="335"/>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9"/>
      <c r="R251" s="369"/>
      <c r="S251" s="330"/>
      <c r="T251" s="331"/>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2"/>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6"/>
      <c r="H252" s="334"/>
      <c r="I252" s="335"/>
      <c r="J252" s="335"/>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9"/>
      <c r="R252" s="369"/>
      <c r="S252" s="330"/>
      <c r="T252" s="331"/>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2"/>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6"/>
      <c r="H253" s="334"/>
      <c r="I253" s="335"/>
      <c r="J253" s="335"/>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9"/>
      <c r="R253" s="369"/>
      <c r="S253" s="330"/>
      <c r="T253" s="331"/>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2"/>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6"/>
      <c r="H254" s="334"/>
      <c r="I254" s="335"/>
      <c r="J254" s="335"/>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9"/>
      <c r="R254" s="369"/>
      <c r="S254" s="330"/>
      <c r="T254" s="331"/>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2"/>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6"/>
      <c r="H255" s="334"/>
      <c r="I255" s="335"/>
      <c r="J255" s="335"/>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9"/>
      <c r="R255" s="369"/>
      <c r="S255" s="330"/>
      <c r="T255" s="331"/>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2"/>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6"/>
      <c r="H256" s="334"/>
      <c r="I256" s="335"/>
      <c r="J256" s="335"/>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9"/>
      <c r="R256" s="369"/>
      <c r="S256" s="330"/>
      <c r="T256" s="331"/>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2"/>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6"/>
      <c r="H257" s="334"/>
      <c r="I257" s="335"/>
      <c r="J257" s="335"/>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9"/>
      <c r="R257" s="369"/>
      <c r="S257" s="330"/>
      <c r="T257" s="331"/>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2"/>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6"/>
      <c r="H258" s="334"/>
      <c r="I258" s="335"/>
      <c r="J258" s="335"/>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9"/>
      <c r="R258" s="369"/>
      <c r="S258" s="330"/>
      <c r="T258" s="331"/>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2"/>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6"/>
      <c r="H259" s="334"/>
      <c r="I259" s="335"/>
      <c r="J259" s="335"/>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9"/>
      <c r="R259" s="369"/>
      <c r="S259" s="330"/>
      <c r="T259" s="331"/>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2"/>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6"/>
      <c r="H260" s="334"/>
      <c r="I260" s="335"/>
      <c r="J260" s="335"/>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9"/>
      <c r="R260" s="369"/>
      <c r="S260" s="330"/>
      <c r="T260" s="331"/>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2"/>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6"/>
      <c r="H261" s="334"/>
      <c r="I261" s="335"/>
      <c r="J261" s="335"/>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9"/>
      <c r="R261" s="369"/>
      <c r="S261" s="330"/>
      <c r="T261" s="331"/>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2"/>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6"/>
      <c r="H262" s="334"/>
      <c r="I262" s="335"/>
      <c r="J262" s="335"/>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9"/>
      <c r="R262" s="369"/>
      <c r="S262" s="330"/>
      <c r="T262" s="331"/>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2"/>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6"/>
      <c r="H263" s="334"/>
      <c r="I263" s="335"/>
      <c r="J263" s="335"/>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9"/>
      <c r="R263" s="369"/>
      <c r="S263" s="330"/>
      <c r="T263" s="331"/>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2"/>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6"/>
      <c r="H264" s="334"/>
      <c r="I264" s="335"/>
      <c r="J264" s="335"/>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9"/>
      <c r="R264" s="369"/>
      <c r="S264" s="330"/>
      <c r="T264" s="331"/>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2"/>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6"/>
      <c r="H265" s="334"/>
      <c r="I265" s="335"/>
      <c r="J265" s="335"/>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9"/>
      <c r="R265" s="369"/>
      <c r="S265" s="330"/>
      <c r="T265" s="331"/>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2"/>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6"/>
      <c r="H266" s="334"/>
      <c r="I266" s="335"/>
      <c r="J266" s="335"/>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9"/>
      <c r="R266" s="369"/>
      <c r="S266" s="330"/>
      <c r="T266" s="331"/>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2"/>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6"/>
      <c r="H267" s="334"/>
      <c r="I267" s="335"/>
      <c r="J267" s="335"/>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9"/>
      <c r="R267" s="369"/>
      <c r="S267" s="330"/>
      <c r="T267" s="331"/>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2"/>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6"/>
      <c r="H268" s="334"/>
      <c r="I268" s="335"/>
      <c r="J268" s="335"/>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9"/>
      <c r="R268" s="369"/>
      <c r="S268" s="330"/>
      <c r="T268" s="331"/>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2"/>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6"/>
      <c r="H269" s="334"/>
      <c r="I269" s="335"/>
      <c r="J269" s="335"/>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9"/>
      <c r="R269" s="369"/>
      <c r="S269" s="330"/>
      <c r="T269" s="331"/>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2"/>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6"/>
      <c r="H270" s="334"/>
      <c r="I270" s="335"/>
      <c r="J270" s="335"/>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9"/>
      <c r="R270" s="369"/>
      <c r="S270" s="330"/>
      <c r="T270" s="331"/>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2"/>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6"/>
      <c r="H271" s="334"/>
      <c r="I271" s="335"/>
      <c r="J271" s="335"/>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9"/>
      <c r="R271" s="369"/>
      <c r="S271" s="330"/>
      <c r="T271" s="331"/>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2"/>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6"/>
      <c r="H272" s="334"/>
      <c r="I272" s="335"/>
      <c r="J272" s="335"/>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9"/>
      <c r="R272" s="369"/>
      <c r="S272" s="330"/>
      <c r="T272" s="331"/>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2"/>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6"/>
      <c r="H273" s="334"/>
      <c r="I273" s="335"/>
      <c r="J273" s="335"/>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9"/>
      <c r="R273" s="369"/>
      <c r="S273" s="330"/>
      <c r="T273" s="331"/>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2"/>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6"/>
      <c r="H274" s="334"/>
      <c r="I274" s="335"/>
      <c r="J274" s="335"/>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9"/>
      <c r="R274" s="369"/>
      <c r="S274" s="330"/>
      <c r="T274" s="331"/>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2"/>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6"/>
      <c r="H275" s="334"/>
      <c r="I275" s="335"/>
      <c r="J275" s="335"/>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9"/>
      <c r="R275" s="369"/>
      <c r="S275" s="330"/>
      <c r="T275" s="331"/>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2"/>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6"/>
      <c r="H276" s="334"/>
      <c r="I276" s="335"/>
      <c r="J276" s="335"/>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9"/>
      <c r="R276" s="369"/>
      <c r="S276" s="330"/>
      <c r="T276" s="331"/>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2"/>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6"/>
      <c r="H277" s="334"/>
      <c r="I277" s="335"/>
      <c r="J277" s="335"/>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9"/>
      <c r="R277" s="369"/>
      <c r="S277" s="330"/>
      <c r="T277" s="331"/>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2"/>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6"/>
      <c r="H278" s="334"/>
      <c r="I278" s="335"/>
      <c r="J278" s="335"/>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9"/>
      <c r="R278" s="369"/>
      <c r="S278" s="330"/>
      <c r="T278" s="331"/>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2"/>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6"/>
      <c r="H279" s="334"/>
      <c r="I279" s="335"/>
      <c r="J279" s="335"/>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9"/>
      <c r="R279" s="369"/>
      <c r="S279" s="330"/>
      <c r="T279" s="331"/>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2"/>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6"/>
      <c r="H280" s="334"/>
      <c r="I280" s="335"/>
      <c r="J280" s="335"/>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9"/>
      <c r="R280" s="369"/>
      <c r="S280" s="330"/>
      <c r="T280" s="331"/>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2"/>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6"/>
      <c r="H281" s="334"/>
      <c r="I281" s="335"/>
      <c r="J281" s="335"/>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9"/>
      <c r="R281" s="369"/>
      <c r="S281" s="330"/>
      <c r="T281" s="331"/>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2"/>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6"/>
      <c r="H282" s="334"/>
      <c r="I282" s="335"/>
      <c r="J282" s="335"/>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9"/>
      <c r="R282" s="369"/>
      <c r="S282" s="330"/>
      <c r="T282" s="331"/>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2"/>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6"/>
      <c r="H283" s="334"/>
      <c r="I283" s="335"/>
      <c r="J283" s="335"/>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9"/>
      <c r="R283" s="369"/>
      <c r="S283" s="330"/>
      <c r="T283" s="331"/>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2"/>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6"/>
      <c r="H284" s="334"/>
      <c r="I284" s="335"/>
      <c r="J284" s="335"/>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9"/>
      <c r="R284" s="369"/>
      <c r="S284" s="330"/>
      <c r="T284" s="331"/>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2"/>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6"/>
      <c r="H285" s="334"/>
      <c r="I285" s="335"/>
      <c r="J285" s="335"/>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9"/>
      <c r="R285" s="369"/>
      <c r="S285" s="330"/>
      <c r="T285" s="331"/>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2"/>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6"/>
      <c r="H286" s="334"/>
      <c r="I286" s="335"/>
      <c r="J286" s="335"/>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9"/>
      <c r="R286" s="369"/>
      <c r="S286" s="330"/>
      <c r="T286" s="331"/>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2"/>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6"/>
      <c r="H287" s="334"/>
      <c r="I287" s="335"/>
      <c r="J287" s="335"/>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9"/>
      <c r="R287" s="369"/>
      <c r="S287" s="330"/>
      <c r="T287" s="331"/>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2"/>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6"/>
      <c r="H288" s="334"/>
      <c r="I288" s="335"/>
      <c r="J288" s="335"/>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9"/>
      <c r="R288" s="369"/>
      <c r="S288" s="330"/>
      <c r="T288" s="331"/>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2"/>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6"/>
      <c r="H289" s="334"/>
      <c r="I289" s="335"/>
      <c r="J289" s="335"/>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9"/>
      <c r="R289" s="369"/>
      <c r="S289" s="330"/>
      <c r="T289" s="331"/>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2"/>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6"/>
      <c r="H290" s="334"/>
      <c r="I290" s="335"/>
      <c r="J290" s="335"/>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9"/>
      <c r="R290" s="369"/>
      <c r="S290" s="330"/>
      <c r="T290" s="331"/>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2"/>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6"/>
      <c r="H291" s="334"/>
      <c r="I291" s="335"/>
      <c r="J291" s="335"/>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9"/>
      <c r="R291" s="369"/>
      <c r="S291" s="330"/>
      <c r="T291" s="331"/>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2"/>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6"/>
      <c r="H292" s="334"/>
      <c r="I292" s="335"/>
      <c r="J292" s="335"/>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9"/>
      <c r="R292" s="369"/>
      <c r="S292" s="330"/>
      <c r="T292" s="331"/>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2"/>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6"/>
      <c r="H293" s="334"/>
      <c r="I293" s="335"/>
      <c r="J293" s="335"/>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9"/>
      <c r="R293" s="369"/>
      <c r="S293" s="330"/>
      <c r="T293" s="331"/>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2"/>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6"/>
      <c r="H294" s="334"/>
      <c r="I294" s="335"/>
      <c r="J294" s="335"/>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9"/>
      <c r="R294" s="369"/>
      <c r="S294" s="330"/>
      <c r="T294" s="331"/>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2"/>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6"/>
      <c r="H295" s="334"/>
      <c r="I295" s="335"/>
      <c r="J295" s="335"/>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9"/>
      <c r="R295" s="369"/>
      <c r="S295" s="330"/>
      <c r="T295" s="331"/>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2"/>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6"/>
      <c r="H296" s="334"/>
      <c r="I296" s="335"/>
      <c r="J296" s="335"/>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9"/>
      <c r="R296" s="369"/>
      <c r="S296" s="330"/>
      <c r="T296" s="331"/>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2"/>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6"/>
      <c r="H297" s="334"/>
      <c r="I297" s="335"/>
      <c r="J297" s="335"/>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9"/>
      <c r="R297" s="369"/>
      <c r="S297" s="330"/>
      <c r="T297" s="331"/>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2"/>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6"/>
      <c r="H298" s="334"/>
      <c r="I298" s="335"/>
      <c r="J298" s="335"/>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9"/>
      <c r="R298" s="369"/>
      <c r="S298" s="330"/>
      <c r="T298" s="331"/>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2"/>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6"/>
      <c r="H299" s="334"/>
      <c r="I299" s="335"/>
      <c r="J299" s="335"/>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9"/>
      <c r="R299" s="369"/>
      <c r="S299" s="330"/>
      <c r="T299" s="331"/>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2"/>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6"/>
      <c r="H300" s="334"/>
      <c r="I300" s="335"/>
      <c r="J300" s="335"/>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9"/>
      <c r="R300" s="369"/>
      <c r="S300" s="330"/>
      <c r="T300" s="331"/>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2"/>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6"/>
      <c r="H301" s="334"/>
      <c r="I301" s="335"/>
      <c r="J301" s="335"/>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9"/>
      <c r="R301" s="369"/>
      <c r="S301" s="330"/>
      <c r="T301" s="331"/>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2"/>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6"/>
      <c r="H302" s="334"/>
      <c r="I302" s="335"/>
      <c r="J302" s="335"/>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9"/>
      <c r="R302" s="369"/>
      <c r="S302" s="330"/>
      <c r="T302" s="331"/>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2"/>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6"/>
      <c r="H303" s="334"/>
      <c r="I303" s="335"/>
      <c r="J303" s="335"/>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9"/>
      <c r="R303" s="369"/>
      <c r="S303" s="330"/>
      <c r="T303" s="331"/>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2"/>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6"/>
      <c r="H304" s="334"/>
      <c r="I304" s="335"/>
      <c r="J304" s="335"/>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9"/>
      <c r="R304" s="369"/>
      <c r="S304" s="330"/>
      <c r="T304" s="331"/>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2"/>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6"/>
      <c r="H305" s="334"/>
      <c r="I305" s="335"/>
      <c r="J305" s="335"/>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9"/>
      <c r="R305" s="369"/>
      <c r="S305" s="330"/>
      <c r="T305" s="331"/>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2"/>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6"/>
      <c r="H306" s="334"/>
      <c r="I306" s="335"/>
      <c r="J306" s="335"/>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9"/>
      <c r="R306" s="369"/>
      <c r="S306" s="330"/>
      <c r="T306" s="331"/>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2"/>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6"/>
      <c r="H307" s="334"/>
      <c r="I307" s="335"/>
      <c r="J307" s="335"/>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9"/>
      <c r="R307" s="369"/>
      <c r="S307" s="330"/>
      <c r="T307" s="331"/>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2"/>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6"/>
      <c r="H308" s="334"/>
      <c r="I308" s="335"/>
      <c r="J308" s="335"/>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9"/>
      <c r="R308" s="369"/>
      <c r="S308" s="330"/>
      <c r="T308" s="331"/>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2"/>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6"/>
      <c r="H309" s="334"/>
      <c r="I309" s="335"/>
      <c r="J309" s="335"/>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9"/>
      <c r="R309" s="369"/>
      <c r="S309" s="330"/>
      <c r="T309" s="331"/>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2"/>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6"/>
      <c r="H310" s="334"/>
      <c r="I310" s="335"/>
      <c r="J310" s="335"/>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9"/>
      <c r="R310" s="369"/>
      <c r="S310" s="330"/>
      <c r="T310" s="331"/>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2"/>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6"/>
      <c r="H311" s="334"/>
      <c r="I311" s="335"/>
      <c r="J311" s="335"/>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9"/>
      <c r="R311" s="369"/>
      <c r="S311" s="330"/>
      <c r="T311" s="331"/>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2"/>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6"/>
      <c r="H312" s="334"/>
      <c r="I312" s="335"/>
      <c r="J312" s="335"/>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9"/>
      <c r="R312" s="369"/>
      <c r="S312" s="330"/>
      <c r="T312" s="331"/>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2"/>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6"/>
      <c r="H313" s="334"/>
      <c r="I313" s="335"/>
      <c r="J313" s="335"/>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9"/>
      <c r="R313" s="369"/>
      <c r="S313" s="330"/>
      <c r="T313" s="331"/>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2"/>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6"/>
      <c r="H314" s="334"/>
      <c r="I314" s="335"/>
      <c r="J314" s="335"/>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9"/>
      <c r="R314" s="369"/>
      <c r="S314" s="330"/>
      <c r="T314" s="331"/>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2"/>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6"/>
      <c r="H315" s="334"/>
      <c r="I315" s="335"/>
      <c r="J315" s="335"/>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9"/>
      <c r="R315" s="369"/>
      <c r="S315" s="330"/>
      <c r="T315" s="331"/>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2"/>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6"/>
      <c r="H316" s="334"/>
      <c r="I316" s="335"/>
      <c r="J316" s="335"/>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9"/>
      <c r="R316" s="369"/>
      <c r="S316" s="330"/>
      <c r="T316" s="331"/>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2"/>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6"/>
      <c r="H317" s="334"/>
      <c r="I317" s="335"/>
      <c r="J317" s="335"/>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9"/>
      <c r="R317" s="369"/>
      <c r="S317" s="330"/>
      <c r="T317" s="331"/>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2"/>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6"/>
      <c r="H318" s="334"/>
      <c r="I318" s="335"/>
      <c r="J318" s="335"/>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9"/>
      <c r="R318" s="369"/>
      <c r="S318" s="330"/>
      <c r="T318" s="331"/>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2"/>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6"/>
      <c r="H319" s="334"/>
      <c r="I319" s="335"/>
      <c r="J319" s="335"/>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9"/>
      <c r="R319" s="369"/>
      <c r="S319" s="330"/>
      <c r="T319" s="331"/>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2"/>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6"/>
      <c r="H320" s="334"/>
      <c r="I320" s="335"/>
      <c r="J320" s="335"/>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9"/>
      <c r="R320" s="369"/>
      <c r="S320" s="330"/>
      <c r="T320" s="331"/>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2"/>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6"/>
      <c r="H321" s="334"/>
      <c r="I321" s="335"/>
      <c r="J321" s="335"/>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9"/>
      <c r="R321" s="369"/>
      <c r="S321" s="330"/>
      <c r="T321" s="331"/>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2"/>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6"/>
      <c r="H322" s="334"/>
      <c r="I322" s="335"/>
      <c r="J322" s="335"/>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9"/>
      <c r="R322" s="369"/>
      <c r="S322" s="330"/>
      <c r="T322" s="331"/>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2"/>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6"/>
      <c r="H323" s="334"/>
      <c r="I323" s="335"/>
      <c r="J323" s="335"/>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9"/>
      <c r="R323" s="369"/>
      <c r="S323" s="330"/>
      <c r="T323" s="331"/>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2"/>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6"/>
      <c r="H324" s="334"/>
      <c r="I324" s="335"/>
      <c r="J324" s="335"/>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9"/>
      <c r="R324" s="369"/>
      <c r="S324" s="330"/>
      <c r="T324" s="331"/>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2"/>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6"/>
      <c r="H325" s="334"/>
      <c r="I325" s="335"/>
      <c r="J325" s="335"/>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9"/>
      <c r="R325" s="369"/>
      <c r="S325" s="330"/>
      <c r="T325" s="331"/>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2"/>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6"/>
      <c r="H326" s="334"/>
      <c r="I326" s="335"/>
      <c r="J326" s="335"/>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9"/>
      <c r="R326" s="369"/>
      <c r="S326" s="330"/>
      <c r="T326" s="331"/>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2"/>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6"/>
      <c r="H327" s="334"/>
      <c r="I327" s="335"/>
      <c r="J327" s="335"/>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9"/>
      <c r="R327" s="369"/>
      <c r="S327" s="330"/>
      <c r="T327" s="331"/>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2"/>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6"/>
      <c r="H328" s="334"/>
      <c r="I328" s="335"/>
      <c r="J328" s="335"/>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9"/>
      <c r="R328" s="369"/>
      <c r="S328" s="330"/>
      <c r="T328" s="331"/>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2"/>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6"/>
      <c r="H329" s="334"/>
      <c r="I329" s="335"/>
      <c r="J329" s="335"/>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9"/>
      <c r="R329" s="369"/>
      <c r="S329" s="330"/>
      <c r="T329" s="331"/>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2"/>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6"/>
      <c r="H330" s="334"/>
      <c r="I330" s="335"/>
      <c r="J330" s="335"/>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9"/>
      <c r="R330" s="369"/>
      <c r="S330" s="330"/>
      <c r="T330" s="331"/>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2"/>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6"/>
      <c r="H331" s="334"/>
      <c r="I331" s="335"/>
      <c r="J331" s="335"/>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9"/>
      <c r="R331" s="369"/>
      <c r="S331" s="330"/>
      <c r="T331" s="331"/>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2"/>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6"/>
      <c r="H332" s="334"/>
      <c r="I332" s="335"/>
      <c r="J332" s="335"/>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9"/>
      <c r="R332" s="369"/>
      <c r="S332" s="330"/>
      <c r="T332" s="331"/>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2"/>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6"/>
      <c r="H333" s="334"/>
      <c r="I333" s="335"/>
      <c r="J333" s="335"/>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9"/>
      <c r="R333" s="369"/>
      <c r="S333" s="330"/>
      <c r="T333" s="331"/>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2"/>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6"/>
      <c r="H334" s="334"/>
      <c r="I334" s="335"/>
      <c r="J334" s="335"/>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9"/>
      <c r="R334" s="369"/>
      <c r="S334" s="330"/>
      <c r="T334" s="331"/>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2"/>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6"/>
      <c r="H335" s="334"/>
      <c r="I335" s="335"/>
      <c r="J335" s="335"/>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9"/>
      <c r="R335" s="369"/>
      <c r="S335" s="330"/>
      <c r="T335" s="331"/>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2"/>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6"/>
      <c r="H336" s="334"/>
      <c r="I336" s="335"/>
      <c r="J336" s="335"/>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9"/>
      <c r="R336" s="369"/>
      <c r="S336" s="330"/>
      <c r="T336" s="331"/>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2"/>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6"/>
      <c r="H337" s="334"/>
      <c r="I337" s="335"/>
      <c r="J337" s="335"/>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9"/>
      <c r="R337" s="369"/>
      <c r="S337" s="330"/>
      <c r="T337" s="331"/>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2"/>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6"/>
      <c r="H338" s="334"/>
      <c r="I338" s="335"/>
      <c r="J338" s="335"/>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9"/>
      <c r="R338" s="369"/>
      <c r="S338" s="330"/>
      <c r="T338" s="331"/>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2"/>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6"/>
      <c r="H339" s="334"/>
      <c r="I339" s="335"/>
      <c r="J339" s="335"/>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9"/>
      <c r="R339" s="369"/>
      <c r="S339" s="330"/>
      <c r="T339" s="331"/>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2"/>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6"/>
      <c r="H340" s="334"/>
      <c r="I340" s="335"/>
      <c r="J340" s="335"/>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9"/>
      <c r="R340" s="369"/>
      <c r="S340" s="330"/>
      <c r="T340" s="331"/>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2"/>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6"/>
      <c r="H341" s="334"/>
      <c r="I341" s="335"/>
      <c r="J341" s="335"/>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9"/>
      <c r="R341" s="369"/>
      <c r="S341" s="330"/>
      <c r="T341" s="331"/>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2"/>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6"/>
      <c r="H342" s="334"/>
      <c r="I342" s="335"/>
      <c r="J342" s="335"/>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9"/>
      <c r="R342" s="369"/>
      <c r="S342" s="330"/>
      <c r="T342" s="331"/>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2"/>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6"/>
      <c r="H343" s="334"/>
      <c r="I343" s="335"/>
      <c r="J343" s="335"/>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9"/>
      <c r="R343" s="369"/>
      <c r="S343" s="330"/>
      <c r="T343" s="331"/>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2"/>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6"/>
      <c r="H344" s="334"/>
      <c r="I344" s="335"/>
      <c r="J344" s="335"/>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9"/>
      <c r="R344" s="369"/>
      <c r="S344" s="330"/>
      <c r="T344" s="331"/>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2"/>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6"/>
      <c r="H345" s="334"/>
      <c r="I345" s="335"/>
      <c r="J345" s="335"/>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9"/>
      <c r="R345" s="369"/>
      <c r="S345" s="330"/>
      <c r="T345" s="331"/>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2"/>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6"/>
      <c r="H346" s="334"/>
      <c r="I346" s="335"/>
      <c r="J346" s="335"/>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9"/>
      <c r="R346" s="369"/>
      <c r="S346" s="330"/>
      <c r="T346" s="331"/>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2"/>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6"/>
      <c r="H347" s="334"/>
      <c r="I347" s="335"/>
      <c r="J347" s="335"/>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9"/>
      <c r="R347" s="369"/>
      <c r="S347" s="330"/>
      <c r="T347" s="331"/>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2"/>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6"/>
      <c r="H348" s="334"/>
      <c r="I348" s="335"/>
      <c r="J348" s="335"/>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9"/>
      <c r="R348" s="369"/>
      <c r="S348" s="330"/>
      <c r="T348" s="331"/>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2"/>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6"/>
      <c r="H349" s="334"/>
      <c r="I349" s="335"/>
      <c r="J349" s="335"/>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9"/>
      <c r="R349" s="369"/>
      <c r="S349" s="330"/>
      <c r="T349" s="331"/>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2"/>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6"/>
      <c r="H350" s="334"/>
      <c r="I350" s="335"/>
      <c r="J350" s="335"/>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9"/>
      <c r="R350" s="369"/>
      <c r="S350" s="330"/>
      <c r="T350" s="331"/>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2"/>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6"/>
      <c r="H351" s="334"/>
      <c r="I351" s="335"/>
      <c r="J351" s="335"/>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9"/>
      <c r="R351" s="369"/>
      <c r="S351" s="330"/>
      <c r="T351" s="331"/>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2"/>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6"/>
      <c r="H352" s="334"/>
      <c r="I352" s="335"/>
      <c r="J352" s="335"/>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9"/>
      <c r="R352" s="369"/>
      <c r="S352" s="330"/>
      <c r="T352" s="331"/>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2"/>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6"/>
      <c r="H353" s="334"/>
      <c r="I353" s="335"/>
      <c r="J353" s="335"/>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9"/>
      <c r="R353" s="369"/>
      <c r="S353" s="330"/>
      <c r="T353" s="331"/>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2"/>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6"/>
      <c r="H354" s="334"/>
      <c r="I354" s="335"/>
      <c r="J354" s="335"/>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9"/>
      <c r="R354" s="369"/>
      <c r="S354" s="330"/>
      <c r="T354" s="331"/>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2"/>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6"/>
      <c r="H355" s="334"/>
      <c r="I355" s="335"/>
      <c r="J355" s="335"/>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9"/>
      <c r="R355" s="369"/>
      <c r="S355" s="330"/>
      <c r="T355" s="331"/>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2"/>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6"/>
      <c r="H356" s="334"/>
      <c r="I356" s="335"/>
      <c r="J356" s="335"/>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9"/>
      <c r="R356" s="369"/>
      <c r="S356" s="330"/>
      <c r="T356" s="331"/>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2"/>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6"/>
      <c r="H357" s="334"/>
      <c r="I357" s="335"/>
      <c r="J357" s="335"/>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9"/>
      <c r="R357" s="369"/>
      <c r="S357" s="330"/>
      <c r="T357" s="331"/>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2"/>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6"/>
      <c r="H358" s="334"/>
      <c r="I358" s="335"/>
      <c r="J358" s="335"/>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9"/>
      <c r="R358" s="369"/>
      <c r="S358" s="330"/>
      <c r="T358" s="331"/>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2"/>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6"/>
      <c r="H359" s="334"/>
      <c r="I359" s="335"/>
      <c r="J359" s="335"/>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9"/>
      <c r="R359" s="369"/>
      <c r="S359" s="330"/>
      <c r="T359" s="331"/>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2"/>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6"/>
      <c r="H360" s="334"/>
      <c r="I360" s="335"/>
      <c r="J360" s="335"/>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9"/>
      <c r="R360" s="369"/>
      <c r="S360" s="330"/>
      <c r="T360" s="331"/>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2"/>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6"/>
      <c r="H361" s="334"/>
      <c r="I361" s="335"/>
      <c r="J361" s="335"/>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9"/>
      <c r="R361" s="369"/>
      <c r="S361" s="330"/>
      <c r="T361" s="331"/>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2"/>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6"/>
      <c r="H362" s="334"/>
      <c r="I362" s="335"/>
      <c r="J362" s="335"/>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9"/>
      <c r="R362" s="369"/>
      <c r="S362" s="330"/>
      <c r="T362" s="331"/>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2"/>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6"/>
      <c r="H363" s="334"/>
      <c r="I363" s="335"/>
      <c r="J363" s="335"/>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9"/>
      <c r="R363" s="369"/>
      <c r="S363" s="330"/>
      <c r="T363" s="331"/>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2"/>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6"/>
      <c r="H364" s="334"/>
      <c r="I364" s="335"/>
      <c r="J364" s="335"/>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9"/>
      <c r="R364" s="369"/>
      <c r="S364" s="330"/>
      <c r="T364" s="331"/>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2"/>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6"/>
      <c r="H365" s="334"/>
      <c r="I365" s="335"/>
      <c r="J365" s="335"/>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9"/>
      <c r="R365" s="369"/>
      <c r="S365" s="330"/>
      <c r="T365" s="331"/>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2"/>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6"/>
      <c r="H366" s="334"/>
      <c r="I366" s="335"/>
      <c r="J366" s="335"/>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9"/>
      <c r="R366" s="369"/>
      <c r="S366" s="330"/>
      <c r="T366" s="331"/>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2"/>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6"/>
      <c r="H367" s="334"/>
      <c r="I367" s="335"/>
      <c r="J367" s="335"/>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9"/>
      <c r="R367" s="369"/>
      <c r="S367" s="330"/>
      <c r="T367" s="331"/>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2"/>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6"/>
      <c r="H368" s="334"/>
      <c r="I368" s="335"/>
      <c r="J368" s="335"/>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9"/>
      <c r="R368" s="369"/>
      <c r="S368" s="330"/>
      <c r="T368" s="331"/>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2"/>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6"/>
      <c r="H369" s="334"/>
      <c r="I369" s="335"/>
      <c r="J369" s="335"/>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9"/>
      <c r="R369" s="369"/>
      <c r="S369" s="330"/>
      <c r="T369" s="331"/>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2"/>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6"/>
      <c r="H370" s="334"/>
      <c r="I370" s="335"/>
      <c r="J370" s="335"/>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9"/>
      <c r="R370" s="369"/>
      <c r="S370" s="330"/>
      <c r="T370" s="331"/>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2"/>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6"/>
      <c r="H371" s="334"/>
      <c r="I371" s="335"/>
      <c r="J371" s="335"/>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9"/>
      <c r="R371" s="369"/>
      <c r="S371" s="330"/>
      <c r="T371" s="331"/>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2"/>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6"/>
      <c r="H372" s="334"/>
      <c r="I372" s="335"/>
      <c r="J372" s="335"/>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9"/>
      <c r="R372" s="369"/>
      <c r="S372" s="330"/>
      <c r="T372" s="331"/>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2"/>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6"/>
      <c r="H373" s="334"/>
      <c r="I373" s="335"/>
      <c r="J373" s="335"/>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9"/>
      <c r="R373" s="369"/>
      <c r="S373" s="330"/>
      <c r="T373" s="331"/>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2"/>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6"/>
      <c r="H374" s="334"/>
      <c r="I374" s="335"/>
      <c r="J374" s="335"/>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9"/>
      <c r="R374" s="369"/>
      <c r="S374" s="330"/>
      <c r="T374" s="331"/>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2"/>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6"/>
      <c r="H375" s="334"/>
      <c r="I375" s="335"/>
      <c r="J375" s="335"/>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9"/>
      <c r="R375" s="369"/>
      <c r="S375" s="330"/>
      <c r="T375" s="331"/>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2"/>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6"/>
      <c r="H376" s="334"/>
      <c r="I376" s="335"/>
      <c r="J376" s="335"/>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9"/>
      <c r="R376" s="369"/>
      <c r="S376" s="330"/>
      <c r="T376" s="331"/>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2"/>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6"/>
      <c r="H377" s="334"/>
      <c r="I377" s="335"/>
      <c r="J377" s="335"/>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9"/>
      <c r="R377" s="369"/>
      <c r="S377" s="330"/>
      <c r="T377" s="331"/>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2"/>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6"/>
      <c r="H378" s="334"/>
      <c r="I378" s="335"/>
      <c r="J378" s="335"/>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9"/>
      <c r="R378" s="369"/>
      <c r="S378" s="330"/>
      <c r="T378" s="331"/>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2"/>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6"/>
      <c r="H379" s="334"/>
      <c r="I379" s="335"/>
      <c r="J379" s="335"/>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9"/>
      <c r="R379" s="369"/>
      <c r="S379" s="330"/>
      <c r="T379" s="331"/>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2"/>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6"/>
      <c r="H380" s="334"/>
      <c r="I380" s="335"/>
      <c r="J380" s="335"/>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9"/>
      <c r="R380" s="369"/>
      <c r="S380" s="330"/>
      <c r="T380" s="331"/>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2"/>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6"/>
      <c r="H381" s="334"/>
      <c r="I381" s="335"/>
      <c r="J381" s="335"/>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9"/>
      <c r="R381" s="369"/>
      <c r="S381" s="330"/>
      <c r="T381" s="331"/>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2"/>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6"/>
      <c r="H382" s="334"/>
      <c r="I382" s="335"/>
      <c r="J382" s="335"/>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9"/>
      <c r="R382" s="369"/>
      <c r="S382" s="330"/>
      <c r="T382" s="331"/>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2"/>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6"/>
      <c r="H383" s="334"/>
      <c r="I383" s="335"/>
      <c r="J383" s="335"/>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9"/>
      <c r="R383" s="369"/>
      <c r="S383" s="330"/>
      <c r="T383" s="331"/>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2"/>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6"/>
      <c r="H384" s="334"/>
      <c r="I384" s="335"/>
      <c r="J384" s="335"/>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9"/>
      <c r="R384" s="369"/>
      <c r="S384" s="330"/>
      <c r="T384" s="331"/>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2"/>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6"/>
      <c r="H385" s="334"/>
      <c r="I385" s="335"/>
      <c r="J385" s="335"/>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9"/>
      <c r="R385" s="369"/>
      <c r="S385" s="330"/>
      <c r="T385" s="331"/>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2"/>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6"/>
      <c r="H386" s="334"/>
      <c r="I386" s="335"/>
      <c r="J386" s="335"/>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9"/>
      <c r="R386" s="369"/>
      <c r="S386" s="330"/>
      <c r="T386" s="331"/>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2"/>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6"/>
      <c r="H387" s="334"/>
      <c r="I387" s="335"/>
      <c r="J387" s="335"/>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9"/>
      <c r="R387" s="369"/>
      <c r="S387" s="330"/>
      <c r="T387" s="331"/>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2"/>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6"/>
      <c r="H388" s="334"/>
      <c r="I388" s="335"/>
      <c r="J388" s="335"/>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9"/>
      <c r="R388" s="369"/>
      <c r="S388" s="330"/>
      <c r="T388" s="331"/>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2"/>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6"/>
      <c r="H389" s="334"/>
      <c r="I389" s="335"/>
      <c r="J389" s="335"/>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9"/>
      <c r="R389" s="369"/>
      <c r="S389" s="330"/>
      <c r="T389" s="331"/>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2"/>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6"/>
      <c r="H390" s="334"/>
      <c r="I390" s="335"/>
      <c r="J390" s="335"/>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9"/>
      <c r="R390" s="369"/>
      <c r="S390" s="330"/>
      <c r="T390" s="331"/>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2"/>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6"/>
      <c r="H391" s="334"/>
      <c r="I391" s="335"/>
      <c r="J391" s="335"/>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9"/>
      <c r="R391" s="369"/>
      <c r="S391" s="330"/>
      <c r="T391" s="331"/>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2"/>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6"/>
      <c r="H392" s="334"/>
      <c r="I392" s="335"/>
      <c r="J392" s="335"/>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9"/>
      <c r="R392" s="369"/>
      <c r="S392" s="330"/>
      <c r="T392" s="331"/>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2"/>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6"/>
      <c r="H393" s="334"/>
      <c r="I393" s="335"/>
      <c r="J393" s="335"/>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9"/>
      <c r="R393" s="369"/>
      <c r="S393" s="330"/>
      <c r="T393" s="331"/>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2"/>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6"/>
      <c r="H394" s="334"/>
      <c r="I394" s="335"/>
      <c r="J394" s="335"/>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9"/>
      <c r="R394" s="369"/>
      <c r="S394" s="330"/>
      <c r="T394" s="331"/>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2"/>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6"/>
      <c r="H395" s="334"/>
      <c r="I395" s="335"/>
      <c r="J395" s="335"/>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9"/>
      <c r="R395" s="369"/>
      <c r="S395" s="330"/>
      <c r="T395" s="331"/>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2"/>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6"/>
      <c r="H396" s="334"/>
      <c r="I396" s="335"/>
      <c r="J396" s="335"/>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9"/>
      <c r="R396" s="369"/>
      <c r="S396" s="330"/>
      <c r="T396" s="331"/>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2"/>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6"/>
      <c r="H397" s="334"/>
      <c r="I397" s="335"/>
      <c r="J397" s="335"/>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9"/>
      <c r="R397" s="369"/>
      <c r="S397" s="330"/>
      <c r="T397" s="331"/>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2"/>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6"/>
      <c r="H398" s="334"/>
      <c r="I398" s="335"/>
      <c r="J398" s="335"/>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9"/>
      <c r="R398" s="369"/>
      <c r="S398" s="330"/>
      <c r="T398" s="331"/>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2"/>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6"/>
      <c r="H399" s="334"/>
      <c r="I399" s="335"/>
      <c r="J399" s="335"/>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9"/>
      <c r="R399" s="369"/>
      <c r="S399" s="330"/>
      <c r="T399" s="331"/>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2"/>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6"/>
      <c r="H400" s="334"/>
      <c r="I400" s="335"/>
      <c r="J400" s="335"/>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9"/>
      <c r="R400" s="369"/>
      <c r="S400" s="330"/>
      <c r="T400" s="331"/>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2"/>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6"/>
      <c r="H401" s="334"/>
      <c r="I401" s="335"/>
      <c r="J401" s="335"/>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9"/>
      <c r="R401" s="369"/>
      <c r="S401" s="330"/>
      <c r="T401" s="331"/>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2"/>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6"/>
      <c r="H402" s="334"/>
      <c r="I402" s="335"/>
      <c r="J402" s="335"/>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9"/>
      <c r="R402" s="369"/>
      <c r="S402" s="330"/>
      <c r="T402" s="331"/>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2"/>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6"/>
      <c r="H403" s="334"/>
      <c r="I403" s="335"/>
      <c r="J403" s="335"/>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9"/>
      <c r="R403" s="369"/>
      <c r="S403" s="330"/>
      <c r="T403" s="331"/>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2"/>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6"/>
      <c r="H404" s="334"/>
      <c r="I404" s="335"/>
      <c r="J404" s="335"/>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9"/>
      <c r="R404" s="369"/>
      <c r="S404" s="330"/>
      <c r="T404" s="331"/>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2"/>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6"/>
      <c r="H405" s="334"/>
      <c r="I405" s="335"/>
      <c r="J405" s="335"/>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9"/>
      <c r="R405" s="369"/>
      <c r="S405" s="330"/>
      <c r="T405" s="331"/>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2"/>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6"/>
      <c r="H406" s="334"/>
      <c r="I406" s="335"/>
      <c r="J406" s="335"/>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9"/>
      <c r="R406" s="369"/>
      <c r="S406" s="330"/>
      <c r="T406" s="331"/>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2"/>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6"/>
      <c r="H407" s="334"/>
      <c r="I407" s="335"/>
      <c r="J407" s="335"/>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9"/>
      <c r="R407" s="369"/>
      <c r="S407" s="330"/>
      <c r="T407" s="331"/>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2"/>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6"/>
      <c r="H408" s="334"/>
      <c r="I408" s="335"/>
      <c r="J408" s="335"/>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9"/>
      <c r="R408" s="369"/>
      <c r="S408" s="330"/>
      <c r="T408" s="331"/>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2"/>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6"/>
      <c r="H409" s="334"/>
      <c r="I409" s="335"/>
      <c r="J409" s="335"/>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9"/>
      <c r="R409" s="369"/>
      <c r="S409" s="330"/>
      <c r="T409" s="331"/>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2"/>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6"/>
      <c r="H410" s="334"/>
      <c r="I410" s="335"/>
      <c r="J410" s="335"/>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9"/>
      <c r="R410" s="369"/>
      <c r="S410" s="330"/>
      <c r="T410" s="331"/>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2"/>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6"/>
      <c r="H411" s="334"/>
      <c r="I411" s="335"/>
      <c r="J411" s="335"/>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9"/>
      <c r="R411" s="369"/>
      <c r="S411" s="330"/>
      <c r="T411" s="331"/>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2"/>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6"/>
      <c r="H412" s="334"/>
      <c r="I412" s="335"/>
      <c r="J412" s="335"/>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9"/>
      <c r="R412" s="369"/>
      <c r="S412" s="330"/>
      <c r="T412" s="331"/>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2"/>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6"/>
      <c r="H413" s="334"/>
      <c r="I413" s="335"/>
      <c r="J413" s="335"/>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9"/>
      <c r="R413" s="369"/>
      <c r="S413" s="330"/>
      <c r="T413" s="331"/>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2"/>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6"/>
      <c r="H414" s="334"/>
      <c r="I414" s="335"/>
      <c r="J414" s="335"/>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9"/>
      <c r="R414" s="369"/>
      <c r="S414" s="330"/>
      <c r="T414" s="331"/>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2"/>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6"/>
      <c r="H415" s="334"/>
      <c r="I415" s="335"/>
      <c r="J415" s="335"/>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9"/>
      <c r="R415" s="369"/>
      <c r="S415" s="330"/>
      <c r="T415" s="331"/>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2"/>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6"/>
      <c r="H416" s="334"/>
      <c r="I416" s="335"/>
      <c r="J416" s="335"/>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9"/>
      <c r="R416" s="369"/>
      <c r="S416" s="330"/>
      <c r="T416" s="331"/>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2"/>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6"/>
      <c r="H417" s="334"/>
      <c r="I417" s="335"/>
      <c r="J417" s="335"/>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9"/>
      <c r="R417" s="369"/>
      <c r="S417" s="330"/>
      <c r="T417" s="331"/>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2"/>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6"/>
      <c r="H418" s="334"/>
      <c r="I418" s="335"/>
      <c r="J418" s="335"/>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9"/>
      <c r="R418" s="369"/>
      <c r="S418" s="330"/>
      <c r="T418" s="331"/>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2"/>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6"/>
      <c r="H419" s="334"/>
      <c r="I419" s="335"/>
      <c r="J419" s="335"/>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9"/>
      <c r="R419" s="369"/>
      <c r="S419" s="330"/>
      <c r="T419" s="331"/>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2"/>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6"/>
      <c r="H420" s="334"/>
      <c r="I420" s="335"/>
      <c r="J420" s="335"/>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9"/>
      <c r="R420" s="369"/>
      <c r="S420" s="330"/>
      <c r="T420" s="331"/>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2"/>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6"/>
      <c r="H421" s="334"/>
      <c r="I421" s="335"/>
      <c r="J421" s="335"/>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9"/>
      <c r="R421" s="369"/>
      <c r="S421" s="330"/>
      <c r="T421" s="331"/>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2"/>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6"/>
      <c r="H422" s="334"/>
      <c r="I422" s="335"/>
      <c r="J422" s="335"/>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9"/>
      <c r="R422" s="369"/>
      <c r="S422" s="330"/>
      <c r="T422" s="331"/>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2"/>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6"/>
      <c r="H423" s="334"/>
      <c r="I423" s="335"/>
      <c r="J423" s="335"/>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9"/>
      <c r="R423" s="369"/>
      <c r="S423" s="330"/>
      <c r="T423" s="331"/>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2"/>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6"/>
      <c r="H424" s="334"/>
      <c r="I424" s="335"/>
      <c r="J424" s="335"/>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9"/>
      <c r="R424" s="369"/>
      <c r="S424" s="330"/>
      <c r="T424" s="331"/>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2"/>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6"/>
      <c r="H425" s="334"/>
      <c r="I425" s="335"/>
      <c r="J425" s="335"/>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9"/>
      <c r="R425" s="369"/>
      <c r="S425" s="330"/>
      <c r="T425" s="331"/>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2"/>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6"/>
      <c r="H426" s="334"/>
      <c r="I426" s="335"/>
      <c r="J426" s="335"/>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9"/>
      <c r="R426" s="369"/>
      <c r="S426" s="330"/>
      <c r="T426" s="331"/>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2"/>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6"/>
      <c r="H427" s="334"/>
      <c r="I427" s="335"/>
      <c r="J427" s="335"/>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9"/>
      <c r="R427" s="369"/>
      <c r="S427" s="330"/>
      <c r="T427" s="331"/>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2"/>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6"/>
      <c r="H428" s="334"/>
      <c r="I428" s="335"/>
      <c r="J428" s="335"/>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9"/>
      <c r="R428" s="369"/>
      <c r="S428" s="330"/>
      <c r="T428" s="331"/>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2"/>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6"/>
      <c r="H429" s="334"/>
      <c r="I429" s="335"/>
      <c r="J429" s="335"/>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9"/>
      <c r="R429" s="369"/>
      <c r="S429" s="330"/>
      <c r="T429" s="331"/>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2"/>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6"/>
      <c r="H430" s="334"/>
      <c r="I430" s="335"/>
      <c r="J430" s="335"/>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9"/>
      <c r="R430" s="369"/>
      <c r="S430" s="330"/>
      <c r="T430" s="331"/>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2"/>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6"/>
      <c r="H431" s="334"/>
      <c r="I431" s="335"/>
      <c r="J431" s="335"/>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9"/>
      <c r="R431" s="369"/>
      <c r="S431" s="330"/>
      <c r="T431" s="331"/>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2"/>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6"/>
      <c r="H432" s="334"/>
      <c r="I432" s="335"/>
      <c r="J432" s="335"/>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9"/>
      <c r="R432" s="369"/>
      <c r="S432" s="330"/>
      <c r="T432" s="331"/>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2"/>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6"/>
      <c r="H433" s="334"/>
      <c r="I433" s="335"/>
      <c r="J433" s="335"/>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9"/>
      <c r="R433" s="369"/>
      <c r="S433" s="330"/>
      <c r="T433" s="331"/>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2"/>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6"/>
      <c r="H434" s="334"/>
      <c r="I434" s="335"/>
      <c r="J434" s="335"/>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9"/>
      <c r="R434" s="369"/>
      <c r="S434" s="330"/>
      <c r="T434" s="331"/>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2"/>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6"/>
      <c r="H435" s="334"/>
      <c r="I435" s="335"/>
      <c r="J435" s="335"/>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9"/>
      <c r="R435" s="369"/>
      <c r="S435" s="330"/>
      <c r="T435" s="331"/>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2"/>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6"/>
      <c r="H436" s="334"/>
      <c r="I436" s="335"/>
      <c r="J436" s="335"/>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9"/>
      <c r="R436" s="369"/>
      <c r="S436" s="330"/>
      <c r="T436" s="331"/>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2"/>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6"/>
      <c r="H437" s="334"/>
      <c r="I437" s="335"/>
      <c r="J437" s="335"/>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9"/>
      <c r="R437" s="369"/>
      <c r="S437" s="330"/>
      <c r="T437" s="331"/>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2"/>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6"/>
      <c r="H438" s="334"/>
      <c r="I438" s="335"/>
      <c r="J438" s="335"/>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9"/>
      <c r="R438" s="369"/>
      <c r="S438" s="330"/>
      <c r="T438" s="331"/>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2"/>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6"/>
      <c r="H439" s="334"/>
      <c r="I439" s="335"/>
      <c r="J439" s="335"/>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9"/>
      <c r="R439" s="369"/>
      <c r="S439" s="330"/>
      <c r="T439" s="331"/>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2"/>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6"/>
      <c r="H440" s="334"/>
      <c r="I440" s="335"/>
      <c r="J440" s="335"/>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9"/>
      <c r="R440" s="369"/>
      <c r="S440" s="330"/>
      <c r="T440" s="331"/>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2"/>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6"/>
      <c r="H441" s="334"/>
      <c r="I441" s="335"/>
      <c r="J441" s="335"/>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9"/>
      <c r="R441" s="369"/>
      <c r="S441" s="330"/>
      <c r="T441" s="331"/>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2"/>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6"/>
      <c r="H442" s="334"/>
      <c r="I442" s="335"/>
      <c r="J442" s="335"/>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9"/>
      <c r="R442" s="369"/>
      <c r="S442" s="330"/>
      <c r="T442" s="331"/>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2"/>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6"/>
      <c r="H443" s="334"/>
      <c r="I443" s="335"/>
      <c r="J443" s="335"/>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9"/>
      <c r="R443" s="369"/>
      <c r="S443" s="330"/>
      <c r="T443" s="331"/>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2"/>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6"/>
      <c r="H444" s="334"/>
      <c r="I444" s="335"/>
      <c r="J444" s="335"/>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9"/>
      <c r="R444" s="369"/>
      <c r="S444" s="330"/>
      <c r="T444" s="331"/>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2"/>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6"/>
      <c r="H445" s="334"/>
      <c r="I445" s="335"/>
      <c r="J445" s="335"/>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9"/>
      <c r="R445" s="369"/>
      <c r="S445" s="330"/>
      <c r="T445" s="331"/>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2"/>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6"/>
      <c r="H446" s="334"/>
      <c r="I446" s="335"/>
      <c r="J446" s="335"/>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9"/>
      <c r="R446" s="369"/>
      <c r="S446" s="330"/>
      <c r="T446" s="331"/>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2"/>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6"/>
      <c r="H447" s="334"/>
      <c r="I447" s="335"/>
      <c r="J447" s="335"/>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9"/>
      <c r="R447" s="369"/>
      <c r="S447" s="330"/>
      <c r="T447" s="331"/>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2"/>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6"/>
      <c r="H448" s="334"/>
      <c r="I448" s="335"/>
      <c r="J448" s="335"/>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9"/>
      <c r="R448" s="369"/>
      <c r="S448" s="330"/>
      <c r="T448" s="331"/>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2"/>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6"/>
      <c r="H449" s="334"/>
      <c r="I449" s="335"/>
      <c r="J449" s="335"/>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9"/>
      <c r="R449" s="369"/>
      <c r="S449" s="330"/>
      <c r="T449" s="331"/>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2"/>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6"/>
      <c r="H450" s="334"/>
      <c r="I450" s="335"/>
      <c r="J450" s="335"/>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9"/>
      <c r="R450" s="369"/>
      <c r="S450" s="330"/>
      <c r="T450" s="331"/>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2"/>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6"/>
      <c r="H451" s="334"/>
      <c r="I451" s="335"/>
      <c r="J451" s="335"/>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9"/>
      <c r="R451" s="369"/>
      <c r="S451" s="330"/>
      <c r="T451" s="331"/>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2"/>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6"/>
      <c r="H452" s="334"/>
      <c r="I452" s="335"/>
      <c r="J452" s="335"/>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9"/>
      <c r="R452" s="369"/>
      <c r="S452" s="330"/>
      <c r="T452" s="331"/>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2"/>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6"/>
      <c r="H453" s="334"/>
      <c r="I453" s="335"/>
      <c r="J453" s="335"/>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9"/>
      <c r="R453" s="369"/>
      <c r="S453" s="330"/>
      <c r="T453" s="331"/>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2"/>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6"/>
      <c r="H454" s="334"/>
      <c r="I454" s="335"/>
      <c r="J454" s="335"/>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9"/>
      <c r="R454" s="369"/>
      <c r="S454" s="330"/>
      <c r="T454" s="331"/>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2"/>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6"/>
      <c r="H455" s="334"/>
      <c r="I455" s="335"/>
      <c r="J455" s="335"/>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9"/>
      <c r="R455" s="369"/>
      <c r="S455" s="330"/>
      <c r="T455" s="331"/>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2"/>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6"/>
      <c r="H456" s="334"/>
      <c r="I456" s="335"/>
      <c r="J456" s="335"/>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9"/>
      <c r="R456" s="369"/>
      <c r="S456" s="330"/>
      <c r="T456" s="331"/>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2"/>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6"/>
      <c r="H457" s="334"/>
      <c r="I457" s="335"/>
      <c r="J457" s="335"/>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9"/>
      <c r="R457" s="369"/>
      <c r="S457" s="330"/>
      <c r="T457" s="331"/>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2"/>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6"/>
      <c r="H458" s="334"/>
      <c r="I458" s="335"/>
      <c r="J458" s="335"/>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9"/>
      <c r="R458" s="369"/>
      <c r="S458" s="330"/>
      <c r="T458" s="331"/>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2"/>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6"/>
      <c r="H459" s="334"/>
      <c r="I459" s="335"/>
      <c r="J459" s="335"/>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9"/>
      <c r="R459" s="369"/>
      <c r="S459" s="330"/>
      <c r="T459" s="331"/>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2"/>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6"/>
      <c r="H460" s="334"/>
      <c r="I460" s="335"/>
      <c r="J460" s="335"/>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9"/>
      <c r="R460" s="369"/>
      <c r="S460" s="330"/>
      <c r="T460" s="331"/>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2"/>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6"/>
      <c r="H461" s="334"/>
      <c r="I461" s="335"/>
      <c r="J461" s="335"/>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9"/>
      <c r="R461" s="369"/>
      <c r="S461" s="330"/>
      <c r="T461" s="331"/>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2"/>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6"/>
      <c r="H462" s="334"/>
      <c r="I462" s="335"/>
      <c r="J462" s="335"/>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9"/>
      <c r="R462" s="369"/>
      <c r="S462" s="330"/>
      <c r="T462" s="331"/>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2"/>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6"/>
      <c r="H463" s="334"/>
      <c r="I463" s="335"/>
      <c r="J463" s="335"/>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9"/>
      <c r="R463" s="369"/>
      <c r="S463" s="330"/>
      <c r="T463" s="331"/>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2"/>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6"/>
      <c r="H464" s="334"/>
      <c r="I464" s="335"/>
      <c r="J464" s="335"/>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9"/>
      <c r="R464" s="369"/>
      <c r="S464" s="330"/>
      <c r="T464" s="331"/>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2"/>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6"/>
      <c r="H465" s="334"/>
      <c r="I465" s="335"/>
      <c r="J465" s="335"/>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9"/>
      <c r="R465" s="369"/>
      <c r="S465" s="330"/>
      <c r="T465" s="331"/>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2"/>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6"/>
      <c r="H466" s="334"/>
      <c r="I466" s="335"/>
      <c r="J466" s="335"/>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9"/>
      <c r="R466" s="369"/>
      <c r="S466" s="330"/>
      <c r="T466" s="331"/>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2"/>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6"/>
      <c r="H467" s="334"/>
      <c r="I467" s="335"/>
      <c r="J467" s="335"/>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9"/>
      <c r="R467" s="369"/>
      <c r="S467" s="330"/>
      <c r="T467" s="331"/>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2"/>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6"/>
      <c r="H468" s="334"/>
      <c r="I468" s="335"/>
      <c r="J468" s="335"/>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9"/>
      <c r="R468" s="369"/>
      <c r="S468" s="330"/>
      <c r="T468" s="331"/>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2"/>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6"/>
      <c r="H469" s="334"/>
      <c r="I469" s="335"/>
      <c r="J469" s="335"/>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9"/>
      <c r="R469" s="369"/>
      <c r="S469" s="330"/>
      <c r="T469" s="331"/>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2"/>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6"/>
      <c r="H470" s="334"/>
      <c r="I470" s="335"/>
      <c r="J470" s="335"/>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9"/>
      <c r="R470" s="369"/>
      <c r="S470" s="330"/>
      <c r="T470" s="331"/>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2"/>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6"/>
      <c r="H471" s="334"/>
      <c r="I471" s="335"/>
      <c r="J471" s="335"/>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9"/>
      <c r="R471" s="369"/>
      <c r="S471" s="330"/>
      <c r="T471" s="331"/>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2"/>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6"/>
      <c r="H472" s="334"/>
      <c r="I472" s="335"/>
      <c r="J472" s="335"/>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9"/>
      <c r="R472" s="369"/>
      <c r="S472" s="330"/>
      <c r="T472" s="331"/>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2"/>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6"/>
      <c r="H473" s="334"/>
      <c r="I473" s="335"/>
      <c r="J473" s="335"/>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9"/>
      <c r="R473" s="369"/>
      <c r="S473" s="330"/>
      <c r="T473" s="331"/>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2"/>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6"/>
      <c r="H474" s="334"/>
      <c r="I474" s="335"/>
      <c r="J474" s="335"/>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9"/>
      <c r="R474" s="369"/>
      <c r="S474" s="330"/>
      <c r="T474" s="331"/>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2"/>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6"/>
      <c r="H475" s="334"/>
      <c r="I475" s="335"/>
      <c r="J475" s="335"/>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9"/>
      <c r="R475" s="369"/>
      <c r="S475" s="330"/>
      <c r="T475" s="331"/>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2"/>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6"/>
      <c r="H476" s="334"/>
      <c r="I476" s="335"/>
      <c r="J476" s="335"/>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9"/>
      <c r="R476" s="369"/>
      <c r="S476" s="330"/>
      <c r="T476" s="331"/>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2"/>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6"/>
      <c r="H477" s="334"/>
      <c r="I477" s="335"/>
      <c r="J477" s="335"/>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9"/>
      <c r="R477" s="369"/>
      <c r="S477" s="330"/>
      <c r="T477" s="331"/>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2"/>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6"/>
      <c r="H478" s="334"/>
      <c r="I478" s="335"/>
      <c r="J478" s="335"/>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9"/>
      <c r="R478" s="369"/>
      <c r="S478" s="330"/>
      <c r="T478" s="331"/>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2"/>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6"/>
      <c r="H479" s="334"/>
      <c r="I479" s="335"/>
      <c r="J479" s="335"/>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9"/>
      <c r="R479" s="369"/>
      <c r="S479" s="330"/>
      <c r="T479" s="331"/>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2"/>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6"/>
      <c r="H480" s="334"/>
      <c r="I480" s="335"/>
      <c r="J480" s="335"/>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9"/>
      <c r="R480" s="369"/>
      <c r="S480" s="330"/>
      <c r="T480" s="331"/>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2"/>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6"/>
      <c r="H481" s="334"/>
      <c r="I481" s="335"/>
      <c r="J481" s="335"/>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9"/>
      <c r="R481" s="369"/>
      <c r="S481" s="330"/>
      <c r="T481" s="331"/>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2"/>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6"/>
      <c r="H482" s="334"/>
      <c r="I482" s="335"/>
      <c r="J482" s="335"/>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9"/>
      <c r="R482" s="369"/>
      <c r="S482" s="330"/>
      <c r="T482" s="331"/>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2"/>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6"/>
      <c r="H483" s="334"/>
      <c r="I483" s="335"/>
      <c r="J483" s="335"/>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9"/>
      <c r="R483" s="369"/>
      <c r="S483" s="330"/>
      <c r="T483" s="331"/>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2"/>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6"/>
      <c r="H484" s="334"/>
      <c r="I484" s="335"/>
      <c r="J484" s="335"/>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9"/>
      <c r="R484" s="369"/>
      <c r="S484" s="330"/>
      <c r="T484" s="331"/>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2"/>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6"/>
      <c r="H485" s="334"/>
      <c r="I485" s="335"/>
      <c r="J485" s="335"/>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9"/>
      <c r="R485" s="369"/>
      <c r="S485" s="330"/>
      <c r="T485" s="331"/>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2"/>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6"/>
      <c r="H486" s="334"/>
      <c r="I486" s="335"/>
      <c r="J486" s="335"/>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9"/>
      <c r="R486" s="369"/>
      <c r="S486" s="330"/>
      <c r="T486" s="331"/>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2"/>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6"/>
      <c r="H487" s="334"/>
      <c r="I487" s="335"/>
      <c r="J487" s="335"/>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9"/>
      <c r="R487" s="369"/>
      <c r="S487" s="330"/>
      <c r="T487" s="331"/>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2"/>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6"/>
      <c r="H488" s="334"/>
      <c r="I488" s="335"/>
      <c r="J488" s="335"/>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9"/>
      <c r="R488" s="369"/>
      <c r="S488" s="330"/>
      <c r="T488" s="331"/>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2"/>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6"/>
      <c r="H489" s="334"/>
      <c r="I489" s="335"/>
      <c r="J489" s="335"/>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9"/>
      <c r="R489" s="369"/>
      <c r="S489" s="330"/>
      <c r="T489" s="331"/>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2"/>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6"/>
      <c r="H490" s="334"/>
      <c r="I490" s="335"/>
      <c r="J490" s="335"/>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9"/>
      <c r="R490" s="369"/>
      <c r="S490" s="330"/>
      <c r="T490" s="331"/>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2"/>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6"/>
      <c r="H491" s="334"/>
      <c r="I491" s="335"/>
      <c r="J491" s="335"/>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9"/>
      <c r="R491" s="369"/>
      <c r="S491" s="330"/>
      <c r="T491" s="331"/>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2"/>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6"/>
      <c r="H492" s="334"/>
      <c r="I492" s="335"/>
      <c r="J492" s="335"/>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9"/>
      <c r="R492" s="369"/>
      <c r="S492" s="330"/>
      <c r="T492" s="331"/>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2"/>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6"/>
      <c r="H493" s="334"/>
      <c r="I493" s="335"/>
      <c r="J493" s="335"/>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9"/>
      <c r="R493" s="369"/>
      <c r="S493" s="330"/>
      <c r="T493" s="331"/>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2"/>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6"/>
      <c r="H494" s="334"/>
      <c r="I494" s="335"/>
      <c r="J494" s="335"/>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9"/>
      <c r="R494" s="369"/>
      <c r="S494" s="330"/>
      <c r="T494" s="331"/>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2"/>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6"/>
      <c r="H495" s="334"/>
      <c r="I495" s="335"/>
      <c r="J495" s="335"/>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9"/>
      <c r="R495" s="369"/>
      <c r="S495" s="330"/>
      <c r="T495" s="331"/>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2"/>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6"/>
      <c r="H496" s="334"/>
      <c r="I496" s="335"/>
      <c r="J496" s="335"/>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9"/>
      <c r="R496" s="369"/>
      <c r="S496" s="330"/>
      <c r="T496" s="331"/>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2"/>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6"/>
      <c r="H497" s="334"/>
      <c r="I497" s="335"/>
      <c r="J497" s="335"/>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9"/>
      <c r="R497" s="369"/>
      <c r="S497" s="330"/>
      <c r="T497" s="331"/>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2"/>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6"/>
      <c r="H498" s="334"/>
      <c r="I498" s="335"/>
      <c r="J498" s="335"/>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9"/>
      <c r="R498" s="369"/>
      <c r="S498" s="330"/>
      <c r="T498" s="331"/>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2"/>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6"/>
      <c r="H499" s="334"/>
      <c r="I499" s="335"/>
      <c r="J499" s="335"/>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9"/>
      <c r="R499" s="369"/>
      <c r="S499" s="330"/>
      <c r="T499" s="331"/>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2"/>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6"/>
      <c r="H500" s="334"/>
      <c r="I500" s="335"/>
      <c r="J500" s="335"/>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9"/>
      <c r="R500" s="369"/>
      <c r="S500" s="330"/>
      <c r="T500" s="331"/>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2"/>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6"/>
      <c r="H501" s="334"/>
      <c r="I501" s="335"/>
      <c r="J501" s="335"/>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9"/>
      <c r="R501" s="369"/>
      <c r="S501" s="330"/>
      <c r="T501" s="331"/>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2"/>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6"/>
      <c r="H502" s="334"/>
      <c r="I502" s="335"/>
      <c r="J502" s="335"/>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9"/>
      <c r="R502" s="369"/>
      <c r="S502" s="330"/>
      <c r="T502" s="331"/>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2"/>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6"/>
      <c r="H503" s="334"/>
      <c r="I503" s="335"/>
      <c r="J503" s="335"/>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9"/>
      <c r="R503" s="369"/>
      <c r="S503" s="330"/>
      <c r="T503" s="331"/>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2"/>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6"/>
      <c r="H504" s="334"/>
      <c r="I504" s="335"/>
      <c r="J504" s="335"/>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9"/>
      <c r="R504" s="369"/>
      <c r="S504" s="330"/>
      <c r="T504" s="331"/>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2"/>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6"/>
      <c r="H505" s="334"/>
      <c r="I505" s="335"/>
      <c r="J505" s="335"/>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9"/>
      <c r="R505" s="369"/>
      <c r="S505" s="330"/>
      <c r="T505" s="331"/>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2"/>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6"/>
      <c r="H506" s="334"/>
      <c r="I506" s="335"/>
      <c r="J506" s="335"/>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9"/>
      <c r="R506" s="369"/>
      <c r="S506" s="330"/>
      <c r="T506" s="331"/>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2"/>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6"/>
      <c r="H507" s="334"/>
      <c r="I507" s="335"/>
      <c r="J507" s="335"/>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9"/>
      <c r="R507" s="369"/>
      <c r="S507" s="330"/>
      <c r="T507" s="331"/>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2"/>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6"/>
      <c r="H508" s="334"/>
      <c r="I508" s="335"/>
      <c r="J508" s="335"/>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9"/>
      <c r="R508" s="369"/>
      <c r="S508" s="330"/>
      <c r="T508" s="331"/>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2"/>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6"/>
      <c r="H509" s="334"/>
      <c r="I509" s="335"/>
      <c r="J509" s="335"/>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9"/>
      <c r="R509" s="369"/>
      <c r="S509" s="330"/>
      <c r="T509" s="331"/>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2"/>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6"/>
      <c r="H510" s="334"/>
      <c r="I510" s="335"/>
      <c r="J510" s="335"/>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9"/>
      <c r="R510" s="369"/>
      <c r="S510" s="330"/>
      <c r="T510" s="331"/>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2"/>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6"/>
      <c r="H511" s="334"/>
      <c r="I511" s="335"/>
      <c r="J511" s="335"/>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9"/>
      <c r="R511" s="369"/>
      <c r="S511" s="330"/>
      <c r="T511" s="331"/>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2"/>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6"/>
      <c r="H512" s="334"/>
      <c r="I512" s="335"/>
      <c r="J512" s="335"/>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9"/>
      <c r="R512" s="369"/>
      <c r="S512" s="330"/>
      <c r="T512" s="331"/>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2"/>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6"/>
      <c r="H513" s="334"/>
      <c r="I513" s="335"/>
      <c r="J513" s="335"/>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9"/>
      <c r="R513" s="369"/>
      <c r="S513" s="330"/>
      <c r="T513" s="331"/>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2"/>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6"/>
      <c r="H514" s="334"/>
      <c r="I514" s="335"/>
      <c r="J514" s="335"/>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9"/>
      <c r="R514" s="369"/>
      <c r="S514" s="330"/>
      <c r="T514" s="331"/>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2"/>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6"/>
      <c r="H515" s="334"/>
      <c r="I515" s="335"/>
      <c r="J515" s="335"/>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9"/>
      <c r="R515" s="369"/>
      <c r="S515" s="330"/>
      <c r="T515" s="331"/>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2"/>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6"/>
      <c r="H516" s="334"/>
      <c r="I516" s="335"/>
      <c r="J516" s="335"/>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9"/>
      <c r="R516" s="369"/>
      <c r="S516" s="330"/>
      <c r="T516" s="331"/>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2"/>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6"/>
      <c r="H517" s="334"/>
      <c r="I517" s="335"/>
      <c r="J517" s="335"/>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9"/>
      <c r="R517" s="369"/>
      <c r="S517" s="330"/>
      <c r="T517" s="331"/>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2"/>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6"/>
      <c r="H518" s="334"/>
      <c r="I518" s="335"/>
      <c r="J518" s="335"/>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9"/>
      <c r="R518" s="369"/>
      <c r="S518" s="330"/>
      <c r="T518" s="331"/>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2"/>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6"/>
      <c r="H519" s="334"/>
      <c r="I519" s="335"/>
      <c r="J519" s="335"/>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9"/>
      <c r="R519" s="369"/>
      <c r="S519" s="330"/>
      <c r="T519" s="331"/>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2"/>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6"/>
      <c r="H520" s="334"/>
      <c r="I520" s="335"/>
      <c r="J520" s="335"/>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9"/>
      <c r="R520" s="369"/>
      <c r="S520" s="330"/>
      <c r="T520" s="331"/>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2"/>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6"/>
      <c r="H521" s="334"/>
      <c r="I521" s="335"/>
      <c r="J521" s="335"/>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9"/>
      <c r="R521" s="369"/>
      <c r="S521" s="330"/>
      <c r="T521" s="331"/>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2"/>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6"/>
      <c r="H522" s="334"/>
      <c r="I522" s="335"/>
      <c r="J522" s="335"/>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9"/>
      <c r="R522" s="369"/>
      <c r="S522" s="330"/>
      <c r="T522" s="331"/>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2"/>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6"/>
      <c r="H523" s="334"/>
      <c r="I523" s="335"/>
      <c r="J523" s="335"/>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9"/>
      <c r="R523" s="369"/>
      <c r="S523" s="330"/>
      <c r="T523" s="331"/>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2"/>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6"/>
      <c r="H524" s="334"/>
      <c r="I524" s="335"/>
      <c r="J524" s="335"/>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9"/>
      <c r="R524" s="369"/>
      <c r="S524" s="330"/>
      <c r="T524" s="331"/>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2"/>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6"/>
      <c r="H525" s="334"/>
      <c r="I525" s="335"/>
      <c r="J525" s="335"/>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9"/>
      <c r="R525" s="369"/>
      <c r="S525" s="330"/>
      <c r="T525" s="331"/>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2"/>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6"/>
      <c r="H526" s="334"/>
      <c r="I526" s="335"/>
      <c r="J526" s="335"/>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9"/>
      <c r="R526" s="369"/>
      <c r="S526" s="330"/>
      <c r="T526" s="331"/>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2"/>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6"/>
      <c r="H527" s="334"/>
      <c r="I527" s="335"/>
      <c r="J527" s="335"/>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9"/>
      <c r="R527" s="369"/>
      <c r="S527" s="330"/>
      <c r="T527" s="331"/>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2"/>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6"/>
      <c r="H528" s="334"/>
      <c r="I528" s="335"/>
      <c r="J528" s="335"/>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9"/>
      <c r="R528" s="369"/>
      <c r="S528" s="330"/>
      <c r="T528" s="331"/>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2"/>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6"/>
      <c r="H529" s="334"/>
      <c r="I529" s="335"/>
      <c r="J529" s="335"/>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9"/>
      <c r="R529" s="369"/>
      <c r="S529" s="330"/>
      <c r="T529" s="331"/>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2"/>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6"/>
      <c r="H530" s="334"/>
      <c r="I530" s="335"/>
      <c r="J530" s="335"/>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9"/>
      <c r="R530" s="369"/>
      <c r="S530" s="330"/>
      <c r="T530" s="331"/>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2"/>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6"/>
      <c r="H531" s="334"/>
      <c r="I531" s="335"/>
      <c r="J531" s="335"/>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9"/>
      <c r="R531" s="369"/>
      <c r="S531" s="330"/>
      <c r="T531" s="331"/>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2"/>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6"/>
      <c r="H532" s="334"/>
      <c r="I532" s="335"/>
      <c r="J532" s="335"/>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9"/>
      <c r="R532" s="369"/>
      <c r="S532" s="330"/>
      <c r="T532" s="331"/>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2"/>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6"/>
      <c r="H533" s="334"/>
      <c r="I533" s="335"/>
      <c r="J533" s="335"/>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9"/>
      <c r="R533" s="369"/>
      <c r="S533" s="330"/>
      <c r="T533" s="331"/>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2"/>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6"/>
      <c r="H534" s="334"/>
      <c r="I534" s="335"/>
      <c r="J534" s="335"/>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9"/>
      <c r="R534" s="369"/>
      <c r="S534" s="330"/>
      <c r="T534" s="331"/>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2"/>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6"/>
      <c r="H535" s="334"/>
      <c r="I535" s="335"/>
      <c r="J535" s="335"/>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9"/>
      <c r="R535" s="369"/>
      <c r="S535" s="330"/>
      <c r="T535" s="331"/>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2"/>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6"/>
      <c r="H536" s="334"/>
      <c r="I536" s="335"/>
      <c r="J536" s="335"/>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9"/>
      <c r="R536" s="369"/>
      <c r="S536" s="330"/>
      <c r="T536" s="331"/>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2"/>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6"/>
      <c r="H537" s="334"/>
      <c r="I537" s="335"/>
      <c r="J537" s="335"/>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9"/>
      <c r="R537" s="369"/>
      <c r="S537" s="330"/>
      <c r="T537" s="331"/>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2"/>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6"/>
      <c r="H538" s="334"/>
      <c r="I538" s="335"/>
      <c r="J538" s="335"/>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9"/>
      <c r="R538" s="369"/>
      <c r="S538" s="330"/>
      <c r="T538" s="331"/>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2"/>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6"/>
      <c r="H539" s="334"/>
      <c r="I539" s="335"/>
      <c r="J539" s="335"/>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9"/>
      <c r="R539" s="369"/>
      <c r="S539" s="330"/>
      <c r="T539" s="331"/>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2"/>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6"/>
      <c r="H540" s="334"/>
      <c r="I540" s="335"/>
      <c r="J540" s="335"/>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9"/>
      <c r="R540" s="369"/>
      <c r="S540" s="330"/>
      <c r="T540" s="331"/>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2"/>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6"/>
      <c r="H541" s="334"/>
      <c r="I541" s="335"/>
      <c r="J541" s="335"/>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9"/>
      <c r="R541" s="369"/>
      <c r="S541" s="330"/>
      <c r="T541" s="331"/>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2"/>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6"/>
      <c r="H542" s="334"/>
      <c r="I542" s="335"/>
      <c r="J542" s="335"/>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9"/>
      <c r="R542" s="369"/>
      <c r="S542" s="330"/>
      <c r="T542" s="331"/>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2"/>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6"/>
      <c r="H543" s="334"/>
      <c r="I543" s="335"/>
      <c r="J543" s="335"/>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9"/>
      <c r="R543" s="369"/>
      <c r="S543" s="330"/>
      <c r="T543" s="331"/>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2"/>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6"/>
      <c r="H544" s="334"/>
      <c r="I544" s="335"/>
      <c r="J544" s="335"/>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9"/>
      <c r="R544" s="369"/>
      <c r="S544" s="330"/>
      <c r="T544" s="331"/>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2"/>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6"/>
      <c r="H545" s="334"/>
      <c r="I545" s="335"/>
      <c r="J545" s="335"/>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9"/>
      <c r="R545" s="369"/>
      <c r="S545" s="330"/>
      <c r="T545" s="331"/>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2"/>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6"/>
      <c r="H546" s="334"/>
      <c r="I546" s="335"/>
      <c r="J546" s="335"/>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9"/>
      <c r="R546" s="369"/>
      <c r="S546" s="330"/>
      <c r="T546" s="331"/>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2"/>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6"/>
      <c r="H547" s="334"/>
      <c r="I547" s="335"/>
      <c r="J547" s="335"/>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9"/>
      <c r="R547" s="369"/>
      <c r="S547" s="330"/>
      <c r="T547" s="331"/>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2"/>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6"/>
      <c r="H548" s="334"/>
      <c r="I548" s="335"/>
      <c r="J548" s="335"/>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9"/>
      <c r="R548" s="369"/>
      <c r="S548" s="330"/>
      <c r="T548" s="331"/>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2"/>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6"/>
      <c r="H549" s="334"/>
      <c r="I549" s="335"/>
      <c r="J549" s="335"/>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9"/>
      <c r="R549" s="369"/>
      <c r="S549" s="330"/>
      <c r="T549" s="331"/>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2"/>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6"/>
      <c r="H550" s="334"/>
      <c r="I550" s="335"/>
      <c r="J550" s="335"/>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9"/>
      <c r="R550" s="369"/>
      <c r="S550" s="330"/>
      <c r="T550" s="331"/>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2"/>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6"/>
      <c r="H551" s="334"/>
      <c r="I551" s="335"/>
      <c r="J551" s="335"/>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9"/>
      <c r="R551" s="369"/>
      <c r="S551" s="330"/>
      <c r="T551" s="331"/>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2"/>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6"/>
      <c r="H552" s="334"/>
      <c r="I552" s="335"/>
      <c r="J552" s="335"/>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9"/>
      <c r="R552" s="369"/>
      <c r="S552" s="330"/>
      <c r="T552" s="331"/>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2"/>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6"/>
      <c r="H553" s="334"/>
      <c r="I553" s="335"/>
      <c r="J553" s="335"/>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9"/>
      <c r="R553" s="369"/>
      <c r="S553" s="330"/>
      <c r="T553" s="331"/>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2"/>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6"/>
      <c r="H554" s="334"/>
      <c r="I554" s="335"/>
      <c r="J554" s="335"/>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9"/>
      <c r="R554" s="369"/>
      <c r="S554" s="330"/>
      <c r="T554" s="331"/>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2"/>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6"/>
      <c r="H555" s="334"/>
      <c r="I555" s="335"/>
      <c r="J555" s="335"/>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9"/>
      <c r="R555" s="369"/>
      <c r="S555" s="330"/>
      <c r="T555" s="331"/>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2"/>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6"/>
      <c r="H556" s="334"/>
      <c r="I556" s="335"/>
      <c r="J556" s="335"/>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9"/>
      <c r="R556" s="369"/>
      <c r="S556" s="330"/>
      <c r="T556" s="331"/>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2"/>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6"/>
      <c r="H557" s="334"/>
      <c r="I557" s="335"/>
      <c r="J557" s="335"/>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9"/>
      <c r="R557" s="369"/>
      <c r="S557" s="330"/>
      <c r="T557" s="331"/>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2"/>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6"/>
      <c r="H558" s="334"/>
      <c r="I558" s="335"/>
      <c r="J558" s="335"/>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9"/>
      <c r="R558" s="369"/>
      <c r="S558" s="330"/>
      <c r="T558" s="331"/>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2"/>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6"/>
      <c r="H559" s="334"/>
      <c r="I559" s="335"/>
      <c r="J559" s="335"/>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9"/>
      <c r="R559" s="369"/>
      <c r="S559" s="330"/>
      <c r="T559" s="331"/>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2"/>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6"/>
      <c r="H560" s="334"/>
      <c r="I560" s="335"/>
      <c r="J560" s="335"/>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9"/>
      <c r="R560" s="369"/>
      <c r="S560" s="330"/>
      <c r="T560" s="331"/>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2"/>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6"/>
      <c r="H561" s="334"/>
      <c r="I561" s="335"/>
      <c r="J561" s="335"/>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9"/>
      <c r="R561" s="369"/>
      <c r="S561" s="330"/>
      <c r="T561" s="331"/>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2"/>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6"/>
      <c r="H562" s="334"/>
      <c r="I562" s="335"/>
      <c r="J562" s="335"/>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9"/>
      <c r="R562" s="369"/>
      <c r="S562" s="330"/>
      <c r="T562" s="331"/>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2"/>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6"/>
      <c r="H563" s="334"/>
      <c r="I563" s="335"/>
      <c r="J563" s="335"/>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9"/>
      <c r="R563" s="369"/>
      <c r="S563" s="330"/>
      <c r="T563" s="331"/>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2"/>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6"/>
      <c r="H564" s="334"/>
      <c r="I564" s="335"/>
      <c r="J564" s="335"/>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9"/>
      <c r="R564" s="369"/>
      <c r="S564" s="330"/>
      <c r="T564" s="331"/>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2"/>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6"/>
      <c r="H565" s="334"/>
      <c r="I565" s="335"/>
      <c r="J565" s="335"/>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9"/>
      <c r="R565" s="369"/>
      <c r="S565" s="330"/>
      <c r="T565" s="331"/>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2"/>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6"/>
      <c r="H566" s="334"/>
      <c r="I566" s="335"/>
      <c r="J566" s="335"/>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9"/>
      <c r="R566" s="369"/>
      <c r="S566" s="330"/>
      <c r="T566" s="331"/>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2"/>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6"/>
      <c r="H567" s="334"/>
      <c r="I567" s="335"/>
      <c r="J567" s="335"/>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9"/>
      <c r="R567" s="369"/>
      <c r="S567" s="330"/>
      <c r="T567" s="331"/>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2"/>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6"/>
      <c r="H568" s="334"/>
      <c r="I568" s="335"/>
      <c r="J568" s="335"/>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9"/>
      <c r="R568" s="369"/>
      <c r="S568" s="330"/>
      <c r="T568" s="331"/>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2"/>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6"/>
      <c r="H569" s="334"/>
      <c r="I569" s="335"/>
      <c r="J569" s="335"/>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9"/>
      <c r="R569" s="369"/>
      <c r="S569" s="330"/>
      <c r="T569" s="331"/>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2"/>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6"/>
      <c r="H570" s="334"/>
      <c r="I570" s="335"/>
      <c r="J570" s="335"/>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9"/>
      <c r="R570" s="369"/>
      <c r="S570" s="330"/>
      <c r="T570" s="331"/>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2"/>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6"/>
      <c r="H571" s="334"/>
      <c r="I571" s="335"/>
      <c r="J571" s="335"/>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9"/>
      <c r="R571" s="369"/>
      <c r="S571" s="330"/>
      <c r="T571" s="331"/>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2"/>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6"/>
      <c r="H572" s="334"/>
      <c r="I572" s="335"/>
      <c r="J572" s="335"/>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9"/>
      <c r="R572" s="369"/>
      <c r="S572" s="330"/>
      <c r="T572" s="331"/>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2"/>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6"/>
      <c r="H573" s="334"/>
      <c r="I573" s="335"/>
      <c r="J573" s="335"/>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9"/>
      <c r="R573" s="369"/>
      <c r="S573" s="330"/>
      <c r="T573" s="331"/>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2"/>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6"/>
      <c r="H574" s="334"/>
      <c r="I574" s="335"/>
      <c r="J574" s="335"/>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9"/>
      <c r="R574" s="369"/>
      <c r="S574" s="330"/>
      <c r="T574" s="331"/>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2"/>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6"/>
      <c r="H575" s="334"/>
      <c r="I575" s="335"/>
      <c r="J575" s="335"/>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9"/>
      <c r="R575" s="369"/>
      <c r="S575" s="330"/>
      <c r="T575" s="331"/>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2"/>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6"/>
      <c r="H576" s="334"/>
      <c r="I576" s="335"/>
      <c r="J576" s="335"/>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9"/>
      <c r="R576" s="369"/>
      <c r="S576" s="330"/>
      <c r="T576" s="331"/>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2"/>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6"/>
      <c r="H577" s="334"/>
      <c r="I577" s="335"/>
      <c r="J577" s="335"/>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9"/>
      <c r="R577" s="369"/>
      <c r="S577" s="330"/>
      <c r="T577" s="331"/>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2"/>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6"/>
      <c r="H578" s="334"/>
      <c r="I578" s="335"/>
      <c r="J578" s="335"/>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9"/>
      <c r="R578" s="369"/>
      <c r="S578" s="330"/>
      <c r="T578" s="331"/>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2"/>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6"/>
      <c r="H579" s="334"/>
      <c r="I579" s="335"/>
      <c r="J579" s="335"/>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9"/>
      <c r="R579" s="369"/>
      <c r="S579" s="330"/>
      <c r="T579" s="331"/>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2"/>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6"/>
      <c r="H580" s="334"/>
      <c r="I580" s="335"/>
      <c r="J580" s="335"/>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9"/>
      <c r="R580" s="369"/>
      <c r="S580" s="330"/>
      <c r="T580" s="331"/>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2"/>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6"/>
      <c r="H581" s="334"/>
      <c r="I581" s="335"/>
      <c r="J581" s="335"/>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9"/>
      <c r="R581" s="369"/>
      <c r="S581" s="330"/>
      <c r="T581" s="331"/>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2"/>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6"/>
      <c r="H582" s="334"/>
      <c r="I582" s="335"/>
      <c r="J582" s="335"/>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9"/>
      <c r="R582" s="369"/>
      <c r="S582" s="330"/>
      <c r="T582" s="331"/>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2"/>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6"/>
      <c r="H583" s="334"/>
      <c r="I583" s="335"/>
      <c r="J583" s="335"/>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9"/>
      <c r="R583" s="369"/>
      <c r="S583" s="330"/>
      <c r="T583" s="331"/>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2"/>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6"/>
      <c r="H584" s="334"/>
      <c r="I584" s="335"/>
      <c r="J584" s="335"/>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9"/>
      <c r="R584" s="369"/>
      <c r="S584" s="330"/>
      <c r="T584" s="331"/>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2"/>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6"/>
      <c r="H585" s="334"/>
      <c r="I585" s="335"/>
      <c r="J585" s="335"/>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9"/>
      <c r="R585" s="369"/>
      <c r="S585" s="330"/>
      <c r="T585" s="331"/>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2"/>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6"/>
      <c r="H586" s="334"/>
      <c r="I586" s="335"/>
      <c r="J586" s="335"/>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9"/>
      <c r="R586" s="369"/>
      <c r="S586" s="330"/>
      <c r="T586" s="331"/>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2"/>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6"/>
      <c r="H587" s="334"/>
      <c r="I587" s="335"/>
      <c r="J587" s="335"/>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9"/>
      <c r="R587" s="369"/>
      <c r="S587" s="330"/>
      <c r="T587" s="331"/>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2"/>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6"/>
      <c r="H588" s="334"/>
      <c r="I588" s="335"/>
      <c r="J588" s="335"/>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9"/>
      <c r="R588" s="369"/>
      <c r="S588" s="330"/>
      <c r="T588" s="331"/>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2"/>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6"/>
      <c r="H589" s="334"/>
      <c r="I589" s="335"/>
      <c r="J589" s="335"/>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9"/>
      <c r="R589" s="369"/>
      <c r="S589" s="330"/>
      <c r="T589" s="331"/>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2"/>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6"/>
      <c r="H590" s="334"/>
      <c r="I590" s="335"/>
      <c r="J590" s="335"/>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9"/>
      <c r="R590" s="369"/>
      <c r="S590" s="330"/>
      <c r="T590" s="331"/>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2"/>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6"/>
      <c r="H591" s="334"/>
      <c r="I591" s="335"/>
      <c r="J591" s="335"/>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9"/>
      <c r="R591" s="369"/>
      <c r="S591" s="330"/>
      <c r="T591" s="331"/>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2"/>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6"/>
      <c r="H592" s="334"/>
      <c r="I592" s="335"/>
      <c r="J592" s="335"/>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9"/>
      <c r="R592" s="369"/>
      <c r="S592" s="330"/>
      <c r="T592" s="331"/>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2"/>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6"/>
      <c r="H593" s="334"/>
      <c r="I593" s="335"/>
      <c r="J593" s="335"/>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9"/>
      <c r="R593" s="369"/>
      <c r="S593" s="330"/>
      <c r="T593" s="331"/>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2"/>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6"/>
      <c r="H594" s="334"/>
      <c r="I594" s="335"/>
      <c r="J594" s="335"/>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9"/>
      <c r="R594" s="369"/>
      <c r="S594" s="330"/>
      <c r="T594" s="331"/>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2"/>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6"/>
      <c r="H595" s="334"/>
      <c r="I595" s="335"/>
      <c r="J595" s="335"/>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9"/>
      <c r="R595" s="369"/>
      <c r="S595" s="330"/>
      <c r="T595" s="331"/>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2"/>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6"/>
      <c r="H596" s="334"/>
      <c r="I596" s="335"/>
      <c r="J596" s="335"/>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9"/>
      <c r="R596" s="369"/>
      <c r="S596" s="330"/>
      <c r="T596" s="331"/>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2"/>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6"/>
      <c r="H597" s="334"/>
      <c r="I597" s="335"/>
      <c r="J597" s="335"/>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9"/>
      <c r="R597" s="369"/>
      <c r="S597" s="330"/>
      <c r="T597" s="331"/>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2"/>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6"/>
      <c r="H598" s="334"/>
      <c r="I598" s="335"/>
      <c r="J598" s="335"/>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9"/>
      <c r="R598" s="369"/>
      <c r="S598" s="330"/>
      <c r="T598" s="331"/>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2"/>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6"/>
      <c r="H599" s="334"/>
      <c r="I599" s="335"/>
      <c r="J599" s="335"/>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9"/>
      <c r="R599" s="369"/>
      <c r="S599" s="330"/>
      <c r="T599" s="331"/>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2"/>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6"/>
      <c r="H600" s="334"/>
      <c r="I600" s="335"/>
      <c r="J600" s="335"/>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9"/>
      <c r="R600" s="369"/>
      <c r="S600" s="330"/>
      <c r="T600" s="331"/>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2"/>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6"/>
      <c r="H601" s="334"/>
      <c r="I601" s="335"/>
      <c r="J601" s="335"/>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9"/>
      <c r="R601" s="369"/>
      <c r="S601" s="330"/>
      <c r="T601" s="331"/>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2"/>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6"/>
      <c r="H602" s="334"/>
      <c r="I602" s="335"/>
      <c r="J602" s="335"/>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9"/>
      <c r="R602" s="369"/>
      <c r="S602" s="330"/>
      <c r="T602" s="331"/>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2"/>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6"/>
      <c r="H603" s="334"/>
      <c r="I603" s="335"/>
      <c r="J603" s="335"/>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9"/>
      <c r="R603" s="369"/>
      <c r="S603" s="330"/>
      <c r="T603" s="331"/>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2"/>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6"/>
      <c r="H604" s="334"/>
      <c r="I604" s="335"/>
      <c r="J604" s="335"/>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9"/>
      <c r="R604" s="369"/>
      <c r="S604" s="330"/>
      <c r="T604" s="331"/>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2"/>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6"/>
      <c r="H605" s="334"/>
      <c r="I605" s="335"/>
      <c r="J605" s="335"/>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9"/>
      <c r="R605" s="369"/>
      <c r="S605" s="330"/>
      <c r="T605" s="331"/>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2"/>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6"/>
      <c r="H606" s="334"/>
      <c r="I606" s="335"/>
      <c r="J606" s="335"/>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9"/>
      <c r="R606" s="369"/>
      <c r="S606" s="330"/>
      <c r="T606" s="331"/>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2"/>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6"/>
      <c r="H607" s="334"/>
      <c r="I607" s="335"/>
      <c r="J607" s="335"/>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9"/>
      <c r="R607" s="369"/>
      <c r="S607" s="330"/>
      <c r="T607" s="331"/>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2"/>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6"/>
      <c r="H608" s="334"/>
      <c r="I608" s="335"/>
      <c r="J608" s="335"/>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9"/>
      <c r="R608" s="369"/>
      <c r="S608" s="330"/>
      <c r="T608" s="331"/>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2"/>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6"/>
      <c r="H609" s="334"/>
      <c r="I609" s="335"/>
      <c r="J609" s="335"/>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9"/>
      <c r="R609" s="369"/>
      <c r="S609" s="330"/>
      <c r="T609" s="331"/>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2"/>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6"/>
      <c r="H610" s="334"/>
      <c r="I610" s="335"/>
      <c r="J610" s="335"/>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9"/>
      <c r="R610" s="369"/>
      <c r="S610" s="330"/>
      <c r="T610" s="331"/>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2"/>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6"/>
      <c r="H611" s="334"/>
      <c r="I611" s="335"/>
      <c r="J611" s="335"/>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9"/>
      <c r="R611" s="369"/>
      <c r="S611" s="330"/>
      <c r="T611" s="331"/>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2"/>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6"/>
      <c r="H612" s="334"/>
      <c r="I612" s="335"/>
      <c r="J612" s="335"/>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9"/>
      <c r="R612" s="369"/>
      <c r="S612" s="330"/>
      <c r="T612" s="331"/>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2"/>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6"/>
      <c r="H613" s="334"/>
      <c r="I613" s="335"/>
      <c r="J613" s="335"/>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9"/>
      <c r="R613" s="369"/>
      <c r="S613" s="330"/>
      <c r="T613" s="331"/>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2"/>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6"/>
      <c r="H614" s="334"/>
      <c r="I614" s="335"/>
      <c r="J614" s="335"/>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9"/>
      <c r="R614" s="369"/>
      <c r="S614" s="330"/>
      <c r="T614" s="331"/>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2"/>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6"/>
      <c r="H615" s="334"/>
      <c r="I615" s="335"/>
      <c r="J615" s="335"/>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9"/>
      <c r="R615" s="369"/>
      <c r="S615" s="330"/>
      <c r="T615" s="331"/>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2"/>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6"/>
      <c r="H616" s="334"/>
      <c r="I616" s="335"/>
      <c r="J616" s="335"/>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9"/>
      <c r="R616" s="369"/>
      <c r="S616" s="330"/>
      <c r="T616" s="331"/>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2"/>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6"/>
      <c r="H617" s="334"/>
      <c r="I617" s="335"/>
      <c r="J617" s="335"/>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9"/>
      <c r="R617" s="369"/>
      <c r="S617" s="330"/>
      <c r="T617" s="331"/>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2"/>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6"/>
      <c r="H618" s="334"/>
      <c r="I618" s="335"/>
      <c r="J618" s="335"/>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9"/>
      <c r="R618" s="369"/>
      <c r="S618" s="330"/>
      <c r="T618" s="331"/>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2"/>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6"/>
      <c r="H619" s="334"/>
      <c r="I619" s="335"/>
      <c r="J619" s="335"/>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9"/>
      <c r="R619" s="369"/>
      <c r="S619" s="330"/>
      <c r="T619" s="331"/>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2"/>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6"/>
      <c r="H620" s="334"/>
      <c r="I620" s="335"/>
      <c r="J620" s="335"/>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9"/>
      <c r="R620" s="369"/>
      <c r="S620" s="330"/>
      <c r="T620" s="331"/>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2"/>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6"/>
      <c r="H621" s="334"/>
      <c r="I621" s="335"/>
      <c r="J621" s="335"/>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9"/>
      <c r="R621" s="369"/>
      <c r="S621" s="330"/>
      <c r="T621" s="331"/>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2"/>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6"/>
      <c r="H622" s="334"/>
      <c r="I622" s="335"/>
      <c r="J622" s="335"/>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9"/>
      <c r="R622" s="369"/>
      <c r="S622" s="330"/>
      <c r="T622" s="331"/>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2"/>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6"/>
      <c r="H623" s="334"/>
      <c r="I623" s="335"/>
      <c r="J623" s="335"/>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9"/>
      <c r="R623" s="369"/>
      <c r="S623" s="330"/>
      <c r="T623" s="331"/>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2"/>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6"/>
      <c r="H624" s="334"/>
      <c r="I624" s="335"/>
      <c r="J624" s="335"/>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9"/>
      <c r="R624" s="369"/>
      <c r="S624" s="330"/>
      <c r="T624" s="331"/>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2"/>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6"/>
      <c r="H625" s="334"/>
      <c r="I625" s="335"/>
      <c r="J625" s="335"/>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9"/>
      <c r="R625" s="369"/>
      <c r="S625" s="330"/>
      <c r="T625" s="331"/>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2"/>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6"/>
      <c r="H626" s="334"/>
      <c r="I626" s="335"/>
      <c r="J626" s="335"/>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9"/>
      <c r="R626" s="369"/>
      <c r="S626" s="330"/>
      <c r="T626" s="331"/>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2"/>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6"/>
      <c r="H627" s="334"/>
      <c r="I627" s="335"/>
      <c r="J627" s="335"/>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9"/>
      <c r="R627" s="369"/>
      <c r="S627" s="330"/>
      <c r="T627" s="331"/>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2"/>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6"/>
      <c r="H628" s="334"/>
      <c r="I628" s="335"/>
      <c r="J628" s="335"/>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9"/>
      <c r="R628" s="369"/>
      <c r="S628" s="330"/>
      <c r="T628" s="331"/>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2"/>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6"/>
      <c r="H629" s="334"/>
      <c r="I629" s="335"/>
      <c r="J629" s="335"/>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9"/>
      <c r="R629" s="369"/>
      <c r="S629" s="330"/>
      <c r="T629" s="331"/>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2"/>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6"/>
      <c r="H630" s="334"/>
      <c r="I630" s="335"/>
      <c r="J630" s="335"/>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9"/>
      <c r="R630" s="369"/>
      <c r="S630" s="330"/>
      <c r="T630" s="331"/>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2"/>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6"/>
      <c r="H631" s="334"/>
      <c r="I631" s="335"/>
      <c r="J631" s="335"/>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9"/>
      <c r="R631" s="369"/>
      <c r="S631" s="330"/>
      <c r="T631" s="331"/>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2"/>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6"/>
      <c r="H632" s="334"/>
      <c r="I632" s="335"/>
      <c r="J632" s="335"/>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9"/>
      <c r="R632" s="369"/>
      <c r="S632" s="330"/>
      <c r="T632" s="331"/>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2"/>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6"/>
      <c r="H633" s="334"/>
      <c r="I633" s="335"/>
      <c r="J633" s="335"/>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9"/>
      <c r="R633" s="369"/>
      <c r="S633" s="330"/>
      <c r="T633" s="331"/>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2"/>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6"/>
      <c r="H634" s="334"/>
      <c r="I634" s="335"/>
      <c r="J634" s="335"/>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9"/>
      <c r="R634" s="369"/>
      <c r="S634" s="330"/>
      <c r="T634" s="331"/>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2"/>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6"/>
      <c r="H635" s="334"/>
      <c r="I635" s="335"/>
      <c r="J635" s="335"/>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9"/>
      <c r="R635" s="369"/>
      <c r="S635" s="330"/>
      <c r="T635" s="331"/>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2"/>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6"/>
      <c r="H636" s="334"/>
      <c r="I636" s="335"/>
      <c r="J636" s="335"/>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9"/>
      <c r="R636" s="369"/>
      <c r="S636" s="330"/>
      <c r="T636" s="331"/>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2"/>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6"/>
      <c r="H637" s="334"/>
      <c r="I637" s="335"/>
      <c r="J637" s="335"/>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9"/>
      <c r="R637" s="369"/>
      <c r="S637" s="330"/>
      <c r="T637" s="331"/>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2"/>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6"/>
      <c r="H638" s="334"/>
      <c r="I638" s="335"/>
      <c r="J638" s="335"/>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9"/>
      <c r="R638" s="369"/>
      <c r="S638" s="330"/>
      <c r="T638" s="331"/>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2"/>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6"/>
      <c r="H639" s="334"/>
      <c r="I639" s="335"/>
      <c r="J639" s="335"/>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9"/>
      <c r="R639" s="369"/>
      <c r="S639" s="330"/>
      <c r="T639" s="331"/>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2"/>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6"/>
      <c r="H640" s="334"/>
      <c r="I640" s="335"/>
      <c r="J640" s="335"/>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9"/>
      <c r="R640" s="369"/>
      <c r="S640" s="330"/>
      <c r="T640" s="331"/>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2"/>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6"/>
      <c r="H641" s="334"/>
      <c r="I641" s="335"/>
      <c r="J641" s="335"/>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9"/>
      <c r="R641" s="369"/>
      <c r="S641" s="330"/>
      <c r="T641" s="331"/>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2"/>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6"/>
      <c r="H642" s="334"/>
      <c r="I642" s="335"/>
      <c r="J642" s="335"/>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9"/>
      <c r="R642" s="369"/>
      <c r="S642" s="330"/>
      <c r="T642" s="331"/>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2"/>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6"/>
      <c r="H643" s="334"/>
      <c r="I643" s="335"/>
      <c r="J643" s="335"/>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9"/>
      <c r="R643" s="369"/>
      <c r="S643" s="330"/>
      <c r="T643" s="331"/>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2"/>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6"/>
      <c r="H644" s="334"/>
      <c r="I644" s="335"/>
      <c r="J644" s="335"/>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9"/>
      <c r="R644" s="369"/>
      <c r="S644" s="330"/>
      <c r="T644" s="331"/>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2"/>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6"/>
      <c r="H645" s="334"/>
      <c r="I645" s="335"/>
      <c r="J645" s="335"/>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9"/>
      <c r="R645" s="369"/>
      <c r="S645" s="330"/>
      <c r="T645" s="331"/>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2"/>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6"/>
      <c r="H646" s="334"/>
      <c r="I646" s="335"/>
      <c r="J646" s="335"/>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9"/>
      <c r="R646" s="369"/>
      <c r="S646" s="330"/>
      <c r="T646" s="331"/>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2"/>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6"/>
      <c r="H647" s="334"/>
      <c r="I647" s="335"/>
      <c r="J647" s="335"/>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9"/>
      <c r="R647" s="369"/>
      <c r="S647" s="330"/>
      <c r="T647" s="331"/>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2"/>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6"/>
      <c r="H648" s="334"/>
      <c r="I648" s="335"/>
      <c r="J648" s="335"/>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9"/>
      <c r="R648" s="369"/>
      <c r="S648" s="330"/>
      <c r="T648" s="331"/>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2"/>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6"/>
      <c r="H649" s="334"/>
      <c r="I649" s="335"/>
      <c r="J649" s="335"/>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9"/>
      <c r="R649" s="369"/>
      <c r="S649" s="330"/>
      <c r="T649" s="331"/>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2"/>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6"/>
      <c r="H650" s="334"/>
      <c r="I650" s="335"/>
      <c r="J650" s="335"/>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9"/>
      <c r="R650" s="369"/>
      <c r="S650" s="330"/>
      <c r="T650" s="331"/>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2"/>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6"/>
      <c r="H651" s="334"/>
      <c r="I651" s="335"/>
      <c r="J651" s="335"/>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9"/>
      <c r="R651" s="369"/>
      <c r="S651" s="330"/>
      <c r="T651" s="331"/>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2"/>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6"/>
      <c r="H652" s="334"/>
      <c r="I652" s="335"/>
      <c r="J652" s="335"/>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9"/>
      <c r="R652" s="369"/>
      <c r="S652" s="330"/>
      <c r="T652" s="331"/>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2"/>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6"/>
      <c r="H653" s="334"/>
      <c r="I653" s="335"/>
      <c r="J653" s="335"/>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9"/>
      <c r="R653" s="369"/>
      <c r="S653" s="330"/>
      <c r="T653" s="331"/>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2"/>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6"/>
      <c r="H654" s="334"/>
      <c r="I654" s="335"/>
      <c r="J654" s="335"/>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9"/>
      <c r="R654" s="369"/>
      <c r="S654" s="330"/>
      <c r="T654" s="331"/>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2"/>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6"/>
      <c r="H655" s="334"/>
      <c r="I655" s="335"/>
      <c r="J655" s="335"/>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9"/>
      <c r="R655" s="369"/>
      <c r="S655" s="330"/>
      <c r="T655" s="331"/>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2"/>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6"/>
      <c r="H656" s="334"/>
      <c r="I656" s="335"/>
      <c r="J656" s="335"/>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9"/>
      <c r="R656" s="369"/>
      <c r="S656" s="330"/>
      <c r="T656" s="331"/>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2"/>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6"/>
      <c r="H657" s="334"/>
      <c r="I657" s="335"/>
      <c r="J657" s="335"/>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9"/>
      <c r="R657" s="369"/>
      <c r="S657" s="330"/>
      <c r="T657" s="331"/>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2"/>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6"/>
      <c r="H658" s="334"/>
      <c r="I658" s="335"/>
      <c r="J658" s="335"/>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9"/>
      <c r="R658" s="369"/>
      <c r="S658" s="330"/>
      <c r="T658" s="331"/>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2"/>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6"/>
      <c r="H659" s="334"/>
      <c r="I659" s="335"/>
      <c r="J659" s="335"/>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9"/>
      <c r="R659" s="369"/>
      <c r="S659" s="330"/>
      <c r="T659" s="331"/>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2"/>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6"/>
      <c r="H660" s="334"/>
      <c r="I660" s="335"/>
      <c r="J660" s="335"/>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9"/>
      <c r="R660" s="369"/>
      <c r="S660" s="330"/>
      <c r="T660" s="331"/>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2"/>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6"/>
      <c r="H661" s="334"/>
      <c r="I661" s="335"/>
      <c r="J661" s="335"/>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9"/>
      <c r="R661" s="369"/>
      <c r="S661" s="330"/>
      <c r="T661" s="331"/>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2"/>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6"/>
      <c r="H662" s="334"/>
      <c r="I662" s="335"/>
      <c r="J662" s="335"/>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9"/>
      <c r="R662" s="369"/>
      <c r="S662" s="330"/>
      <c r="T662" s="331"/>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2"/>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6"/>
      <c r="H663" s="334"/>
      <c r="I663" s="335"/>
      <c r="J663" s="335"/>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9"/>
      <c r="R663" s="369"/>
      <c r="S663" s="330"/>
      <c r="T663" s="331"/>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2"/>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6"/>
      <c r="H664" s="334"/>
      <c r="I664" s="335"/>
      <c r="J664" s="335"/>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9"/>
      <c r="R664" s="369"/>
      <c r="S664" s="330"/>
      <c r="T664" s="331"/>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2"/>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6"/>
      <c r="H665" s="334"/>
      <c r="I665" s="335"/>
      <c r="J665" s="335"/>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9"/>
      <c r="R665" s="369"/>
      <c r="S665" s="330"/>
      <c r="T665" s="331"/>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2"/>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6"/>
      <c r="H666" s="334"/>
      <c r="I666" s="335"/>
      <c r="J666" s="335"/>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9"/>
      <c r="R666" s="369"/>
      <c r="S666" s="330"/>
      <c r="T666" s="331"/>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2"/>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6"/>
      <c r="H667" s="334"/>
      <c r="I667" s="335"/>
      <c r="J667" s="335"/>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9"/>
      <c r="R667" s="369"/>
      <c r="S667" s="330"/>
      <c r="T667" s="331"/>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2"/>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6"/>
      <c r="H668" s="334"/>
      <c r="I668" s="335"/>
      <c r="J668" s="335"/>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9"/>
      <c r="R668" s="369"/>
      <c r="S668" s="330"/>
      <c r="T668" s="331"/>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2"/>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6"/>
      <c r="H669" s="334"/>
      <c r="I669" s="335"/>
      <c r="J669" s="335"/>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9"/>
      <c r="R669" s="369"/>
      <c r="S669" s="330"/>
      <c r="T669" s="331"/>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2"/>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6"/>
      <c r="H670" s="334"/>
      <c r="I670" s="335"/>
      <c r="J670" s="335"/>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9"/>
      <c r="R670" s="369"/>
      <c r="S670" s="330"/>
      <c r="T670" s="331"/>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2"/>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6"/>
      <c r="H671" s="334"/>
      <c r="I671" s="335"/>
      <c r="J671" s="335"/>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9"/>
      <c r="R671" s="369"/>
      <c r="S671" s="330"/>
      <c r="T671" s="331"/>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2"/>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6"/>
      <c r="H672" s="334"/>
      <c r="I672" s="335"/>
      <c r="J672" s="335"/>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9"/>
      <c r="R672" s="369"/>
      <c r="S672" s="330"/>
      <c r="T672" s="331"/>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2"/>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6"/>
      <c r="H673" s="334"/>
      <c r="I673" s="335"/>
      <c r="J673" s="335"/>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9"/>
      <c r="R673" s="369"/>
      <c r="S673" s="330"/>
      <c r="T673" s="331"/>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2"/>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6"/>
      <c r="H674" s="334"/>
      <c r="I674" s="335"/>
      <c r="J674" s="335"/>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9"/>
      <c r="R674" s="369"/>
      <c r="S674" s="330"/>
      <c r="T674" s="331"/>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2"/>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6"/>
      <c r="H675" s="334"/>
      <c r="I675" s="335"/>
      <c r="J675" s="335"/>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9"/>
      <c r="R675" s="369"/>
      <c r="S675" s="330"/>
      <c r="T675" s="331"/>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2"/>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6"/>
      <c r="H676" s="334"/>
      <c r="I676" s="335"/>
      <c r="J676" s="335"/>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9"/>
      <c r="R676" s="369"/>
      <c r="S676" s="330"/>
      <c r="T676" s="331"/>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2"/>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6"/>
      <c r="H677" s="334"/>
      <c r="I677" s="335"/>
      <c r="J677" s="335"/>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9"/>
      <c r="R677" s="369"/>
      <c r="S677" s="330"/>
      <c r="T677" s="331"/>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2"/>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6"/>
      <c r="H678" s="334"/>
      <c r="I678" s="335"/>
      <c r="J678" s="335"/>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9"/>
      <c r="R678" s="369"/>
      <c r="S678" s="330"/>
      <c r="T678" s="331"/>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2"/>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6"/>
      <c r="H679" s="334"/>
      <c r="I679" s="335"/>
      <c r="J679" s="335"/>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9"/>
      <c r="R679" s="369"/>
      <c r="S679" s="330"/>
      <c r="T679" s="331"/>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2"/>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6"/>
      <c r="H680" s="334"/>
      <c r="I680" s="335"/>
      <c r="J680" s="335"/>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9"/>
      <c r="R680" s="369"/>
      <c r="S680" s="330"/>
      <c r="T680" s="331"/>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2"/>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6"/>
      <c r="H681" s="334"/>
      <c r="I681" s="335"/>
      <c r="J681" s="335"/>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9"/>
      <c r="R681" s="369"/>
      <c r="S681" s="330"/>
      <c r="T681" s="331"/>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2"/>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6"/>
      <c r="H682" s="334"/>
      <c r="I682" s="335"/>
      <c r="J682" s="335"/>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9"/>
      <c r="R682" s="369"/>
      <c r="S682" s="330"/>
      <c r="T682" s="331"/>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2"/>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6"/>
      <c r="H683" s="334"/>
      <c r="I683" s="335"/>
      <c r="J683" s="335"/>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9"/>
      <c r="R683" s="369"/>
      <c r="S683" s="330"/>
      <c r="T683" s="331"/>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2"/>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6"/>
      <c r="H684" s="334"/>
      <c r="I684" s="335"/>
      <c r="J684" s="335"/>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9"/>
      <c r="R684" s="369"/>
      <c r="S684" s="330"/>
      <c r="T684" s="331"/>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2"/>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6"/>
      <c r="H685" s="334"/>
      <c r="I685" s="335"/>
      <c r="J685" s="335"/>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9"/>
      <c r="R685" s="369"/>
      <c r="S685" s="330"/>
      <c r="T685" s="331"/>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2"/>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6"/>
      <c r="H686" s="334"/>
      <c r="I686" s="335"/>
      <c r="J686" s="335"/>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9"/>
      <c r="R686" s="369"/>
      <c r="S686" s="330"/>
      <c r="T686" s="331"/>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2"/>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6"/>
      <c r="H687" s="334"/>
      <c r="I687" s="335"/>
      <c r="J687" s="335"/>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9"/>
      <c r="R687" s="369"/>
      <c r="S687" s="330"/>
      <c r="T687" s="331"/>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2"/>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6"/>
      <c r="H688" s="334"/>
      <c r="I688" s="335"/>
      <c r="J688" s="335"/>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9"/>
      <c r="R688" s="369"/>
      <c r="S688" s="330"/>
      <c r="T688" s="331"/>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2"/>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6"/>
      <c r="H689" s="334"/>
      <c r="I689" s="335"/>
      <c r="J689" s="335"/>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9"/>
      <c r="R689" s="369"/>
      <c r="S689" s="330"/>
      <c r="T689" s="331"/>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2"/>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6"/>
      <c r="H690" s="334"/>
      <c r="I690" s="335"/>
      <c r="J690" s="335"/>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9"/>
      <c r="R690" s="369"/>
      <c r="S690" s="330"/>
      <c r="T690" s="331"/>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2"/>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6"/>
      <c r="H691" s="334"/>
      <c r="I691" s="335"/>
      <c r="J691" s="335"/>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9"/>
      <c r="R691" s="369"/>
      <c r="S691" s="330"/>
      <c r="T691" s="331"/>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2"/>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6"/>
      <c r="H692" s="334"/>
      <c r="I692" s="335"/>
      <c r="J692" s="335"/>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9"/>
      <c r="R692" s="369"/>
      <c r="S692" s="330"/>
      <c r="T692" s="331"/>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2"/>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6"/>
      <c r="H693" s="334"/>
      <c r="I693" s="335"/>
      <c r="J693" s="335"/>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9"/>
      <c r="R693" s="369"/>
      <c r="S693" s="330"/>
      <c r="T693" s="331"/>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2"/>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6"/>
      <c r="H694" s="334"/>
      <c r="I694" s="335"/>
      <c r="J694" s="335"/>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9"/>
      <c r="R694" s="369"/>
      <c r="S694" s="330"/>
      <c r="T694" s="331"/>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2"/>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6"/>
      <c r="H695" s="334"/>
      <c r="I695" s="335"/>
      <c r="J695" s="335"/>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9"/>
      <c r="R695" s="369"/>
      <c r="S695" s="330"/>
      <c r="T695" s="331"/>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2"/>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6"/>
      <c r="H696" s="334"/>
      <c r="I696" s="335"/>
      <c r="J696" s="335"/>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9"/>
      <c r="R696" s="369"/>
      <c r="S696" s="330"/>
      <c r="T696" s="331"/>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2"/>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6"/>
      <c r="H697" s="334"/>
      <c r="I697" s="335"/>
      <c r="J697" s="335"/>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9"/>
      <c r="R697" s="369"/>
      <c r="S697" s="330"/>
      <c r="T697" s="331"/>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2"/>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6"/>
      <c r="H698" s="334"/>
      <c r="I698" s="335"/>
      <c r="J698" s="335"/>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9"/>
      <c r="R698" s="369"/>
      <c r="S698" s="330"/>
      <c r="T698" s="331"/>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2"/>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6"/>
      <c r="H699" s="334"/>
      <c r="I699" s="335"/>
      <c r="J699" s="335"/>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9"/>
      <c r="R699" s="369"/>
      <c r="S699" s="330"/>
      <c r="T699" s="331"/>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2"/>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6"/>
      <c r="H700" s="334"/>
      <c r="I700" s="335"/>
      <c r="J700" s="335"/>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9"/>
      <c r="R700" s="369"/>
      <c r="S700" s="330"/>
      <c r="T700" s="331"/>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2"/>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6"/>
      <c r="H701" s="334"/>
      <c r="I701" s="335"/>
      <c r="J701" s="335"/>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9"/>
      <c r="R701" s="369"/>
      <c r="S701" s="330"/>
      <c r="T701" s="331"/>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2"/>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6"/>
      <c r="H702" s="334"/>
      <c r="I702" s="335"/>
      <c r="J702" s="335"/>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9"/>
      <c r="R702" s="369"/>
      <c r="S702" s="330"/>
      <c r="T702" s="331"/>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2"/>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6"/>
      <c r="H703" s="334"/>
      <c r="I703" s="335"/>
      <c r="J703" s="335"/>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9"/>
      <c r="R703" s="369"/>
      <c r="S703" s="330"/>
      <c r="T703" s="331"/>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2"/>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6"/>
      <c r="H704" s="334"/>
      <c r="I704" s="335"/>
      <c r="J704" s="335"/>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9"/>
      <c r="R704" s="369"/>
      <c r="S704" s="330"/>
      <c r="T704" s="331"/>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2"/>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6"/>
      <c r="H705" s="334"/>
      <c r="I705" s="335"/>
      <c r="J705" s="335"/>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9"/>
      <c r="R705" s="369"/>
      <c r="S705" s="330"/>
      <c r="T705" s="331"/>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2"/>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6"/>
      <c r="H706" s="334"/>
      <c r="I706" s="335"/>
      <c r="J706" s="335"/>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9"/>
      <c r="R706" s="369"/>
      <c r="S706" s="330"/>
      <c r="T706" s="331"/>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2"/>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6"/>
      <c r="H707" s="334"/>
      <c r="I707" s="335"/>
      <c r="J707" s="335"/>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9"/>
      <c r="R707" s="369"/>
      <c r="S707" s="330"/>
      <c r="T707" s="331"/>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2"/>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6"/>
      <c r="H708" s="334"/>
      <c r="I708" s="335"/>
      <c r="J708" s="335"/>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9"/>
      <c r="R708" s="369"/>
      <c r="S708" s="330"/>
      <c r="T708" s="331"/>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2"/>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6"/>
      <c r="H709" s="334"/>
      <c r="I709" s="335"/>
      <c r="J709" s="335"/>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9"/>
      <c r="R709" s="369"/>
      <c r="S709" s="330"/>
      <c r="T709" s="331"/>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2"/>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6"/>
      <c r="H710" s="334"/>
      <c r="I710" s="335"/>
      <c r="J710" s="335"/>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9"/>
      <c r="R710" s="369"/>
      <c r="S710" s="330"/>
      <c r="T710" s="331"/>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2"/>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6"/>
      <c r="H711" s="334"/>
      <c r="I711" s="335"/>
      <c r="J711" s="335"/>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9"/>
      <c r="R711" s="369"/>
      <c r="S711" s="330"/>
      <c r="T711" s="331"/>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2"/>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6"/>
      <c r="H712" s="334"/>
      <c r="I712" s="335"/>
      <c r="J712" s="335"/>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9"/>
      <c r="R712" s="369"/>
      <c r="S712" s="330"/>
      <c r="T712" s="331"/>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2"/>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6"/>
      <c r="H713" s="334"/>
      <c r="I713" s="335"/>
      <c r="J713" s="335"/>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9"/>
      <c r="R713" s="369"/>
      <c r="S713" s="330"/>
      <c r="T713" s="331"/>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2"/>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6"/>
      <c r="H714" s="334"/>
      <c r="I714" s="335"/>
      <c r="J714" s="335"/>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9"/>
      <c r="R714" s="369"/>
      <c r="S714" s="330"/>
      <c r="T714" s="331"/>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2"/>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6"/>
      <c r="H715" s="334"/>
      <c r="I715" s="335"/>
      <c r="J715" s="335"/>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9"/>
      <c r="R715" s="369"/>
      <c r="S715" s="330"/>
      <c r="T715" s="331"/>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2"/>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6"/>
      <c r="H716" s="334"/>
      <c r="I716" s="335"/>
      <c r="J716" s="335"/>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9"/>
      <c r="R716" s="369"/>
      <c r="S716" s="330"/>
      <c r="T716" s="331"/>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2"/>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6"/>
      <c r="H717" s="334"/>
      <c r="I717" s="335"/>
      <c r="J717" s="335"/>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9"/>
      <c r="R717" s="369"/>
      <c r="S717" s="330"/>
      <c r="T717" s="331"/>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2"/>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6"/>
      <c r="H718" s="334"/>
      <c r="I718" s="335"/>
      <c r="J718" s="335"/>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9"/>
      <c r="R718" s="369"/>
      <c r="S718" s="330"/>
      <c r="T718" s="331"/>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2"/>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6"/>
      <c r="H719" s="334"/>
      <c r="I719" s="335"/>
      <c r="J719" s="335"/>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9"/>
      <c r="R719" s="369"/>
      <c r="S719" s="330"/>
      <c r="T719" s="331"/>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2"/>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6"/>
      <c r="H720" s="334"/>
      <c r="I720" s="335"/>
      <c r="J720" s="335"/>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9"/>
      <c r="R720" s="369"/>
      <c r="S720" s="330"/>
      <c r="T720" s="331"/>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2"/>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6"/>
      <c r="H721" s="334"/>
      <c r="I721" s="335"/>
      <c r="J721" s="335"/>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9"/>
      <c r="R721" s="369"/>
      <c r="S721" s="330"/>
      <c r="T721" s="331"/>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2"/>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6"/>
      <c r="H722" s="334"/>
      <c r="I722" s="335"/>
      <c r="J722" s="335"/>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9"/>
      <c r="R722" s="369"/>
      <c r="S722" s="330"/>
      <c r="T722" s="331"/>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2"/>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6"/>
      <c r="H723" s="334"/>
      <c r="I723" s="335"/>
      <c r="J723" s="335"/>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9"/>
      <c r="R723" s="369"/>
      <c r="S723" s="330"/>
      <c r="T723" s="331"/>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2"/>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6"/>
      <c r="H724" s="334"/>
      <c r="I724" s="335"/>
      <c r="J724" s="335"/>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9"/>
      <c r="R724" s="369"/>
      <c r="S724" s="330"/>
      <c r="T724" s="331"/>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2"/>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6"/>
      <c r="H725" s="334"/>
      <c r="I725" s="335"/>
      <c r="J725" s="335"/>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9"/>
      <c r="R725" s="369"/>
      <c r="S725" s="330"/>
      <c r="T725" s="331"/>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2"/>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6"/>
      <c r="H726" s="334"/>
      <c r="I726" s="335"/>
      <c r="J726" s="335"/>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9"/>
      <c r="R726" s="369"/>
      <c r="S726" s="330"/>
      <c r="T726" s="331"/>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2"/>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6"/>
      <c r="H727" s="334"/>
      <c r="I727" s="335"/>
      <c r="J727" s="335"/>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9"/>
      <c r="R727" s="369"/>
      <c r="S727" s="330"/>
      <c r="T727" s="331"/>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2"/>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6"/>
      <c r="H728" s="334"/>
      <c r="I728" s="335"/>
      <c r="J728" s="335"/>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9"/>
      <c r="R728" s="369"/>
      <c r="S728" s="330"/>
      <c r="T728" s="331"/>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2"/>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6"/>
      <c r="H729" s="334"/>
      <c r="I729" s="335"/>
      <c r="J729" s="335"/>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9"/>
      <c r="R729" s="369"/>
      <c r="S729" s="330"/>
      <c r="T729" s="331"/>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2"/>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6"/>
      <c r="H730" s="334"/>
      <c r="I730" s="335"/>
      <c r="J730" s="335"/>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9"/>
      <c r="R730" s="369"/>
      <c r="S730" s="330"/>
      <c r="T730" s="331"/>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2"/>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6"/>
      <c r="H731" s="334"/>
      <c r="I731" s="335"/>
      <c r="J731" s="335"/>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9"/>
      <c r="R731" s="369"/>
      <c r="S731" s="330"/>
      <c r="T731" s="331"/>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2"/>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6"/>
      <c r="H732" s="334"/>
      <c r="I732" s="335"/>
      <c r="J732" s="335"/>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9"/>
      <c r="R732" s="369"/>
      <c r="S732" s="330"/>
      <c r="T732" s="331"/>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2"/>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6"/>
      <c r="H733" s="334"/>
      <c r="I733" s="335"/>
      <c r="J733" s="335"/>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9"/>
      <c r="R733" s="369"/>
      <c r="S733" s="330"/>
      <c r="T733" s="331"/>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2"/>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6"/>
      <c r="H734" s="334"/>
      <c r="I734" s="335"/>
      <c r="J734" s="335"/>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9"/>
      <c r="R734" s="369"/>
      <c r="S734" s="330"/>
      <c r="T734" s="331"/>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2"/>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6"/>
      <c r="H735" s="334"/>
      <c r="I735" s="335"/>
      <c r="J735" s="335"/>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9"/>
      <c r="R735" s="369"/>
      <c r="S735" s="330"/>
      <c r="T735" s="331"/>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2"/>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6"/>
      <c r="H736" s="334"/>
      <c r="I736" s="335"/>
      <c r="J736" s="335"/>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9"/>
      <c r="R736" s="369"/>
      <c r="S736" s="330"/>
      <c r="T736" s="331"/>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2"/>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6"/>
      <c r="H737" s="334"/>
      <c r="I737" s="335"/>
      <c r="J737" s="335"/>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9"/>
      <c r="R737" s="369"/>
      <c r="S737" s="330"/>
      <c r="T737" s="331"/>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2"/>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6"/>
      <c r="H738" s="334"/>
      <c r="I738" s="335"/>
      <c r="J738" s="335"/>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9"/>
      <c r="R738" s="369"/>
      <c r="S738" s="330"/>
      <c r="T738" s="331"/>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2"/>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6"/>
      <c r="H739" s="334"/>
      <c r="I739" s="335"/>
      <c r="J739" s="335"/>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9"/>
      <c r="R739" s="369"/>
      <c r="S739" s="330"/>
      <c r="T739" s="331"/>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2"/>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6"/>
      <c r="H740" s="334"/>
      <c r="I740" s="335"/>
      <c r="J740" s="335"/>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9"/>
      <c r="R740" s="369"/>
      <c r="S740" s="330"/>
      <c r="T740" s="331"/>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2"/>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6"/>
      <c r="H741" s="334"/>
      <c r="I741" s="335"/>
      <c r="J741" s="335"/>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9"/>
      <c r="R741" s="369"/>
      <c r="S741" s="330"/>
      <c r="T741" s="331"/>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2"/>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6"/>
      <c r="H742" s="334"/>
      <c r="I742" s="335"/>
      <c r="J742" s="335"/>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9"/>
      <c r="R742" s="369"/>
      <c r="S742" s="330"/>
      <c r="T742" s="331"/>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2"/>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6"/>
      <c r="H743" s="334"/>
      <c r="I743" s="335"/>
      <c r="J743" s="335"/>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9"/>
      <c r="R743" s="369"/>
      <c r="S743" s="330"/>
      <c r="T743" s="331"/>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2"/>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6"/>
      <c r="H744" s="334"/>
      <c r="I744" s="335"/>
      <c r="J744" s="335"/>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9"/>
      <c r="R744" s="369"/>
      <c r="S744" s="330"/>
      <c r="T744" s="331"/>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2"/>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6"/>
      <c r="H745" s="334"/>
      <c r="I745" s="335"/>
      <c r="J745" s="335"/>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9"/>
      <c r="R745" s="369"/>
      <c r="S745" s="330"/>
      <c r="T745" s="331"/>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2"/>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6"/>
      <c r="H746" s="334"/>
      <c r="I746" s="335"/>
      <c r="J746" s="335"/>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9"/>
      <c r="R746" s="369"/>
      <c r="S746" s="330"/>
      <c r="T746" s="331"/>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2"/>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6"/>
      <c r="H747" s="334"/>
      <c r="I747" s="335"/>
      <c r="J747" s="335"/>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9"/>
      <c r="R747" s="369"/>
      <c r="S747" s="330"/>
      <c r="T747" s="331"/>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2"/>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6"/>
      <c r="H748" s="334"/>
      <c r="I748" s="335"/>
      <c r="J748" s="335"/>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9"/>
      <c r="R748" s="369"/>
      <c r="S748" s="330"/>
      <c r="T748" s="331"/>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2"/>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6"/>
      <c r="H749" s="334"/>
      <c r="I749" s="335"/>
      <c r="J749" s="335"/>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9"/>
      <c r="R749" s="369"/>
      <c r="S749" s="330"/>
      <c r="T749" s="331"/>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2"/>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6"/>
      <c r="H750" s="334"/>
      <c r="I750" s="335"/>
      <c r="J750" s="335"/>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9"/>
      <c r="R750" s="369"/>
      <c r="S750" s="330"/>
      <c r="T750" s="331"/>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2"/>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6"/>
      <c r="H751" s="334"/>
      <c r="I751" s="335"/>
      <c r="J751" s="335"/>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9"/>
      <c r="R751" s="369"/>
      <c r="S751" s="330"/>
      <c r="T751" s="331"/>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2"/>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6"/>
      <c r="H752" s="334"/>
      <c r="I752" s="335"/>
      <c r="J752" s="335"/>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9"/>
      <c r="R752" s="369"/>
      <c r="S752" s="330"/>
      <c r="T752" s="331"/>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2"/>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6"/>
      <c r="H753" s="334"/>
      <c r="I753" s="335"/>
      <c r="J753" s="335"/>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9"/>
      <c r="R753" s="369"/>
      <c r="S753" s="330"/>
      <c r="T753" s="331"/>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2"/>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6"/>
      <c r="H754" s="334"/>
      <c r="I754" s="335"/>
      <c r="J754" s="335"/>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9"/>
      <c r="R754" s="369"/>
      <c r="S754" s="330"/>
      <c r="T754" s="331"/>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2"/>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6"/>
      <c r="H755" s="334"/>
      <c r="I755" s="335"/>
      <c r="J755" s="335"/>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9"/>
      <c r="R755" s="369"/>
      <c r="S755" s="330"/>
      <c r="T755" s="331"/>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2"/>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6"/>
      <c r="H756" s="334"/>
      <c r="I756" s="335"/>
      <c r="J756" s="335"/>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9"/>
      <c r="R756" s="369"/>
      <c r="S756" s="330"/>
      <c r="T756" s="331"/>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2"/>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6"/>
      <c r="H757" s="334"/>
      <c r="I757" s="335"/>
      <c r="J757" s="335"/>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9"/>
      <c r="R757" s="369"/>
      <c r="S757" s="330"/>
      <c r="T757" s="331"/>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2"/>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6"/>
      <c r="H758" s="334"/>
      <c r="I758" s="335"/>
      <c r="J758" s="335"/>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9"/>
      <c r="R758" s="369"/>
      <c r="S758" s="330"/>
      <c r="T758" s="331"/>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2"/>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6"/>
      <c r="H759" s="334"/>
      <c r="I759" s="335"/>
      <c r="J759" s="335"/>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9"/>
      <c r="R759" s="369"/>
      <c r="S759" s="330"/>
      <c r="T759" s="331"/>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2"/>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6"/>
      <c r="H760" s="334"/>
      <c r="I760" s="335"/>
      <c r="J760" s="335"/>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9"/>
      <c r="R760" s="369"/>
      <c r="S760" s="330"/>
      <c r="T760" s="331"/>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2"/>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6"/>
      <c r="H761" s="334"/>
      <c r="I761" s="335"/>
      <c r="J761" s="335"/>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9"/>
      <c r="R761" s="369"/>
      <c r="S761" s="330"/>
      <c r="T761" s="331"/>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2"/>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6"/>
      <c r="H762" s="334"/>
      <c r="I762" s="335"/>
      <c r="J762" s="335"/>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9"/>
      <c r="R762" s="369"/>
      <c r="S762" s="330"/>
      <c r="T762" s="331"/>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2"/>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6"/>
      <c r="H763" s="334"/>
      <c r="I763" s="335"/>
      <c r="J763" s="335"/>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9"/>
      <c r="R763" s="369"/>
      <c r="S763" s="330"/>
      <c r="T763" s="331"/>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2"/>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6"/>
      <c r="H764" s="334"/>
      <c r="I764" s="335"/>
      <c r="J764" s="335"/>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9"/>
      <c r="R764" s="369"/>
      <c r="S764" s="330"/>
      <c r="T764" s="331"/>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2"/>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6"/>
      <c r="H765" s="334"/>
      <c r="I765" s="335"/>
      <c r="J765" s="335"/>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9"/>
      <c r="R765" s="369"/>
      <c r="S765" s="330"/>
      <c r="T765" s="331"/>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2"/>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6"/>
      <c r="H766" s="334"/>
      <c r="I766" s="335"/>
      <c r="J766" s="335"/>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9"/>
      <c r="R766" s="369"/>
      <c r="S766" s="330"/>
      <c r="T766" s="331"/>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2"/>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6"/>
      <c r="H767" s="334"/>
      <c r="I767" s="335"/>
      <c r="J767" s="335"/>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9"/>
      <c r="R767" s="369"/>
      <c r="S767" s="330"/>
      <c r="T767" s="331"/>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2"/>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6"/>
      <c r="H768" s="334"/>
      <c r="I768" s="335"/>
      <c r="J768" s="335"/>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9"/>
      <c r="R768" s="369"/>
      <c r="S768" s="330"/>
      <c r="T768" s="331"/>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2"/>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6"/>
      <c r="H769" s="334"/>
      <c r="I769" s="335"/>
      <c r="J769" s="335"/>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9"/>
      <c r="R769" s="369"/>
      <c r="S769" s="330"/>
      <c r="T769" s="331"/>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2"/>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6"/>
      <c r="H770" s="334"/>
      <c r="I770" s="335"/>
      <c r="J770" s="335"/>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9"/>
      <c r="R770" s="369"/>
      <c r="S770" s="330"/>
      <c r="T770" s="331"/>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2"/>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6"/>
      <c r="H771" s="334"/>
      <c r="I771" s="335"/>
      <c r="J771" s="335"/>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9"/>
      <c r="R771" s="369"/>
      <c r="S771" s="330"/>
      <c r="T771" s="331"/>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2"/>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6"/>
      <c r="H772" s="334"/>
      <c r="I772" s="335"/>
      <c r="J772" s="335"/>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9"/>
      <c r="R772" s="369"/>
      <c r="S772" s="330"/>
      <c r="T772" s="331"/>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2"/>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6"/>
      <c r="H773" s="334"/>
      <c r="I773" s="335"/>
      <c r="J773" s="335"/>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9"/>
      <c r="R773" s="369"/>
      <c r="S773" s="330"/>
      <c r="T773" s="331"/>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2"/>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6"/>
      <c r="H774" s="334"/>
      <c r="I774" s="335"/>
      <c r="J774" s="335"/>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9"/>
      <c r="R774" s="369"/>
      <c r="S774" s="330"/>
      <c r="T774" s="331"/>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2"/>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6"/>
      <c r="H775" s="334"/>
      <c r="I775" s="335"/>
      <c r="J775" s="335"/>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9"/>
      <c r="R775" s="369"/>
      <c r="S775" s="330"/>
      <c r="T775" s="331"/>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2"/>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6"/>
      <c r="H776" s="334"/>
      <c r="I776" s="335"/>
      <c r="J776" s="335"/>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9"/>
      <c r="R776" s="369"/>
      <c r="S776" s="330"/>
      <c r="T776" s="331"/>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2"/>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6"/>
      <c r="H777" s="334"/>
      <c r="I777" s="335"/>
      <c r="J777" s="335"/>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9"/>
      <c r="R777" s="369"/>
      <c r="S777" s="330"/>
      <c r="T777" s="331"/>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2"/>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6"/>
      <c r="H778" s="334"/>
      <c r="I778" s="335"/>
      <c r="J778" s="335"/>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9"/>
      <c r="R778" s="369"/>
      <c r="S778" s="330"/>
      <c r="T778" s="331"/>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2"/>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6"/>
      <c r="H779" s="334"/>
      <c r="I779" s="335"/>
      <c r="J779" s="335"/>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9"/>
      <c r="R779" s="369"/>
      <c r="S779" s="330"/>
      <c r="T779" s="331"/>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2"/>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6"/>
      <c r="H780" s="334"/>
      <c r="I780" s="335"/>
      <c r="J780" s="335"/>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9"/>
      <c r="R780" s="369"/>
      <c r="S780" s="330"/>
      <c r="T780" s="331"/>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2"/>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6"/>
      <c r="H781" s="334"/>
      <c r="I781" s="335"/>
      <c r="J781" s="335"/>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9"/>
      <c r="R781" s="369"/>
      <c r="S781" s="330"/>
      <c r="T781" s="331"/>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2"/>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6"/>
      <c r="H782" s="334"/>
      <c r="I782" s="335"/>
      <c r="J782" s="335"/>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9"/>
      <c r="R782" s="369"/>
      <c r="S782" s="330"/>
      <c r="T782" s="331"/>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2"/>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6"/>
      <c r="H783" s="334"/>
      <c r="I783" s="335"/>
      <c r="J783" s="335"/>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9"/>
      <c r="R783" s="369"/>
      <c r="S783" s="330"/>
      <c r="T783" s="331"/>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2"/>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6"/>
      <c r="H784" s="334"/>
      <c r="I784" s="335"/>
      <c r="J784" s="335"/>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9"/>
      <c r="R784" s="369"/>
      <c r="S784" s="330"/>
      <c r="T784" s="331"/>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2"/>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6"/>
      <c r="H785" s="334"/>
      <c r="I785" s="335"/>
      <c r="J785" s="335"/>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9"/>
      <c r="R785" s="369"/>
      <c r="S785" s="330"/>
      <c r="T785" s="331"/>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2"/>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6"/>
      <c r="H786" s="334"/>
      <c r="I786" s="335"/>
      <c r="J786" s="335"/>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9"/>
      <c r="R786" s="369"/>
      <c r="S786" s="330"/>
      <c r="T786" s="331"/>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2"/>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6"/>
      <c r="H787" s="334"/>
      <c r="I787" s="335"/>
      <c r="J787" s="335"/>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9"/>
      <c r="R787" s="369"/>
      <c r="S787" s="330"/>
      <c r="T787" s="331"/>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2"/>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6"/>
      <c r="H788" s="334"/>
      <c r="I788" s="335"/>
      <c r="J788" s="335"/>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9"/>
      <c r="R788" s="369"/>
      <c r="S788" s="330"/>
      <c r="T788" s="331"/>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2"/>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6"/>
      <c r="H789" s="334"/>
      <c r="I789" s="335"/>
      <c r="J789" s="335"/>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9"/>
      <c r="R789" s="369"/>
      <c r="S789" s="330"/>
      <c r="T789" s="331"/>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2"/>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6"/>
      <c r="H790" s="334"/>
      <c r="I790" s="335"/>
      <c r="J790" s="335"/>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9"/>
      <c r="R790" s="369"/>
      <c r="S790" s="330"/>
      <c r="T790" s="331"/>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2"/>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6"/>
      <c r="H791" s="334"/>
      <c r="I791" s="335"/>
      <c r="J791" s="335"/>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9"/>
      <c r="R791" s="369"/>
      <c r="S791" s="330"/>
      <c r="T791" s="331"/>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2"/>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6"/>
      <c r="H792" s="334"/>
      <c r="I792" s="335"/>
      <c r="J792" s="335"/>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9"/>
      <c r="R792" s="369"/>
      <c r="S792" s="330"/>
      <c r="T792" s="331"/>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2"/>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6"/>
      <c r="H793" s="334"/>
      <c r="I793" s="335"/>
      <c r="J793" s="335"/>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9"/>
      <c r="R793" s="369"/>
      <c r="S793" s="330"/>
      <c r="T793" s="331"/>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2"/>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6"/>
      <c r="H794" s="334"/>
      <c r="I794" s="335"/>
      <c r="J794" s="335"/>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9"/>
      <c r="R794" s="369"/>
      <c r="S794" s="330"/>
      <c r="T794" s="331"/>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2"/>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6"/>
      <c r="H795" s="334"/>
      <c r="I795" s="335"/>
      <c r="J795" s="335"/>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9"/>
      <c r="R795" s="369"/>
      <c r="S795" s="330"/>
      <c r="T795" s="331"/>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2"/>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6"/>
      <c r="H796" s="334"/>
      <c r="I796" s="335"/>
      <c r="J796" s="335"/>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9"/>
      <c r="R796" s="369"/>
      <c r="S796" s="330"/>
      <c r="T796" s="331"/>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2"/>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6"/>
      <c r="H797" s="334"/>
      <c r="I797" s="335"/>
      <c r="J797" s="335"/>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9"/>
      <c r="R797" s="369"/>
      <c r="S797" s="330"/>
      <c r="T797" s="331"/>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2"/>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6"/>
      <c r="H798" s="334"/>
      <c r="I798" s="335"/>
      <c r="J798" s="335"/>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9"/>
      <c r="R798" s="369"/>
      <c r="S798" s="330"/>
      <c r="T798" s="331"/>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2"/>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6"/>
      <c r="H799" s="334"/>
      <c r="I799" s="335"/>
      <c r="J799" s="335"/>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9"/>
      <c r="R799" s="369"/>
      <c r="S799" s="330"/>
      <c r="T799" s="331"/>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2"/>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6"/>
      <c r="H800" s="334"/>
      <c r="I800" s="335"/>
      <c r="J800" s="335"/>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9"/>
      <c r="R800" s="369"/>
      <c r="S800" s="330"/>
      <c r="T800" s="331"/>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2"/>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6"/>
      <c r="H801" s="334"/>
      <c r="I801" s="335"/>
      <c r="J801" s="335"/>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9"/>
      <c r="R801" s="369"/>
      <c r="S801" s="330"/>
      <c r="T801" s="331"/>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2"/>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6"/>
      <c r="H802" s="334"/>
      <c r="I802" s="335"/>
      <c r="J802" s="335"/>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9"/>
      <c r="R802" s="369"/>
      <c r="S802" s="330"/>
      <c r="T802" s="331"/>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2"/>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6"/>
      <c r="H803" s="334"/>
      <c r="I803" s="335"/>
      <c r="J803" s="335"/>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9"/>
      <c r="R803" s="369"/>
      <c r="S803" s="330"/>
      <c r="T803" s="331"/>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2"/>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6"/>
      <c r="H804" s="334"/>
      <c r="I804" s="335"/>
      <c r="J804" s="335"/>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9"/>
      <c r="R804" s="369"/>
      <c r="S804" s="330"/>
      <c r="T804" s="331"/>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2"/>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6"/>
      <c r="H805" s="334"/>
      <c r="I805" s="335"/>
      <c r="J805" s="335"/>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9"/>
      <c r="R805" s="369"/>
      <c r="S805" s="330"/>
      <c r="T805" s="331"/>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2"/>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6"/>
      <c r="H806" s="334"/>
      <c r="I806" s="335"/>
      <c r="J806" s="335"/>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9"/>
      <c r="R806" s="369"/>
      <c r="S806" s="330"/>
      <c r="T806" s="331"/>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2"/>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6"/>
      <c r="H807" s="334"/>
      <c r="I807" s="335"/>
      <c r="J807" s="335"/>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9"/>
      <c r="R807" s="369"/>
      <c r="S807" s="330"/>
      <c r="T807" s="331"/>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2"/>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6"/>
      <c r="H808" s="334"/>
      <c r="I808" s="335"/>
      <c r="J808" s="335"/>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9"/>
      <c r="R808" s="369"/>
      <c r="S808" s="330"/>
      <c r="T808" s="331"/>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2"/>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6"/>
      <c r="H809" s="334"/>
      <c r="I809" s="335"/>
      <c r="J809" s="335"/>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9"/>
      <c r="R809" s="369"/>
      <c r="S809" s="330"/>
      <c r="T809" s="331"/>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2"/>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6"/>
      <c r="H810" s="334"/>
      <c r="I810" s="335"/>
      <c r="J810" s="335"/>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9"/>
      <c r="R810" s="369"/>
      <c r="S810" s="330"/>
      <c r="T810" s="331"/>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2"/>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6"/>
      <c r="H811" s="334"/>
      <c r="I811" s="335"/>
      <c r="J811" s="335"/>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9"/>
      <c r="R811" s="369"/>
      <c r="S811" s="330"/>
      <c r="T811" s="331"/>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2"/>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6"/>
      <c r="H812" s="334"/>
      <c r="I812" s="335"/>
      <c r="J812" s="335"/>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9"/>
      <c r="R812" s="369"/>
      <c r="S812" s="330"/>
      <c r="T812" s="331"/>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2"/>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6"/>
      <c r="H813" s="334"/>
      <c r="I813" s="335"/>
      <c r="J813" s="335"/>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9"/>
      <c r="R813" s="369"/>
      <c r="S813" s="330"/>
      <c r="T813" s="331"/>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2"/>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6"/>
      <c r="H814" s="334"/>
      <c r="I814" s="335"/>
      <c r="J814" s="335"/>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9"/>
      <c r="R814" s="369"/>
      <c r="S814" s="330"/>
      <c r="T814" s="331"/>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2"/>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6"/>
      <c r="H815" s="334"/>
      <c r="I815" s="335"/>
      <c r="J815" s="335"/>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9"/>
      <c r="R815" s="369"/>
      <c r="S815" s="330"/>
      <c r="T815" s="331"/>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2"/>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6"/>
      <c r="H816" s="334"/>
      <c r="I816" s="335"/>
      <c r="J816" s="335"/>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9"/>
      <c r="R816" s="369"/>
      <c r="S816" s="330"/>
      <c r="T816" s="331"/>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2"/>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6"/>
      <c r="H817" s="334"/>
      <c r="I817" s="335"/>
      <c r="J817" s="335"/>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9"/>
      <c r="R817" s="369"/>
      <c r="S817" s="330"/>
      <c r="T817" s="331"/>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2"/>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6"/>
      <c r="H818" s="334"/>
      <c r="I818" s="335"/>
      <c r="J818" s="335"/>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9"/>
      <c r="R818" s="369"/>
      <c r="S818" s="330"/>
      <c r="T818" s="331"/>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2"/>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6"/>
      <c r="H819" s="334"/>
      <c r="I819" s="335"/>
      <c r="J819" s="335"/>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9"/>
      <c r="R819" s="369"/>
      <c r="S819" s="330"/>
      <c r="T819" s="331"/>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2"/>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6"/>
      <c r="H820" s="334"/>
      <c r="I820" s="335"/>
      <c r="J820" s="335"/>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9"/>
      <c r="R820" s="369"/>
      <c r="S820" s="330"/>
      <c r="T820" s="331"/>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2"/>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6"/>
      <c r="H821" s="334"/>
      <c r="I821" s="335"/>
      <c r="J821" s="335"/>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9"/>
      <c r="R821" s="369"/>
      <c r="S821" s="330"/>
      <c r="T821" s="331"/>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2"/>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6"/>
      <c r="H822" s="334"/>
      <c r="I822" s="335"/>
      <c r="J822" s="335"/>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9"/>
      <c r="R822" s="369"/>
      <c r="S822" s="330"/>
      <c r="T822" s="331"/>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2"/>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6"/>
      <c r="H823" s="334"/>
      <c r="I823" s="335"/>
      <c r="J823" s="335"/>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9"/>
      <c r="R823" s="369"/>
      <c r="S823" s="330"/>
      <c r="T823" s="331"/>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2"/>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6"/>
      <c r="H824" s="334"/>
      <c r="I824" s="335"/>
      <c r="J824" s="335"/>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9"/>
      <c r="R824" s="369"/>
      <c r="S824" s="330"/>
      <c r="T824" s="331"/>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2"/>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6"/>
      <c r="H825" s="334"/>
      <c r="I825" s="335"/>
      <c r="J825" s="335"/>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9"/>
      <c r="R825" s="369"/>
      <c r="S825" s="330"/>
      <c r="T825" s="331"/>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2"/>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6"/>
      <c r="H826" s="334"/>
      <c r="I826" s="335"/>
      <c r="J826" s="335"/>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9"/>
      <c r="R826" s="369"/>
      <c r="S826" s="330"/>
      <c r="T826" s="331"/>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2"/>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6"/>
      <c r="H827" s="334"/>
      <c r="I827" s="335"/>
      <c r="J827" s="335"/>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9"/>
      <c r="R827" s="369"/>
      <c r="S827" s="330"/>
      <c r="T827" s="331"/>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2"/>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6"/>
      <c r="H828" s="334"/>
      <c r="I828" s="335"/>
      <c r="J828" s="335"/>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9"/>
      <c r="R828" s="369"/>
      <c r="S828" s="330"/>
      <c r="T828" s="331"/>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2"/>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6"/>
      <c r="H829" s="334"/>
      <c r="I829" s="335"/>
      <c r="J829" s="335"/>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9"/>
      <c r="R829" s="369"/>
      <c r="S829" s="330"/>
      <c r="T829" s="331"/>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2"/>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6"/>
      <c r="H830" s="334"/>
      <c r="I830" s="335"/>
      <c r="J830" s="335"/>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9"/>
      <c r="R830" s="369"/>
      <c r="S830" s="330"/>
      <c r="T830" s="331"/>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2"/>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6"/>
      <c r="H831" s="334"/>
      <c r="I831" s="335"/>
      <c r="J831" s="335"/>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9"/>
      <c r="R831" s="369"/>
      <c r="S831" s="330"/>
      <c r="T831" s="331"/>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2"/>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6"/>
      <c r="H832" s="334"/>
      <c r="I832" s="335"/>
      <c r="J832" s="335"/>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9"/>
      <c r="R832" s="369"/>
      <c r="S832" s="330"/>
      <c r="T832" s="331"/>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2"/>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6"/>
      <c r="H833" s="334"/>
      <c r="I833" s="335"/>
      <c r="J833" s="335"/>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9"/>
      <c r="R833" s="369"/>
      <c r="S833" s="330"/>
      <c r="T833" s="331"/>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2"/>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6"/>
      <c r="H834" s="334"/>
      <c r="I834" s="335"/>
      <c r="J834" s="335"/>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9"/>
      <c r="R834" s="369"/>
      <c r="S834" s="330"/>
      <c r="T834" s="331"/>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2"/>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6"/>
      <c r="H835" s="334"/>
      <c r="I835" s="335"/>
      <c r="J835" s="335"/>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9"/>
      <c r="R835" s="369"/>
      <c r="S835" s="330"/>
      <c r="T835" s="331"/>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2"/>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6"/>
      <c r="H836" s="334"/>
      <c r="I836" s="335"/>
      <c r="J836" s="335"/>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9"/>
      <c r="R836" s="369"/>
      <c r="S836" s="330"/>
      <c r="T836" s="331"/>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2"/>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6"/>
      <c r="H837" s="334"/>
      <c r="I837" s="335"/>
      <c r="J837" s="335"/>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9"/>
      <c r="R837" s="369"/>
      <c r="S837" s="330"/>
      <c r="T837" s="331"/>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2"/>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6"/>
      <c r="H838" s="334"/>
      <c r="I838" s="335"/>
      <c r="J838" s="335"/>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9"/>
      <c r="R838" s="369"/>
      <c r="S838" s="330"/>
      <c r="T838" s="331"/>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2"/>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6"/>
      <c r="H839" s="334"/>
      <c r="I839" s="335"/>
      <c r="J839" s="335"/>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9"/>
      <c r="R839" s="369"/>
      <c r="S839" s="330"/>
      <c r="T839" s="331"/>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2"/>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6"/>
      <c r="H840" s="334"/>
      <c r="I840" s="335"/>
      <c r="J840" s="335"/>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9"/>
      <c r="R840" s="369"/>
      <c r="S840" s="330"/>
      <c r="T840" s="331"/>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2"/>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6"/>
      <c r="H841" s="334"/>
      <c r="I841" s="335"/>
      <c r="J841" s="335"/>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9"/>
      <c r="R841" s="369"/>
      <c r="S841" s="330"/>
      <c r="T841" s="331"/>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2"/>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6"/>
      <c r="H842" s="334"/>
      <c r="I842" s="335"/>
      <c r="J842" s="335"/>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9"/>
      <c r="R842" s="369"/>
      <c r="S842" s="330"/>
      <c r="T842" s="331"/>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2"/>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6"/>
      <c r="H843" s="334"/>
      <c r="I843" s="335"/>
      <c r="J843" s="335"/>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9"/>
      <c r="R843" s="369"/>
      <c r="S843" s="330"/>
      <c r="T843" s="331"/>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2"/>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6"/>
      <c r="H844" s="334"/>
      <c r="I844" s="335"/>
      <c r="J844" s="335"/>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9"/>
      <c r="R844" s="369"/>
      <c r="S844" s="330"/>
      <c r="T844" s="331"/>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2"/>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6"/>
      <c r="H845" s="334"/>
      <c r="I845" s="335"/>
      <c r="J845" s="335"/>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9"/>
      <c r="R845" s="369"/>
      <c r="S845" s="330"/>
      <c r="T845" s="331"/>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2"/>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6"/>
      <c r="H846" s="334"/>
      <c r="I846" s="335"/>
      <c r="J846" s="335"/>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9"/>
      <c r="R846" s="369"/>
      <c r="S846" s="330"/>
      <c r="T846" s="331"/>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2"/>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6"/>
      <c r="H847" s="334"/>
      <c r="I847" s="335"/>
      <c r="J847" s="335"/>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9"/>
      <c r="R847" s="369"/>
      <c r="S847" s="330"/>
      <c r="T847" s="331"/>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2"/>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6"/>
      <c r="H848" s="334"/>
      <c r="I848" s="335"/>
      <c r="J848" s="335"/>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9"/>
      <c r="R848" s="369"/>
      <c r="S848" s="330"/>
      <c r="T848" s="331"/>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2"/>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6"/>
      <c r="H849" s="334"/>
      <c r="I849" s="335"/>
      <c r="J849" s="335"/>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9"/>
      <c r="R849" s="369"/>
      <c r="S849" s="330"/>
      <c r="T849" s="331"/>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2"/>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6"/>
      <c r="H850" s="334"/>
      <c r="I850" s="335"/>
      <c r="J850" s="335"/>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9"/>
      <c r="R850" s="369"/>
      <c r="S850" s="330"/>
      <c r="T850" s="331"/>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2"/>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6"/>
      <c r="H851" s="334"/>
      <c r="I851" s="335"/>
      <c r="J851" s="335"/>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9"/>
      <c r="R851" s="369"/>
      <c r="S851" s="330"/>
      <c r="T851" s="331"/>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2"/>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6"/>
      <c r="H852" s="334"/>
      <c r="I852" s="335"/>
      <c r="J852" s="335"/>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9"/>
      <c r="R852" s="369"/>
      <c r="S852" s="330"/>
      <c r="T852" s="331"/>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2"/>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6"/>
      <c r="H853" s="334"/>
      <c r="I853" s="335"/>
      <c r="J853" s="335"/>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9"/>
      <c r="R853" s="369"/>
      <c r="S853" s="330"/>
      <c r="T853" s="331"/>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2"/>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6"/>
      <c r="H854" s="334"/>
      <c r="I854" s="335"/>
      <c r="J854" s="335"/>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9"/>
      <c r="R854" s="369"/>
      <c r="S854" s="330"/>
      <c r="T854" s="331"/>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2"/>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6"/>
      <c r="H855" s="334"/>
      <c r="I855" s="335"/>
      <c r="J855" s="335"/>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9"/>
      <c r="R855" s="369"/>
      <c r="S855" s="330"/>
      <c r="T855" s="331"/>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2"/>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6"/>
      <c r="H856" s="334"/>
      <c r="I856" s="335"/>
      <c r="J856" s="335"/>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9"/>
      <c r="R856" s="369"/>
      <c r="S856" s="330"/>
      <c r="T856" s="331"/>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2"/>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6"/>
      <c r="H857" s="334"/>
      <c r="I857" s="335"/>
      <c r="J857" s="335"/>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9"/>
      <c r="R857" s="369"/>
      <c r="S857" s="330"/>
      <c r="T857" s="331"/>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2"/>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6"/>
      <c r="H858" s="334"/>
      <c r="I858" s="335"/>
      <c r="J858" s="335"/>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9"/>
      <c r="R858" s="369"/>
      <c r="S858" s="330"/>
      <c r="T858" s="331"/>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2"/>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6"/>
      <c r="H859" s="334"/>
      <c r="I859" s="335"/>
      <c r="J859" s="335"/>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9"/>
      <c r="R859" s="369"/>
      <c r="S859" s="330"/>
      <c r="T859" s="331"/>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2"/>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6"/>
      <c r="H860" s="334"/>
      <c r="I860" s="335"/>
      <c r="J860" s="335"/>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9"/>
      <c r="R860" s="369"/>
      <c r="S860" s="330"/>
      <c r="T860" s="331"/>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2"/>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6"/>
      <c r="H861" s="334"/>
      <c r="I861" s="335"/>
      <c r="J861" s="335"/>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9"/>
      <c r="R861" s="369"/>
      <c r="S861" s="330"/>
      <c r="T861" s="331"/>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2"/>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6"/>
      <c r="H862" s="334"/>
      <c r="I862" s="335"/>
      <c r="J862" s="335"/>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9"/>
      <c r="R862" s="369"/>
      <c r="S862" s="330"/>
      <c r="T862" s="331"/>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2"/>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6"/>
      <c r="H863" s="334"/>
      <c r="I863" s="335"/>
      <c r="J863" s="335"/>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9"/>
      <c r="R863" s="369"/>
      <c r="S863" s="330"/>
      <c r="T863" s="331"/>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2"/>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6"/>
      <c r="H864" s="334"/>
      <c r="I864" s="335"/>
      <c r="J864" s="335"/>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9"/>
      <c r="R864" s="369"/>
      <c r="S864" s="330"/>
      <c r="T864" s="331"/>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2"/>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6"/>
      <c r="H865" s="334"/>
      <c r="I865" s="335"/>
      <c r="J865" s="335"/>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9"/>
      <c r="R865" s="369"/>
      <c r="S865" s="330"/>
      <c r="T865" s="331"/>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2"/>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6"/>
      <c r="H866" s="334"/>
      <c r="I866" s="335"/>
      <c r="J866" s="335"/>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9"/>
      <c r="R866" s="369"/>
      <c r="S866" s="330"/>
      <c r="T866" s="331"/>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2"/>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6"/>
      <c r="H867" s="334"/>
      <c r="I867" s="335"/>
      <c r="J867" s="335"/>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9"/>
      <c r="R867" s="369"/>
      <c r="S867" s="330"/>
      <c r="T867" s="331"/>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2"/>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6"/>
      <c r="H868" s="334"/>
      <c r="I868" s="335"/>
      <c r="J868" s="335"/>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9"/>
      <c r="R868" s="369"/>
      <c r="S868" s="330"/>
      <c r="T868" s="331"/>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2"/>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6"/>
      <c r="H869" s="334"/>
      <c r="I869" s="335"/>
      <c r="J869" s="335"/>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9"/>
      <c r="R869" s="369"/>
      <c r="S869" s="330"/>
      <c r="T869" s="331"/>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2"/>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6"/>
      <c r="H870" s="334"/>
      <c r="I870" s="335"/>
      <c r="J870" s="335"/>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9"/>
      <c r="R870" s="369"/>
      <c r="S870" s="330"/>
      <c r="T870" s="331"/>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2"/>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6"/>
      <c r="H871" s="334"/>
      <c r="I871" s="335"/>
      <c r="J871" s="335"/>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9"/>
      <c r="R871" s="369"/>
      <c r="S871" s="330"/>
      <c r="T871" s="331"/>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2"/>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6"/>
      <c r="H872" s="334"/>
      <c r="I872" s="335"/>
      <c r="J872" s="335"/>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9"/>
      <c r="R872" s="369"/>
      <c r="S872" s="330"/>
      <c r="T872" s="331"/>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2"/>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6"/>
      <c r="H873" s="334"/>
      <c r="I873" s="335"/>
      <c r="J873" s="335"/>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9"/>
      <c r="R873" s="369"/>
      <c r="S873" s="330"/>
      <c r="T873" s="331"/>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2"/>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6"/>
      <c r="H874" s="334"/>
      <c r="I874" s="335"/>
      <c r="J874" s="335"/>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9"/>
      <c r="R874" s="369"/>
      <c r="S874" s="330"/>
      <c r="T874" s="331"/>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2"/>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6"/>
      <c r="H875" s="334"/>
      <c r="I875" s="335"/>
      <c r="J875" s="335"/>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9"/>
      <c r="R875" s="369"/>
      <c r="S875" s="330"/>
      <c r="T875" s="331"/>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2"/>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6"/>
      <c r="H876" s="334"/>
      <c r="I876" s="335"/>
      <c r="J876" s="335"/>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9"/>
      <c r="R876" s="369"/>
      <c r="S876" s="330"/>
      <c r="T876" s="331"/>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2"/>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6"/>
      <c r="H877" s="334"/>
      <c r="I877" s="335"/>
      <c r="J877" s="335"/>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9"/>
      <c r="R877" s="369"/>
      <c r="S877" s="330"/>
      <c r="T877" s="331"/>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2"/>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6"/>
      <c r="H878" s="334"/>
      <c r="I878" s="335"/>
      <c r="J878" s="335"/>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9"/>
      <c r="R878" s="369"/>
      <c r="S878" s="330"/>
      <c r="T878" s="331"/>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2"/>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6"/>
      <c r="H879" s="334"/>
      <c r="I879" s="335"/>
      <c r="J879" s="335"/>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9"/>
      <c r="R879" s="369"/>
      <c r="S879" s="330"/>
      <c r="T879" s="331"/>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2"/>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6"/>
      <c r="H880" s="334"/>
      <c r="I880" s="335"/>
      <c r="J880" s="335"/>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9"/>
      <c r="R880" s="369"/>
      <c r="S880" s="330"/>
      <c r="T880" s="331"/>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2"/>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6"/>
      <c r="H881" s="334"/>
      <c r="I881" s="335"/>
      <c r="J881" s="335"/>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9"/>
      <c r="R881" s="369"/>
      <c r="S881" s="330"/>
      <c r="T881" s="331"/>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2"/>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6"/>
      <c r="H882" s="334"/>
      <c r="I882" s="335"/>
      <c r="J882" s="335"/>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9"/>
      <c r="R882" s="369"/>
      <c r="S882" s="330"/>
      <c r="T882" s="331"/>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2"/>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6"/>
      <c r="H883" s="334"/>
      <c r="I883" s="335"/>
      <c r="J883" s="335"/>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9"/>
      <c r="R883" s="369"/>
      <c r="S883" s="330"/>
      <c r="T883" s="331"/>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2"/>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6"/>
      <c r="H884" s="334"/>
      <c r="I884" s="335"/>
      <c r="J884" s="335"/>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9"/>
      <c r="R884" s="369"/>
      <c r="S884" s="330"/>
      <c r="T884" s="331"/>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2"/>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6"/>
      <c r="H885" s="334"/>
      <c r="I885" s="335"/>
      <c r="J885" s="335"/>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9"/>
      <c r="R885" s="369"/>
      <c r="S885" s="330"/>
      <c r="T885" s="331"/>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2"/>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6"/>
      <c r="H886" s="334"/>
      <c r="I886" s="335"/>
      <c r="J886" s="335"/>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9"/>
      <c r="R886" s="369"/>
      <c r="S886" s="330"/>
      <c r="T886" s="331"/>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2"/>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6"/>
      <c r="H887" s="334"/>
      <c r="I887" s="335"/>
      <c r="J887" s="335"/>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9"/>
      <c r="R887" s="369"/>
      <c r="S887" s="330"/>
      <c r="T887" s="331"/>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2"/>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6"/>
      <c r="H888" s="334"/>
      <c r="I888" s="335"/>
      <c r="J888" s="335"/>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9"/>
      <c r="R888" s="369"/>
      <c r="S888" s="330"/>
      <c r="T888" s="331"/>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2"/>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6"/>
      <c r="H889" s="334"/>
      <c r="I889" s="335"/>
      <c r="J889" s="335"/>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9"/>
      <c r="R889" s="369"/>
      <c r="S889" s="330"/>
      <c r="T889" s="331"/>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2"/>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6"/>
      <c r="H890" s="334"/>
      <c r="I890" s="335"/>
      <c r="J890" s="335"/>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9"/>
      <c r="R890" s="369"/>
      <c r="S890" s="330"/>
      <c r="T890" s="331"/>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2"/>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6"/>
      <c r="H891" s="334"/>
      <c r="I891" s="335"/>
      <c r="J891" s="335"/>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9"/>
      <c r="R891" s="369"/>
      <c r="S891" s="330"/>
      <c r="T891" s="331"/>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2"/>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6"/>
      <c r="H892" s="334"/>
      <c r="I892" s="335"/>
      <c r="J892" s="335"/>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9"/>
      <c r="R892" s="369"/>
      <c r="S892" s="330"/>
      <c r="T892" s="331"/>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2"/>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6"/>
      <c r="H893" s="334"/>
      <c r="I893" s="335"/>
      <c r="J893" s="335"/>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9"/>
      <c r="R893" s="369"/>
      <c r="S893" s="330"/>
      <c r="T893" s="331"/>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2"/>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6"/>
      <c r="H894" s="334"/>
      <c r="I894" s="335"/>
      <c r="J894" s="335"/>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9"/>
      <c r="R894" s="369"/>
      <c r="S894" s="330"/>
      <c r="T894" s="331"/>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2"/>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6"/>
      <c r="H895" s="334"/>
      <c r="I895" s="335"/>
      <c r="J895" s="335"/>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9"/>
      <c r="R895" s="369"/>
      <c r="S895" s="330"/>
      <c r="T895" s="331"/>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2"/>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6"/>
      <c r="H896" s="334"/>
      <c r="I896" s="335"/>
      <c r="J896" s="335"/>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9"/>
      <c r="R896" s="369"/>
      <c r="S896" s="330"/>
      <c r="T896" s="331"/>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2"/>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6"/>
      <c r="H897" s="334"/>
      <c r="I897" s="335"/>
      <c r="J897" s="335"/>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9"/>
      <c r="R897" s="369"/>
      <c r="S897" s="330"/>
      <c r="T897" s="331"/>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2"/>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6"/>
      <c r="H898" s="334"/>
      <c r="I898" s="335"/>
      <c r="J898" s="335"/>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9"/>
      <c r="R898" s="369"/>
      <c r="S898" s="330"/>
      <c r="T898" s="331"/>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2"/>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6"/>
      <c r="H899" s="334"/>
      <c r="I899" s="335"/>
      <c r="J899" s="335"/>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9"/>
      <c r="R899" s="369"/>
      <c r="S899" s="330"/>
      <c r="T899" s="331"/>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2"/>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6"/>
      <c r="H900" s="334"/>
      <c r="I900" s="335"/>
      <c r="J900" s="335"/>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9"/>
      <c r="R900" s="369"/>
      <c r="S900" s="330"/>
      <c r="T900" s="331"/>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2"/>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6"/>
      <c r="H901" s="334"/>
      <c r="I901" s="335"/>
      <c r="J901" s="335"/>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9"/>
      <c r="R901" s="369"/>
      <c r="S901" s="330"/>
      <c r="T901" s="331"/>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2"/>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6"/>
      <c r="H902" s="334"/>
      <c r="I902" s="335"/>
      <c r="J902" s="335"/>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9"/>
      <c r="R902" s="369"/>
      <c r="S902" s="330"/>
      <c r="T902" s="331"/>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2"/>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6"/>
      <c r="H903" s="334"/>
      <c r="I903" s="335"/>
      <c r="J903" s="335"/>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9"/>
      <c r="R903" s="369"/>
      <c r="S903" s="330"/>
      <c r="T903" s="331"/>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2"/>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6"/>
      <c r="H904" s="334"/>
      <c r="I904" s="335"/>
      <c r="J904" s="335"/>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9"/>
      <c r="R904" s="369"/>
      <c r="S904" s="330"/>
      <c r="T904" s="331"/>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2"/>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6"/>
      <c r="H905" s="334"/>
      <c r="I905" s="335"/>
      <c r="J905" s="335"/>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9"/>
      <c r="R905" s="369"/>
      <c r="S905" s="330"/>
      <c r="T905" s="331"/>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2"/>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6"/>
      <c r="H906" s="334"/>
      <c r="I906" s="335"/>
      <c r="J906" s="335"/>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9"/>
      <c r="R906" s="369"/>
      <c r="S906" s="330"/>
      <c r="T906" s="331"/>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2"/>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6"/>
      <c r="H907" s="334"/>
      <c r="I907" s="335"/>
      <c r="J907" s="335"/>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9"/>
      <c r="R907" s="369"/>
      <c r="S907" s="330"/>
      <c r="T907" s="331"/>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2"/>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6"/>
      <c r="H908" s="334"/>
      <c r="I908" s="335"/>
      <c r="J908" s="335"/>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9"/>
      <c r="R908" s="369"/>
      <c r="S908" s="330"/>
      <c r="T908" s="331"/>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2"/>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6"/>
      <c r="H909" s="334"/>
      <c r="I909" s="335"/>
      <c r="J909" s="335"/>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9"/>
      <c r="R909" s="369"/>
      <c r="S909" s="330"/>
      <c r="T909" s="331"/>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2"/>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6"/>
      <c r="H910" s="334"/>
      <c r="I910" s="335"/>
      <c r="J910" s="335"/>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9"/>
      <c r="R910" s="369"/>
      <c r="S910" s="330"/>
      <c r="T910" s="331"/>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2"/>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6"/>
      <c r="H911" s="334"/>
      <c r="I911" s="335"/>
      <c r="J911" s="335"/>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9"/>
      <c r="R911" s="369"/>
      <c r="S911" s="330"/>
      <c r="T911" s="331"/>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2"/>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6"/>
      <c r="H912" s="334"/>
      <c r="I912" s="335"/>
      <c r="J912" s="335"/>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9"/>
      <c r="R912" s="369"/>
      <c r="S912" s="330"/>
      <c r="T912" s="331"/>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2"/>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6"/>
      <c r="H913" s="334"/>
      <c r="I913" s="335"/>
      <c r="J913" s="335"/>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9"/>
      <c r="R913" s="369"/>
      <c r="S913" s="330"/>
      <c r="T913" s="331"/>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2"/>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6"/>
      <c r="H914" s="334"/>
      <c r="I914" s="335"/>
      <c r="J914" s="335"/>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9"/>
      <c r="R914" s="369"/>
      <c r="S914" s="330"/>
      <c r="T914" s="331"/>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2"/>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6"/>
      <c r="H915" s="334"/>
      <c r="I915" s="335"/>
      <c r="J915" s="335"/>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9"/>
      <c r="R915" s="369"/>
      <c r="S915" s="330"/>
      <c r="T915" s="331"/>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2"/>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6"/>
      <c r="H916" s="334"/>
      <c r="I916" s="335"/>
      <c r="J916" s="335"/>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9"/>
      <c r="R916" s="369"/>
      <c r="S916" s="330"/>
      <c r="T916" s="331"/>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2"/>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6"/>
      <c r="H917" s="334"/>
      <c r="I917" s="335"/>
      <c r="J917" s="335"/>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9"/>
      <c r="R917" s="369"/>
      <c r="S917" s="330"/>
      <c r="T917" s="331"/>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2"/>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6"/>
      <c r="H918" s="334"/>
      <c r="I918" s="335"/>
      <c r="J918" s="335"/>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9"/>
      <c r="R918" s="369"/>
      <c r="S918" s="330"/>
      <c r="T918" s="331"/>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2"/>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6"/>
      <c r="H919" s="334"/>
      <c r="I919" s="335"/>
      <c r="J919" s="335"/>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9"/>
      <c r="R919" s="369"/>
      <c r="S919" s="330"/>
      <c r="T919" s="331"/>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2"/>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6"/>
      <c r="H920" s="334"/>
      <c r="I920" s="335"/>
      <c r="J920" s="335"/>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9"/>
      <c r="R920" s="369"/>
      <c r="S920" s="330"/>
      <c r="T920" s="331"/>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2"/>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6"/>
      <c r="H921" s="334"/>
      <c r="I921" s="335"/>
      <c r="J921" s="335"/>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9"/>
      <c r="R921" s="369"/>
      <c r="S921" s="330"/>
      <c r="T921" s="331"/>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2"/>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6"/>
      <c r="H922" s="334"/>
      <c r="I922" s="335"/>
      <c r="J922" s="335"/>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9"/>
      <c r="R922" s="369"/>
      <c r="S922" s="330"/>
      <c r="T922" s="331"/>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2"/>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6"/>
      <c r="H923" s="334"/>
      <c r="I923" s="335"/>
      <c r="J923" s="335"/>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9"/>
      <c r="R923" s="369"/>
      <c r="S923" s="330"/>
      <c r="T923" s="331"/>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2"/>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6"/>
      <c r="H924" s="334"/>
      <c r="I924" s="335"/>
      <c r="J924" s="335"/>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9"/>
      <c r="R924" s="369"/>
      <c r="S924" s="330"/>
      <c r="T924" s="331"/>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2"/>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6"/>
      <c r="H925" s="334"/>
      <c r="I925" s="335"/>
      <c r="J925" s="335"/>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9"/>
      <c r="R925" s="369"/>
      <c r="S925" s="330"/>
      <c r="T925" s="331"/>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2"/>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6"/>
      <c r="H926" s="334"/>
      <c r="I926" s="335"/>
      <c r="J926" s="335"/>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9"/>
      <c r="R926" s="369"/>
      <c r="S926" s="330"/>
      <c r="T926" s="331"/>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2"/>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6"/>
      <c r="H927" s="334"/>
      <c r="I927" s="335"/>
      <c r="J927" s="335"/>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9"/>
      <c r="R927" s="369"/>
      <c r="S927" s="330"/>
      <c r="T927" s="331"/>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2"/>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6"/>
      <c r="H928" s="334"/>
      <c r="I928" s="335"/>
      <c r="J928" s="335"/>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9"/>
      <c r="R928" s="369"/>
      <c r="S928" s="330"/>
      <c r="T928" s="331"/>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2"/>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6"/>
      <c r="H929" s="334"/>
      <c r="I929" s="335"/>
      <c r="J929" s="335"/>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9"/>
      <c r="R929" s="369"/>
      <c r="S929" s="330"/>
      <c r="T929" s="331"/>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2"/>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6"/>
      <c r="H930" s="334"/>
      <c r="I930" s="335"/>
      <c r="J930" s="335"/>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9"/>
      <c r="R930" s="369"/>
      <c r="S930" s="330"/>
      <c r="T930" s="331"/>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2"/>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6"/>
      <c r="H931" s="334"/>
      <c r="I931" s="335"/>
      <c r="J931" s="335"/>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9"/>
      <c r="R931" s="369"/>
      <c r="S931" s="330"/>
      <c r="T931" s="331"/>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2"/>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6"/>
      <c r="H932" s="334"/>
      <c r="I932" s="335"/>
      <c r="J932" s="335"/>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9"/>
      <c r="R932" s="369"/>
      <c r="S932" s="330"/>
      <c r="T932" s="331"/>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2"/>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6"/>
      <c r="H933" s="334"/>
      <c r="I933" s="335"/>
      <c r="J933" s="335"/>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9"/>
      <c r="R933" s="369"/>
      <c r="S933" s="330"/>
      <c r="T933" s="331"/>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2"/>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6"/>
      <c r="H934" s="334"/>
      <c r="I934" s="335"/>
      <c r="J934" s="335"/>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9"/>
      <c r="R934" s="369"/>
      <c r="S934" s="330"/>
      <c r="T934" s="331"/>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2"/>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6"/>
      <c r="H935" s="334"/>
      <c r="I935" s="335"/>
      <c r="J935" s="335"/>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9"/>
      <c r="R935" s="369"/>
      <c r="S935" s="330"/>
      <c r="T935" s="331"/>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2"/>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6"/>
      <c r="H936" s="334"/>
      <c r="I936" s="335"/>
      <c r="J936" s="335"/>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9"/>
      <c r="R936" s="369"/>
      <c r="S936" s="330"/>
      <c r="T936" s="331"/>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2"/>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6"/>
      <c r="H937" s="334"/>
      <c r="I937" s="335"/>
      <c r="J937" s="335"/>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9"/>
      <c r="R937" s="369"/>
      <c r="S937" s="330"/>
      <c r="T937" s="331"/>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2"/>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6"/>
      <c r="H938" s="334"/>
      <c r="I938" s="335"/>
      <c r="J938" s="335"/>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9"/>
      <c r="R938" s="369"/>
      <c r="S938" s="330"/>
      <c r="T938" s="331"/>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2"/>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6"/>
      <c r="H939" s="334"/>
      <c r="I939" s="335"/>
      <c r="J939" s="335"/>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9"/>
      <c r="R939" s="369"/>
      <c r="S939" s="330"/>
      <c r="T939" s="331"/>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2"/>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6"/>
      <c r="H940" s="334"/>
      <c r="I940" s="335"/>
      <c r="J940" s="335"/>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9"/>
      <c r="R940" s="369"/>
      <c r="S940" s="330"/>
      <c r="T940" s="331"/>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2"/>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6"/>
      <c r="H941" s="334"/>
      <c r="I941" s="335"/>
      <c r="J941" s="335"/>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9"/>
      <c r="R941" s="369"/>
      <c r="S941" s="330"/>
      <c r="T941" s="331"/>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2"/>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6"/>
      <c r="H942" s="334"/>
      <c r="I942" s="335"/>
      <c r="J942" s="335"/>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9"/>
      <c r="R942" s="369"/>
      <c r="S942" s="330"/>
      <c r="T942" s="331"/>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2"/>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6"/>
      <c r="H943" s="334"/>
      <c r="I943" s="335"/>
      <c r="J943" s="335"/>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9"/>
      <c r="R943" s="369"/>
      <c r="S943" s="330"/>
      <c r="T943" s="331"/>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2"/>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6"/>
      <c r="H944" s="334"/>
      <c r="I944" s="335"/>
      <c r="J944" s="335"/>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9"/>
      <c r="R944" s="369"/>
      <c r="S944" s="330"/>
      <c r="T944" s="331"/>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2"/>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6"/>
      <c r="H945" s="334"/>
      <c r="I945" s="335"/>
      <c r="J945" s="335"/>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9"/>
      <c r="R945" s="369"/>
      <c r="S945" s="330"/>
      <c r="T945" s="331"/>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2"/>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6"/>
      <c r="H946" s="334"/>
      <c r="I946" s="335"/>
      <c r="J946" s="335"/>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9"/>
      <c r="R946" s="369"/>
      <c r="S946" s="330"/>
      <c r="T946" s="331"/>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2"/>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6"/>
      <c r="H947" s="334"/>
      <c r="I947" s="335"/>
      <c r="J947" s="335"/>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9"/>
      <c r="R947" s="369"/>
      <c r="S947" s="330"/>
      <c r="T947" s="331"/>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2"/>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6"/>
      <c r="H948" s="334"/>
      <c r="I948" s="335"/>
      <c r="J948" s="335"/>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9"/>
      <c r="R948" s="369"/>
      <c r="S948" s="330"/>
      <c r="T948" s="331"/>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2"/>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6"/>
      <c r="H949" s="334"/>
      <c r="I949" s="335"/>
      <c r="J949" s="335"/>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9"/>
      <c r="R949" s="369"/>
      <c r="S949" s="330"/>
      <c r="T949" s="331"/>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2"/>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6"/>
      <c r="H950" s="334"/>
      <c r="I950" s="335"/>
      <c r="J950" s="335"/>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9"/>
      <c r="R950" s="369"/>
      <c r="S950" s="330"/>
      <c r="T950" s="331"/>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2"/>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6"/>
      <c r="H951" s="334"/>
      <c r="I951" s="335"/>
      <c r="J951" s="335"/>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9"/>
      <c r="R951" s="369"/>
      <c r="S951" s="330"/>
      <c r="T951" s="331"/>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2"/>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6"/>
      <c r="H952" s="334"/>
      <c r="I952" s="335"/>
      <c r="J952" s="335"/>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9"/>
      <c r="R952" s="369"/>
      <c r="S952" s="330"/>
      <c r="T952" s="331"/>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2"/>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6"/>
      <c r="H953" s="334"/>
      <c r="I953" s="335"/>
      <c r="J953" s="335"/>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9"/>
      <c r="R953" s="369"/>
      <c r="S953" s="330"/>
      <c r="T953" s="331"/>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2"/>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6"/>
      <c r="H954" s="334"/>
      <c r="I954" s="335"/>
      <c r="J954" s="335"/>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9"/>
      <c r="R954" s="369"/>
      <c r="S954" s="330"/>
      <c r="T954" s="331"/>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2"/>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6"/>
      <c r="H955" s="334"/>
      <c r="I955" s="335"/>
      <c r="J955" s="335"/>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9"/>
      <c r="R955" s="369"/>
      <c r="S955" s="330"/>
      <c r="T955" s="331"/>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2"/>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6"/>
      <c r="H956" s="334"/>
      <c r="I956" s="335"/>
      <c r="J956" s="335"/>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9"/>
      <c r="R956" s="369"/>
      <c r="S956" s="330"/>
      <c r="T956" s="331"/>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2"/>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6"/>
      <c r="H957" s="334"/>
      <c r="I957" s="335"/>
      <c r="J957" s="335"/>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9"/>
      <c r="R957" s="369"/>
      <c r="S957" s="330"/>
      <c r="T957" s="331"/>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2"/>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6"/>
      <c r="H958" s="334"/>
      <c r="I958" s="335"/>
      <c r="J958" s="335"/>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9"/>
      <c r="R958" s="369"/>
      <c r="S958" s="330"/>
      <c r="T958" s="331"/>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2"/>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6"/>
      <c r="H959" s="334"/>
      <c r="I959" s="335"/>
      <c r="J959" s="335"/>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9"/>
      <c r="R959" s="369"/>
      <c r="S959" s="330"/>
      <c r="T959" s="331"/>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2"/>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6"/>
      <c r="H960" s="334"/>
      <c r="I960" s="335"/>
      <c r="J960" s="335"/>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9"/>
      <c r="R960" s="369"/>
      <c r="S960" s="330"/>
      <c r="T960" s="331"/>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2"/>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6"/>
      <c r="H961" s="334"/>
      <c r="I961" s="335"/>
      <c r="J961" s="335"/>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9"/>
      <c r="R961" s="369"/>
      <c r="S961" s="330"/>
      <c r="T961" s="331"/>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2"/>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6"/>
      <c r="H962" s="334"/>
      <c r="I962" s="335"/>
      <c r="J962" s="335"/>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9"/>
      <c r="R962" s="369"/>
      <c r="S962" s="330"/>
      <c r="T962" s="331"/>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2"/>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6"/>
      <c r="H963" s="334"/>
      <c r="I963" s="335"/>
      <c r="J963" s="335"/>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9"/>
      <c r="R963" s="369"/>
      <c r="S963" s="330"/>
      <c r="T963" s="331"/>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2"/>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6"/>
      <c r="H964" s="334"/>
      <c r="I964" s="335"/>
      <c r="J964" s="335"/>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9"/>
      <c r="R964" s="369"/>
      <c r="S964" s="330"/>
      <c r="T964" s="331"/>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2"/>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6"/>
      <c r="H965" s="334"/>
      <c r="I965" s="335"/>
      <c r="J965" s="335"/>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9"/>
      <c r="R965" s="369"/>
      <c r="S965" s="330"/>
      <c r="T965" s="331"/>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2"/>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6"/>
      <c r="H966" s="334"/>
      <c r="I966" s="335"/>
      <c r="J966" s="335"/>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9"/>
      <c r="R966" s="369"/>
      <c r="S966" s="330"/>
      <c r="T966" s="331"/>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2"/>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6"/>
      <c r="H967" s="334"/>
      <c r="I967" s="335"/>
      <c r="J967" s="335"/>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9"/>
      <c r="R967" s="369"/>
      <c r="S967" s="330"/>
      <c r="T967" s="331"/>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2"/>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6"/>
      <c r="H968" s="334"/>
      <c r="I968" s="335"/>
      <c r="J968" s="335"/>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9"/>
      <c r="R968" s="369"/>
      <c r="S968" s="330"/>
      <c r="T968" s="331"/>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2"/>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6"/>
      <c r="H969" s="334"/>
      <c r="I969" s="335"/>
      <c r="J969" s="335"/>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9"/>
      <c r="R969" s="369"/>
      <c r="S969" s="330"/>
      <c r="T969" s="331"/>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2"/>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6"/>
      <c r="H970" s="334"/>
      <c r="I970" s="335"/>
      <c r="J970" s="335"/>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9"/>
      <c r="R970" s="369"/>
      <c r="S970" s="330"/>
      <c r="T970" s="331"/>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2"/>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6"/>
      <c r="H971" s="334"/>
      <c r="I971" s="335"/>
      <c r="J971" s="335"/>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9"/>
      <c r="R971" s="369"/>
      <c r="S971" s="330"/>
      <c r="T971" s="331"/>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2"/>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6"/>
      <c r="H972" s="334"/>
      <c r="I972" s="335"/>
      <c r="J972" s="335"/>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9"/>
      <c r="R972" s="369"/>
      <c r="S972" s="330"/>
      <c r="T972" s="331"/>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2"/>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6"/>
      <c r="H973" s="334"/>
      <c r="I973" s="335"/>
      <c r="J973" s="335"/>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9"/>
      <c r="R973" s="369"/>
      <c r="S973" s="330"/>
      <c r="T973" s="331"/>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2"/>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6"/>
      <c r="H974" s="334"/>
      <c r="I974" s="335"/>
      <c r="J974" s="335"/>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9"/>
      <c r="R974" s="369"/>
      <c r="S974" s="330"/>
      <c r="T974" s="331"/>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2"/>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6"/>
      <c r="H975" s="334"/>
      <c r="I975" s="335"/>
      <c r="J975" s="335"/>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9"/>
      <c r="R975" s="369"/>
      <c r="S975" s="330"/>
      <c r="T975" s="331"/>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2"/>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6"/>
      <c r="H976" s="334"/>
      <c r="I976" s="335"/>
      <c r="J976" s="335"/>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9"/>
      <c r="R976" s="369"/>
      <c r="S976" s="330"/>
      <c r="T976" s="331"/>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2"/>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6"/>
      <c r="H977" s="334"/>
      <c r="I977" s="335"/>
      <c r="J977" s="335"/>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9"/>
      <c r="R977" s="369"/>
      <c r="S977" s="330"/>
      <c r="T977" s="331"/>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2"/>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6"/>
      <c r="H978" s="334"/>
      <c r="I978" s="335"/>
      <c r="J978" s="335"/>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9"/>
      <c r="R978" s="369"/>
      <c r="S978" s="330"/>
      <c r="T978" s="331"/>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2"/>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6"/>
      <c r="H979" s="334"/>
      <c r="I979" s="335"/>
      <c r="J979" s="335"/>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9"/>
      <c r="R979" s="369"/>
      <c r="S979" s="330"/>
      <c r="T979" s="331"/>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2"/>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6"/>
      <c r="H980" s="334"/>
      <c r="I980" s="335"/>
      <c r="J980" s="335"/>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9"/>
      <c r="R980" s="369"/>
      <c r="S980" s="330"/>
      <c r="T980" s="331"/>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2"/>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6"/>
      <c r="H981" s="334"/>
      <c r="I981" s="335"/>
      <c r="J981" s="335"/>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9"/>
      <c r="R981" s="369"/>
      <c r="S981" s="330"/>
      <c r="T981" s="331"/>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2"/>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6"/>
      <c r="H982" s="334"/>
      <c r="I982" s="335"/>
      <c r="J982" s="335"/>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9"/>
      <c r="R982" s="369"/>
      <c r="S982" s="330"/>
      <c r="T982" s="331"/>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2"/>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6"/>
      <c r="H983" s="334"/>
      <c r="I983" s="335"/>
      <c r="J983" s="335"/>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9"/>
      <c r="R983" s="369"/>
      <c r="S983" s="330"/>
      <c r="T983" s="331"/>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2"/>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6"/>
      <c r="H984" s="334"/>
      <c r="I984" s="335"/>
      <c r="J984" s="335"/>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9"/>
      <c r="R984" s="369"/>
      <c r="S984" s="330"/>
      <c r="T984" s="331"/>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2"/>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6"/>
      <c r="H985" s="334"/>
      <c r="I985" s="335"/>
      <c r="J985" s="335"/>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9"/>
      <c r="R985" s="369"/>
      <c r="S985" s="330"/>
      <c r="T985" s="331"/>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2"/>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6"/>
      <c r="H986" s="334"/>
      <c r="I986" s="335"/>
      <c r="J986" s="335"/>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9"/>
      <c r="R986" s="369"/>
      <c r="S986" s="330"/>
      <c r="T986" s="331"/>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2"/>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6"/>
      <c r="H987" s="334"/>
      <c r="I987" s="335"/>
      <c r="J987" s="335"/>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9"/>
      <c r="R987" s="369"/>
      <c r="S987" s="330"/>
      <c r="T987" s="331"/>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2"/>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6"/>
      <c r="H988" s="334"/>
      <c r="I988" s="335"/>
      <c r="J988" s="335"/>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9"/>
      <c r="R988" s="369"/>
      <c r="S988" s="330"/>
      <c r="T988" s="331"/>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2"/>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6"/>
      <c r="H989" s="334"/>
      <c r="I989" s="335"/>
      <c r="J989" s="335"/>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9"/>
      <c r="R989" s="369"/>
      <c r="S989" s="330"/>
      <c r="T989" s="331"/>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2"/>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6"/>
      <c r="H990" s="334"/>
      <c r="I990" s="335"/>
      <c r="J990" s="335"/>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9"/>
      <c r="R990" s="369"/>
      <c r="S990" s="330"/>
      <c r="T990" s="331"/>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2"/>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6"/>
      <c r="H991" s="334"/>
      <c r="I991" s="335"/>
      <c r="J991" s="335"/>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9"/>
      <c r="R991" s="369"/>
      <c r="S991" s="330"/>
      <c r="T991" s="331"/>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2"/>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6"/>
      <c r="H992" s="334"/>
      <c r="I992" s="335"/>
      <c r="J992" s="335"/>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9"/>
      <c r="R992" s="369"/>
      <c r="S992" s="330"/>
      <c r="T992" s="331"/>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2"/>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6"/>
      <c r="H993" s="334"/>
      <c r="I993" s="335"/>
      <c r="J993" s="335"/>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9"/>
      <c r="R993" s="369"/>
      <c r="S993" s="330"/>
      <c r="T993" s="331"/>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2"/>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6"/>
      <c r="H994" s="334"/>
      <c r="I994" s="335"/>
      <c r="J994" s="335"/>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9"/>
      <c r="R994" s="369"/>
      <c r="S994" s="330"/>
      <c r="T994" s="331"/>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2"/>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6"/>
      <c r="H995" s="334"/>
      <c r="I995" s="335"/>
      <c r="J995" s="335"/>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9"/>
      <c r="R995" s="369"/>
      <c r="S995" s="330"/>
      <c r="T995" s="331"/>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2"/>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6"/>
      <c r="H996" s="334"/>
      <c r="I996" s="335"/>
      <c r="J996" s="335"/>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9"/>
      <c r="R996" s="369"/>
      <c r="S996" s="330"/>
      <c r="T996" s="331"/>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2"/>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6"/>
      <c r="H997" s="334"/>
      <c r="I997" s="335"/>
      <c r="J997" s="335"/>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9"/>
      <c r="R997" s="369"/>
      <c r="S997" s="330"/>
      <c r="T997" s="331"/>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2"/>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6"/>
      <c r="H998" s="334"/>
      <c r="I998" s="335"/>
      <c r="J998" s="335"/>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9"/>
      <c r="R998" s="369"/>
      <c r="S998" s="330"/>
      <c r="T998" s="331"/>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2"/>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6"/>
      <c r="H999" s="334"/>
      <c r="I999" s="335"/>
      <c r="J999" s="335"/>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9"/>
      <c r="R999" s="369"/>
      <c r="S999" s="330"/>
      <c r="T999" s="331"/>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2"/>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6"/>
      <c r="H1000" s="334"/>
      <c r="I1000" s="335"/>
      <c r="J1000" s="335"/>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9"/>
      <c r="R1000" s="369"/>
      <c r="S1000" s="330"/>
      <c r="T1000" s="331"/>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2"/>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6"/>
      <c r="H1001" s="334"/>
      <c r="I1001" s="335"/>
      <c r="J1001" s="335"/>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9"/>
      <c r="R1001" s="369"/>
      <c r="S1001" s="330"/>
      <c r="T1001" s="331"/>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2"/>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6"/>
      <c r="H1002" s="334"/>
      <c r="I1002" s="335"/>
      <c r="J1002" s="335"/>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9"/>
      <c r="R1002" s="369"/>
      <c r="S1002" s="330"/>
      <c r="T1002" s="331"/>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2"/>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6"/>
      <c r="H1003" s="334"/>
      <c r="I1003" s="335"/>
      <c r="J1003" s="335"/>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9"/>
      <c r="R1003" s="369"/>
      <c r="S1003" s="330"/>
      <c r="T1003" s="331"/>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2"/>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6"/>
      <c r="H1004" s="334"/>
      <c r="I1004" s="335"/>
      <c r="J1004" s="335"/>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9"/>
      <c r="R1004" s="369"/>
      <c r="S1004" s="330"/>
      <c r="T1004" s="331"/>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2"/>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6"/>
      <c r="H1005" s="334"/>
      <c r="I1005" s="335"/>
      <c r="J1005" s="335"/>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9"/>
      <c r="R1005" s="369"/>
      <c r="S1005" s="330"/>
      <c r="T1005" s="331"/>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2"/>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6"/>
      <c r="H1006" s="334"/>
      <c r="I1006" s="335"/>
      <c r="J1006" s="335"/>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9"/>
      <c r="R1006" s="369"/>
      <c r="S1006" s="330"/>
      <c r="T1006" s="331"/>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2"/>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6"/>
      <c r="H1007" s="334"/>
      <c r="I1007" s="335"/>
      <c r="J1007" s="335"/>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9"/>
      <c r="R1007" s="369"/>
      <c r="S1007" s="330"/>
      <c r="T1007" s="331"/>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2"/>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6"/>
      <c r="H1008" s="334"/>
      <c r="I1008" s="335"/>
      <c r="J1008" s="335"/>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9"/>
      <c r="R1008" s="369"/>
      <c r="S1008" s="330"/>
      <c r="T1008" s="331"/>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2"/>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6"/>
      <c r="H1009" s="334"/>
      <c r="I1009" s="335"/>
      <c r="J1009" s="335"/>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9"/>
      <c r="R1009" s="369"/>
      <c r="S1009" s="330"/>
      <c r="T1009" s="331"/>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2"/>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6"/>
      <c r="H1010" s="334"/>
      <c r="I1010" s="335"/>
      <c r="J1010" s="335"/>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9"/>
      <c r="R1010" s="369"/>
      <c r="S1010" s="330"/>
      <c r="T1010" s="331"/>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2"/>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6"/>
      <c r="H1011" s="334"/>
      <c r="I1011" s="335"/>
      <c r="J1011" s="335"/>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9"/>
      <c r="R1011" s="369"/>
      <c r="S1011" s="330"/>
      <c r="T1011" s="331"/>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2"/>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6"/>
      <c r="H1012" s="334"/>
      <c r="I1012" s="335"/>
      <c r="J1012" s="335"/>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9"/>
      <c r="R1012" s="369"/>
      <c r="S1012" s="330"/>
      <c r="T1012" s="331"/>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2"/>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6"/>
      <c r="H1013" s="334"/>
      <c r="I1013" s="335"/>
      <c r="J1013" s="335"/>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9"/>
      <c r="R1013" s="369"/>
      <c r="S1013" s="330"/>
      <c r="T1013" s="331"/>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2"/>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6"/>
      <c r="H1014" s="334"/>
      <c r="I1014" s="335"/>
      <c r="J1014" s="335"/>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9"/>
      <c r="R1014" s="369"/>
      <c r="S1014" s="330"/>
      <c r="T1014" s="331"/>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2"/>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6"/>
      <c r="H1015" s="334"/>
      <c r="I1015" s="335"/>
      <c r="J1015" s="335"/>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9"/>
      <c r="R1015" s="369"/>
      <c r="S1015" s="330"/>
      <c r="T1015" s="331"/>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2"/>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6"/>
      <c r="H1016" s="334"/>
      <c r="I1016" s="335"/>
      <c r="J1016" s="335"/>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9"/>
      <c r="R1016" s="369"/>
      <c r="S1016" s="330"/>
      <c r="T1016" s="331"/>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2"/>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6"/>
      <c r="H1017" s="334"/>
      <c r="I1017" s="335"/>
      <c r="J1017" s="335"/>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9"/>
      <c r="R1017" s="369"/>
      <c r="S1017" s="330"/>
      <c r="T1017" s="331"/>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2"/>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6"/>
      <c r="H1018" s="334"/>
      <c r="I1018" s="335"/>
      <c r="J1018" s="335"/>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9"/>
      <c r="R1018" s="369"/>
      <c r="S1018" s="330"/>
      <c r="T1018" s="331"/>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2"/>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6"/>
      <c r="H1019" s="334"/>
      <c r="I1019" s="335"/>
      <c r="J1019" s="335"/>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9"/>
      <c r="R1019" s="369"/>
      <c r="S1019" s="330"/>
      <c r="T1019" s="331"/>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2"/>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6"/>
      <c r="H1020" s="334"/>
      <c r="I1020" s="335"/>
      <c r="J1020" s="335"/>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9"/>
      <c r="R1020" s="369"/>
      <c r="S1020" s="330"/>
      <c r="T1020" s="331"/>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2"/>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6"/>
      <c r="H1021" s="334"/>
      <c r="I1021" s="335"/>
      <c r="J1021" s="335"/>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9"/>
      <c r="R1021" s="369"/>
      <c r="S1021" s="330"/>
      <c r="T1021" s="331"/>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2"/>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6"/>
      <c r="H1022" s="334"/>
      <c r="I1022" s="335"/>
      <c r="J1022" s="335"/>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9"/>
      <c r="R1022" s="369"/>
      <c r="S1022" s="330"/>
      <c r="T1022" s="331"/>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2"/>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6"/>
      <c r="H1023" s="334"/>
      <c r="I1023" s="335"/>
      <c r="J1023" s="335"/>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9"/>
      <c r="R1023" s="369"/>
      <c r="S1023" s="330"/>
      <c r="T1023" s="331"/>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2"/>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6"/>
      <c r="H1024" s="334"/>
      <c r="I1024" s="335"/>
      <c r="J1024" s="335"/>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9"/>
      <c r="R1024" s="369"/>
      <c r="S1024" s="330"/>
      <c r="T1024" s="331"/>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2"/>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6"/>
      <c r="H1025" s="334"/>
      <c r="I1025" s="335"/>
      <c r="J1025" s="335"/>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9"/>
      <c r="R1025" s="369"/>
      <c r="S1025" s="330"/>
      <c r="T1025" s="331"/>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2"/>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6"/>
      <c r="H1026" s="334"/>
      <c r="I1026" s="335"/>
      <c r="J1026" s="335"/>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9"/>
      <c r="R1026" s="369"/>
      <c r="S1026" s="330"/>
      <c r="T1026" s="331"/>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2"/>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6"/>
      <c r="H1027" s="334"/>
      <c r="I1027" s="335"/>
      <c r="J1027" s="335"/>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9"/>
      <c r="R1027" s="369"/>
      <c r="S1027" s="330"/>
      <c r="T1027" s="331"/>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2"/>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6"/>
      <c r="H1028" s="334"/>
      <c r="I1028" s="335"/>
      <c r="J1028" s="335"/>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9"/>
      <c r="R1028" s="369"/>
      <c r="S1028" s="330"/>
      <c r="T1028" s="331"/>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2"/>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6"/>
      <c r="H1029" s="334"/>
      <c r="I1029" s="335"/>
      <c r="J1029" s="335"/>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9"/>
      <c r="R1029" s="369"/>
      <c r="S1029" s="330"/>
      <c r="T1029" s="331"/>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2"/>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6"/>
      <c r="H1030" s="334"/>
      <c r="I1030" s="335"/>
      <c r="J1030" s="335"/>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9"/>
      <c r="R1030" s="369"/>
      <c r="S1030" s="330"/>
      <c r="T1030" s="331"/>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2"/>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6"/>
      <c r="H1031" s="334"/>
      <c r="I1031" s="335"/>
      <c r="J1031" s="335"/>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9"/>
      <c r="R1031" s="369"/>
      <c r="S1031" s="330"/>
      <c r="T1031" s="331"/>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2"/>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6"/>
      <c r="H1032" s="334"/>
      <c r="I1032" s="335"/>
      <c r="J1032" s="335"/>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9"/>
      <c r="R1032" s="369"/>
      <c r="S1032" s="330"/>
      <c r="T1032" s="331"/>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2"/>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6"/>
      <c r="H1033" s="334"/>
      <c r="I1033" s="335"/>
      <c r="J1033" s="335"/>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9"/>
      <c r="R1033" s="369"/>
      <c r="S1033" s="330"/>
      <c r="T1033" s="331"/>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2"/>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6"/>
      <c r="H1034" s="334"/>
      <c r="I1034" s="335"/>
      <c r="J1034" s="335"/>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9"/>
      <c r="R1034" s="369"/>
      <c r="S1034" s="330"/>
      <c r="T1034" s="331"/>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2"/>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6"/>
      <c r="H1035" s="334"/>
      <c r="I1035" s="335"/>
      <c r="J1035" s="335"/>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9"/>
      <c r="R1035" s="369"/>
      <c r="S1035" s="330"/>
      <c r="T1035" s="331"/>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2"/>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6"/>
      <c r="H1036" s="334"/>
      <c r="I1036" s="335"/>
      <c r="J1036" s="335"/>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9"/>
      <c r="R1036" s="369"/>
      <c r="S1036" s="330"/>
      <c r="T1036" s="331"/>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2"/>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6"/>
      <c r="H1037" s="334"/>
      <c r="I1037" s="335"/>
      <c r="J1037" s="335"/>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9"/>
      <c r="R1037" s="369"/>
      <c r="S1037" s="330"/>
      <c r="T1037" s="331"/>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2"/>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6"/>
      <c r="H1038" s="334"/>
      <c r="I1038" s="335"/>
      <c r="J1038" s="335"/>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9"/>
      <c r="R1038" s="369"/>
      <c r="S1038" s="330"/>
      <c r="T1038" s="331"/>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2"/>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6"/>
      <c r="H1039" s="334"/>
      <c r="I1039" s="335"/>
      <c r="J1039" s="335"/>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9"/>
      <c r="R1039" s="369"/>
      <c r="S1039" s="330"/>
      <c r="T1039" s="331"/>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2"/>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6"/>
      <c r="H1040" s="334"/>
      <c r="I1040" s="335"/>
      <c r="J1040" s="335"/>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9"/>
      <c r="R1040" s="369"/>
      <c r="S1040" s="330"/>
      <c r="T1040" s="331"/>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2"/>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6"/>
      <c r="H1041" s="334"/>
      <c r="I1041" s="335"/>
      <c r="J1041" s="335"/>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9"/>
      <c r="R1041" s="369"/>
      <c r="S1041" s="330"/>
      <c r="T1041" s="331"/>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2"/>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6"/>
      <c r="H1042" s="334"/>
      <c r="I1042" s="335"/>
      <c r="J1042" s="335"/>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9"/>
      <c r="R1042" s="369"/>
      <c r="S1042" s="330"/>
      <c r="T1042" s="331"/>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2"/>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6"/>
      <c r="H1043" s="334"/>
      <c r="I1043" s="335"/>
      <c r="J1043" s="335"/>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9"/>
      <c r="R1043" s="369"/>
      <c r="S1043" s="330"/>
      <c r="T1043" s="331"/>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2"/>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6"/>
      <c r="H1044" s="334"/>
      <c r="I1044" s="335"/>
      <c r="J1044" s="335"/>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9"/>
      <c r="R1044" s="369"/>
      <c r="S1044" s="330"/>
      <c r="T1044" s="331"/>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2"/>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6"/>
      <c r="H1045" s="334"/>
      <c r="I1045" s="335"/>
      <c r="J1045" s="335"/>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9"/>
      <c r="R1045" s="369"/>
      <c r="S1045" s="330"/>
      <c r="T1045" s="331"/>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2"/>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6"/>
      <c r="H1046" s="334"/>
      <c r="I1046" s="335"/>
      <c r="J1046" s="335"/>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9"/>
      <c r="R1046" s="369"/>
      <c r="S1046" s="330"/>
      <c r="T1046" s="331"/>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2"/>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6"/>
      <c r="H1047" s="334"/>
      <c r="I1047" s="335"/>
      <c r="J1047" s="335"/>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9"/>
      <c r="R1047" s="369"/>
      <c r="S1047" s="330"/>
      <c r="T1047" s="331"/>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2"/>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6"/>
      <c r="H1048" s="334"/>
      <c r="I1048" s="335"/>
      <c r="J1048" s="335"/>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9"/>
      <c r="R1048" s="369"/>
      <c r="S1048" s="330"/>
      <c r="T1048" s="331"/>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2"/>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6"/>
      <c r="H1049" s="334"/>
      <c r="I1049" s="335"/>
      <c r="J1049" s="335"/>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9"/>
      <c r="R1049" s="369"/>
      <c r="S1049" s="330"/>
      <c r="T1049" s="331"/>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2"/>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6"/>
      <c r="H1050" s="334"/>
      <c r="I1050" s="335"/>
      <c r="J1050" s="335"/>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9"/>
      <c r="R1050" s="369"/>
      <c r="S1050" s="330"/>
      <c r="T1050" s="331"/>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2"/>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6"/>
      <c r="H1051" s="334"/>
      <c r="I1051" s="335"/>
      <c r="J1051" s="335"/>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9"/>
      <c r="R1051" s="369"/>
      <c r="S1051" s="330"/>
      <c r="T1051" s="331"/>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2"/>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6"/>
      <c r="H1052" s="334"/>
      <c r="I1052" s="335"/>
      <c r="J1052" s="335"/>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9"/>
      <c r="R1052" s="369"/>
      <c r="S1052" s="330"/>
      <c r="T1052" s="331"/>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2"/>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6"/>
      <c r="H1053" s="334"/>
      <c r="I1053" s="335"/>
      <c r="J1053" s="335"/>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9"/>
      <c r="R1053" s="369"/>
      <c r="S1053" s="330"/>
      <c r="T1053" s="331"/>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2"/>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6"/>
      <c r="H1054" s="334"/>
      <c r="I1054" s="335"/>
      <c r="J1054" s="335"/>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9"/>
      <c r="R1054" s="369"/>
      <c r="S1054" s="330"/>
      <c r="T1054" s="331"/>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2"/>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6"/>
      <c r="H1055" s="334"/>
      <c r="I1055" s="335"/>
      <c r="J1055" s="335"/>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9"/>
      <c r="R1055" s="369"/>
      <c r="S1055" s="330"/>
      <c r="T1055" s="331"/>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2"/>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6"/>
      <c r="H1056" s="334"/>
      <c r="I1056" s="335"/>
      <c r="J1056" s="335"/>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9"/>
      <c r="R1056" s="369"/>
      <c r="S1056" s="330"/>
      <c r="T1056" s="331"/>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2"/>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6"/>
      <c r="H1057" s="334"/>
      <c r="I1057" s="335"/>
      <c r="J1057" s="335"/>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9"/>
      <c r="R1057" s="369"/>
      <c r="S1057" s="330"/>
      <c r="T1057" s="331"/>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2"/>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6"/>
      <c r="H1058" s="334"/>
      <c r="I1058" s="335"/>
      <c r="J1058" s="335"/>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9"/>
      <c r="R1058" s="369"/>
      <c r="S1058" s="330"/>
      <c r="T1058" s="331"/>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2"/>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6"/>
      <c r="H1059" s="334"/>
      <c r="I1059" s="335"/>
      <c r="J1059" s="335"/>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9"/>
      <c r="R1059" s="369"/>
      <c r="S1059" s="330"/>
      <c r="T1059" s="331"/>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2"/>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6"/>
      <c r="H1060" s="334"/>
      <c r="I1060" s="335"/>
      <c r="J1060" s="335"/>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9"/>
      <c r="R1060" s="369"/>
      <c r="S1060" s="330"/>
      <c r="T1060" s="331"/>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2"/>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6"/>
      <c r="H1061" s="334"/>
      <c r="I1061" s="335"/>
      <c r="J1061" s="335"/>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9"/>
      <c r="R1061" s="369"/>
      <c r="S1061" s="330"/>
      <c r="T1061" s="331"/>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2"/>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6"/>
      <c r="H1062" s="334"/>
      <c r="I1062" s="335"/>
      <c r="J1062" s="335"/>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9"/>
      <c r="R1062" s="369"/>
      <c r="S1062" s="330"/>
      <c r="T1062" s="331"/>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2"/>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6"/>
      <c r="H1063" s="334"/>
      <c r="I1063" s="335"/>
      <c r="J1063" s="335"/>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9"/>
      <c r="R1063" s="369"/>
      <c r="S1063" s="330"/>
      <c r="T1063" s="331"/>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2"/>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6"/>
      <c r="H1064" s="334"/>
      <c r="I1064" s="335"/>
      <c r="J1064" s="335"/>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9"/>
      <c r="R1064" s="369"/>
      <c r="S1064" s="330"/>
      <c r="T1064" s="331"/>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2"/>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6"/>
      <c r="H1065" s="334"/>
      <c r="I1065" s="335"/>
      <c r="J1065" s="335"/>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9"/>
      <c r="R1065" s="369"/>
      <c r="S1065" s="330"/>
      <c r="T1065" s="331"/>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2"/>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6"/>
      <c r="H1066" s="334"/>
      <c r="I1066" s="335"/>
      <c r="J1066" s="335"/>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9"/>
      <c r="R1066" s="369"/>
      <c r="S1066" s="330"/>
      <c r="T1066" s="331"/>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2"/>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6"/>
      <c r="H1067" s="334"/>
      <c r="I1067" s="335"/>
      <c r="J1067" s="335"/>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9"/>
      <c r="R1067" s="369"/>
      <c r="S1067" s="330"/>
      <c r="T1067" s="331"/>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2"/>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6"/>
      <c r="H1068" s="334"/>
      <c r="I1068" s="335"/>
      <c r="J1068" s="335"/>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9"/>
      <c r="R1068" s="369"/>
      <c r="S1068" s="330"/>
      <c r="T1068" s="331"/>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2"/>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6"/>
      <c r="H1069" s="334"/>
      <c r="I1069" s="335"/>
      <c r="J1069" s="335"/>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9"/>
      <c r="R1069" s="369"/>
      <c r="S1069" s="330"/>
      <c r="T1069" s="331"/>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2"/>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6"/>
      <c r="H1070" s="334"/>
      <c r="I1070" s="335"/>
      <c r="J1070" s="335"/>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9"/>
      <c r="R1070" s="369"/>
      <c r="S1070" s="330"/>
      <c r="T1070" s="331"/>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2"/>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6"/>
      <c r="H1071" s="334"/>
      <c r="I1071" s="335"/>
      <c r="J1071" s="335"/>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9"/>
      <c r="R1071" s="369"/>
      <c r="S1071" s="330"/>
      <c r="T1071" s="331"/>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2"/>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6"/>
      <c r="H1072" s="334"/>
      <c r="I1072" s="335"/>
      <c r="J1072" s="335"/>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9"/>
      <c r="R1072" s="369"/>
      <c r="S1072" s="330"/>
      <c r="T1072" s="331"/>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2"/>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6"/>
      <c r="H1073" s="334"/>
      <c r="I1073" s="335"/>
      <c r="J1073" s="335"/>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9"/>
      <c r="R1073" s="369"/>
      <c r="S1073" s="330"/>
      <c r="T1073" s="331"/>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2"/>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6"/>
      <c r="H1074" s="334"/>
      <c r="I1074" s="335"/>
      <c r="J1074" s="335"/>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9"/>
      <c r="R1074" s="369"/>
      <c r="S1074" s="330"/>
      <c r="T1074" s="331"/>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2"/>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6"/>
      <c r="H1075" s="334"/>
      <c r="I1075" s="335"/>
      <c r="J1075" s="335"/>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9"/>
      <c r="R1075" s="369"/>
      <c r="S1075" s="330"/>
      <c r="T1075" s="331"/>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2"/>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6"/>
      <c r="H1076" s="334"/>
      <c r="I1076" s="335"/>
      <c r="J1076" s="335"/>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9"/>
      <c r="R1076" s="369"/>
      <c r="S1076" s="330"/>
      <c r="T1076" s="331"/>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2"/>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6"/>
      <c r="H1077" s="334"/>
      <c r="I1077" s="335"/>
      <c r="J1077" s="335"/>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9"/>
      <c r="R1077" s="369"/>
      <c r="S1077" s="330"/>
      <c r="T1077" s="331"/>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2"/>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6"/>
      <c r="H1078" s="334"/>
      <c r="I1078" s="335"/>
      <c r="J1078" s="335"/>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9"/>
      <c r="R1078" s="369"/>
      <c r="S1078" s="330"/>
      <c r="T1078" s="331"/>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2"/>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6"/>
      <c r="H1079" s="334"/>
      <c r="I1079" s="335"/>
      <c r="J1079" s="335"/>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9"/>
      <c r="R1079" s="369"/>
      <c r="S1079" s="330"/>
      <c r="T1079" s="331"/>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2"/>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6"/>
      <c r="H1080" s="334"/>
      <c r="I1080" s="335"/>
      <c r="J1080" s="335"/>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9"/>
      <c r="R1080" s="369"/>
      <c r="S1080" s="330"/>
      <c r="T1080" s="331"/>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2"/>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6"/>
      <c r="H1081" s="334"/>
      <c r="I1081" s="335"/>
      <c r="J1081" s="335"/>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9"/>
      <c r="R1081" s="369"/>
      <c r="S1081" s="330"/>
      <c r="T1081" s="331"/>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2"/>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6"/>
      <c r="H1082" s="334"/>
      <c r="I1082" s="335"/>
      <c r="J1082" s="335"/>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9"/>
      <c r="R1082" s="369"/>
      <c r="S1082" s="330"/>
      <c r="T1082" s="331"/>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2"/>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6"/>
      <c r="H1083" s="334"/>
      <c r="I1083" s="335"/>
      <c r="J1083" s="335"/>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9"/>
      <c r="R1083" s="369"/>
      <c r="S1083" s="330"/>
      <c r="T1083" s="331"/>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2"/>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6"/>
      <c r="H1084" s="334"/>
      <c r="I1084" s="335"/>
      <c r="J1084" s="335"/>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9"/>
      <c r="R1084" s="369"/>
      <c r="S1084" s="330"/>
      <c r="T1084" s="331"/>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2"/>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6"/>
      <c r="H1085" s="334"/>
      <c r="I1085" s="335"/>
      <c r="J1085" s="335"/>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9"/>
      <c r="R1085" s="369"/>
      <c r="S1085" s="330"/>
      <c r="T1085" s="331"/>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2"/>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6"/>
      <c r="H1086" s="334"/>
      <c r="I1086" s="335"/>
      <c r="J1086" s="335"/>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9"/>
      <c r="R1086" s="369"/>
      <c r="S1086" s="330"/>
      <c r="T1086" s="331"/>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2"/>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6"/>
      <c r="H1087" s="334"/>
      <c r="I1087" s="335"/>
      <c r="J1087" s="335"/>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9"/>
      <c r="R1087" s="369"/>
      <c r="S1087" s="330"/>
      <c r="T1087" s="331"/>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2"/>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6"/>
      <c r="H1088" s="334"/>
      <c r="I1088" s="335"/>
      <c r="J1088" s="335"/>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9"/>
      <c r="R1088" s="369"/>
      <c r="S1088" s="330"/>
      <c r="T1088" s="331"/>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2"/>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6"/>
      <c r="H1089" s="334"/>
      <c r="I1089" s="335"/>
      <c r="J1089" s="335"/>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9"/>
      <c r="R1089" s="369"/>
      <c r="S1089" s="330"/>
      <c r="T1089" s="331"/>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2"/>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6"/>
      <c r="H1090" s="334"/>
      <c r="I1090" s="335"/>
      <c r="J1090" s="335"/>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9"/>
      <c r="R1090" s="369"/>
      <c r="S1090" s="330"/>
      <c r="T1090" s="331"/>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2"/>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6"/>
      <c r="H1091" s="334"/>
      <c r="I1091" s="335"/>
      <c r="J1091" s="335"/>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9"/>
      <c r="R1091" s="369"/>
      <c r="S1091" s="330"/>
      <c r="T1091" s="331"/>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2"/>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6"/>
      <c r="H1092" s="334"/>
      <c r="I1092" s="335"/>
      <c r="J1092" s="335"/>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9"/>
      <c r="R1092" s="369"/>
      <c r="S1092" s="330"/>
      <c r="T1092" s="331"/>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2"/>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6"/>
      <c r="H1093" s="334"/>
      <c r="I1093" s="335"/>
      <c r="J1093" s="335"/>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9"/>
      <c r="R1093" s="369"/>
      <c r="S1093" s="330"/>
      <c r="T1093" s="331"/>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2"/>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6"/>
      <c r="H1094" s="334"/>
      <c r="I1094" s="335"/>
      <c r="J1094" s="335"/>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9"/>
      <c r="R1094" s="369"/>
      <c r="S1094" s="330"/>
      <c r="T1094" s="331"/>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2"/>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6"/>
      <c r="H1095" s="334"/>
      <c r="I1095" s="335"/>
      <c r="J1095" s="335"/>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9"/>
      <c r="R1095" s="369"/>
      <c r="S1095" s="330"/>
      <c r="T1095" s="331"/>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2"/>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6"/>
      <c r="H1096" s="334"/>
      <c r="I1096" s="335"/>
      <c r="J1096" s="335"/>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9"/>
      <c r="R1096" s="369"/>
      <c r="S1096" s="330"/>
      <c r="T1096" s="331"/>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2"/>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6"/>
      <c r="H1097" s="334"/>
      <c r="I1097" s="335"/>
      <c r="J1097" s="335"/>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9"/>
      <c r="R1097" s="369"/>
      <c r="S1097" s="330"/>
      <c r="T1097" s="331"/>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2"/>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6"/>
      <c r="H1098" s="334"/>
      <c r="I1098" s="335"/>
      <c r="J1098" s="335"/>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9"/>
      <c r="R1098" s="369"/>
      <c r="S1098" s="330"/>
      <c r="T1098" s="331"/>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2"/>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6"/>
      <c r="H1099" s="334"/>
      <c r="I1099" s="335"/>
      <c r="J1099" s="335"/>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9"/>
      <c r="R1099" s="369"/>
      <c r="S1099" s="330"/>
      <c r="T1099" s="331"/>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2"/>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6"/>
      <c r="H1100" s="334"/>
      <c r="I1100" s="335"/>
      <c r="J1100" s="335"/>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9"/>
      <c r="R1100" s="369"/>
      <c r="S1100" s="330"/>
      <c r="T1100" s="331"/>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2"/>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6"/>
      <c r="H1101" s="334"/>
      <c r="I1101" s="335"/>
      <c r="J1101" s="335"/>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9"/>
      <c r="R1101" s="369"/>
      <c r="S1101" s="330"/>
      <c r="T1101" s="331"/>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2"/>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6"/>
      <c r="H1102" s="334"/>
      <c r="I1102" s="335"/>
      <c r="J1102" s="335"/>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9"/>
      <c r="R1102" s="369"/>
      <c r="S1102" s="330"/>
      <c r="T1102" s="331"/>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2"/>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6"/>
      <c r="H1103" s="334"/>
      <c r="I1103" s="335"/>
      <c r="J1103" s="335"/>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9"/>
      <c r="R1103" s="369"/>
      <c r="S1103" s="330"/>
      <c r="T1103" s="331"/>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2"/>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6"/>
      <c r="H1104" s="334"/>
      <c r="I1104" s="335"/>
      <c r="J1104" s="335"/>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9"/>
      <c r="R1104" s="369"/>
      <c r="S1104" s="330"/>
      <c r="T1104" s="331"/>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2"/>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6"/>
      <c r="H1105" s="334"/>
      <c r="I1105" s="335"/>
      <c r="J1105" s="335"/>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9"/>
      <c r="R1105" s="369"/>
      <c r="S1105" s="330"/>
      <c r="T1105" s="331"/>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2"/>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6"/>
      <c r="H1106" s="334"/>
      <c r="I1106" s="335"/>
      <c r="J1106" s="335"/>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9"/>
      <c r="R1106" s="369"/>
      <c r="S1106" s="330"/>
      <c r="T1106" s="331"/>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2"/>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6"/>
      <c r="H1107" s="334"/>
      <c r="I1107" s="335"/>
      <c r="J1107" s="335"/>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9"/>
      <c r="R1107" s="369"/>
      <c r="S1107" s="330"/>
      <c r="T1107" s="331"/>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2"/>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6"/>
      <c r="H1108" s="334"/>
      <c r="I1108" s="335"/>
      <c r="J1108" s="335"/>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9"/>
      <c r="R1108" s="369"/>
      <c r="S1108" s="330"/>
      <c r="T1108" s="331"/>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2"/>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6"/>
      <c r="H1109" s="334"/>
      <c r="I1109" s="335"/>
      <c r="J1109" s="335"/>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9"/>
      <c r="R1109" s="369"/>
      <c r="S1109" s="330"/>
      <c r="T1109" s="331"/>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2"/>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6"/>
      <c r="H1110" s="334"/>
      <c r="I1110" s="335"/>
      <c r="J1110" s="335"/>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9"/>
      <c r="R1110" s="369"/>
      <c r="S1110" s="330"/>
      <c r="T1110" s="331"/>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2"/>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6"/>
      <c r="H1111" s="334"/>
      <c r="I1111" s="335"/>
      <c r="J1111" s="335"/>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9"/>
      <c r="R1111" s="369"/>
      <c r="S1111" s="330"/>
      <c r="T1111" s="331"/>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2"/>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6"/>
      <c r="H1112" s="334"/>
      <c r="I1112" s="335"/>
      <c r="J1112" s="335"/>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9"/>
      <c r="R1112" s="369"/>
      <c r="S1112" s="330"/>
      <c r="T1112" s="331"/>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2"/>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6"/>
      <c r="H1113" s="334"/>
      <c r="I1113" s="335"/>
      <c r="J1113" s="335"/>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9"/>
      <c r="R1113" s="369"/>
      <c r="S1113" s="330"/>
      <c r="T1113" s="331"/>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2"/>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6"/>
      <c r="H1114" s="334"/>
      <c r="I1114" s="335"/>
      <c r="J1114" s="335"/>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9"/>
      <c r="R1114" s="369"/>
      <c r="S1114" s="330"/>
      <c r="T1114" s="331"/>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2"/>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6"/>
      <c r="H1115" s="334"/>
      <c r="I1115" s="335"/>
      <c r="J1115" s="335"/>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9"/>
      <c r="R1115" s="369"/>
      <c r="S1115" s="330"/>
      <c r="T1115" s="331"/>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2"/>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6"/>
      <c r="H1116" s="334"/>
      <c r="I1116" s="335"/>
      <c r="J1116" s="335"/>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9"/>
      <c r="R1116" s="369"/>
      <c r="S1116" s="330"/>
      <c r="T1116" s="331"/>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2"/>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6"/>
      <c r="H1117" s="334"/>
      <c r="I1117" s="335"/>
      <c r="J1117" s="335"/>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9"/>
      <c r="R1117" s="369"/>
      <c r="S1117" s="330"/>
      <c r="T1117" s="331"/>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2"/>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6"/>
      <c r="H1118" s="334"/>
      <c r="I1118" s="335"/>
      <c r="J1118" s="335"/>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9"/>
      <c r="R1118" s="369"/>
      <c r="S1118" s="330"/>
      <c r="T1118" s="331"/>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2"/>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6"/>
      <c r="H1119" s="334"/>
      <c r="I1119" s="335"/>
      <c r="J1119" s="335"/>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9"/>
      <c r="R1119" s="369"/>
      <c r="S1119" s="330"/>
      <c r="T1119" s="331"/>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2"/>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6"/>
      <c r="H1120" s="334"/>
      <c r="I1120" s="335"/>
      <c r="J1120" s="335"/>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9"/>
      <c r="R1120" s="369"/>
      <c r="S1120" s="330"/>
      <c r="T1120" s="331"/>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2"/>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6"/>
      <c r="H1121" s="334"/>
      <c r="I1121" s="335"/>
      <c r="J1121" s="335"/>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9"/>
      <c r="R1121" s="369"/>
      <c r="S1121" s="330"/>
      <c r="T1121" s="331"/>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2"/>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6"/>
      <c r="H1122" s="334"/>
      <c r="I1122" s="335"/>
      <c r="J1122" s="335"/>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9"/>
      <c r="R1122" s="369"/>
      <c r="S1122" s="330"/>
      <c r="T1122" s="331"/>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2"/>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6"/>
      <c r="H1123" s="334"/>
      <c r="I1123" s="335"/>
      <c r="J1123" s="335"/>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9"/>
      <c r="R1123" s="369"/>
      <c r="S1123" s="330"/>
      <c r="T1123" s="331"/>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2"/>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6"/>
      <c r="H1124" s="334"/>
      <c r="I1124" s="335"/>
      <c r="J1124" s="335"/>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9"/>
      <c r="R1124" s="369"/>
      <c r="S1124" s="330"/>
      <c r="T1124" s="331"/>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2"/>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6"/>
      <c r="H1125" s="334"/>
      <c r="I1125" s="335"/>
      <c r="J1125" s="335"/>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9"/>
      <c r="R1125" s="369"/>
      <c r="S1125" s="330"/>
      <c r="T1125" s="331"/>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2"/>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6"/>
      <c r="H1126" s="334"/>
      <c r="I1126" s="335"/>
      <c r="J1126" s="335"/>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9"/>
      <c r="R1126" s="369"/>
      <c r="S1126" s="330"/>
      <c r="T1126" s="331"/>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2"/>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6"/>
      <c r="H1127" s="334"/>
      <c r="I1127" s="335"/>
      <c r="J1127" s="335"/>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9"/>
      <c r="R1127" s="369"/>
      <c r="S1127" s="330"/>
      <c r="T1127" s="331"/>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2"/>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6"/>
      <c r="H1128" s="334"/>
      <c r="I1128" s="335"/>
      <c r="J1128" s="335"/>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9"/>
      <c r="R1128" s="369"/>
      <c r="S1128" s="330"/>
      <c r="T1128" s="331"/>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2"/>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6"/>
      <c r="H1129" s="334"/>
      <c r="I1129" s="335"/>
      <c r="J1129" s="335"/>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9"/>
      <c r="R1129" s="369"/>
      <c r="S1129" s="330"/>
      <c r="T1129" s="331"/>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2"/>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6"/>
      <c r="H1130" s="334"/>
      <c r="I1130" s="335"/>
      <c r="J1130" s="335"/>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9"/>
      <c r="R1130" s="369"/>
      <c r="S1130" s="330"/>
      <c r="T1130" s="331"/>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2"/>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6"/>
      <c r="H1131" s="334"/>
      <c r="I1131" s="335"/>
      <c r="J1131" s="335"/>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9"/>
      <c r="R1131" s="369"/>
      <c r="S1131" s="330"/>
      <c r="T1131" s="331"/>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2"/>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6"/>
      <c r="H1132" s="334"/>
      <c r="I1132" s="335"/>
      <c r="J1132" s="335"/>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9"/>
      <c r="R1132" s="369"/>
      <c r="S1132" s="330"/>
      <c r="T1132" s="331"/>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2"/>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6"/>
      <c r="H1133" s="334"/>
      <c r="I1133" s="335"/>
      <c r="J1133" s="335"/>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9"/>
      <c r="R1133" s="369"/>
      <c r="S1133" s="330"/>
      <c r="T1133" s="331"/>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2"/>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6"/>
      <c r="H1134" s="334"/>
      <c r="I1134" s="335"/>
      <c r="J1134" s="335"/>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9"/>
      <c r="R1134" s="369"/>
      <c r="S1134" s="330"/>
      <c r="T1134" s="331"/>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2"/>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6"/>
      <c r="H1135" s="334"/>
      <c r="I1135" s="335"/>
      <c r="J1135" s="335"/>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9"/>
      <c r="R1135" s="369"/>
      <c r="S1135" s="330"/>
      <c r="T1135" s="331"/>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2"/>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6"/>
      <c r="H1136" s="334"/>
      <c r="I1136" s="335"/>
      <c r="J1136" s="335"/>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9"/>
      <c r="R1136" s="369"/>
      <c r="S1136" s="330"/>
      <c r="T1136" s="331"/>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2"/>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6"/>
      <c r="H1137" s="334"/>
      <c r="I1137" s="335"/>
      <c r="J1137" s="335"/>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9"/>
      <c r="R1137" s="369"/>
      <c r="S1137" s="330"/>
      <c r="T1137" s="331"/>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2"/>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6"/>
      <c r="H1138" s="334"/>
      <c r="I1138" s="335"/>
      <c r="J1138" s="335"/>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9"/>
      <c r="R1138" s="369"/>
      <c r="S1138" s="330"/>
      <c r="T1138" s="331"/>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2"/>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6"/>
      <c r="H1139" s="334"/>
      <c r="I1139" s="335"/>
      <c r="J1139" s="335"/>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9"/>
      <c r="R1139" s="369"/>
      <c r="S1139" s="330"/>
      <c r="T1139" s="331"/>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2"/>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6"/>
      <c r="H1140" s="334"/>
      <c r="I1140" s="335"/>
      <c r="J1140" s="335"/>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9"/>
      <c r="R1140" s="369"/>
      <c r="S1140" s="330"/>
      <c r="T1140" s="331"/>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2"/>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6"/>
      <c r="H1141" s="334"/>
      <c r="I1141" s="335"/>
      <c r="J1141" s="335"/>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9"/>
      <c r="R1141" s="369"/>
      <c r="S1141" s="330"/>
      <c r="T1141" s="331"/>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2"/>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6"/>
      <c r="H1142" s="334"/>
      <c r="I1142" s="335"/>
      <c r="J1142" s="335"/>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9"/>
      <c r="R1142" s="369"/>
      <c r="S1142" s="330"/>
      <c r="T1142" s="331"/>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2"/>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6"/>
      <c r="H1143" s="334"/>
      <c r="I1143" s="335"/>
      <c r="J1143" s="335"/>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9"/>
      <c r="R1143" s="369"/>
      <c r="S1143" s="330"/>
      <c r="T1143" s="331"/>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2"/>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6"/>
      <c r="H1144" s="334"/>
      <c r="I1144" s="335"/>
      <c r="J1144" s="335"/>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9"/>
      <c r="R1144" s="369"/>
      <c r="S1144" s="330"/>
      <c r="T1144" s="331"/>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2"/>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6"/>
      <c r="H1145" s="334"/>
      <c r="I1145" s="335"/>
      <c r="J1145" s="335"/>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9"/>
      <c r="R1145" s="369"/>
      <c r="S1145" s="330"/>
      <c r="T1145" s="331"/>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2"/>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6"/>
      <c r="H1146" s="334"/>
      <c r="I1146" s="335"/>
      <c r="J1146" s="335"/>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9"/>
      <c r="R1146" s="369"/>
      <c r="S1146" s="330"/>
      <c r="T1146" s="331"/>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2"/>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6"/>
      <c r="H1147" s="334"/>
      <c r="I1147" s="335"/>
      <c r="J1147" s="335"/>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9"/>
      <c r="R1147" s="369"/>
      <c r="S1147" s="330"/>
      <c r="T1147" s="331"/>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2"/>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6"/>
      <c r="H1148" s="334"/>
      <c r="I1148" s="335"/>
      <c r="J1148" s="335"/>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9"/>
      <c r="R1148" s="369"/>
      <c r="S1148" s="330"/>
      <c r="T1148" s="331"/>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2"/>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6"/>
      <c r="H1149" s="334"/>
      <c r="I1149" s="335"/>
      <c r="J1149" s="335"/>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9"/>
      <c r="R1149" s="369"/>
      <c r="S1149" s="330"/>
      <c r="T1149" s="331"/>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2"/>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6"/>
      <c r="H1150" s="334"/>
      <c r="I1150" s="335"/>
      <c r="J1150" s="335"/>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9"/>
      <c r="R1150" s="369"/>
      <c r="S1150" s="330"/>
      <c r="T1150" s="331"/>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2"/>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6"/>
      <c r="H1151" s="334"/>
      <c r="I1151" s="335"/>
      <c r="J1151" s="335"/>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9"/>
      <c r="R1151" s="369"/>
      <c r="S1151" s="330"/>
      <c r="T1151" s="331"/>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2"/>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6"/>
      <c r="H1152" s="334"/>
      <c r="I1152" s="335"/>
      <c r="J1152" s="335"/>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9"/>
      <c r="R1152" s="369"/>
      <c r="S1152" s="330"/>
      <c r="T1152" s="331"/>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2"/>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6"/>
      <c r="H1153" s="334"/>
      <c r="I1153" s="335"/>
      <c r="J1153" s="335"/>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9"/>
      <c r="R1153" s="369"/>
      <c r="S1153" s="330"/>
      <c r="T1153" s="331"/>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2"/>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6"/>
      <c r="H1154" s="334"/>
      <c r="I1154" s="335"/>
      <c r="J1154" s="335"/>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9"/>
      <c r="R1154" s="369"/>
      <c r="S1154" s="330"/>
      <c r="T1154" s="331"/>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2"/>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6"/>
      <c r="H1155" s="334"/>
      <c r="I1155" s="335"/>
      <c r="J1155" s="335"/>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9"/>
      <c r="R1155" s="369"/>
      <c r="S1155" s="330"/>
      <c r="T1155" s="331"/>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2"/>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6"/>
      <c r="H1156" s="334"/>
      <c r="I1156" s="335"/>
      <c r="J1156" s="335"/>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9"/>
      <c r="R1156" s="369"/>
      <c r="S1156" s="330"/>
      <c r="T1156" s="331"/>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2"/>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6"/>
      <c r="H1157" s="334"/>
      <c r="I1157" s="335"/>
      <c r="J1157" s="335"/>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9"/>
      <c r="R1157" s="369"/>
      <c r="S1157" s="330"/>
      <c r="T1157" s="331"/>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2"/>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6"/>
      <c r="H1158" s="334"/>
      <c r="I1158" s="335"/>
      <c r="J1158" s="335"/>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9"/>
      <c r="R1158" s="369"/>
      <c r="S1158" s="330"/>
      <c r="T1158" s="331"/>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2"/>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6"/>
      <c r="H1159" s="334"/>
      <c r="I1159" s="335"/>
      <c r="J1159" s="335"/>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9"/>
      <c r="R1159" s="369"/>
      <c r="S1159" s="330"/>
      <c r="T1159" s="331"/>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2"/>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6"/>
      <c r="H1160" s="334"/>
      <c r="I1160" s="335"/>
      <c r="J1160" s="335"/>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9"/>
      <c r="R1160" s="369"/>
      <c r="S1160" s="330"/>
      <c r="T1160" s="331"/>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2"/>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6"/>
      <c r="H1161" s="334"/>
      <c r="I1161" s="335"/>
      <c r="J1161" s="335"/>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9"/>
      <c r="R1161" s="369"/>
      <c r="S1161" s="330"/>
      <c r="T1161" s="331"/>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2"/>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6"/>
      <c r="H1162" s="334"/>
      <c r="I1162" s="335"/>
      <c r="J1162" s="335"/>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9"/>
      <c r="R1162" s="369"/>
      <c r="S1162" s="330"/>
      <c r="T1162" s="331"/>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2"/>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6"/>
      <c r="H1163" s="334"/>
      <c r="I1163" s="335"/>
      <c r="J1163" s="335"/>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9"/>
      <c r="R1163" s="369"/>
      <c r="S1163" s="330"/>
      <c r="T1163" s="331"/>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2"/>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6"/>
      <c r="H1164" s="334"/>
      <c r="I1164" s="335"/>
      <c r="J1164" s="335"/>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9"/>
      <c r="R1164" s="369"/>
      <c r="S1164" s="330"/>
      <c r="T1164" s="331"/>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2"/>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6"/>
      <c r="H1165" s="334"/>
      <c r="I1165" s="335"/>
      <c r="J1165" s="335"/>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9"/>
      <c r="R1165" s="369"/>
      <c r="S1165" s="330"/>
      <c r="T1165" s="331"/>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2"/>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6"/>
      <c r="H1166" s="334"/>
      <c r="I1166" s="335"/>
      <c r="J1166" s="335"/>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9"/>
      <c r="R1166" s="369"/>
      <c r="S1166" s="330"/>
      <c r="T1166" s="331"/>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2"/>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6"/>
      <c r="H1167" s="334"/>
      <c r="I1167" s="335"/>
      <c r="J1167" s="335"/>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9"/>
      <c r="R1167" s="369"/>
      <c r="S1167" s="330"/>
      <c r="T1167" s="331"/>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2"/>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6"/>
      <c r="H1168" s="334"/>
      <c r="I1168" s="335"/>
      <c r="J1168" s="335"/>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9"/>
      <c r="R1168" s="369"/>
      <c r="S1168" s="330"/>
      <c r="T1168" s="331"/>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2"/>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6"/>
      <c r="H1169" s="334"/>
      <c r="I1169" s="335"/>
      <c r="J1169" s="335"/>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9"/>
      <c r="R1169" s="369"/>
      <c r="S1169" s="330"/>
      <c r="T1169" s="331"/>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2"/>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6"/>
      <c r="H1170" s="334"/>
      <c r="I1170" s="335"/>
      <c r="J1170" s="335"/>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9"/>
      <c r="R1170" s="369"/>
      <c r="S1170" s="330"/>
      <c r="T1170" s="331"/>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2"/>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6"/>
      <c r="H1171" s="334"/>
      <c r="I1171" s="335"/>
      <c r="J1171" s="335"/>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9"/>
      <c r="R1171" s="369"/>
      <c r="S1171" s="330"/>
      <c r="T1171" s="331"/>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2"/>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6"/>
      <c r="H1172" s="334"/>
      <c r="I1172" s="335"/>
      <c r="J1172" s="335"/>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9"/>
      <c r="R1172" s="369"/>
      <c r="S1172" s="330"/>
      <c r="T1172" s="331"/>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2"/>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6"/>
      <c r="H1173" s="334"/>
      <c r="I1173" s="335"/>
      <c r="J1173" s="335"/>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9"/>
      <c r="R1173" s="369"/>
      <c r="S1173" s="330"/>
      <c r="T1173" s="331"/>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2"/>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6"/>
      <c r="H1174" s="334"/>
      <c r="I1174" s="335"/>
      <c r="J1174" s="335"/>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9"/>
      <c r="R1174" s="369"/>
      <c r="S1174" s="330"/>
      <c r="T1174" s="331"/>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2"/>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6"/>
      <c r="H1175" s="334"/>
      <c r="I1175" s="335"/>
      <c r="J1175" s="335"/>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9"/>
      <c r="R1175" s="369"/>
      <c r="S1175" s="330"/>
      <c r="T1175" s="331"/>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2"/>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6"/>
      <c r="H1176" s="334"/>
      <c r="I1176" s="335"/>
      <c r="J1176" s="335"/>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9"/>
      <c r="R1176" s="369"/>
      <c r="S1176" s="330"/>
      <c r="T1176" s="331"/>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2"/>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6"/>
      <c r="H1177" s="334"/>
      <c r="I1177" s="335"/>
      <c r="J1177" s="335"/>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9"/>
      <c r="R1177" s="369"/>
      <c r="S1177" s="330"/>
      <c r="T1177" s="331"/>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2"/>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6"/>
      <c r="H1178" s="334"/>
      <c r="I1178" s="335"/>
      <c r="J1178" s="335"/>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9"/>
      <c r="R1178" s="369"/>
      <c r="S1178" s="330"/>
      <c r="T1178" s="331"/>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2"/>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6"/>
      <c r="H1179" s="334"/>
      <c r="I1179" s="335"/>
      <c r="J1179" s="335"/>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9"/>
      <c r="R1179" s="369"/>
      <c r="S1179" s="330"/>
      <c r="T1179" s="331"/>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2"/>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6"/>
      <c r="H1180" s="334"/>
      <c r="I1180" s="335"/>
      <c r="J1180" s="335"/>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9"/>
      <c r="R1180" s="369"/>
      <c r="S1180" s="330"/>
      <c r="T1180" s="331"/>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2"/>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6"/>
      <c r="H1181" s="334"/>
      <c r="I1181" s="335"/>
      <c r="J1181" s="335"/>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9"/>
      <c r="R1181" s="369"/>
      <c r="S1181" s="330"/>
      <c r="T1181" s="331"/>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2"/>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6"/>
      <c r="H1182" s="334"/>
      <c r="I1182" s="335"/>
      <c r="J1182" s="335"/>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9"/>
      <c r="R1182" s="369"/>
      <c r="S1182" s="330"/>
      <c r="T1182" s="331"/>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2"/>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6"/>
      <c r="H1183" s="334"/>
      <c r="I1183" s="335"/>
      <c r="J1183" s="335"/>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9"/>
      <c r="R1183" s="369"/>
      <c r="S1183" s="330"/>
      <c r="T1183" s="331"/>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2"/>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6"/>
      <c r="H1184" s="334"/>
      <c r="I1184" s="335"/>
      <c r="J1184" s="335"/>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9"/>
      <c r="R1184" s="369"/>
      <c r="S1184" s="330"/>
      <c r="T1184" s="331"/>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2"/>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6"/>
      <c r="H1185" s="334"/>
      <c r="I1185" s="335"/>
      <c r="J1185" s="335"/>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9"/>
      <c r="R1185" s="369"/>
      <c r="S1185" s="330"/>
      <c r="T1185" s="331"/>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2"/>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6"/>
      <c r="H1186" s="334"/>
      <c r="I1186" s="335"/>
      <c r="J1186" s="335"/>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9"/>
      <c r="R1186" s="369"/>
      <c r="S1186" s="330"/>
      <c r="T1186" s="331"/>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2"/>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6"/>
      <c r="H1187" s="334"/>
      <c r="I1187" s="335"/>
      <c r="J1187" s="335"/>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9"/>
      <c r="R1187" s="369"/>
      <c r="S1187" s="330"/>
      <c r="T1187" s="331"/>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2"/>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6"/>
      <c r="H1188" s="334"/>
      <c r="I1188" s="335"/>
      <c r="J1188" s="335"/>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9"/>
      <c r="R1188" s="369"/>
      <c r="S1188" s="330"/>
      <c r="T1188" s="331"/>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2"/>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6"/>
      <c r="H1189" s="334"/>
      <c r="I1189" s="335"/>
      <c r="J1189" s="335"/>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9"/>
      <c r="R1189" s="369"/>
      <c r="S1189" s="330"/>
      <c r="T1189" s="331"/>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2"/>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6"/>
      <c r="H1190" s="334"/>
      <c r="I1190" s="335"/>
      <c r="J1190" s="335"/>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9"/>
      <c r="R1190" s="369"/>
      <c r="S1190" s="330"/>
      <c r="T1190" s="331"/>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2"/>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6"/>
      <c r="H1191" s="334"/>
      <c r="I1191" s="335"/>
      <c r="J1191" s="335"/>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9"/>
      <c r="R1191" s="369"/>
      <c r="S1191" s="330"/>
      <c r="T1191" s="331"/>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2"/>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6"/>
      <c r="H1192" s="334"/>
      <c r="I1192" s="335"/>
      <c r="J1192" s="335"/>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9"/>
      <c r="R1192" s="369"/>
      <c r="S1192" s="330"/>
      <c r="T1192" s="331"/>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2"/>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6"/>
      <c r="H1193" s="334"/>
      <c r="I1193" s="335"/>
      <c r="J1193" s="335"/>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9"/>
      <c r="R1193" s="369"/>
      <c r="S1193" s="330"/>
      <c r="T1193" s="331"/>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2"/>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6"/>
      <c r="H1194" s="334"/>
      <c r="I1194" s="335"/>
      <c r="J1194" s="335"/>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9"/>
      <c r="R1194" s="369"/>
      <c r="S1194" s="330"/>
      <c r="T1194" s="331"/>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2"/>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6"/>
      <c r="H1195" s="334"/>
      <c r="I1195" s="335"/>
      <c r="J1195" s="335"/>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9"/>
      <c r="R1195" s="369"/>
      <c r="S1195" s="330"/>
      <c r="T1195" s="331"/>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2"/>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6"/>
      <c r="H1196" s="334"/>
      <c r="I1196" s="335"/>
      <c r="J1196" s="335"/>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9"/>
      <c r="R1196" s="369"/>
      <c r="S1196" s="330"/>
      <c r="T1196" s="331"/>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2"/>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6"/>
      <c r="H1197" s="334"/>
      <c r="I1197" s="335"/>
      <c r="J1197" s="335"/>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9"/>
      <c r="R1197" s="369"/>
      <c r="S1197" s="330"/>
      <c r="T1197" s="331"/>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2"/>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6"/>
      <c r="H1198" s="334"/>
      <c r="I1198" s="335"/>
      <c r="J1198" s="335"/>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9"/>
      <c r="R1198" s="369"/>
      <c r="S1198" s="330"/>
      <c r="T1198" s="331"/>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2"/>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6"/>
      <c r="H1199" s="334"/>
      <c r="I1199" s="335"/>
      <c r="J1199" s="335"/>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9"/>
      <c r="R1199" s="369"/>
      <c r="S1199" s="330"/>
      <c r="T1199" s="331"/>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2"/>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6"/>
      <c r="H1200" s="334"/>
      <c r="I1200" s="335"/>
      <c r="J1200" s="335"/>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9"/>
      <c r="R1200" s="369"/>
      <c r="S1200" s="330"/>
      <c r="T1200" s="331"/>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2"/>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6"/>
      <c r="H1201" s="334"/>
      <c r="I1201" s="335"/>
      <c r="J1201" s="335"/>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9"/>
      <c r="R1201" s="369"/>
      <c r="S1201" s="330"/>
      <c r="T1201" s="331"/>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2"/>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6"/>
      <c r="H1202" s="334"/>
      <c r="I1202" s="335"/>
      <c r="J1202" s="335"/>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9"/>
      <c r="R1202" s="369"/>
      <c r="S1202" s="330"/>
      <c r="T1202" s="331"/>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2"/>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6"/>
      <c r="H1203" s="334"/>
      <c r="I1203" s="335"/>
      <c r="J1203" s="335"/>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9"/>
      <c r="R1203" s="369"/>
      <c r="S1203" s="330"/>
      <c r="T1203" s="331"/>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2"/>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6"/>
      <c r="H1204" s="334"/>
      <c r="I1204" s="335"/>
      <c r="J1204" s="335"/>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9"/>
      <c r="R1204" s="369"/>
      <c r="S1204" s="330"/>
      <c r="T1204" s="331"/>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2"/>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6"/>
      <c r="H1205" s="334"/>
      <c r="I1205" s="335"/>
      <c r="J1205" s="335"/>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9"/>
      <c r="R1205" s="369"/>
      <c r="S1205" s="330"/>
      <c r="T1205" s="331"/>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2"/>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6"/>
      <c r="H1206" s="334"/>
      <c r="I1206" s="335"/>
      <c r="J1206" s="335"/>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9"/>
      <c r="R1206" s="369"/>
      <c r="S1206" s="330"/>
      <c r="T1206" s="331"/>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2"/>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6"/>
      <c r="H1207" s="334"/>
      <c r="I1207" s="335"/>
      <c r="J1207" s="335"/>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9"/>
      <c r="R1207" s="369"/>
      <c r="S1207" s="330"/>
      <c r="T1207" s="331"/>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2"/>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6"/>
      <c r="H1208" s="334"/>
      <c r="I1208" s="335"/>
      <c r="J1208" s="335"/>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9"/>
      <c r="R1208" s="369"/>
      <c r="S1208" s="330"/>
      <c r="T1208" s="331"/>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2"/>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6"/>
      <c r="H1209" s="334"/>
      <c r="I1209" s="335"/>
      <c r="J1209" s="335"/>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9"/>
      <c r="R1209" s="369"/>
      <c r="S1209" s="330"/>
      <c r="T1209" s="331"/>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2"/>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6"/>
      <c r="H1210" s="334"/>
      <c r="I1210" s="335"/>
      <c r="J1210" s="335"/>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9"/>
      <c r="R1210" s="369"/>
      <c r="S1210" s="330"/>
      <c r="T1210" s="331"/>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2"/>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6"/>
      <c r="H1211" s="334"/>
      <c r="I1211" s="335"/>
      <c r="J1211" s="335"/>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9"/>
      <c r="R1211" s="369"/>
      <c r="S1211" s="330"/>
      <c r="T1211" s="331"/>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2"/>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6"/>
      <c r="H1212" s="334"/>
      <c r="I1212" s="335"/>
      <c r="J1212" s="335"/>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9"/>
      <c r="R1212" s="369"/>
      <c r="S1212" s="330"/>
      <c r="T1212" s="331"/>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2"/>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6"/>
      <c r="H1213" s="334"/>
      <c r="I1213" s="335"/>
      <c r="J1213" s="335"/>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9"/>
      <c r="R1213" s="369"/>
      <c r="S1213" s="330"/>
      <c r="T1213" s="331"/>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2"/>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6"/>
      <c r="H1214" s="334"/>
      <c r="I1214" s="335"/>
      <c r="J1214" s="335"/>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9"/>
      <c r="R1214" s="369"/>
      <c r="S1214" s="330"/>
      <c r="T1214" s="331"/>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2"/>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6"/>
      <c r="H1215" s="334"/>
      <c r="I1215" s="335"/>
      <c r="J1215" s="335"/>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9"/>
      <c r="R1215" s="369"/>
      <c r="S1215" s="330"/>
      <c r="T1215" s="331"/>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2"/>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6"/>
      <c r="H1216" s="334"/>
      <c r="I1216" s="335"/>
      <c r="J1216" s="335"/>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9"/>
      <c r="R1216" s="369"/>
      <c r="S1216" s="330"/>
      <c r="T1216" s="331"/>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2"/>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6"/>
      <c r="H1217" s="334"/>
      <c r="I1217" s="335"/>
      <c r="J1217" s="335"/>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9"/>
      <c r="R1217" s="369"/>
      <c r="S1217" s="330"/>
      <c r="T1217" s="331"/>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2"/>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6"/>
      <c r="H1218" s="334"/>
      <c r="I1218" s="335"/>
      <c r="J1218" s="335"/>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9"/>
      <c r="R1218" s="369"/>
      <c r="S1218" s="330"/>
      <c r="T1218" s="331"/>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2"/>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6"/>
      <c r="H1219" s="334"/>
      <c r="I1219" s="335"/>
      <c r="J1219" s="335"/>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9"/>
      <c r="R1219" s="369"/>
      <c r="S1219" s="330"/>
      <c r="T1219" s="331"/>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2"/>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6"/>
      <c r="H1220" s="334"/>
      <c r="I1220" s="335"/>
      <c r="J1220" s="335"/>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9"/>
      <c r="R1220" s="369"/>
      <c r="S1220" s="330"/>
      <c r="T1220" s="331"/>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2"/>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6"/>
      <c r="H1221" s="334"/>
      <c r="I1221" s="335"/>
      <c r="J1221" s="335"/>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9"/>
      <c r="R1221" s="369"/>
      <c r="S1221" s="330"/>
      <c r="T1221" s="331"/>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2"/>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6"/>
      <c r="H1222" s="334"/>
      <c r="I1222" s="335"/>
      <c r="J1222" s="335"/>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9"/>
      <c r="R1222" s="369"/>
      <c r="S1222" s="330"/>
      <c r="T1222" s="331"/>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2"/>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6"/>
      <c r="H1223" s="334"/>
      <c r="I1223" s="335"/>
      <c r="J1223" s="335"/>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9"/>
      <c r="R1223" s="369"/>
      <c r="S1223" s="330"/>
      <c r="T1223" s="331"/>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2"/>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6"/>
      <c r="H1224" s="334"/>
      <c r="I1224" s="335"/>
      <c r="J1224" s="335"/>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9"/>
      <c r="R1224" s="369"/>
      <c r="S1224" s="330"/>
      <c r="T1224" s="331"/>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2"/>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6"/>
      <c r="H1225" s="334"/>
      <c r="I1225" s="335"/>
      <c r="J1225" s="335"/>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9"/>
      <c r="R1225" s="369"/>
      <c r="S1225" s="330"/>
      <c r="T1225" s="331"/>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2"/>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6"/>
      <c r="H1226" s="334"/>
      <c r="I1226" s="335"/>
      <c r="J1226" s="335"/>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9"/>
      <c r="R1226" s="369"/>
      <c r="S1226" s="330"/>
      <c r="T1226" s="331"/>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2"/>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6"/>
      <c r="H1227" s="334"/>
      <c r="I1227" s="335"/>
      <c r="J1227" s="335"/>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9"/>
      <c r="R1227" s="369"/>
      <c r="S1227" s="330"/>
      <c r="T1227" s="331"/>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2"/>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6"/>
      <c r="H1228" s="334"/>
      <c r="I1228" s="335"/>
      <c r="J1228" s="335"/>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9"/>
      <c r="R1228" s="369"/>
      <c r="S1228" s="330"/>
      <c r="T1228" s="331"/>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2"/>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6"/>
      <c r="H1229" s="334"/>
      <c r="I1229" s="335"/>
      <c r="J1229" s="335"/>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9"/>
      <c r="R1229" s="369"/>
      <c r="S1229" s="330"/>
      <c r="T1229" s="331"/>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2"/>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6"/>
      <c r="H1230" s="334"/>
      <c r="I1230" s="335"/>
      <c r="J1230" s="335"/>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9"/>
      <c r="R1230" s="369"/>
      <c r="S1230" s="330"/>
      <c r="T1230" s="331"/>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2"/>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6"/>
      <c r="H1231" s="334"/>
      <c r="I1231" s="335"/>
      <c r="J1231" s="335"/>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9"/>
      <c r="R1231" s="369"/>
      <c r="S1231" s="330"/>
      <c r="T1231" s="331"/>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2"/>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6"/>
      <c r="H1232" s="334"/>
      <c r="I1232" s="335"/>
      <c r="J1232" s="335"/>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9"/>
      <c r="R1232" s="369"/>
      <c r="S1232" s="330"/>
      <c r="T1232" s="331"/>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2"/>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6"/>
      <c r="H1233" s="334"/>
      <c r="I1233" s="335"/>
      <c r="J1233" s="335"/>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9"/>
      <c r="R1233" s="369"/>
      <c r="S1233" s="330"/>
      <c r="T1233" s="331"/>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2"/>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6"/>
      <c r="H1234" s="334"/>
      <c r="I1234" s="335"/>
      <c r="J1234" s="335"/>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9"/>
      <c r="R1234" s="369"/>
      <c r="S1234" s="330"/>
      <c r="T1234" s="331"/>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2"/>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6"/>
      <c r="H1235" s="334"/>
      <c r="I1235" s="335"/>
      <c r="J1235" s="335"/>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9"/>
      <c r="R1235" s="369"/>
      <c r="S1235" s="330"/>
      <c r="T1235" s="331"/>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2"/>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6"/>
      <c r="H1236" s="334"/>
      <c r="I1236" s="335"/>
      <c r="J1236" s="335"/>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9"/>
      <c r="R1236" s="369"/>
      <c r="S1236" s="330"/>
      <c r="T1236" s="331"/>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2"/>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6"/>
      <c r="H1237" s="334"/>
      <c r="I1237" s="335"/>
      <c r="J1237" s="335"/>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9"/>
      <c r="R1237" s="369"/>
      <c r="S1237" s="330"/>
      <c r="T1237" s="331"/>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2"/>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6"/>
      <c r="H1238" s="334"/>
      <c r="I1238" s="335"/>
      <c r="J1238" s="335"/>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9"/>
      <c r="R1238" s="369"/>
      <c r="S1238" s="330"/>
      <c r="T1238" s="331"/>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2"/>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6"/>
      <c r="H1239" s="334"/>
      <c r="I1239" s="335"/>
      <c r="J1239" s="335"/>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9"/>
      <c r="R1239" s="369"/>
      <c r="S1239" s="330"/>
      <c r="T1239" s="331"/>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2"/>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6"/>
      <c r="H1240" s="334"/>
      <c r="I1240" s="335"/>
      <c r="J1240" s="335"/>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9"/>
      <c r="R1240" s="369"/>
      <c r="S1240" s="330"/>
      <c r="T1240" s="331"/>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2"/>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6"/>
      <c r="H1241" s="334"/>
      <c r="I1241" s="335"/>
      <c r="J1241" s="335"/>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9"/>
      <c r="R1241" s="369"/>
      <c r="S1241" s="330"/>
      <c r="T1241" s="331"/>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2"/>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6"/>
      <c r="H1242" s="334"/>
      <c r="I1242" s="335"/>
      <c r="J1242" s="335"/>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9"/>
      <c r="R1242" s="369"/>
      <c r="S1242" s="330"/>
      <c r="T1242" s="331"/>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2"/>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6"/>
      <c r="H1243" s="334"/>
      <c r="I1243" s="335"/>
      <c r="J1243" s="335"/>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9"/>
      <c r="R1243" s="369"/>
      <c r="S1243" s="330"/>
      <c r="T1243" s="331"/>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2"/>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6"/>
      <c r="H1244" s="334"/>
      <c r="I1244" s="335"/>
      <c r="J1244" s="335"/>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9"/>
      <c r="R1244" s="369"/>
      <c r="S1244" s="330"/>
      <c r="T1244" s="331"/>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2"/>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6"/>
      <c r="H1245" s="334"/>
      <c r="I1245" s="335"/>
      <c r="J1245" s="335"/>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9"/>
      <c r="R1245" s="369"/>
      <c r="S1245" s="330"/>
      <c r="T1245" s="331"/>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2"/>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6"/>
      <c r="H1246" s="334"/>
      <c r="I1246" s="335"/>
      <c r="J1246" s="335"/>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9"/>
      <c r="R1246" s="369"/>
      <c r="S1246" s="330"/>
      <c r="T1246" s="331"/>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2"/>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6"/>
      <c r="H1247" s="334"/>
      <c r="I1247" s="335"/>
      <c r="J1247" s="335"/>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9"/>
      <c r="R1247" s="369"/>
      <c r="S1247" s="330"/>
      <c r="T1247" s="331"/>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2"/>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6"/>
      <c r="H1248" s="334"/>
      <c r="I1248" s="335"/>
      <c r="J1248" s="335"/>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9"/>
      <c r="R1248" s="369"/>
      <c r="S1248" s="330"/>
      <c r="T1248" s="331"/>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2"/>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6"/>
      <c r="H1249" s="334"/>
      <c r="I1249" s="335"/>
      <c r="J1249" s="335"/>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9"/>
      <c r="R1249" s="369"/>
      <c r="S1249" s="330"/>
      <c r="T1249" s="331"/>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2"/>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6"/>
      <c r="H1250" s="334"/>
      <c r="I1250" s="335"/>
      <c r="J1250" s="335"/>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9"/>
      <c r="R1250" s="369"/>
      <c r="S1250" s="330"/>
      <c r="T1250" s="331"/>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2"/>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6"/>
      <c r="H1251" s="334"/>
      <c r="I1251" s="335"/>
      <c r="J1251" s="335"/>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9"/>
      <c r="R1251" s="369"/>
      <c r="S1251" s="330"/>
      <c r="T1251" s="331"/>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2"/>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6"/>
      <c r="H1252" s="334"/>
      <c r="I1252" s="335"/>
      <c r="J1252" s="335"/>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9"/>
      <c r="R1252" s="369"/>
      <c r="S1252" s="330"/>
      <c r="T1252" s="331"/>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2"/>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6"/>
      <c r="H1253" s="334"/>
      <c r="I1253" s="335"/>
      <c r="J1253" s="335"/>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9"/>
      <c r="R1253" s="369"/>
      <c r="S1253" s="330"/>
      <c r="T1253" s="331"/>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2"/>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6"/>
      <c r="H1254" s="334"/>
      <c r="I1254" s="335"/>
      <c r="J1254" s="335"/>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9"/>
      <c r="R1254" s="369"/>
      <c r="S1254" s="330"/>
      <c r="T1254" s="331"/>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2"/>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6"/>
      <c r="H1255" s="334"/>
      <c r="I1255" s="335"/>
      <c r="J1255" s="335"/>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9"/>
      <c r="R1255" s="369"/>
      <c r="S1255" s="330"/>
      <c r="T1255" s="331"/>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2"/>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6"/>
      <c r="H1256" s="334"/>
      <c r="I1256" s="335"/>
      <c r="J1256" s="335"/>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9"/>
      <c r="R1256" s="369"/>
      <c r="S1256" s="330"/>
      <c r="T1256" s="331"/>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2"/>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6"/>
      <c r="H1257" s="334"/>
      <c r="I1257" s="335"/>
      <c r="J1257" s="335"/>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9"/>
      <c r="R1257" s="369"/>
      <c r="S1257" s="330"/>
      <c r="T1257" s="331"/>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2"/>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6"/>
      <c r="H1258" s="334"/>
      <c r="I1258" s="335"/>
      <c r="J1258" s="335"/>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9"/>
      <c r="R1258" s="369"/>
      <c r="S1258" s="330"/>
      <c r="T1258" s="331"/>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2"/>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6"/>
      <c r="H1259" s="334"/>
      <c r="I1259" s="335"/>
      <c r="J1259" s="335"/>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9"/>
      <c r="R1259" s="369"/>
      <c r="S1259" s="330"/>
      <c r="T1259" s="331"/>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2"/>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6"/>
      <c r="H1260" s="334"/>
      <c r="I1260" s="335"/>
      <c r="J1260" s="335"/>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9"/>
      <c r="R1260" s="369"/>
      <c r="S1260" s="330"/>
      <c r="T1260" s="331"/>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2"/>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6"/>
      <c r="H1261" s="334"/>
      <c r="I1261" s="335"/>
      <c r="J1261" s="335"/>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9"/>
      <c r="R1261" s="369"/>
      <c r="S1261" s="330"/>
      <c r="T1261" s="331"/>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2"/>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6"/>
      <c r="H1262" s="334"/>
      <c r="I1262" s="335"/>
      <c r="J1262" s="335"/>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9"/>
      <c r="R1262" s="369"/>
      <c r="S1262" s="330"/>
      <c r="T1262" s="331"/>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2"/>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6"/>
      <c r="H1263" s="334"/>
      <c r="I1263" s="335"/>
      <c r="J1263" s="335"/>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9"/>
      <c r="R1263" s="369"/>
      <c r="S1263" s="330"/>
      <c r="T1263" s="331"/>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2"/>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6"/>
      <c r="H1264" s="334"/>
      <c r="I1264" s="335"/>
      <c r="J1264" s="335"/>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9"/>
      <c r="R1264" s="369"/>
      <c r="S1264" s="330"/>
      <c r="T1264" s="331"/>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2"/>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6"/>
      <c r="H1265" s="334"/>
      <c r="I1265" s="335"/>
      <c r="J1265" s="335"/>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9"/>
      <c r="R1265" s="369"/>
      <c r="S1265" s="330"/>
      <c r="T1265" s="331"/>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2"/>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6"/>
      <c r="H1266" s="334"/>
      <c r="I1266" s="335"/>
      <c r="J1266" s="335"/>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9"/>
      <c r="R1266" s="369"/>
      <c r="S1266" s="330"/>
      <c r="T1266" s="331"/>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2"/>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6"/>
      <c r="H1267" s="334"/>
      <c r="I1267" s="335"/>
      <c r="J1267" s="335"/>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9"/>
      <c r="R1267" s="369"/>
      <c r="S1267" s="330"/>
      <c r="T1267" s="331"/>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2"/>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6"/>
      <c r="H1268" s="334"/>
      <c r="I1268" s="335"/>
      <c r="J1268" s="335"/>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9"/>
      <c r="R1268" s="369"/>
      <c r="S1268" s="330"/>
      <c r="T1268" s="331"/>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2"/>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6"/>
      <c r="H1269" s="334"/>
      <c r="I1269" s="335"/>
      <c r="J1269" s="335"/>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9"/>
      <c r="R1269" s="369"/>
      <c r="S1269" s="330"/>
      <c r="T1269" s="331"/>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2"/>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6"/>
      <c r="H1270" s="334"/>
      <c r="I1270" s="335"/>
      <c r="J1270" s="335"/>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9"/>
      <c r="R1270" s="369"/>
      <c r="S1270" s="330"/>
      <c r="T1270" s="331"/>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2"/>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6"/>
      <c r="H1271" s="334"/>
      <c r="I1271" s="335"/>
      <c r="J1271" s="335"/>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9"/>
      <c r="R1271" s="369"/>
      <c r="S1271" s="330"/>
      <c r="T1271" s="331"/>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2"/>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6"/>
      <c r="H1272" s="334"/>
      <c r="I1272" s="335"/>
      <c r="J1272" s="335"/>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9"/>
      <c r="R1272" s="369"/>
      <c r="S1272" s="330"/>
      <c r="T1272" s="331"/>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2"/>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6"/>
      <c r="H1273" s="334"/>
      <c r="I1273" s="335"/>
      <c r="J1273" s="335"/>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9"/>
      <c r="R1273" s="369"/>
      <c r="S1273" s="330"/>
      <c r="T1273" s="331"/>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2"/>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6"/>
      <c r="H1274" s="334"/>
      <c r="I1274" s="335"/>
      <c r="J1274" s="335"/>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9"/>
      <c r="R1274" s="369"/>
      <c r="S1274" s="330"/>
      <c r="T1274" s="331"/>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2"/>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6"/>
      <c r="H1275" s="334"/>
      <c r="I1275" s="335"/>
      <c r="J1275" s="335"/>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9"/>
      <c r="R1275" s="369"/>
      <c r="S1275" s="330"/>
      <c r="T1275" s="331"/>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2"/>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6"/>
      <c r="H1276" s="334"/>
      <c r="I1276" s="335"/>
      <c r="J1276" s="335"/>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9"/>
      <c r="R1276" s="369"/>
      <c r="S1276" s="330"/>
      <c r="T1276" s="331"/>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2"/>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6"/>
      <c r="H1277" s="334"/>
      <c r="I1277" s="335"/>
      <c r="J1277" s="335"/>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9"/>
      <c r="R1277" s="369"/>
      <c r="S1277" s="330"/>
      <c r="T1277" s="331"/>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2"/>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6"/>
      <c r="H1278" s="334"/>
      <c r="I1278" s="335"/>
      <c r="J1278" s="335"/>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9"/>
      <c r="R1278" s="369"/>
      <c r="S1278" s="330"/>
      <c r="T1278" s="331"/>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2"/>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6"/>
      <c r="H1279" s="334"/>
      <c r="I1279" s="335"/>
      <c r="J1279" s="335"/>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9"/>
      <c r="R1279" s="369"/>
      <c r="S1279" s="330"/>
      <c r="T1279" s="331"/>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2"/>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6"/>
      <c r="H1280" s="334"/>
      <c r="I1280" s="335"/>
      <c r="J1280" s="335"/>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9"/>
      <c r="R1280" s="369"/>
      <c r="S1280" s="330"/>
      <c r="T1280" s="331"/>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2"/>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6"/>
      <c r="H1281" s="334"/>
      <c r="I1281" s="335"/>
      <c r="J1281" s="335"/>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9"/>
      <c r="R1281" s="369"/>
      <c r="S1281" s="330"/>
      <c r="T1281" s="331"/>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2"/>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6"/>
      <c r="H1282" s="334"/>
      <c r="I1282" s="335"/>
      <c r="J1282" s="335"/>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9"/>
      <c r="R1282" s="369"/>
      <c r="S1282" s="330"/>
      <c r="T1282" s="331"/>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2"/>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6"/>
      <c r="H1283" s="334"/>
      <c r="I1283" s="335"/>
      <c r="J1283" s="335"/>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9"/>
      <c r="R1283" s="369"/>
      <c r="S1283" s="330"/>
      <c r="T1283" s="331"/>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2"/>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6"/>
      <c r="H1284" s="334"/>
      <c r="I1284" s="335"/>
      <c r="J1284" s="335"/>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9"/>
      <c r="R1284" s="369"/>
      <c r="S1284" s="330"/>
      <c r="T1284" s="331"/>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2"/>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6"/>
      <c r="H1285" s="334"/>
      <c r="I1285" s="335"/>
      <c r="J1285" s="335"/>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9"/>
      <c r="R1285" s="369"/>
      <c r="S1285" s="330"/>
      <c r="T1285" s="331"/>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2"/>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6"/>
      <c r="H1286" s="334"/>
      <c r="I1286" s="335"/>
      <c r="J1286" s="335"/>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9"/>
      <c r="R1286" s="369"/>
      <c r="S1286" s="330"/>
      <c r="T1286" s="331"/>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2"/>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6"/>
      <c r="H1287" s="334"/>
      <c r="I1287" s="335"/>
      <c r="J1287" s="335"/>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9"/>
      <c r="R1287" s="369"/>
      <c r="S1287" s="330"/>
      <c r="T1287" s="331"/>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2"/>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6"/>
      <c r="H1288" s="334"/>
      <c r="I1288" s="335"/>
      <c r="J1288" s="335"/>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9"/>
      <c r="R1288" s="369"/>
      <c r="S1288" s="330"/>
      <c r="T1288" s="331"/>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2"/>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6"/>
      <c r="H1289" s="334"/>
      <c r="I1289" s="335"/>
      <c r="J1289" s="335"/>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9"/>
      <c r="R1289" s="369"/>
      <c r="S1289" s="330"/>
      <c r="T1289" s="331"/>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2"/>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6"/>
      <c r="H1290" s="334"/>
      <c r="I1290" s="335"/>
      <c r="J1290" s="335"/>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9"/>
      <c r="R1290" s="369"/>
      <c r="S1290" s="330"/>
      <c r="T1290" s="331"/>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2"/>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6"/>
      <c r="H1291" s="334"/>
      <c r="I1291" s="335"/>
      <c r="J1291" s="335"/>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9"/>
      <c r="R1291" s="369"/>
      <c r="S1291" s="330"/>
      <c r="T1291" s="331"/>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2"/>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6"/>
      <c r="H1292" s="334"/>
      <c r="I1292" s="335"/>
      <c r="J1292" s="335"/>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9"/>
      <c r="R1292" s="369"/>
      <c r="S1292" s="330"/>
      <c r="T1292" s="331"/>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2"/>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6"/>
      <c r="H1293" s="334"/>
      <c r="I1293" s="335"/>
      <c r="J1293" s="335"/>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9"/>
      <c r="R1293" s="369"/>
      <c r="S1293" s="330"/>
      <c r="T1293" s="331"/>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2"/>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6"/>
      <c r="H1294" s="334"/>
      <c r="I1294" s="335"/>
      <c r="J1294" s="335"/>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9"/>
      <c r="R1294" s="369"/>
      <c r="S1294" s="330"/>
      <c r="T1294" s="331"/>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2"/>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6"/>
      <c r="H1295" s="334"/>
      <c r="I1295" s="335"/>
      <c r="J1295" s="335"/>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9"/>
      <c r="R1295" s="369"/>
      <c r="S1295" s="330"/>
      <c r="T1295" s="331"/>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2"/>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6"/>
      <c r="H1296" s="334"/>
      <c r="I1296" s="335"/>
      <c r="J1296" s="335"/>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9"/>
      <c r="R1296" s="369"/>
      <c r="S1296" s="330"/>
      <c r="T1296" s="331"/>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2"/>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6"/>
      <c r="H1297" s="334"/>
      <c r="I1297" s="335"/>
      <c r="J1297" s="335"/>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9"/>
      <c r="R1297" s="369"/>
      <c r="S1297" s="330"/>
      <c r="T1297" s="331"/>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2"/>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6"/>
      <c r="H1298" s="334"/>
      <c r="I1298" s="335"/>
      <c r="J1298" s="335"/>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9"/>
      <c r="R1298" s="369"/>
      <c r="S1298" s="330"/>
      <c r="T1298" s="331"/>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2"/>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6"/>
      <c r="H1299" s="334"/>
      <c r="I1299" s="335"/>
      <c r="J1299" s="335"/>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9"/>
      <c r="R1299" s="369"/>
      <c r="S1299" s="330"/>
      <c r="T1299" s="331"/>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2"/>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6"/>
      <c r="H1300" s="334"/>
      <c r="I1300" s="335"/>
      <c r="J1300" s="335"/>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9"/>
      <c r="R1300" s="369"/>
      <c r="S1300" s="330"/>
      <c r="T1300" s="331"/>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2"/>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6"/>
      <c r="H1301" s="334"/>
      <c r="I1301" s="335"/>
      <c r="J1301" s="335"/>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9"/>
      <c r="R1301" s="369"/>
      <c r="S1301" s="330"/>
      <c r="T1301" s="331"/>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2"/>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6"/>
      <c r="H1302" s="334"/>
      <c r="I1302" s="335"/>
      <c r="J1302" s="335"/>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9"/>
      <c r="R1302" s="369"/>
      <c r="S1302" s="330"/>
      <c r="T1302" s="331"/>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2"/>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6"/>
      <c r="H1303" s="334"/>
      <c r="I1303" s="335"/>
      <c r="J1303" s="335"/>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9"/>
      <c r="R1303" s="369"/>
      <c r="S1303" s="330"/>
      <c r="T1303" s="331"/>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2"/>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6"/>
      <c r="H1304" s="334"/>
      <c r="I1304" s="335"/>
      <c r="J1304" s="335"/>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9"/>
      <c r="R1304" s="369"/>
      <c r="S1304" s="330"/>
      <c r="T1304" s="331"/>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2"/>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6"/>
      <c r="H1305" s="334"/>
      <c r="I1305" s="335"/>
      <c r="J1305" s="335"/>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9"/>
      <c r="R1305" s="369"/>
      <c r="S1305" s="330"/>
      <c r="T1305" s="331"/>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2"/>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6"/>
      <c r="H1306" s="334"/>
      <c r="I1306" s="335"/>
      <c r="J1306" s="335"/>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9"/>
      <c r="R1306" s="369"/>
      <c r="S1306" s="330"/>
      <c r="T1306" s="331"/>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2"/>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6"/>
      <c r="H1307" s="334"/>
      <c r="I1307" s="335"/>
      <c r="J1307" s="335"/>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9"/>
      <c r="R1307" s="369"/>
      <c r="S1307" s="330"/>
      <c r="T1307" s="331"/>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2"/>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6"/>
      <c r="H1308" s="334"/>
      <c r="I1308" s="335"/>
      <c r="J1308" s="335"/>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9"/>
      <c r="R1308" s="369"/>
      <c r="S1308" s="330"/>
      <c r="T1308" s="331"/>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2"/>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6"/>
      <c r="H1309" s="334"/>
      <c r="I1309" s="335"/>
      <c r="J1309" s="335"/>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9"/>
      <c r="R1309" s="369"/>
      <c r="S1309" s="330"/>
      <c r="T1309" s="331"/>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2"/>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6"/>
      <c r="H1310" s="334"/>
      <c r="I1310" s="335"/>
      <c r="J1310" s="335"/>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9"/>
      <c r="R1310" s="369"/>
      <c r="S1310" s="330"/>
      <c r="T1310" s="331"/>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2"/>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6"/>
      <c r="H1311" s="334"/>
      <c r="I1311" s="335"/>
      <c r="J1311" s="335"/>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9"/>
      <c r="R1311" s="369"/>
      <c r="S1311" s="330"/>
      <c r="T1311" s="331"/>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2"/>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6"/>
      <c r="H1312" s="334"/>
      <c r="I1312" s="335"/>
      <c r="J1312" s="335"/>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9"/>
      <c r="R1312" s="369"/>
      <c r="S1312" s="330"/>
      <c r="T1312" s="331"/>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2"/>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6"/>
      <c r="H1313" s="334"/>
      <c r="I1313" s="335"/>
      <c r="J1313" s="335"/>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9"/>
      <c r="R1313" s="369"/>
      <c r="S1313" s="330"/>
      <c r="T1313" s="331"/>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2"/>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6"/>
      <c r="H1314" s="334"/>
      <c r="I1314" s="335"/>
      <c r="J1314" s="335"/>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9"/>
      <c r="R1314" s="369"/>
      <c r="S1314" s="330"/>
      <c r="T1314" s="331"/>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2"/>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6"/>
      <c r="H1315" s="334"/>
      <c r="I1315" s="335"/>
      <c r="J1315" s="335"/>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9"/>
      <c r="R1315" s="369"/>
      <c r="S1315" s="330"/>
      <c r="T1315" s="331"/>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2"/>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6"/>
      <c r="H1316" s="334"/>
      <c r="I1316" s="335"/>
      <c r="J1316" s="335"/>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9"/>
      <c r="R1316" s="369"/>
      <c r="S1316" s="330"/>
      <c r="T1316" s="331"/>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2"/>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6"/>
      <c r="H1317" s="334"/>
      <c r="I1317" s="335"/>
      <c r="J1317" s="335"/>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9"/>
      <c r="R1317" s="369"/>
      <c r="S1317" s="330"/>
      <c r="T1317" s="331"/>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2"/>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6"/>
      <c r="H1318" s="334"/>
      <c r="I1318" s="335"/>
      <c r="J1318" s="335"/>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9"/>
      <c r="R1318" s="369"/>
      <c r="S1318" s="330"/>
      <c r="T1318" s="331"/>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2"/>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6"/>
      <c r="H1319" s="334"/>
      <c r="I1319" s="335"/>
      <c r="J1319" s="335"/>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9"/>
      <c r="R1319" s="369"/>
      <c r="S1319" s="330"/>
      <c r="T1319" s="331"/>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2"/>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6"/>
      <c r="H1320" s="334"/>
      <c r="I1320" s="335"/>
      <c r="J1320" s="335"/>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9"/>
      <c r="R1320" s="369"/>
      <c r="S1320" s="330"/>
      <c r="T1320" s="331"/>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2"/>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6"/>
      <c r="H1321" s="334"/>
      <c r="I1321" s="335"/>
      <c r="J1321" s="335"/>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9"/>
      <c r="R1321" s="369"/>
      <c r="S1321" s="330"/>
      <c r="T1321" s="331"/>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2"/>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6"/>
      <c r="H1322" s="334"/>
      <c r="I1322" s="335"/>
      <c r="J1322" s="335"/>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9"/>
      <c r="R1322" s="369"/>
      <c r="S1322" s="330"/>
      <c r="T1322" s="331"/>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2"/>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6"/>
      <c r="H1323" s="334"/>
      <c r="I1323" s="335"/>
      <c r="J1323" s="335"/>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9"/>
      <c r="R1323" s="369"/>
      <c r="S1323" s="330"/>
      <c r="T1323" s="331"/>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2"/>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6"/>
      <c r="H1324" s="334"/>
      <c r="I1324" s="335"/>
      <c r="J1324" s="335"/>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9"/>
      <c r="R1324" s="369"/>
      <c r="S1324" s="330"/>
      <c r="T1324" s="331"/>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2"/>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6"/>
      <c r="H1325" s="334"/>
      <c r="I1325" s="335"/>
      <c r="J1325" s="335"/>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9"/>
      <c r="R1325" s="369"/>
      <c r="S1325" s="330"/>
      <c r="T1325" s="331"/>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2"/>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6"/>
      <c r="H1326" s="334"/>
      <c r="I1326" s="335"/>
      <c r="J1326" s="335"/>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9"/>
      <c r="R1326" s="369"/>
      <c r="S1326" s="330"/>
      <c r="T1326" s="331"/>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2"/>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6"/>
      <c r="H1327" s="334"/>
      <c r="I1327" s="335"/>
      <c r="J1327" s="335"/>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9"/>
      <c r="R1327" s="369"/>
      <c r="S1327" s="330"/>
      <c r="T1327" s="331"/>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2"/>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6"/>
      <c r="H1328" s="334"/>
      <c r="I1328" s="335"/>
      <c r="J1328" s="335"/>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9"/>
      <c r="R1328" s="369"/>
      <c r="S1328" s="330"/>
      <c r="T1328" s="331"/>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2"/>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6"/>
      <c r="H1329" s="334"/>
      <c r="I1329" s="335"/>
      <c r="J1329" s="335"/>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9"/>
      <c r="R1329" s="369"/>
      <c r="S1329" s="330"/>
      <c r="T1329" s="331"/>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2"/>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6"/>
      <c r="H1330" s="334"/>
      <c r="I1330" s="335"/>
      <c r="J1330" s="335"/>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9"/>
      <c r="R1330" s="369"/>
      <c r="S1330" s="330"/>
      <c r="T1330" s="331"/>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2"/>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6"/>
      <c r="H1331" s="334"/>
      <c r="I1331" s="335"/>
      <c r="J1331" s="335"/>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9"/>
      <c r="R1331" s="369"/>
      <c r="S1331" s="330"/>
      <c r="T1331" s="331"/>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2"/>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6"/>
      <c r="H1332" s="334"/>
      <c r="I1332" s="335"/>
      <c r="J1332" s="335"/>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9"/>
      <c r="R1332" s="369"/>
      <c r="S1332" s="330"/>
      <c r="T1332" s="331"/>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2"/>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6"/>
      <c r="H1333" s="334"/>
      <c r="I1333" s="335"/>
      <c r="J1333" s="335"/>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9"/>
      <c r="R1333" s="369"/>
      <c r="S1333" s="330"/>
      <c r="T1333" s="331"/>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2"/>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6"/>
      <c r="H1334" s="334"/>
      <c r="I1334" s="335"/>
      <c r="J1334" s="335"/>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9"/>
      <c r="R1334" s="369"/>
      <c r="S1334" s="330"/>
      <c r="T1334" s="331"/>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2"/>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6"/>
      <c r="H1335" s="334"/>
      <c r="I1335" s="335"/>
      <c r="J1335" s="335"/>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9"/>
      <c r="R1335" s="369"/>
      <c r="S1335" s="330"/>
      <c r="T1335" s="331"/>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2"/>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6"/>
      <c r="H1336" s="334"/>
      <c r="I1336" s="335"/>
      <c r="J1336" s="335"/>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9"/>
      <c r="R1336" s="369"/>
      <c r="S1336" s="330"/>
      <c r="T1336" s="331"/>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2"/>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6"/>
      <c r="H1337" s="334"/>
      <c r="I1337" s="335"/>
      <c r="J1337" s="335"/>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9"/>
      <c r="R1337" s="369"/>
      <c r="S1337" s="330"/>
      <c r="T1337" s="331"/>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2"/>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6"/>
      <c r="H1338" s="334"/>
      <c r="I1338" s="335"/>
      <c r="J1338" s="335"/>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9"/>
      <c r="R1338" s="369"/>
      <c r="S1338" s="330"/>
      <c r="T1338" s="331"/>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2"/>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6"/>
      <c r="H1339" s="334"/>
      <c r="I1339" s="335"/>
      <c r="J1339" s="335"/>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9"/>
      <c r="R1339" s="369"/>
      <c r="S1339" s="330"/>
      <c r="T1339" s="331"/>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2"/>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6"/>
      <c r="H1340" s="334"/>
      <c r="I1340" s="335"/>
      <c r="J1340" s="335"/>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9"/>
      <c r="R1340" s="369"/>
      <c r="S1340" s="330"/>
      <c r="T1340" s="331"/>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2"/>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6"/>
      <c r="H1341" s="334"/>
      <c r="I1341" s="335"/>
      <c r="J1341" s="335"/>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9"/>
      <c r="R1341" s="369"/>
      <c r="S1341" s="330"/>
      <c r="T1341" s="331"/>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2"/>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6"/>
      <c r="H1342" s="334"/>
      <c r="I1342" s="335"/>
      <c r="J1342" s="335"/>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9"/>
      <c r="R1342" s="369"/>
      <c r="S1342" s="330"/>
      <c r="T1342" s="331"/>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2"/>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6"/>
      <c r="H1343" s="334"/>
      <c r="I1343" s="335"/>
      <c r="J1343" s="335"/>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9"/>
      <c r="R1343" s="369"/>
      <c r="S1343" s="330"/>
      <c r="T1343" s="331"/>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2"/>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6"/>
      <c r="H1344" s="334"/>
      <c r="I1344" s="335"/>
      <c r="J1344" s="335"/>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9"/>
      <c r="R1344" s="369"/>
      <c r="S1344" s="330"/>
      <c r="T1344" s="331"/>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2"/>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6"/>
      <c r="H1345" s="334"/>
      <c r="I1345" s="335"/>
      <c r="J1345" s="335"/>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9"/>
      <c r="R1345" s="369"/>
      <c r="S1345" s="330"/>
      <c r="T1345" s="331"/>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2"/>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6"/>
      <c r="H1346" s="334"/>
      <c r="I1346" s="335"/>
      <c r="J1346" s="335"/>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9"/>
      <c r="R1346" s="369"/>
      <c r="S1346" s="330"/>
      <c r="T1346" s="331"/>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2"/>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6"/>
      <c r="H1347" s="334"/>
      <c r="I1347" s="335"/>
      <c r="J1347" s="335"/>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9"/>
      <c r="R1347" s="369"/>
      <c r="S1347" s="330"/>
      <c r="T1347" s="331"/>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2"/>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6"/>
      <c r="H1348" s="334"/>
      <c r="I1348" s="335"/>
      <c r="J1348" s="335"/>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9"/>
      <c r="R1348" s="369"/>
      <c r="S1348" s="330"/>
      <c r="T1348" s="331"/>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2"/>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6"/>
      <c r="H1349" s="334"/>
      <c r="I1349" s="335"/>
      <c r="J1349" s="335"/>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9"/>
      <c r="R1349" s="369"/>
      <c r="S1349" s="330"/>
      <c r="T1349" s="331"/>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2"/>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6"/>
      <c r="H1350" s="334"/>
      <c r="I1350" s="335"/>
      <c r="J1350" s="335"/>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9"/>
      <c r="R1350" s="369"/>
      <c r="S1350" s="330"/>
      <c r="T1350" s="331"/>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2"/>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6"/>
      <c r="H1351" s="334"/>
      <c r="I1351" s="335"/>
      <c r="J1351" s="335"/>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9"/>
      <c r="R1351" s="369"/>
      <c r="S1351" s="330"/>
      <c r="T1351" s="331"/>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2"/>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6"/>
      <c r="H1352" s="334"/>
      <c r="I1352" s="335"/>
      <c r="J1352" s="335"/>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9"/>
      <c r="R1352" s="369"/>
      <c r="S1352" s="330"/>
      <c r="T1352" s="331"/>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2"/>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6"/>
      <c r="H1353" s="334"/>
      <c r="I1353" s="335"/>
      <c r="J1353" s="335"/>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9"/>
      <c r="R1353" s="369"/>
      <c r="S1353" s="330"/>
      <c r="T1353" s="331"/>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2"/>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6"/>
      <c r="H1354" s="334"/>
      <c r="I1354" s="335"/>
      <c r="J1354" s="335"/>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9"/>
      <c r="R1354" s="369"/>
      <c r="S1354" s="330"/>
      <c r="T1354" s="331"/>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2"/>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6"/>
      <c r="H1355" s="334"/>
      <c r="I1355" s="335"/>
      <c r="J1355" s="335"/>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9"/>
      <c r="R1355" s="369"/>
      <c r="S1355" s="330"/>
      <c r="T1355" s="331"/>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2"/>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6"/>
      <c r="H1356" s="334"/>
      <c r="I1356" s="335"/>
      <c r="J1356" s="335"/>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9"/>
      <c r="R1356" s="369"/>
      <c r="S1356" s="330"/>
      <c r="T1356" s="331"/>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2"/>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6"/>
      <c r="H1357" s="334"/>
      <c r="I1357" s="335"/>
      <c r="J1357" s="335"/>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9"/>
      <c r="R1357" s="369"/>
      <c r="S1357" s="330"/>
      <c r="T1357" s="331"/>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2"/>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6"/>
      <c r="H1358" s="334"/>
      <c r="I1358" s="335"/>
      <c r="J1358" s="335"/>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9"/>
      <c r="R1358" s="369"/>
      <c r="S1358" s="330"/>
      <c r="T1358" s="331"/>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2"/>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6"/>
      <c r="H1359" s="334"/>
      <c r="I1359" s="335"/>
      <c r="J1359" s="335"/>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9"/>
      <c r="R1359" s="369"/>
      <c r="S1359" s="330"/>
      <c r="T1359" s="331"/>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2"/>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6"/>
      <c r="H1360" s="334"/>
      <c r="I1360" s="335"/>
      <c r="J1360" s="335"/>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9"/>
      <c r="R1360" s="369"/>
      <c r="S1360" s="330"/>
      <c r="T1360" s="331"/>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2"/>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6"/>
      <c r="H1361" s="334"/>
      <c r="I1361" s="335"/>
      <c r="J1361" s="335"/>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9"/>
      <c r="R1361" s="369"/>
      <c r="S1361" s="330"/>
      <c r="T1361" s="331"/>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2"/>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6"/>
      <c r="H1362" s="334"/>
      <c r="I1362" s="335"/>
      <c r="J1362" s="335"/>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9"/>
      <c r="R1362" s="369"/>
      <c r="S1362" s="330"/>
      <c r="T1362" s="331"/>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2"/>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6"/>
      <c r="H1363" s="334"/>
      <c r="I1363" s="335"/>
      <c r="J1363" s="335"/>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9"/>
      <c r="R1363" s="369"/>
      <c r="S1363" s="330"/>
      <c r="T1363" s="331"/>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2"/>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6"/>
      <c r="H1364" s="334"/>
      <c r="I1364" s="335"/>
      <c r="J1364" s="335"/>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9"/>
      <c r="R1364" s="369"/>
      <c r="S1364" s="330"/>
      <c r="T1364" s="331"/>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2"/>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6"/>
      <c r="H1365" s="334"/>
      <c r="I1365" s="335"/>
      <c r="J1365" s="335"/>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9"/>
      <c r="R1365" s="369"/>
      <c r="S1365" s="330"/>
      <c r="T1365" s="331"/>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2"/>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6"/>
      <c r="H1366" s="334"/>
      <c r="I1366" s="335"/>
      <c r="J1366" s="335"/>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9"/>
      <c r="R1366" s="369"/>
      <c r="S1366" s="330"/>
      <c r="T1366" s="331"/>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2"/>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6"/>
      <c r="H1367" s="334"/>
      <c r="I1367" s="335"/>
      <c r="J1367" s="335"/>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9"/>
      <c r="R1367" s="369"/>
      <c r="S1367" s="330"/>
      <c r="T1367" s="331"/>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2"/>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6"/>
      <c r="H1368" s="334"/>
      <c r="I1368" s="335"/>
      <c r="J1368" s="335"/>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9"/>
      <c r="R1368" s="369"/>
      <c r="S1368" s="330"/>
      <c r="T1368" s="331"/>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2"/>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6"/>
      <c r="H1369" s="334"/>
      <c r="I1369" s="335"/>
      <c r="J1369" s="335"/>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9"/>
      <c r="R1369" s="369"/>
      <c r="S1369" s="330"/>
      <c r="T1369" s="331"/>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2"/>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6"/>
      <c r="H1370" s="334"/>
      <c r="I1370" s="335"/>
      <c r="J1370" s="335"/>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9"/>
      <c r="R1370" s="369"/>
      <c r="S1370" s="330"/>
      <c r="T1370" s="331"/>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2"/>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6"/>
      <c r="H1371" s="334"/>
      <c r="I1371" s="335"/>
      <c r="J1371" s="335"/>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9"/>
      <c r="R1371" s="369"/>
      <c r="S1371" s="330"/>
      <c r="T1371" s="331"/>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2"/>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6"/>
      <c r="H1372" s="334"/>
      <c r="I1372" s="335"/>
      <c r="J1372" s="335"/>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9"/>
      <c r="R1372" s="369"/>
      <c r="S1372" s="330"/>
      <c r="T1372" s="331"/>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2"/>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6"/>
      <c r="H1373" s="334"/>
      <c r="I1373" s="335"/>
      <c r="J1373" s="335"/>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9"/>
      <c r="R1373" s="369"/>
      <c r="S1373" s="330"/>
      <c r="T1373" s="331"/>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2"/>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6"/>
      <c r="H1374" s="334"/>
      <c r="I1374" s="335"/>
      <c r="J1374" s="335"/>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9"/>
      <c r="R1374" s="369"/>
      <c r="S1374" s="330"/>
      <c r="T1374" s="331"/>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2"/>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6"/>
      <c r="H1375" s="334"/>
      <c r="I1375" s="335"/>
      <c r="J1375" s="335"/>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9"/>
      <c r="R1375" s="369"/>
      <c r="S1375" s="330"/>
      <c r="T1375" s="331"/>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2"/>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6"/>
      <c r="H1376" s="334"/>
      <c r="I1376" s="335"/>
      <c r="J1376" s="335"/>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9"/>
      <c r="R1376" s="369"/>
      <c r="S1376" s="330"/>
      <c r="T1376" s="331"/>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2"/>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6"/>
      <c r="H1377" s="334"/>
      <c r="I1377" s="335"/>
      <c r="J1377" s="335"/>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9"/>
      <c r="R1377" s="369"/>
      <c r="S1377" s="330"/>
      <c r="T1377" s="331"/>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2"/>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6"/>
      <c r="H1378" s="334"/>
      <c r="I1378" s="335"/>
      <c r="J1378" s="335"/>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9"/>
      <c r="R1378" s="369"/>
      <c r="S1378" s="330"/>
      <c r="T1378" s="331"/>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2"/>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6"/>
      <c r="H1379" s="334"/>
      <c r="I1379" s="335"/>
      <c r="J1379" s="335"/>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9"/>
      <c r="R1379" s="369"/>
      <c r="S1379" s="330"/>
      <c r="T1379" s="331"/>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2"/>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6"/>
      <c r="H1380" s="334"/>
      <c r="I1380" s="335"/>
      <c r="J1380" s="335"/>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9"/>
      <c r="R1380" s="369"/>
      <c r="S1380" s="330"/>
      <c r="T1380" s="331"/>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2"/>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6"/>
      <c r="H1381" s="334"/>
      <c r="I1381" s="335"/>
      <c r="J1381" s="335"/>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9"/>
      <c r="R1381" s="369"/>
      <c r="S1381" s="330"/>
      <c r="T1381" s="331"/>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2"/>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6"/>
      <c r="H1382" s="334"/>
      <c r="I1382" s="335"/>
      <c r="J1382" s="335"/>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9"/>
      <c r="R1382" s="369"/>
      <c r="S1382" s="330"/>
      <c r="T1382" s="331"/>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2"/>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6"/>
      <c r="H1383" s="334"/>
      <c r="I1383" s="335"/>
      <c r="J1383" s="335"/>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9"/>
      <c r="R1383" s="369"/>
      <c r="S1383" s="330"/>
      <c r="T1383" s="331"/>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2"/>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6"/>
      <c r="H1384" s="334"/>
      <c r="I1384" s="335"/>
      <c r="J1384" s="335"/>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9"/>
      <c r="R1384" s="369"/>
      <c r="S1384" s="330"/>
      <c r="T1384" s="331"/>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2"/>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6"/>
      <c r="H1385" s="334"/>
      <c r="I1385" s="335"/>
      <c r="J1385" s="335"/>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9"/>
      <c r="R1385" s="369"/>
      <c r="S1385" s="330"/>
      <c r="T1385" s="331"/>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2"/>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6"/>
      <c r="H1386" s="334"/>
      <c r="I1386" s="335"/>
      <c r="J1386" s="335"/>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9"/>
      <c r="R1386" s="369"/>
      <c r="S1386" s="330"/>
      <c r="T1386" s="331"/>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2"/>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6"/>
      <c r="H1387" s="334"/>
      <c r="I1387" s="335"/>
      <c r="J1387" s="335"/>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9"/>
      <c r="R1387" s="369"/>
      <c r="S1387" s="330"/>
      <c r="T1387" s="331"/>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2"/>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6"/>
      <c r="H1388" s="334"/>
      <c r="I1388" s="335"/>
      <c r="J1388" s="335"/>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9"/>
      <c r="R1388" s="369"/>
      <c r="S1388" s="330"/>
      <c r="T1388" s="331"/>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2"/>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6"/>
      <c r="H1389" s="334"/>
      <c r="I1389" s="335"/>
      <c r="J1389" s="335"/>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9"/>
      <c r="R1389" s="369"/>
      <c r="S1389" s="330"/>
      <c r="T1389" s="331"/>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2"/>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6"/>
      <c r="H1390" s="334"/>
      <c r="I1390" s="335"/>
      <c r="J1390" s="335"/>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9"/>
      <c r="R1390" s="369"/>
      <c r="S1390" s="330"/>
      <c r="T1390" s="331"/>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2"/>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6"/>
      <c r="H1391" s="334"/>
      <c r="I1391" s="335"/>
      <c r="J1391" s="335"/>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9"/>
      <c r="R1391" s="369"/>
      <c r="S1391" s="330"/>
      <c r="T1391" s="331"/>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2"/>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6"/>
      <c r="H1392" s="334"/>
      <c r="I1392" s="335"/>
      <c r="J1392" s="335"/>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9"/>
      <c r="R1392" s="369"/>
      <c r="S1392" s="330"/>
      <c r="T1392" s="331"/>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2"/>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6"/>
      <c r="H1393" s="334"/>
      <c r="I1393" s="335"/>
      <c r="J1393" s="335"/>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9"/>
      <c r="R1393" s="369"/>
      <c r="S1393" s="330"/>
      <c r="T1393" s="331"/>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2"/>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6"/>
      <c r="H1394" s="334"/>
      <c r="I1394" s="335"/>
      <c r="J1394" s="335"/>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9"/>
      <c r="R1394" s="369"/>
      <c r="S1394" s="330"/>
      <c r="T1394" s="331"/>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2"/>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6"/>
      <c r="H1395" s="334"/>
      <c r="I1395" s="335"/>
      <c r="J1395" s="335"/>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9"/>
      <c r="R1395" s="369"/>
      <c r="S1395" s="330"/>
      <c r="T1395" s="331"/>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2"/>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6"/>
      <c r="H1396" s="334"/>
      <c r="I1396" s="335"/>
      <c r="J1396" s="335"/>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9"/>
      <c r="R1396" s="369"/>
      <c r="S1396" s="330"/>
      <c r="T1396" s="331"/>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2"/>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6"/>
      <c r="H1397" s="334"/>
      <c r="I1397" s="335"/>
      <c r="J1397" s="335"/>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9"/>
      <c r="R1397" s="369"/>
      <c r="S1397" s="330"/>
      <c r="T1397" s="331"/>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2"/>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6"/>
      <c r="H1398" s="334"/>
      <c r="I1398" s="335"/>
      <c r="J1398" s="335"/>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9"/>
      <c r="R1398" s="369"/>
      <c r="S1398" s="330"/>
      <c r="T1398" s="331"/>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2"/>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6"/>
      <c r="H1399" s="334"/>
      <c r="I1399" s="335"/>
      <c r="J1399" s="335"/>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9"/>
      <c r="R1399" s="369"/>
      <c r="S1399" s="330"/>
      <c r="T1399" s="331"/>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2"/>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6"/>
      <c r="H1400" s="334"/>
      <c r="I1400" s="335"/>
      <c r="J1400" s="335"/>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9"/>
      <c r="R1400" s="369"/>
      <c r="S1400" s="330"/>
      <c r="T1400" s="331"/>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2"/>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6"/>
      <c r="H1401" s="334"/>
      <c r="I1401" s="335"/>
      <c r="J1401" s="335"/>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9"/>
      <c r="R1401" s="369"/>
      <c r="S1401" s="330"/>
      <c r="T1401" s="331"/>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2"/>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6"/>
      <c r="H1402" s="334"/>
      <c r="I1402" s="335"/>
      <c r="J1402" s="335"/>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9"/>
      <c r="R1402" s="369"/>
      <c r="S1402" s="330"/>
      <c r="T1402" s="331"/>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2"/>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6"/>
      <c r="H1403" s="334"/>
      <c r="I1403" s="335"/>
      <c r="J1403" s="335"/>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9"/>
      <c r="R1403" s="369"/>
      <c r="S1403" s="330"/>
      <c r="T1403" s="331"/>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2"/>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6"/>
      <c r="H1404" s="334"/>
      <c r="I1404" s="335"/>
      <c r="J1404" s="335"/>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9"/>
      <c r="R1404" s="369"/>
      <c r="S1404" s="330"/>
      <c r="T1404" s="331"/>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2"/>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6"/>
      <c r="H1405" s="334"/>
      <c r="I1405" s="335"/>
      <c r="J1405" s="335"/>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9"/>
      <c r="R1405" s="369"/>
      <c r="S1405" s="330"/>
      <c r="T1405" s="331"/>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2"/>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6"/>
      <c r="H1406" s="334"/>
      <c r="I1406" s="335"/>
      <c r="J1406" s="335"/>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9"/>
      <c r="R1406" s="369"/>
      <c r="S1406" s="330"/>
      <c r="T1406" s="331"/>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2"/>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6"/>
      <c r="H1407" s="334"/>
      <c r="I1407" s="335"/>
      <c r="J1407" s="335"/>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9"/>
      <c r="R1407" s="369"/>
      <c r="S1407" s="330"/>
      <c r="T1407" s="331"/>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2"/>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6"/>
      <c r="H1408" s="334"/>
      <c r="I1408" s="335"/>
      <c r="J1408" s="335"/>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9"/>
      <c r="R1408" s="369"/>
      <c r="S1408" s="330"/>
      <c r="T1408" s="331"/>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2"/>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6"/>
      <c r="H1409" s="334"/>
      <c r="I1409" s="335"/>
      <c r="J1409" s="335"/>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9"/>
      <c r="R1409" s="369"/>
      <c r="S1409" s="330"/>
      <c r="T1409" s="331"/>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2"/>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6"/>
      <c r="H1410" s="334"/>
      <c r="I1410" s="335"/>
      <c r="J1410" s="335"/>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9"/>
      <c r="R1410" s="369"/>
      <c r="S1410" s="330"/>
      <c r="T1410" s="331"/>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2"/>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6"/>
      <c r="H1411" s="334"/>
      <c r="I1411" s="335"/>
      <c r="J1411" s="335"/>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9"/>
      <c r="R1411" s="369"/>
      <c r="S1411" s="330"/>
      <c r="T1411" s="331"/>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2"/>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6"/>
      <c r="H1412" s="334"/>
      <c r="I1412" s="335"/>
      <c r="J1412" s="335"/>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9"/>
      <c r="R1412" s="369"/>
      <c r="S1412" s="330"/>
      <c r="T1412" s="331"/>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2"/>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6"/>
      <c r="H1413" s="334"/>
      <c r="I1413" s="335"/>
      <c r="J1413" s="335"/>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9"/>
      <c r="R1413" s="369"/>
      <c r="S1413" s="330"/>
      <c r="T1413" s="331"/>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2"/>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6"/>
      <c r="H1414" s="334"/>
      <c r="I1414" s="335"/>
      <c r="J1414" s="335"/>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9"/>
      <c r="R1414" s="369"/>
      <c r="S1414" s="330"/>
      <c r="T1414" s="331"/>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2"/>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6"/>
      <c r="H1415" s="334"/>
      <c r="I1415" s="335"/>
      <c r="J1415" s="335"/>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9"/>
      <c r="R1415" s="369"/>
      <c r="S1415" s="330"/>
      <c r="T1415" s="331"/>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2"/>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6"/>
      <c r="H1416" s="334"/>
      <c r="I1416" s="335"/>
      <c r="J1416" s="335"/>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9"/>
      <c r="R1416" s="369"/>
      <c r="S1416" s="330"/>
      <c r="T1416" s="331"/>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2"/>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6"/>
      <c r="H1417" s="334"/>
      <c r="I1417" s="335"/>
      <c r="J1417" s="335"/>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9"/>
      <c r="R1417" s="369"/>
      <c r="S1417" s="330"/>
      <c r="T1417" s="331"/>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2"/>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6"/>
      <c r="H1418" s="334"/>
      <c r="I1418" s="335"/>
      <c r="J1418" s="335"/>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9"/>
      <c r="R1418" s="369"/>
      <c r="S1418" s="330"/>
      <c r="T1418" s="331"/>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2"/>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6"/>
      <c r="H1419" s="334"/>
      <c r="I1419" s="335"/>
      <c r="J1419" s="335"/>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9"/>
      <c r="R1419" s="369"/>
      <c r="S1419" s="330"/>
      <c r="T1419" s="331"/>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2"/>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6"/>
      <c r="H1420" s="334"/>
      <c r="I1420" s="335"/>
      <c r="J1420" s="335"/>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9"/>
      <c r="R1420" s="369"/>
      <c r="S1420" s="330"/>
      <c r="T1420" s="331"/>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2"/>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6"/>
      <c r="H1421" s="334"/>
      <c r="I1421" s="335"/>
      <c r="J1421" s="335"/>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9"/>
      <c r="R1421" s="369"/>
      <c r="S1421" s="330"/>
      <c r="T1421" s="331"/>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2"/>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6"/>
      <c r="H1422" s="334"/>
      <c r="I1422" s="335"/>
      <c r="J1422" s="335"/>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9"/>
      <c r="R1422" s="369"/>
      <c r="S1422" s="330"/>
      <c r="T1422" s="331"/>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2"/>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6"/>
      <c r="H1423" s="334"/>
      <c r="I1423" s="335"/>
      <c r="J1423" s="335"/>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9"/>
      <c r="R1423" s="369"/>
      <c r="S1423" s="330"/>
      <c r="T1423" s="331"/>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2"/>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6"/>
      <c r="H1424" s="334"/>
      <c r="I1424" s="335"/>
      <c r="J1424" s="335"/>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9"/>
      <c r="R1424" s="369"/>
      <c r="S1424" s="330"/>
      <c r="T1424" s="331"/>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2"/>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6"/>
      <c r="H1425" s="334"/>
      <c r="I1425" s="335"/>
      <c r="J1425" s="335"/>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9"/>
      <c r="R1425" s="369"/>
      <c r="S1425" s="330"/>
      <c r="T1425" s="331"/>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2"/>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6"/>
      <c r="H1426" s="334"/>
      <c r="I1426" s="335"/>
      <c r="J1426" s="335"/>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9"/>
      <c r="R1426" s="369"/>
      <c r="S1426" s="330"/>
      <c r="T1426" s="331"/>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2"/>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6"/>
      <c r="H1427" s="334"/>
      <c r="I1427" s="335"/>
      <c r="J1427" s="335"/>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9"/>
      <c r="R1427" s="369"/>
      <c r="S1427" s="330"/>
      <c r="T1427" s="331"/>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2"/>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6"/>
      <c r="H1428" s="334"/>
      <c r="I1428" s="335"/>
      <c r="J1428" s="335"/>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9"/>
      <c r="R1428" s="369"/>
      <c r="S1428" s="330"/>
      <c r="T1428" s="331"/>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2"/>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6"/>
      <c r="H1429" s="334"/>
      <c r="I1429" s="335"/>
      <c r="J1429" s="335"/>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9"/>
      <c r="R1429" s="369"/>
      <c r="S1429" s="330"/>
      <c r="T1429" s="331"/>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2"/>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6"/>
      <c r="H1430" s="334"/>
      <c r="I1430" s="335"/>
      <c r="J1430" s="335"/>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9"/>
      <c r="R1430" s="369"/>
      <c r="S1430" s="330"/>
      <c r="T1430" s="331"/>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2"/>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6"/>
      <c r="H1431" s="334"/>
      <c r="I1431" s="335"/>
      <c r="J1431" s="335"/>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9"/>
      <c r="R1431" s="369"/>
      <c r="S1431" s="330"/>
      <c r="T1431" s="331"/>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2"/>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6"/>
      <c r="H1432" s="334"/>
      <c r="I1432" s="335"/>
      <c r="J1432" s="335"/>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9"/>
      <c r="R1432" s="369"/>
      <c r="S1432" s="330"/>
      <c r="T1432" s="331"/>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2"/>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6"/>
      <c r="H1433" s="334"/>
      <c r="I1433" s="335"/>
      <c r="J1433" s="335"/>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9"/>
      <c r="R1433" s="369"/>
      <c r="S1433" s="330"/>
      <c r="T1433" s="331"/>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2"/>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6"/>
      <c r="H1434" s="334"/>
      <c r="I1434" s="335"/>
      <c r="J1434" s="335"/>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9"/>
      <c r="R1434" s="369"/>
      <c r="S1434" s="330"/>
      <c r="T1434" s="331"/>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2"/>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6"/>
      <c r="H1435" s="334"/>
      <c r="I1435" s="335"/>
      <c r="J1435" s="335"/>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9"/>
      <c r="R1435" s="369"/>
      <c r="S1435" s="330"/>
      <c r="T1435" s="331"/>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2"/>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6"/>
      <c r="H1436" s="334"/>
      <c r="I1436" s="335"/>
      <c r="J1436" s="335"/>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9"/>
      <c r="R1436" s="369"/>
      <c r="S1436" s="330"/>
      <c r="T1436" s="331"/>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2"/>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6"/>
      <c r="H1437" s="334"/>
      <c r="I1437" s="335"/>
      <c r="J1437" s="335"/>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9"/>
      <c r="R1437" s="369"/>
      <c r="S1437" s="330"/>
      <c r="T1437" s="331"/>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2"/>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6"/>
      <c r="H1438" s="334"/>
      <c r="I1438" s="335"/>
      <c r="J1438" s="335"/>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9"/>
      <c r="R1438" s="369"/>
      <c r="S1438" s="330"/>
      <c r="T1438" s="331"/>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2"/>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6"/>
      <c r="H1439" s="334"/>
      <c r="I1439" s="335"/>
      <c r="J1439" s="335"/>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9"/>
      <c r="R1439" s="369"/>
      <c r="S1439" s="330"/>
      <c r="T1439" s="331"/>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2"/>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6"/>
      <c r="H1440" s="334"/>
      <c r="I1440" s="335"/>
      <c r="J1440" s="335"/>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9"/>
      <c r="R1440" s="369"/>
      <c r="S1440" s="330"/>
      <c r="T1440" s="331"/>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2"/>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6"/>
      <c r="H1441" s="334"/>
      <c r="I1441" s="335"/>
      <c r="J1441" s="335"/>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9"/>
      <c r="R1441" s="369"/>
      <c r="S1441" s="330"/>
      <c r="T1441" s="331"/>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2"/>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6"/>
      <c r="H1442" s="334"/>
      <c r="I1442" s="335"/>
      <c r="J1442" s="335"/>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9"/>
      <c r="R1442" s="369"/>
      <c r="S1442" s="330"/>
      <c r="T1442" s="331"/>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2"/>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6"/>
      <c r="H1443" s="334"/>
      <c r="I1443" s="335"/>
      <c r="J1443" s="335"/>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9"/>
      <c r="R1443" s="369"/>
      <c r="S1443" s="330"/>
      <c r="T1443" s="331"/>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2"/>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6"/>
      <c r="H1444" s="334"/>
      <c r="I1444" s="335"/>
      <c r="J1444" s="335"/>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9"/>
      <c r="R1444" s="369"/>
      <c r="S1444" s="330"/>
      <c r="T1444" s="331"/>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2"/>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6"/>
      <c r="H1445" s="334"/>
      <c r="I1445" s="335"/>
      <c r="J1445" s="335"/>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9"/>
      <c r="R1445" s="369"/>
      <c r="S1445" s="330"/>
      <c r="T1445" s="331"/>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2"/>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6"/>
      <c r="H1446" s="334"/>
      <c r="I1446" s="335"/>
      <c r="J1446" s="335"/>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9"/>
      <c r="R1446" s="369"/>
      <c r="S1446" s="330"/>
      <c r="T1446" s="331"/>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2"/>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6"/>
      <c r="H1447" s="334"/>
      <c r="I1447" s="335"/>
      <c r="J1447" s="335"/>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9"/>
      <c r="R1447" s="369"/>
      <c r="S1447" s="330"/>
      <c r="T1447" s="331"/>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2"/>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6"/>
      <c r="H1448" s="334"/>
      <c r="I1448" s="335"/>
      <c r="J1448" s="335"/>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9"/>
      <c r="R1448" s="369"/>
      <c r="S1448" s="330"/>
      <c r="T1448" s="331"/>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2"/>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6"/>
      <c r="H1449" s="334"/>
      <c r="I1449" s="335"/>
      <c r="J1449" s="335"/>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9"/>
      <c r="R1449" s="369"/>
      <c r="S1449" s="330"/>
      <c r="T1449" s="331"/>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2"/>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6"/>
      <c r="H1450" s="334"/>
      <c r="I1450" s="335"/>
      <c r="J1450" s="335"/>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9"/>
      <c r="R1450" s="369"/>
      <c r="S1450" s="330"/>
      <c r="T1450" s="331"/>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2"/>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6"/>
      <c r="H1451" s="334"/>
      <c r="I1451" s="335"/>
      <c r="J1451" s="335"/>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9"/>
      <c r="R1451" s="369"/>
      <c r="S1451" s="330"/>
      <c r="T1451" s="331"/>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2"/>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6"/>
      <c r="H1452" s="334"/>
      <c r="I1452" s="335"/>
      <c r="J1452" s="335"/>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9"/>
      <c r="R1452" s="369"/>
      <c r="S1452" s="330"/>
      <c r="T1452" s="331"/>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2"/>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6"/>
      <c r="H1453" s="334"/>
      <c r="I1453" s="335"/>
      <c r="J1453" s="335"/>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9"/>
      <c r="R1453" s="369"/>
      <c r="S1453" s="330"/>
      <c r="T1453" s="331"/>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2"/>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6"/>
      <c r="H1454" s="334"/>
      <c r="I1454" s="335"/>
      <c r="J1454" s="335"/>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9"/>
      <c r="R1454" s="369"/>
      <c r="S1454" s="330"/>
      <c r="T1454" s="331"/>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2"/>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6"/>
      <c r="H1455" s="334"/>
      <c r="I1455" s="335"/>
      <c r="J1455" s="335"/>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9"/>
      <c r="R1455" s="369"/>
      <c r="S1455" s="330"/>
      <c r="T1455" s="331"/>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2"/>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6"/>
      <c r="H1456" s="334"/>
      <c r="I1456" s="335"/>
      <c r="J1456" s="335"/>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9"/>
      <c r="R1456" s="369"/>
      <c r="S1456" s="330"/>
      <c r="T1456" s="331"/>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2"/>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6"/>
      <c r="H1457" s="334"/>
      <c r="I1457" s="335"/>
      <c r="J1457" s="335"/>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9"/>
      <c r="R1457" s="369"/>
      <c r="S1457" s="330"/>
      <c r="T1457" s="331"/>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2"/>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6"/>
      <c r="H1458" s="334"/>
      <c r="I1458" s="335"/>
      <c r="J1458" s="335"/>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9"/>
      <c r="R1458" s="369"/>
      <c r="S1458" s="330"/>
      <c r="T1458" s="331"/>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2"/>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6"/>
      <c r="H1459" s="334"/>
      <c r="I1459" s="335"/>
      <c r="J1459" s="335"/>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9"/>
      <c r="R1459" s="369"/>
      <c r="S1459" s="330"/>
      <c r="T1459" s="331"/>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2"/>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6"/>
      <c r="H1460" s="334"/>
      <c r="I1460" s="335"/>
      <c r="J1460" s="335"/>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9"/>
      <c r="R1460" s="369"/>
      <c r="S1460" s="330"/>
      <c r="T1460" s="331"/>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2"/>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6"/>
      <c r="H1461" s="334"/>
      <c r="I1461" s="335"/>
      <c r="J1461" s="335"/>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9"/>
      <c r="R1461" s="369"/>
      <c r="S1461" s="330"/>
      <c r="T1461" s="331"/>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2"/>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6"/>
      <c r="H1462" s="334"/>
      <c r="I1462" s="335"/>
      <c r="J1462" s="335"/>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9"/>
      <c r="R1462" s="369"/>
      <c r="S1462" s="330"/>
      <c r="T1462" s="331"/>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2"/>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6"/>
      <c r="H1463" s="334"/>
      <c r="I1463" s="335"/>
      <c r="J1463" s="335"/>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9"/>
      <c r="R1463" s="369"/>
      <c r="S1463" s="330"/>
      <c r="T1463" s="331"/>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2"/>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6"/>
      <c r="H1464" s="334"/>
      <c r="I1464" s="335"/>
      <c r="J1464" s="335"/>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9"/>
      <c r="R1464" s="369"/>
      <c r="S1464" s="330"/>
      <c r="T1464" s="331"/>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2"/>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6"/>
      <c r="H1465" s="334"/>
      <c r="I1465" s="335"/>
      <c r="J1465" s="335"/>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9"/>
      <c r="R1465" s="369"/>
      <c r="S1465" s="330"/>
      <c r="T1465" s="331"/>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2"/>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6"/>
      <c r="H1466" s="334"/>
      <c r="I1466" s="335"/>
      <c r="J1466" s="335"/>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9"/>
      <c r="R1466" s="369"/>
      <c r="S1466" s="330"/>
      <c r="T1466" s="331"/>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2"/>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6"/>
      <c r="H1467" s="334"/>
      <c r="I1467" s="335"/>
      <c r="J1467" s="335"/>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9"/>
      <c r="R1467" s="369"/>
      <c r="S1467" s="330"/>
      <c r="T1467" s="331"/>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2"/>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6"/>
      <c r="H1468" s="334"/>
      <c r="I1468" s="335"/>
      <c r="J1468" s="335"/>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9"/>
      <c r="R1468" s="369"/>
      <c r="S1468" s="330"/>
      <c r="T1468" s="331"/>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2"/>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6"/>
      <c r="H1469" s="334"/>
      <c r="I1469" s="335"/>
      <c r="J1469" s="335"/>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9"/>
      <c r="R1469" s="369"/>
      <c r="S1469" s="330"/>
      <c r="T1469" s="331"/>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2"/>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6"/>
      <c r="H1470" s="334"/>
      <c r="I1470" s="335"/>
      <c r="J1470" s="335"/>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9"/>
      <c r="R1470" s="369"/>
      <c r="S1470" s="330"/>
      <c r="T1470" s="331"/>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2"/>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6"/>
      <c r="H1471" s="334"/>
      <c r="I1471" s="335"/>
      <c r="J1471" s="335"/>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9"/>
      <c r="R1471" s="369"/>
      <c r="S1471" s="330"/>
      <c r="T1471" s="331"/>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2"/>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6"/>
      <c r="H1472" s="334"/>
      <c r="I1472" s="335"/>
      <c r="J1472" s="335"/>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9"/>
      <c r="R1472" s="369"/>
      <c r="S1472" s="330"/>
      <c r="T1472" s="331"/>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2"/>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6"/>
      <c r="H1473" s="334"/>
      <c r="I1473" s="335"/>
      <c r="J1473" s="335"/>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9"/>
      <c r="R1473" s="369"/>
      <c r="S1473" s="330"/>
      <c r="T1473" s="331"/>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2"/>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6"/>
      <c r="H1474" s="334"/>
      <c r="I1474" s="335"/>
      <c r="J1474" s="335"/>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9"/>
      <c r="R1474" s="369"/>
      <c r="S1474" s="330"/>
      <c r="T1474" s="331"/>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2"/>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6"/>
      <c r="H1475" s="334"/>
      <c r="I1475" s="335"/>
      <c r="J1475" s="335"/>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9"/>
      <c r="R1475" s="369"/>
      <c r="S1475" s="330"/>
      <c r="T1475" s="331"/>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2"/>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6"/>
      <c r="H1476" s="334"/>
      <c r="I1476" s="335"/>
      <c r="J1476" s="335"/>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9"/>
      <c r="R1476" s="369"/>
      <c r="S1476" s="330"/>
      <c r="T1476" s="331"/>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2"/>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6"/>
      <c r="H1477" s="334"/>
      <c r="I1477" s="335"/>
      <c r="J1477" s="335"/>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9"/>
      <c r="R1477" s="369"/>
      <c r="S1477" s="330"/>
      <c r="T1477" s="331"/>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2"/>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6"/>
      <c r="H1478" s="334"/>
      <c r="I1478" s="335"/>
      <c r="J1478" s="335"/>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9"/>
      <c r="R1478" s="369"/>
      <c r="S1478" s="330"/>
      <c r="T1478" s="331"/>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2"/>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6"/>
      <c r="H1479" s="334"/>
      <c r="I1479" s="335"/>
      <c r="J1479" s="335"/>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9"/>
      <c r="R1479" s="369"/>
      <c r="S1479" s="330"/>
      <c r="T1479" s="331"/>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2"/>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6"/>
      <c r="H1480" s="334"/>
      <c r="I1480" s="335"/>
      <c r="J1480" s="335"/>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9"/>
      <c r="R1480" s="369"/>
      <c r="S1480" s="330"/>
      <c r="T1480" s="331"/>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2"/>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6"/>
      <c r="H1481" s="334"/>
      <c r="I1481" s="335"/>
      <c r="J1481" s="335"/>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9"/>
      <c r="R1481" s="369"/>
      <c r="S1481" s="330"/>
      <c r="T1481" s="331"/>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2"/>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6"/>
      <c r="H1482" s="334"/>
      <c r="I1482" s="335"/>
      <c r="J1482" s="335"/>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9"/>
      <c r="R1482" s="369"/>
      <c r="S1482" s="330"/>
      <c r="T1482" s="331"/>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2"/>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6"/>
      <c r="H1483" s="334"/>
      <c r="I1483" s="335"/>
      <c r="J1483" s="335"/>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9"/>
      <c r="R1483" s="369"/>
      <c r="S1483" s="330"/>
      <c r="T1483" s="331"/>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2"/>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6"/>
      <c r="H1484" s="334"/>
      <c r="I1484" s="335"/>
      <c r="J1484" s="335"/>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9"/>
      <c r="R1484" s="369"/>
      <c r="S1484" s="330"/>
      <c r="T1484" s="331"/>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2"/>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6"/>
      <c r="H1485" s="334"/>
      <c r="I1485" s="335"/>
      <c r="J1485" s="335"/>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9"/>
      <c r="R1485" s="369"/>
      <c r="S1485" s="330"/>
      <c r="T1485" s="331"/>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2"/>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6"/>
      <c r="H1486" s="334"/>
      <c r="I1486" s="335"/>
      <c r="J1486" s="335"/>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9"/>
      <c r="R1486" s="369"/>
      <c r="S1486" s="330"/>
      <c r="T1486" s="331"/>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2"/>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6"/>
      <c r="H1487" s="334"/>
      <c r="I1487" s="335"/>
      <c r="J1487" s="335"/>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9"/>
      <c r="R1487" s="369"/>
      <c r="S1487" s="330"/>
      <c r="T1487" s="331"/>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2"/>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6"/>
      <c r="H1488" s="334"/>
      <c r="I1488" s="335"/>
      <c r="J1488" s="335"/>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9"/>
      <c r="R1488" s="369"/>
      <c r="S1488" s="330"/>
      <c r="T1488" s="331"/>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2"/>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6"/>
      <c r="H1489" s="334"/>
      <c r="I1489" s="335"/>
      <c r="J1489" s="335"/>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9"/>
      <c r="R1489" s="369"/>
      <c r="S1489" s="330"/>
      <c r="T1489" s="331"/>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2"/>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6"/>
      <c r="H1490" s="334"/>
      <c r="I1490" s="335"/>
      <c r="J1490" s="335"/>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9"/>
      <c r="R1490" s="369"/>
      <c r="S1490" s="330"/>
      <c r="T1490" s="331"/>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2"/>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6"/>
      <c r="H1491" s="334"/>
      <c r="I1491" s="335"/>
      <c r="J1491" s="335"/>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9"/>
      <c r="R1491" s="369"/>
      <c r="S1491" s="330"/>
      <c r="T1491" s="331"/>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2"/>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6"/>
      <c r="H1492" s="334"/>
      <c r="I1492" s="335"/>
      <c r="J1492" s="335"/>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9"/>
      <c r="R1492" s="369"/>
      <c r="S1492" s="330"/>
      <c r="T1492" s="331"/>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2"/>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6"/>
      <c r="H1493" s="334"/>
      <c r="I1493" s="335"/>
      <c r="J1493" s="335"/>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9"/>
      <c r="R1493" s="369"/>
      <c r="S1493" s="330"/>
      <c r="T1493" s="331"/>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2"/>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6"/>
      <c r="H1494" s="334"/>
      <c r="I1494" s="335"/>
      <c r="J1494" s="335"/>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9"/>
      <c r="R1494" s="369"/>
      <c r="S1494" s="330"/>
      <c r="T1494" s="331"/>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2"/>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6"/>
      <c r="H1495" s="334"/>
      <c r="I1495" s="335"/>
      <c r="J1495" s="335"/>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9"/>
      <c r="R1495" s="369"/>
      <c r="S1495" s="330"/>
      <c r="T1495" s="331"/>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2"/>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6"/>
      <c r="H1496" s="334"/>
      <c r="I1496" s="335"/>
      <c r="J1496" s="335"/>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9"/>
      <c r="R1496" s="369"/>
      <c r="S1496" s="330"/>
      <c r="T1496" s="331"/>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2"/>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6"/>
      <c r="H1497" s="334"/>
      <c r="I1497" s="335"/>
      <c r="J1497" s="335"/>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9"/>
      <c r="R1497" s="369"/>
      <c r="S1497" s="330"/>
      <c r="T1497" s="331"/>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2"/>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6"/>
      <c r="H1498" s="334"/>
      <c r="I1498" s="335"/>
      <c r="J1498" s="335"/>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9"/>
      <c r="R1498" s="369"/>
      <c r="S1498" s="330"/>
      <c r="T1498" s="331"/>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2"/>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6"/>
      <c r="H1499" s="334"/>
      <c r="I1499" s="335"/>
      <c r="J1499" s="335"/>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9"/>
      <c r="R1499" s="369"/>
      <c r="S1499" s="330"/>
      <c r="T1499" s="331"/>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2"/>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6"/>
      <c r="H1500" s="334"/>
      <c r="I1500" s="335"/>
      <c r="J1500" s="335"/>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9"/>
      <c r="R1500" s="369"/>
      <c r="S1500" s="330"/>
      <c r="T1500" s="331"/>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2"/>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6"/>
      <c r="H1501" s="334"/>
      <c r="I1501" s="335"/>
      <c r="J1501" s="335"/>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9"/>
      <c r="R1501" s="369"/>
      <c r="S1501" s="330"/>
      <c r="T1501" s="331"/>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2"/>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6"/>
      <c r="H1502" s="334"/>
      <c r="I1502" s="335"/>
      <c r="J1502" s="335"/>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9"/>
      <c r="R1502" s="369"/>
      <c r="S1502" s="330"/>
      <c r="T1502" s="331"/>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2"/>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6"/>
      <c r="H1503" s="334"/>
      <c r="I1503" s="335"/>
      <c r="J1503" s="335"/>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9"/>
      <c r="R1503" s="369"/>
      <c r="S1503" s="330"/>
      <c r="T1503" s="331"/>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2"/>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6"/>
      <c r="H1504" s="334"/>
      <c r="I1504" s="335"/>
      <c r="J1504" s="335"/>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9"/>
      <c r="R1504" s="369"/>
      <c r="S1504" s="330"/>
      <c r="T1504" s="331"/>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2"/>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6"/>
      <c r="H1505" s="334"/>
      <c r="I1505" s="335"/>
      <c r="J1505" s="335"/>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9"/>
      <c r="R1505" s="369"/>
      <c r="S1505" s="330"/>
      <c r="T1505" s="331"/>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2"/>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6"/>
      <c r="H1506" s="334"/>
      <c r="I1506" s="335"/>
      <c r="J1506" s="335"/>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9"/>
      <c r="R1506" s="369"/>
      <c r="S1506" s="330"/>
      <c r="T1506" s="331"/>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2"/>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6"/>
      <c r="H1507" s="334"/>
      <c r="I1507" s="335"/>
      <c r="J1507" s="335"/>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9"/>
      <c r="R1507" s="369"/>
      <c r="S1507" s="330"/>
      <c r="T1507" s="331"/>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2"/>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6"/>
      <c r="H1508" s="334"/>
      <c r="I1508" s="335"/>
      <c r="J1508" s="335"/>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9"/>
      <c r="R1508" s="369"/>
      <c r="S1508" s="330"/>
      <c r="T1508" s="331"/>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2"/>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6"/>
      <c r="H1509" s="334"/>
      <c r="I1509" s="335"/>
      <c r="J1509" s="335"/>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9"/>
      <c r="R1509" s="369"/>
      <c r="S1509" s="330"/>
      <c r="T1509" s="331"/>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2"/>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6"/>
      <c r="H1510" s="334"/>
      <c r="I1510" s="335"/>
      <c r="J1510" s="335"/>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9"/>
      <c r="R1510" s="369"/>
      <c r="S1510" s="330"/>
      <c r="T1510" s="331"/>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2"/>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6"/>
      <c r="H1511" s="334"/>
      <c r="I1511" s="335"/>
      <c r="J1511" s="335"/>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9"/>
      <c r="R1511" s="369"/>
      <c r="S1511" s="330"/>
      <c r="T1511" s="331"/>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2"/>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6"/>
      <c r="H1512" s="334"/>
      <c r="I1512" s="335"/>
      <c r="J1512" s="335"/>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9"/>
      <c r="R1512" s="369"/>
      <c r="S1512" s="330"/>
      <c r="T1512" s="331"/>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2"/>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6"/>
      <c r="H1513" s="334"/>
      <c r="I1513" s="335"/>
      <c r="J1513" s="335"/>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9"/>
      <c r="R1513" s="369"/>
      <c r="S1513" s="330"/>
      <c r="T1513" s="331"/>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2"/>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6"/>
      <c r="H1514" s="334"/>
      <c r="I1514" s="335"/>
      <c r="J1514" s="335"/>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9"/>
      <c r="R1514" s="369"/>
      <c r="S1514" s="330"/>
      <c r="T1514" s="331"/>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2"/>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6"/>
      <c r="H1515" s="334"/>
      <c r="I1515" s="335"/>
      <c r="J1515" s="335"/>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9"/>
      <c r="R1515" s="369"/>
      <c r="S1515" s="330"/>
      <c r="T1515" s="331"/>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2"/>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6"/>
      <c r="H1516" s="334"/>
      <c r="I1516" s="335"/>
      <c r="J1516" s="335"/>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9"/>
      <c r="R1516" s="369"/>
      <c r="S1516" s="330"/>
      <c r="T1516" s="331"/>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2"/>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6"/>
      <c r="H1517" s="334"/>
      <c r="I1517" s="335"/>
      <c r="J1517" s="335"/>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9"/>
      <c r="R1517" s="369"/>
      <c r="S1517" s="330"/>
      <c r="T1517" s="331"/>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2"/>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6"/>
      <c r="H1518" s="334"/>
      <c r="I1518" s="335"/>
      <c r="J1518" s="335"/>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9"/>
      <c r="R1518" s="369"/>
      <c r="S1518" s="330"/>
      <c r="T1518" s="331"/>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2"/>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6"/>
      <c r="H1519" s="334"/>
      <c r="I1519" s="335"/>
      <c r="J1519" s="335"/>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9"/>
      <c r="R1519" s="369"/>
      <c r="S1519" s="330"/>
      <c r="T1519" s="331"/>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2"/>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6"/>
      <c r="H1520" s="334"/>
      <c r="I1520" s="335"/>
      <c r="J1520" s="335"/>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9"/>
      <c r="R1520" s="369"/>
      <c r="S1520" s="330"/>
      <c r="T1520" s="331"/>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2"/>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6"/>
      <c r="H1521" s="334"/>
      <c r="I1521" s="335"/>
      <c r="J1521" s="335"/>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9"/>
      <c r="R1521" s="369"/>
      <c r="S1521" s="330"/>
      <c r="T1521" s="331"/>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2"/>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6"/>
      <c r="H1522" s="334"/>
      <c r="I1522" s="335"/>
      <c r="J1522" s="335"/>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9"/>
      <c r="R1522" s="369"/>
      <c r="S1522" s="330"/>
      <c r="T1522" s="331"/>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2"/>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6"/>
      <c r="H1523" s="334"/>
      <c r="I1523" s="335"/>
      <c r="J1523" s="335"/>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9"/>
      <c r="R1523" s="369"/>
      <c r="S1523" s="330"/>
      <c r="T1523" s="331"/>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2"/>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6"/>
      <c r="H1524" s="334"/>
      <c r="I1524" s="335"/>
      <c r="J1524" s="335"/>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9"/>
      <c r="R1524" s="369"/>
      <c r="S1524" s="330"/>
      <c r="T1524" s="331"/>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2"/>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6"/>
      <c r="H1525" s="334"/>
      <c r="I1525" s="335"/>
      <c r="J1525" s="335"/>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9"/>
      <c r="R1525" s="369"/>
      <c r="S1525" s="330"/>
      <c r="T1525" s="331"/>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2"/>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6"/>
      <c r="H1526" s="334"/>
      <c r="I1526" s="335"/>
      <c r="J1526" s="335"/>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9"/>
      <c r="R1526" s="369"/>
      <c r="S1526" s="330"/>
      <c r="T1526" s="331"/>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2"/>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6"/>
      <c r="H1527" s="334"/>
      <c r="I1527" s="335"/>
      <c r="J1527" s="335"/>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9"/>
      <c r="R1527" s="369"/>
      <c r="S1527" s="330"/>
      <c r="T1527" s="331"/>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2"/>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6"/>
      <c r="H1528" s="334"/>
      <c r="I1528" s="335"/>
      <c r="J1528" s="335"/>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9"/>
      <c r="R1528" s="369"/>
      <c r="S1528" s="330"/>
      <c r="T1528" s="331"/>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2"/>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6"/>
      <c r="H1529" s="334"/>
      <c r="I1529" s="335"/>
      <c r="J1529" s="335"/>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9"/>
      <c r="R1529" s="369"/>
      <c r="S1529" s="330"/>
      <c r="T1529" s="331"/>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2"/>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6"/>
      <c r="H1530" s="334"/>
      <c r="I1530" s="335"/>
      <c r="J1530" s="335"/>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9"/>
      <c r="R1530" s="369"/>
      <c r="S1530" s="330"/>
      <c r="T1530" s="331"/>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2"/>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6"/>
      <c r="H1531" s="334"/>
      <c r="I1531" s="335"/>
      <c r="J1531" s="335"/>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9"/>
      <c r="R1531" s="369"/>
      <c r="S1531" s="330"/>
      <c r="T1531" s="331"/>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2"/>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6"/>
      <c r="H1532" s="334"/>
      <c r="I1532" s="335"/>
      <c r="J1532" s="335"/>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9"/>
      <c r="R1532" s="369"/>
      <c r="S1532" s="330"/>
      <c r="T1532" s="331"/>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2"/>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6"/>
      <c r="H1533" s="334"/>
      <c r="I1533" s="335"/>
      <c r="J1533" s="335"/>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9"/>
      <c r="R1533" s="369"/>
      <c r="S1533" s="330"/>
      <c r="T1533" s="331"/>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2"/>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6"/>
      <c r="H1534" s="334"/>
      <c r="I1534" s="335"/>
      <c r="J1534" s="335"/>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9"/>
      <c r="R1534" s="369"/>
      <c r="S1534" s="330"/>
      <c r="T1534" s="331"/>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2"/>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6"/>
      <c r="H1535" s="334"/>
      <c r="I1535" s="335"/>
      <c r="J1535" s="335"/>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9"/>
      <c r="R1535" s="369"/>
      <c r="S1535" s="330"/>
      <c r="T1535" s="331"/>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2"/>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6"/>
      <c r="H1536" s="334"/>
      <c r="I1536" s="335"/>
      <c r="J1536" s="335"/>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9"/>
      <c r="R1536" s="369"/>
      <c r="S1536" s="330"/>
      <c r="T1536" s="331"/>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2"/>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6"/>
      <c r="H1537" s="334"/>
      <c r="I1537" s="335"/>
      <c r="J1537" s="335"/>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9"/>
      <c r="R1537" s="369"/>
      <c r="S1537" s="330"/>
      <c r="T1537" s="331"/>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2"/>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6"/>
      <c r="H1538" s="334"/>
      <c r="I1538" s="335"/>
      <c r="J1538" s="335"/>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9"/>
      <c r="R1538" s="369"/>
      <c r="S1538" s="330"/>
      <c r="T1538" s="331"/>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2"/>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6"/>
      <c r="H1539" s="334"/>
      <c r="I1539" s="335"/>
      <c r="J1539" s="335"/>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9"/>
      <c r="R1539" s="369"/>
      <c r="S1539" s="330"/>
      <c r="T1539" s="331"/>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2"/>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6"/>
      <c r="H1540" s="334"/>
      <c r="I1540" s="335"/>
      <c r="J1540" s="335"/>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9"/>
      <c r="R1540" s="369"/>
      <c r="S1540" s="330"/>
      <c r="T1540" s="331"/>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2"/>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6"/>
      <c r="H1541" s="334"/>
      <c r="I1541" s="335"/>
      <c r="J1541" s="335"/>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9"/>
      <c r="R1541" s="369"/>
      <c r="S1541" s="330"/>
      <c r="T1541" s="331"/>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2"/>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6"/>
      <c r="H1542" s="334"/>
      <c r="I1542" s="335"/>
      <c r="J1542" s="335"/>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9"/>
      <c r="R1542" s="369"/>
      <c r="S1542" s="330"/>
      <c r="T1542" s="331"/>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2"/>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6"/>
      <c r="H1543" s="334"/>
      <c r="I1543" s="335"/>
      <c r="J1543" s="335"/>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9"/>
      <c r="R1543" s="369"/>
      <c r="S1543" s="330"/>
      <c r="T1543" s="331"/>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2"/>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6"/>
      <c r="H1544" s="334"/>
      <c r="I1544" s="335"/>
      <c r="J1544" s="335"/>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9"/>
      <c r="R1544" s="369"/>
      <c r="S1544" s="330"/>
      <c r="T1544" s="331"/>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2"/>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6"/>
      <c r="H1545" s="334"/>
      <c r="I1545" s="335"/>
      <c r="J1545" s="335"/>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9"/>
      <c r="R1545" s="369"/>
      <c r="S1545" s="330"/>
      <c r="T1545" s="331"/>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2"/>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6"/>
      <c r="H1546" s="334"/>
      <c r="I1546" s="335"/>
      <c r="J1546" s="335"/>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9"/>
      <c r="R1546" s="369"/>
      <c r="S1546" s="330"/>
      <c r="T1546" s="331"/>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2"/>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6"/>
      <c r="H1547" s="334"/>
      <c r="I1547" s="335"/>
      <c r="J1547" s="335"/>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9"/>
      <c r="R1547" s="369"/>
      <c r="S1547" s="330"/>
      <c r="T1547" s="331"/>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2"/>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6"/>
      <c r="H1548" s="334"/>
      <c r="I1548" s="335"/>
      <c r="J1548" s="335"/>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9"/>
      <c r="R1548" s="369"/>
      <c r="S1548" s="330"/>
      <c r="T1548" s="331"/>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2"/>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6"/>
      <c r="H1549" s="334"/>
      <c r="I1549" s="335"/>
      <c r="J1549" s="335"/>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9"/>
      <c r="R1549" s="369"/>
      <c r="S1549" s="330"/>
      <c r="T1549" s="331"/>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2"/>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6"/>
      <c r="H1550" s="334"/>
      <c r="I1550" s="335"/>
      <c r="J1550" s="335"/>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9"/>
      <c r="R1550" s="369"/>
      <c r="S1550" s="330"/>
      <c r="T1550" s="331"/>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2"/>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6"/>
      <c r="H1551" s="334"/>
      <c r="I1551" s="335"/>
      <c r="J1551" s="335"/>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9"/>
      <c r="R1551" s="369"/>
      <c r="S1551" s="330"/>
      <c r="T1551" s="331"/>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2"/>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6"/>
      <c r="H1552" s="334"/>
      <c r="I1552" s="335"/>
      <c r="J1552" s="335"/>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9"/>
      <c r="R1552" s="369"/>
      <c r="S1552" s="330"/>
      <c r="T1552" s="331"/>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2"/>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6"/>
      <c r="H1553" s="334"/>
      <c r="I1553" s="335"/>
      <c r="J1553" s="335"/>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9"/>
      <c r="R1553" s="369"/>
      <c r="S1553" s="330"/>
      <c r="T1553" s="331"/>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2"/>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6"/>
      <c r="H1554" s="334"/>
      <c r="I1554" s="335"/>
      <c r="J1554" s="335"/>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9"/>
      <c r="R1554" s="369"/>
      <c r="S1554" s="330"/>
      <c r="T1554" s="331"/>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2"/>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6"/>
      <c r="H1555" s="334"/>
      <c r="I1555" s="335"/>
      <c r="J1555" s="335"/>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9"/>
      <c r="R1555" s="369"/>
      <c r="S1555" s="330"/>
      <c r="T1555" s="331"/>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2"/>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6"/>
      <c r="H1556" s="334"/>
      <c r="I1556" s="335"/>
      <c r="J1556" s="335"/>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9"/>
      <c r="R1556" s="369"/>
      <c r="S1556" s="330"/>
      <c r="T1556" s="331"/>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2"/>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6"/>
      <c r="H1557" s="334"/>
      <c r="I1557" s="335"/>
      <c r="J1557" s="335"/>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9"/>
      <c r="R1557" s="369"/>
      <c r="S1557" s="330"/>
      <c r="T1557" s="331"/>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2"/>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6"/>
      <c r="H1558" s="334"/>
      <c r="I1558" s="335"/>
      <c r="J1558" s="335"/>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9"/>
      <c r="R1558" s="369"/>
      <c r="S1558" s="330"/>
      <c r="T1558" s="331"/>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2"/>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6"/>
      <c r="H1559" s="334"/>
      <c r="I1559" s="335"/>
      <c r="J1559" s="335"/>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9"/>
      <c r="R1559" s="369"/>
      <c r="S1559" s="330"/>
      <c r="T1559" s="331"/>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2"/>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6"/>
      <c r="H1560" s="334"/>
      <c r="I1560" s="335"/>
      <c r="J1560" s="335"/>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9"/>
      <c r="R1560" s="369"/>
      <c r="S1560" s="330"/>
      <c r="T1560" s="331"/>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2"/>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6"/>
      <c r="H1561" s="334"/>
      <c r="I1561" s="335"/>
      <c r="J1561" s="335"/>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9"/>
      <c r="R1561" s="369"/>
      <c r="S1561" s="330"/>
      <c r="T1561" s="331"/>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2"/>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6"/>
      <c r="H1562" s="334"/>
      <c r="I1562" s="335"/>
      <c r="J1562" s="335"/>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9"/>
      <c r="R1562" s="369"/>
      <c r="S1562" s="330"/>
      <c r="T1562" s="331"/>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2"/>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6"/>
      <c r="H1563" s="334"/>
      <c r="I1563" s="335"/>
      <c r="J1563" s="335"/>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9"/>
      <c r="R1563" s="369"/>
      <c r="S1563" s="330"/>
      <c r="T1563" s="331"/>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2"/>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6"/>
      <c r="H1564" s="334"/>
      <c r="I1564" s="335"/>
      <c r="J1564" s="335"/>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9"/>
      <c r="R1564" s="369"/>
      <c r="S1564" s="330"/>
      <c r="T1564" s="331"/>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2"/>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6"/>
      <c r="H1565" s="334"/>
      <c r="I1565" s="335"/>
      <c r="J1565" s="335"/>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9"/>
      <c r="R1565" s="369"/>
      <c r="S1565" s="330"/>
      <c r="T1565" s="331"/>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2"/>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6"/>
      <c r="H1566" s="334"/>
      <c r="I1566" s="335"/>
      <c r="J1566" s="335"/>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9"/>
      <c r="R1566" s="369"/>
      <c r="S1566" s="330"/>
      <c r="T1566" s="331"/>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2"/>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6"/>
      <c r="H1567" s="334"/>
      <c r="I1567" s="335"/>
      <c r="J1567" s="335"/>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9"/>
      <c r="R1567" s="369"/>
      <c r="S1567" s="330"/>
      <c r="T1567" s="331"/>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2"/>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6"/>
      <c r="H1568" s="334"/>
      <c r="I1568" s="335"/>
      <c r="J1568" s="335"/>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9"/>
      <c r="R1568" s="369"/>
      <c r="S1568" s="330"/>
      <c r="T1568" s="331"/>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2"/>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6"/>
      <c r="H1569" s="334"/>
      <c r="I1569" s="335"/>
      <c r="J1569" s="335"/>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9"/>
      <c r="R1569" s="369"/>
      <c r="S1569" s="330"/>
      <c r="T1569" s="331"/>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2"/>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6"/>
      <c r="H1570" s="334"/>
      <c r="I1570" s="335"/>
      <c r="J1570" s="335"/>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9"/>
      <c r="R1570" s="369"/>
      <c r="S1570" s="330"/>
      <c r="T1570" s="331"/>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2"/>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6"/>
      <c r="H1571" s="334"/>
      <c r="I1571" s="335"/>
      <c r="J1571" s="335"/>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9"/>
      <c r="R1571" s="369"/>
      <c r="S1571" s="330"/>
      <c r="T1571" s="331"/>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2"/>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6"/>
      <c r="H1572" s="334"/>
      <c r="I1572" s="335"/>
      <c r="J1572" s="335"/>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9"/>
      <c r="R1572" s="369"/>
      <c r="S1572" s="330"/>
      <c r="T1572" s="331"/>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2"/>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6"/>
      <c r="H1573" s="334"/>
      <c r="I1573" s="335"/>
      <c r="J1573" s="335"/>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9"/>
      <c r="R1573" s="369"/>
      <c r="S1573" s="330"/>
      <c r="T1573" s="331"/>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2"/>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6"/>
      <c r="H1574" s="334"/>
      <c r="I1574" s="335"/>
      <c r="J1574" s="335"/>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9"/>
      <c r="R1574" s="369"/>
      <c r="S1574" s="330"/>
      <c r="T1574" s="331"/>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2"/>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6"/>
      <c r="H1575" s="334"/>
      <c r="I1575" s="335"/>
      <c r="J1575" s="335"/>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9"/>
      <c r="R1575" s="369"/>
      <c r="S1575" s="330"/>
      <c r="T1575" s="331"/>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2"/>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6"/>
      <c r="H1576" s="334"/>
      <c r="I1576" s="335"/>
      <c r="J1576" s="335"/>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9"/>
      <c r="R1576" s="369"/>
      <c r="S1576" s="330"/>
      <c r="T1576" s="331"/>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2"/>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6"/>
      <c r="H1577" s="334"/>
      <c r="I1577" s="335"/>
      <c r="J1577" s="335"/>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9"/>
      <c r="R1577" s="369"/>
      <c r="S1577" s="330"/>
      <c r="T1577" s="331"/>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2"/>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6"/>
      <c r="H1578" s="334"/>
      <c r="I1578" s="335"/>
      <c r="J1578" s="335"/>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9"/>
      <c r="R1578" s="369"/>
      <c r="S1578" s="330"/>
      <c r="T1578" s="331"/>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2"/>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6"/>
      <c r="H1579" s="334"/>
      <c r="I1579" s="335"/>
      <c r="J1579" s="335"/>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9"/>
      <c r="R1579" s="369"/>
      <c r="S1579" s="330"/>
      <c r="T1579" s="331"/>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2"/>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6"/>
      <c r="H1580" s="334"/>
      <c r="I1580" s="335"/>
      <c r="J1580" s="335"/>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9"/>
      <c r="R1580" s="369"/>
      <c r="S1580" s="330"/>
      <c r="T1580" s="331"/>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2"/>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6"/>
      <c r="H1581" s="334"/>
      <c r="I1581" s="335"/>
      <c r="J1581" s="335"/>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9"/>
      <c r="R1581" s="369"/>
      <c r="S1581" s="330"/>
      <c r="T1581" s="331"/>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2"/>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6"/>
      <c r="H1582" s="334"/>
      <c r="I1582" s="335"/>
      <c r="J1582" s="335"/>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9"/>
      <c r="R1582" s="369"/>
      <c r="S1582" s="330"/>
      <c r="T1582" s="331"/>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2"/>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6"/>
      <c r="H1583" s="334"/>
      <c r="I1583" s="335"/>
      <c r="J1583" s="335"/>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9"/>
      <c r="R1583" s="369"/>
      <c r="S1583" s="330"/>
      <c r="T1583" s="331"/>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2"/>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6"/>
      <c r="H1584" s="334"/>
      <c r="I1584" s="335"/>
      <c r="J1584" s="335"/>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9"/>
      <c r="R1584" s="369"/>
      <c r="S1584" s="330"/>
      <c r="T1584" s="331"/>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2"/>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6"/>
      <c r="H1585" s="334"/>
      <c r="I1585" s="335"/>
      <c r="J1585" s="335"/>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9"/>
      <c r="R1585" s="369"/>
      <c r="S1585" s="330"/>
      <c r="T1585" s="331"/>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2"/>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6"/>
      <c r="H1586" s="334"/>
      <c r="I1586" s="335"/>
      <c r="J1586" s="335"/>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9"/>
      <c r="R1586" s="369"/>
      <c r="S1586" s="330"/>
      <c r="T1586" s="331"/>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2"/>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6"/>
      <c r="H1587" s="334"/>
      <c r="I1587" s="335"/>
      <c r="J1587" s="335"/>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9"/>
      <c r="R1587" s="369"/>
      <c r="S1587" s="330"/>
      <c r="T1587" s="331"/>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2"/>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6"/>
      <c r="H1588" s="334"/>
      <c r="I1588" s="335"/>
      <c r="J1588" s="335"/>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9"/>
      <c r="R1588" s="369"/>
      <c r="S1588" s="330"/>
      <c r="T1588" s="331"/>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2"/>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6"/>
      <c r="H1589" s="334"/>
      <c r="I1589" s="335"/>
      <c r="J1589" s="335"/>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9"/>
      <c r="R1589" s="369"/>
      <c r="S1589" s="330"/>
      <c r="T1589" s="331"/>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2"/>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6"/>
      <c r="H1590" s="334"/>
      <c r="I1590" s="335"/>
      <c r="J1590" s="335"/>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9"/>
      <c r="R1590" s="369"/>
      <c r="S1590" s="330"/>
      <c r="T1590" s="331"/>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2"/>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6"/>
      <c r="H1591" s="334"/>
      <c r="I1591" s="335"/>
      <c r="J1591" s="335"/>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9"/>
      <c r="R1591" s="369"/>
      <c r="S1591" s="330"/>
      <c r="T1591" s="331"/>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2"/>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6"/>
      <c r="H1592" s="334"/>
      <c r="I1592" s="335"/>
      <c r="J1592" s="335"/>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9"/>
      <c r="R1592" s="369"/>
      <c r="S1592" s="330"/>
      <c r="T1592" s="331"/>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2"/>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6"/>
      <c r="H1593" s="334"/>
      <c r="I1593" s="335"/>
      <c r="J1593" s="335"/>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9"/>
      <c r="R1593" s="369"/>
      <c r="S1593" s="330"/>
      <c r="T1593" s="331"/>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2"/>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6"/>
      <c r="H1594" s="334"/>
      <c r="I1594" s="335"/>
      <c r="J1594" s="335"/>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9"/>
      <c r="R1594" s="369"/>
      <c r="S1594" s="330"/>
      <c r="T1594" s="331"/>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2"/>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6"/>
      <c r="H1595" s="334"/>
      <c r="I1595" s="335"/>
      <c r="J1595" s="335"/>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9"/>
      <c r="R1595" s="369"/>
      <c r="S1595" s="330"/>
      <c r="T1595" s="331"/>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2"/>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6"/>
      <c r="H1596" s="334"/>
      <c r="I1596" s="335"/>
      <c r="J1596" s="335"/>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9"/>
      <c r="R1596" s="369"/>
      <c r="S1596" s="330"/>
      <c r="T1596" s="331"/>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2"/>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6"/>
      <c r="H1597" s="334"/>
      <c r="I1597" s="335"/>
      <c r="J1597" s="335"/>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9"/>
      <c r="R1597" s="369"/>
      <c r="S1597" s="330"/>
      <c r="T1597" s="331"/>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2"/>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6"/>
      <c r="H1598" s="334"/>
      <c r="I1598" s="335"/>
      <c r="J1598" s="335"/>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9"/>
      <c r="R1598" s="369"/>
      <c r="S1598" s="330"/>
      <c r="T1598" s="331"/>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2"/>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6"/>
      <c r="H1599" s="334"/>
      <c r="I1599" s="335"/>
      <c r="J1599" s="335"/>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9"/>
      <c r="R1599" s="369"/>
      <c r="S1599" s="330"/>
      <c r="T1599" s="331"/>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2"/>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6"/>
      <c r="H1600" s="334"/>
      <c r="I1600" s="335"/>
      <c r="J1600" s="335"/>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9"/>
      <c r="R1600" s="369"/>
      <c r="S1600" s="330"/>
      <c r="T1600" s="331"/>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2"/>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6"/>
      <c r="H1601" s="334"/>
      <c r="I1601" s="335"/>
      <c r="J1601" s="335"/>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9"/>
      <c r="R1601" s="369"/>
      <c r="S1601" s="330"/>
      <c r="T1601" s="331"/>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2"/>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6"/>
      <c r="H1602" s="334"/>
      <c r="I1602" s="335"/>
      <c r="J1602" s="335"/>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9"/>
      <c r="R1602" s="369"/>
      <c r="S1602" s="330"/>
      <c r="T1602" s="331"/>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2"/>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6"/>
      <c r="H1603" s="334"/>
      <c r="I1603" s="335"/>
      <c r="J1603" s="335"/>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9"/>
      <c r="R1603" s="369"/>
      <c r="S1603" s="330"/>
      <c r="T1603" s="331"/>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2"/>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6"/>
      <c r="H1604" s="334"/>
      <c r="I1604" s="335"/>
      <c r="J1604" s="335"/>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9"/>
      <c r="R1604" s="369"/>
      <c r="S1604" s="330"/>
      <c r="T1604" s="331"/>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2"/>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6"/>
      <c r="H1605" s="334"/>
      <c r="I1605" s="335"/>
      <c r="J1605" s="335"/>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9"/>
      <c r="R1605" s="369"/>
      <c r="S1605" s="330"/>
      <c r="T1605" s="331"/>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2"/>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6"/>
      <c r="H1606" s="334"/>
      <c r="I1606" s="335"/>
      <c r="J1606" s="335"/>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9"/>
      <c r="R1606" s="369"/>
      <c r="S1606" s="330"/>
      <c r="T1606" s="331"/>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2"/>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6"/>
      <c r="H1607" s="334"/>
      <c r="I1607" s="335"/>
      <c r="J1607" s="335"/>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9"/>
      <c r="R1607" s="369"/>
      <c r="S1607" s="330"/>
      <c r="T1607" s="331"/>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2"/>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6"/>
      <c r="H1608" s="334"/>
      <c r="I1608" s="335"/>
      <c r="J1608" s="335"/>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9"/>
      <c r="R1608" s="369"/>
      <c r="S1608" s="330"/>
      <c r="T1608" s="331"/>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2"/>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6"/>
      <c r="H1609" s="334"/>
      <c r="I1609" s="335"/>
      <c r="J1609" s="335"/>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9"/>
      <c r="R1609" s="369"/>
      <c r="S1609" s="330"/>
      <c r="T1609" s="331"/>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2"/>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6"/>
      <c r="H1610" s="334"/>
      <c r="I1610" s="335"/>
      <c r="J1610" s="335"/>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9"/>
      <c r="R1610" s="369"/>
      <c r="S1610" s="330"/>
      <c r="T1610" s="331"/>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2"/>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6"/>
      <c r="H1611" s="334"/>
      <c r="I1611" s="335"/>
      <c r="J1611" s="335"/>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9"/>
      <c r="R1611" s="369"/>
      <c r="S1611" s="330"/>
      <c r="T1611" s="331"/>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2"/>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6"/>
      <c r="H1612" s="334"/>
      <c r="I1612" s="335"/>
      <c r="J1612" s="335"/>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9"/>
      <c r="R1612" s="369"/>
      <c r="S1612" s="330"/>
      <c r="T1612" s="331"/>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2"/>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6"/>
      <c r="H1613" s="334"/>
      <c r="I1613" s="335"/>
      <c r="J1613" s="335"/>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9"/>
      <c r="R1613" s="369"/>
      <c r="S1613" s="330"/>
      <c r="T1613" s="331"/>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2"/>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6"/>
      <c r="H1614" s="334"/>
      <c r="I1614" s="335"/>
      <c r="J1614" s="335"/>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9"/>
      <c r="R1614" s="369"/>
      <c r="S1614" s="330"/>
      <c r="T1614" s="331"/>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2"/>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6"/>
      <c r="H1615" s="334"/>
      <c r="I1615" s="335"/>
      <c r="J1615" s="335"/>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9"/>
      <c r="R1615" s="369"/>
      <c r="S1615" s="330"/>
      <c r="T1615" s="331"/>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2"/>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6"/>
      <c r="H1616" s="334"/>
      <c r="I1616" s="335"/>
      <c r="J1616" s="335"/>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9"/>
      <c r="R1616" s="369"/>
      <c r="S1616" s="330"/>
      <c r="T1616" s="331"/>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2"/>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6"/>
      <c r="H1617" s="334"/>
      <c r="I1617" s="335"/>
      <c r="J1617" s="335"/>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9"/>
      <c r="R1617" s="369"/>
      <c r="S1617" s="330"/>
      <c r="T1617" s="331"/>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2"/>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6"/>
      <c r="H1618" s="334"/>
      <c r="I1618" s="335"/>
      <c r="J1618" s="335"/>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9"/>
      <c r="R1618" s="369"/>
      <c r="S1618" s="330"/>
      <c r="T1618" s="331"/>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2"/>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6"/>
      <c r="H1619" s="334"/>
      <c r="I1619" s="335"/>
      <c r="J1619" s="335"/>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9"/>
      <c r="R1619" s="369"/>
      <c r="S1619" s="330"/>
      <c r="T1619" s="331"/>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2"/>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6"/>
      <c r="H1620" s="334"/>
      <c r="I1620" s="335"/>
      <c r="J1620" s="335"/>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9"/>
      <c r="R1620" s="369"/>
      <c r="S1620" s="330"/>
      <c r="T1620" s="331"/>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2"/>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6"/>
      <c r="H1621" s="334"/>
      <c r="I1621" s="335"/>
      <c r="J1621" s="335"/>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9"/>
      <c r="R1621" s="369"/>
      <c r="S1621" s="330"/>
      <c r="T1621" s="331"/>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2"/>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6"/>
      <c r="H1622" s="334"/>
      <c r="I1622" s="335"/>
      <c r="J1622" s="335"/>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9"/>
      <c r="R1622" s="369"/>
      <c r="S1622" s="330"/>
      <c r="T1622" s="331"/>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2"/>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6"/>
      <c r="H1623" s="334"/>
      <c r="I1623" s="335"/>
      <c r="J1623" s="335"/>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9"/>
      <c r="R1623" s="369"/>
      <c r="S1623" s="330"/>
      <c r="T1623" s="331"/>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2"/>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6"/>
      <c r="H1624" s="334"/>
      <c r="I1624" s="335"/>
      <c r="J1624" s="335"/>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9"/>
      <c r="R1624" s="369"/>
      <c r="S1624" s="330"/>
      <c r="T1624" s="331"/>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2"/>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6"/>
      <c r="H1625" s="334"/>
      <c r="I1625" s="335"/>
      <c r="J1625" s="335"/>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9"/>
      <c r="R1625" s="369"/>
      <c r="S1625" s="330"/>
      <c r="T1625" s="331"/>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2"/>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6"/>
      <c r="H1626" s="334"/>
      <c r="I1626" s="335"/>
      <c r="J1626" s="335"/>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9"/>
      <c r="R1626" s="369"/>
      <c r="S1626" s="330"/>
      <c r="T1626" s="331"/>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2"/>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6"/>
      <c r="H1627" s="334"/>
      <c r="I1627" s="335"/>
      <c r="J1627" s="335"/>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9"/>
      <c r="R1627" s="369"/>
      <c r="S1627" s="330"/>
      <c r="T1627" s="331"/>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2"/>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6"/>
      <c r="H1628" s="334"/>
      <c r="I1628" s="335"/>
      <c r="J1628" s="335"/>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9"/>
      <c r="R1628" s="369"/>
      <c r="S1628" s="330"/>
      <c r="T1628" s="331"/>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2"/>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6"/>
      <c r="H1629" s="334"/>
      <c r="I1629" s="335"/>
      <c r="J1629" s="335"/>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9"/>
      <c r="R1629" s="369"/>
      <c r="S1629" s="330"/>
      <c r="T1629" s="331"/>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2"/>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6"/>
      <c r="H1630" s="334"/>
      <c r="I1630" s="335"/>
      <c r="J1630" s="335"/>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9"/>
      <c r="R1630" s="369"/>
      <c r="S1630" s="330"/>
      <c r="T1630" s="331"/>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2"/>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6"/>
      <c r="H1631" s="334"/>
      <c r="I1631" s="335"/>
      <c r="J1631" s="335"/>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9"/>
      <c r="R1631" s="369"/>
      <c r="S1631" s="330"/>
      <c r="T1631" s="331"/>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2"/>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6"/>
      <c r="H1632" s="334"/>
      <c r="I1632" s="335"/>
      <c r="J1632" s="335"/>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9"/>
      <c r="R1632" s="369"/>
      <c r="S1632" s="330"/>
      <c r="T1632" s="331"/>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2"/>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6"/>
      <c r="H1633" s="334"/>
      <c r="I1633" s="335"/>
      <c r="J1633" s="335"/>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9"/>
      <c r="R1633" s="369"/>
      <c r="S1633" s="330"/>
      <c r="T1633" s="331"/>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2"/>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6"/>
      <c r="H1634" s="334"/>
      <c r="I1634" s="335"/>
      <c r="J1634" s="335"/>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9"/>
      <c r="R1634" s="369"/>
      <c r="S1634" s="330"/>
      <c r="T1634" s="331"/>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2"/>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6"/>
      <c r="H1635" s="334"/>
      <c r="I1635" s="335"/>
      <c r="J1635" s="335"/>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9"/>
      <c r="R1635" s="369"/>
      <c r="S1635" s="330"/>
      <c r="T1635" s="331"/>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2"/>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6"/>
      <c r="H1636" s="334"/>
      <c r="I1636" s="335"/>
      <c r="J1636" s="335"/>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9"/>
      <c r="R1636" s="369"/>
      <c r="S1636" s="330"/>
      <c r="T1636" s="331"/>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2"/>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6"/>
      <c r="H1637" s="334"/>
      <c r="I1637" s="335"/>
      <c r="J1637" s="335"/>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9"/>
      <c r="R1637" s="369"/>
      <c r="S1637" s="330"/>
      <c r="T1637" s="331"/>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2"/>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6"/>
      <c r="H1638" s="334"/>
      <c r="I1638" s="335"/>
      <c r="J1638" s="335"/>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9"/>
      <c r="R1638" s="369"/>
      <c r="S1638" s="330"/>
      <c r="T1638" s="331"/>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2"/>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6"/>
      <c r="H1639" s="334"/>
      <c r="I1639" s="335"/>
      <c r="J1639" s="335"/>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9"/>
      <c r="R1639" s="369"/>
      <c r="S1639" s="330"/>
      <c r="T1639" s="331"/>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2"/>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6"/>
      <c r="H1640" s="334"/>
      <c r="I1640" s="335"/>
      <c r="J1640" s="335"/>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9"/>
      <c r="R1640" s="369"/>
      <c r="S1640" s="330"/>
      <c r="T1640" s="331"/>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2"/>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6"/>
      <c r="H1641" s="334"/>
      <c r="I1641" s="335"/>
      <c r="J1641" s="335"/>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9"/>
      <c r="R1641" s="369"/>
      <c r="S1641" s="330"/>
      <c r="T1641" s="331"/>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2"/>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6"/>
      <c r="H1642" s="334"/>
      <c r="I1642" s="335"/>
      <c r="J1642" s="335"/>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9"/>
      <c r="R1642" s="369"/>
      <c r="S1642" s="330"/>
      <c r="T1642" s="331"/>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2"/>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6"/>
      <c r="H1643" s="334"/>
      <c r="I1643" s="335"/>
      <c r="J1643" s="335"/>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9"/>
      <c r="R1643" s="369"/>
      <c r="S1643" s="330"/>
      <c r="T1643" s="331"/>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2"/>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6"/>
      <c r="H1644" s="334"/>
      <c r="I1644" s="335"/>
      <c r="J1644" s="335"/>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9"/>
      <c r="R1644" s="369"/>
      <c r="S1644" s="330"/>
      <c r="T1644" s="331"/>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2"/>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6"/>
      <c r="H1645" s="334"/>
      <c r="I1645" s="335"/>
      <c r="J1645" s="335"/>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9"/>
      <c r="R1645" s="369"/>
      <c r="S1645" s="330"/>
      <c r="T1645" s="331"/>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2"/>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6"/>
      <c r="H1646" s="334"/>
      <c r="I1646" s="335"/>
      <c r="J1646" s="335"/>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9"/>
      <c r="R1646" s="369"/>
      <c r="S1646" s="330"/>
      <c r="T1646" s="331"/>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2"/>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6"/>
      <c r="H1647" s="334"/>
      <c r="I1647" s="335"/>
      <c r="J1647" s="335"/>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9"/>
      <c r="R1647" s="369"/>
      <c r="S1647" s="330"/>
      <c r="T1647" s="331"/>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2"/>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6"/>
      <c r="H1648" s="334"/>
      <c r="I1648" s="335"/>
      <c r="J1648" s="335"/>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9"/>
      <c r="R1648" s="369"/>
      <c r="S1648" s="330"/>
      <c r="T1648" s="331"/>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2"/>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6"/>
      <c r="H1649" s="334"/>
      <c r="I1649" s="335"/>
      <c r="J1649" s="335"/>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9"/>
      <c r="R1649" s="369"/>
      <c r="S1649" s="330"/>
      <c r="T1649" s="331"/>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2"/>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6"/>
      <c r="H1650" s="334"/>
      <c r="I1650" s="335"/>
      <c r="J1650" s="335"/>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9"/>
      <c r="R1650" s="369"/>
      <c r="S1650" s="330"/>
      <c r="T1650" s="331"/>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2"/>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6"/>
      <c r="H1651" s="334"/>
      <c r="I1651" s="335"/>
      <c r="J1651" s="335"/>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9"/>
      <c r="R1651" s="369"/>
      <c r="S1651" s="330"/>
      <c r="T1651" s="331"/>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2"/>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6"/>
      <c r="H1652" s="334"/>
      <c r="I1652" s="335"/>
      <c r="J1652" s="335"/>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9"/>
      <c r="R1652" s="369"/>
      <c r="S1652" s="330"/>
      <c r="T1652" s="331"/>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2"/>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6"/>
      <c r="H1653" s="334"/>
      <c r="I1653" s="335"/>
      <c r="J1653" s="335"/>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9"/>
      <c r="R1653" s="369"/>
      <c r="S1653" s="330"/>
      <c r="T1653" s="331"/>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2"/>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6"/>
      <c r="H1654" s="334"/>
      <c r="I1654" s="335"/>
      <c r="J1654" s="335"/>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9"/>
      <c r="R1654" s="369"/>
      <c r="S1654" s="330"/>
      <c r="T1654" s="331"/>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2"/>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6"/>
      <c r="H1655" s="334"/>
      <c r="I1655" s="335"/>
      <c r="J1655" s="335"/>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9"/>
      <c r="R1655" s="369"/>
      <c r="S1655" s="330"/>
      <c r="T1655" s="331"/>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2"/>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6"/>
      <c r="H1656" s="334"/>
      <c r="I1656" s="335"/>
      <c r="J1656" s="335"/>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9"/>
      <c r="R1656" s="369"/>
      <c r="S1656" s="330"/>
      <c r="T1656" s="331"/>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2"/>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6"/>
      <c r="H1657" s="334"/>
      <c r="I1657" s="335"/>
      <c r="J1657" s="335"/>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9"/>
      <c r="R1657" s="369"/>
      <c r="S1657" s="330"/>
      <c r="T1657" s="331"/>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2"/>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6"/>
      <c r="H1658" s="334"/>
      <c r="I1658" s="335"/>
      <c r="J1658" s="335"/>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9"/>
      <c r="R1658" s="369"/>
      <c r="S1658" s="330"/>
      <c r="T1658" s="331"/>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2"/>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6"/>
      <c r="H1659" s="334"/>
      <c r="I1659" s="335"/>
      <c r="J1659" s="335"/>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9"/>
      <c r="R1659" s="369"/>
      <c r="S1659" s="330"/>
      <c r="T1659" s="331"/>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2"/>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6"/>
      <c r="H1660" s="334"/>
      <c r="I1660" s="335"/>
      <c r="J1660" s="335"/>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9"/>
      <c r="R1660" s="369"/>
      <c r="S1660" s="330"/>
      <c r="T1660" s="331"/>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2"/>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6"/>
      <c r="H1661" s="334"/>
      <c r="I1661" s="335"/>
      <c r="J1661" s="335"/>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9"/>
      <c r="R1661" s="369"/>
      <c r="S1661" s="330"/>
      <c r="T1661" s="331"/>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2"/>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6"/>
      <c r="H1662" s="334"/>
      <c r="I1662" s="335"/>
      <c r="J1662" s="335"/>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9"/>
      <c r="R1662" s="369"/>
      <c r="S1662" s="330"/>
      <c r="T1662" s="331"/>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2"/>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6"/>
      <c r="H1663" s="334"/>
      <c r="I1663" s="335"/>
      <c r="J1663" s="335"/>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9"/>
      <c r="R1663" s="369"/>
      <c r="S1663" s="330"/>
      <c r="T1663" s="331"/>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2"/>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6"/>
      <c r="H1664" s="334"/>
      <c r="I1664" s="335"/>
      <c r="J1664" s="335"/>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9"/>
      <c r="R1664" s="369"/>
      <c r="S1664" s="330"/>
      <c r="T1664" s="331"/>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2"/>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6"/>
      <c r="H1665" s="334"/>
      <c r="I1665" s="335"/>
      <c r="J1665" s="335"/>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9"/>
      <c r="R1665" s="369"/>
      <c r="S1665" s="330"/>
      <c r="T1665" s="331"/>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2"/>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6"/>
      <c r="H1666" s="334"/>
      <c r="I1666" s="335"/>
      <c r="J1666" s="335"/>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9"/>
      <c r="R1666" s="369"/>
      <c r="S1666" s="330"/>
      <c r="T1666" s="331"/>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2"/>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6"/>
      <c r="H1667" s="334"/>
      <c r="I1667" s="335"/>
      <c r="J1667" s="335"/>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9"/>
      <c r="R1667" s="369"/>
      <c r="S1667" s="330"/>
      <c r="T1667" s="331"/>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2"/>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6"/>
      <c r="H1668" s="334"/>
      <c r="I1668" s="335"/>
      <c r="J1668" s="335"/>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9"/>
      <c r="R1668" s="369"/>
      <c r="S1668" s="330"/>
      <c r="T1668" s="331"/>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2"/>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6"/>
      <c r="H1669" s="334"/>
      <c r="I1669" s="335"/>
      <c r="J1669" s="335"/>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9"/>
      <c r="R1669" s="369"/>
      <c r="S1669" s="330"/>
      <c r="T1669" s="331"/>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2"/>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6"/>
      <c r="H1670" s="334"/>
      <c r="I1670" s="335"/>
      <c r="J1670" s="335"/>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9"/>
      <c r="R1670" s="369"/>
      <c r="S1670" s="330"/>
      <c r="T1670" s="331"/>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2"/>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6"/>
      <c r="H1671" s="334"/>
      <c r="I1671" s="335"/>
      <c r="J1671" s="335"/>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9"/>
      <c r="R1671" s="369"/>
      <c r="S1671" s="330"/>
      <c r="T1671" s="331"/>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2"/>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6"/>
      <c r="H1672" s="334"/>
      <c r="I1672" s="335"/>
      <c r="J1672" s="335"/>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9"/>
      <c r="R1672" s="369"/>
      <c r="S1672" s="330"/>
      <c r="T1672" s="331"/>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2"/>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6"/>
      <c r="H1673" s="334"/>
      <c r="I1673" s="335"/>
      <c r="J1673" s="335"/>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9"/>
      <c r="R1673" s="369"/>
      <c r="S1673" s="330"/>
      <c r="T1673" s="331"/>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2"/>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6"/>
      <c r="H1674" s="334"/>
      <c r="I1674" s="335"/>
      <c r="J1674" s="335"/>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9"/>
      <c r="R1674" s="369"/>
      <c r="S1674" s="330"/>
      <c r="T1674" s="331"/>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2"/>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6"/>
      <c r="H1675" s="334"/>
      <c r="I1675" s="335"/>
      <c r="J1675" s="335"/>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9"/>
      <c r="R1675" s="369"/>
      <c r="S1675" s="330"/>
      <c r="T1675" s="331"/>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2"/>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6"/>
      <c r="H1676" s="334"/>
      <c r="I1676" s="335"/>
      <c r="J1676" s="335"/>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9"/>
      <c r="R1676" s="369"/>
      <c r="S1676" s="330"/>
      <c r="T1676" s="331"/>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2"/>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6"/>
      <c r="H1677" s="334"/>
      <c r="I1677" s="335"/>
      <c r="J1677" s="335"/>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9"/>
      <c r="R1677" s="369"/>
      <c r="S1677" s="330"/>
      <c r="T1677" s="331"/>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2"/>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6"/>
      <c r="H1678" s="334"/>
      <c r="I1678" s="335"/>
      <c r="J1678" s="335"/>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9"/>
      <c r="R1678" s="369"/>
      <c r="S1678" s="330"/>
      <c r="T1678" s="331"/>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2"/>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6"/>
      <c r="H1679" s="334"/>
      <c r="I1679" s="335"/>
      <c r="J1679" s="335"/>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9"/>
      <c r="R1679" s="369"/>
      <c r="S1679" s="330"/>
      <c r="T1679" s="331"/>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2"/>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6"/>
      <c r="H1680" s="334"/>
      <c r="I1680" s="335"/>
      <c r="J1680" s="335"/>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9"/>
      <c r="R1680" s="369"/>
      <c r="S1680" s="330"/>
      <c r="T1680" s="331"/>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2"/>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6"/>
      <c r="H1681" s="334"/>
      <c r="I1681" s="335"/>
      <c r="J1681" s="335"/>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9"/>
      <c r="R1681" s="369"/>
      <c r="S1681" s="330"/>
      <c r="T1681" s="331"/>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2"/>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6"/>
      <c r="H1682" s="334"/>
      <c r="I1682" s="335"/>
      <c r="J1682" s="335"/>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9"/>
      <c r="R1682" s="369"/>
      <c r="S1682" s="330"/>
      <c r="T1682" s="331"/>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2"/>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6"/>
      <c r="H1683" s="334"/>
      <c r="I1683" s="335"/>
      <c r="J1683" s="335"/>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9"/>
      <c r="R1683" s="369"/>
      <c r="S1683" s="330"/>
      <c r="T1683" s="331"/>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2"/>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6"/>
      <c r="H1684" s="334"/>
      <c r="I1684" s="335"/>
      <c r="J1684" s="335"/>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9"/>
      <c r="R1684" s="369"/>
      <c r="S1684" s="330"/>
      <c r="T1684" s="331"/>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2"/>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6"/>
      <c r="H1685" s="334"/>
      <c r="I1685" s="335"/>
      <c r="J1685" s="335"/>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9"/>
      <c r="R1685" s="369"/>
      <c r="S1685" s="330"/>
      <c r="T1685" s="331"/>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2"/>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6"/>
      <c r="H1686" s="334"/>
      <c r="I1686" s="335"/>
      <c r="J1686" s="335"/>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9"/>
      <c r="R1686" s="369"/>
      <c r="S1686" s="330"/>
      <c r="T1686" s="331"/>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2"/>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6"/>
      <c r="H1687" s="334"/>
      <c r="I1687" s="335"/>
      <c r="J1687" s="335"/>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9"/>
      <c r="R1687" s="369"/>
      <c r="S1687" s="330"/>
      <c r="T1687" s="331"/>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2"/>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6"/>
      <c r="H1688" s="334"/>
      <c r="I1688" s="335"/>
      <c r="J1688" s="335"/>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9"/>
      <c r="R1688" s="369"/>
      <c r="S1688" s="330"/>
      <c r="T1688" s="331"/>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2"/>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6"/>
      <c r="H1689" s="334"/>
      <c r="I1689" s="335"/>
      <c r="J1689" s="335"/>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9"/>
      <c r="R1689" s="369"/>
      <c r="S1689" s="330"/>
      <c r="T1689" s="331"/>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2"/>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6"/>
      <c r="H1690" s="334"/>
      <c r="I1690" s="335"/>
      <c r="J1690" s="335"/>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9"/>
      <c r="R1690" s="369"/>
      <c r="S1690" s="330"/>
      <c r="T1690" s="331"/>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2"/>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6"/>
      <c r="H1691" s="334"/>
      <c r="I1691" s="335"/>
      <c r="J1691" s="335"/>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9"/>
      <c r="R1691" s="369"/>
      <c r="S1691" s="330"/>
      <c r="T1691" s="331"/>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2"/>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6"/>
      <c r="H1692" s="334"/>
      <c r="I1692" s="335"/>
      <c r="J1692" s="335"/>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9"/>
      <c r="R1692" s="369"/>
      <c r="S1692" s="330"/>
      <c r="T1692" s="331"/>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2"/>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6"/>
      <c r="H1693" s="334"/>
      <c r="I1693" s="335"/>
      <c r="J1693" s="335"/>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9"/>
      <c r="R1693" s="369"/>
      <c r="S1693" s="330"/>
      <c r="T1693" s="331"/>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2"/>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6"/>
      <c r="H1694" s="334"/>
      <c r="I1694" s="335"/>
      <c r="J1694" s="335"/>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9"/>
      <c r="R1694" s="369"/>
      <c r="S1694" s="330"/>
      <c r="T1694" s="331"/>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2"/>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6"/>
      <c r="H1695" s="334"/>
      <c r="I1695" s="335"/>
      <c r="J1695" s="335"/>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9"/>
      <c r="R1695" s="369"/>
      <c r="S1695" s="330"/>
      <c r="T1695" s="331"/>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2"/>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6"/>
      <c r="H1696" s="334"/>
      <c r="I1696" s="335"/>
      <c r="J1696" s="335"/>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9"/>
      <c r="R1696" s="369"/>
      <c r="S1696" s="330"/>
      <c r="T1696" s="331"/>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2"/>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6"/>
      <c r="H1697" s="334"/>
      <c r="I1697" s="335"/>
      <c r="J1697" s="335"/>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9"/>
      <c r="R1697" s="369"/>
      <c r="S1697" s="330"/>
      <c r="T1697" s="331"/>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2"/>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6"/>
      <c r="H1698" s="334"/>
      <c r="I1698" s="335"/>
      <c r="J1698" s="335"/>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9"/>
      <c r="R1698" s="369"/>
      <c r="S1698" s="330"/>
      <c r="T1698" s="331"/>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2"/>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6"/>
      <c r="H1699" s="334"/>
      <c r="I1699" s="335"/>
      <c r="J1699" s="335"/>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9"/>
      <c r="R1699" s="369"/>
      <c r="S1699" s="330"/>
      <c r="T1699" s="331"/>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2"/>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6"/>
      <c r="H1700" s="334"/>
      <c r="I1700" s="335"/>
      <c r="J1700" s="335"/>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9"/>
      <c r="R1700" s="369"/>
      <c r="S1700" s="330"/>
      <c r="T1700" s="331"/>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2"/>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6"/>
      <c r="H1701" s="334"/>
      <c r="I1701" s="335"/>
      <c r="J1701" s="335"/>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9"/>
      <c r="R1701" s="369"/>
      <c r="S1701" s="330"/>
      <c r="T1701" s="331"/>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2"/>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6"/>
      <c r="H1702" s="334"/>
      <c r="I1702" s="335"/>
      <c r="J1702" s="335"/>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9"/>
      <c r="R1702" s="369"/>
      <c r="S1702" s="330"/>
      <c r="T1702" s="331"/>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2"/>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6"/>
      <c r="H1703" s="334"/>
      <c r="I1703" s="335"/>
      <c r="J1703" s="335"/>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9"/>
      <c r="R1703" s="369"/>
      <c r="S1703" s="330"/>
      <c r="T1703" s="331"/>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2"/>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6"/>
      <c r="H1704" s="334"/>
      <c r="I1704" s="335"/>
      <c r="J1704" s="335"/>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9"/>
      <c r="R1704" s="369"/>
      <c r="S1704" s="330"/>
      <c r="T1704" s="331"/>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2"/>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6"/>
      <c r="H1705" s="334"/>
      <c r="I1705" s="335"/>
      <c r="J1705" s="335"/>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9"/>
      <c r="R1705" s="369"/>
      <c r="S1705" s="330"/>
      <c r="T1705" s="331"/>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2"/>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6"/>
      <c r="H1706" s="334"/>
      <c r="I1706" s="335"/>
      <c r="J1706" s="335"/>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9"/>
      <c r="R1706" s="369"/>
      <c r="S1706" s="330"/>
      <c r="T1706" s="331"/>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2"/>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6"/>
      <c r="H1707" s="334"/>
      <c r="I1707" s="335"/>
      <c r="J1707" s="335"/>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9"/>
      <c r="R1707" s="369"/>
      <c r="S1707" s="330"/>
      <c r="T1707" s="331"/>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2"/>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6"/>
      <c r="H1708" s="334"/>
      <c r="I1708" s="335"/>
      <c r="J1708" s="335"/>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9"/>
      <c r="R1708" s="369"/>
      <c r="S1708" s="330"/>
      <c r="T1708" s="331"/>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2"/>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6"/>
      <c r="H1709" s="334"/>
      <c r="I1709" s="335"/>
      <c r="J1709" s="335"/>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9"/>
      <c r="R1709" s="369"/>
      <c r="S1709" s="330"/>
      <c r="T1709" s="331"/>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2"/>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6"/>
      <c r="H1710" s="334"/>
      <c r="I1710" s="335"/>
      <c r="J1710" s="335"/>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9"/>
      <c r="R1710" s="369"/>
      <c r="S1710" s="330"/>
      <c r="T1710" s="331"/>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2"/>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6"/>
      <c r="H1711" s="334"/>
      <c r="I1711" s="335"/>
      <c r="J1711" s="335"/>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9"/>
      <c r="R1711" s="369"/>
      <c r="S1711" s="330"/>
      <c r="T1711" s="331"/>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2"/>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6"/>
      <c r="H1712" s="334"/>
      <c r="I1712" s="335"/>
      <c r="J1712" s="335"/>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9"/>
      <c r="R1712" s="369"/>
      <c r="S1712" s="330"/>
      <c r="T1712" s="331"/>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2"/>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6"/>
      <c r="H1713" s="334"/>
      <c r="I1713" s="335"/>
      <c r="J1713" s="335"/>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9"/>
      <c r="R1713" s="369"/>
      <c r="S1713" s="330"/>
      <c r="T1713" s="331"/>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2"/>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6"/>
      <c r="H1714" s="334"/>
      <c r="I1714" s="335"/>
      <c r="J1714" s="335"/>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9"/>
      <c r="R1714" s="369"/>
      <c r="S1714" s="330"/>
      <c r="T1714" s="331"/>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2"/>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6"/>
      <c r="H1715" s="334"/>
      <c r="I1715" s="335"/>
      <c r="J1715" s="335"/>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9"/>
      <c r="R1715" s="369"/>
      <c r="S1715" s="330"/>
      <c r="T1715" s="331"/>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2"/>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6"/>
      <c r="H1716" s="334"/>
      <c r="I1716" s="335"/>
      <c r="J1716" s="335"/>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9"/>
      <c r="R1716" s="369"/>
      <c r="S1716" s="330"/>
      <c r="T1716" s="331"/>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2"/>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6"/>
      <c r="H1717" s="334"/>
      <c r="I1717" s="335"/>
      <c r="J1717" s="335"/>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9"/>
      <c r="R1717" s="369"/>
      <c r="S1717" s="330"/>
      <c r="T1717" s="331"/>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2"/>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6"/>
      <c r="H1718" s="334"/>
      <c r="I1718" s="335"/>
      <c r="J1718" s="335"/>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9"/>
      <c r="R1718" s="369"/>
      <c r="S1718" s="330"/>
      <c r="T1718" s="331"/>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2"/>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6"/>
      <c r="H1719" s="334"/>
      <c r="I1719" s="335"/>
      <c r="J1719" s="335"/>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9"/>
      <c r="R1719" s="369"/>
      <c r="S1719" s="330"/>
      <c r="T1719" s="331"/>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2"/>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6"/>
      <c r="H1720" s="334"/>
      <c r="I1720" s="335"/>
      <c r="J1720" s="335"/>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9"/>
      <c r="R1720" s="369"/>
      <c r="S1720" s="330"/>
      <c r="T1720" s="331"/>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2"/>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6"/>
      <c r="H1721" s="334"/>
      <c r="I1721" s="335"/>
      <c r="J1721" s="335"/>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9"/>
      <c r="R1721" s="369"/>
      <c r="S1721" s="330"/>
      <c r="T1721" s="331"/>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2"/>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6"/>
      <c r="H1722" s="334"/>
      <c r="I1722" s="335"/>
      <c r="J1722" s="335"/>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9"/>
      <c r="R1722" s="369"/>
      <c r="S1722" s="330"/>
      <c r="T1722" s="331"/>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2"/>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6"/>
      <c r="H1723" s="334"/>
      <c r="I1723" s="335"/>
      <c r="J1723" s="335"/>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9"/>
      <c r="R1723" s="369"/>
      <c r="S1723" s="330"/>
      <c r="T1723" s="331"/>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2"/>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6"/>
      <c r="H1724" s="334"/>
      <c r="I1724" s="335"/>
      <c r="J1724" s="335"/>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9"/>
      <c r="R1724" s="369"/>
      <c r="S1724" s="330"/>
      <c r="T1724" s="331"/>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2"/>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6"/>
      <c r="H1725" s="334"/>
      <c r="I1725" s="335"/>
      <c r="J1725" s="335"/>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9"/>
      <c r="R1725" s="369"/>
      <c r="S1725" s="330"/>
      <c r="T1725" s="331"/>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2"/>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6"/>
      <c r="H1726" s="334"/>
      <c r="I1726" s="335"/>
      <c r="J1726" s="335"/>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9"/>
      <c r="R1726" s="369"/>
      <c r="S1726" s="330"/>
      <c r="T1726" s="331"/>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2"/>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6"/>
      <c r="H1727" s="334"/>
      <c r="I1727" s="335"/>
      <c r="J1727" s="335"/>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9"/>
      <c r="R1727" s="369"/>
      <c r="S1727" s="330"/>
      <c r="T1727" s="331"/>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2"/>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6"/>
      <c r="H1728" s="334"/>
      <c r="I1728" s="335"/>
      <c r="J1728" s="335"/>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9"/>
      <c r="R1728" s="369"/>
      <c r="S1728" s="330"/>
      <c r="T1728" s="331"/>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2"/>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6"/>
      <c r="H1729" s="334"/>
      <c r="I1729" s="335"/>
      <c r="J1729" s="335"/>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9"/>
      <c r="R1729" s="369"/>
      <c r="S1729" s="330"/>
      <c r="T1729" s="331"/>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2"/>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6"/>
      <c r="H1730" s="334"/>
      <c r="I1730" s="335"/>
      <c r="J1730" s="335"/>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9"/>
      <c r="R1730" s="369"/>
      <c r="S1730" s="330"/>
      <c r="T1730" s="331"/>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2"/>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6"/>
      <c r="H1731" s="334"/>
      <c r="I1731" s="335"/>
      <c r="J1731" s="335"/>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9"/>
      <c r="R1731" s="369"/>
      <c r="S1731" s="330"/>
      <c r="T1731" s="331"/>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2"/>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6"/>
      <c r="H1732" s="334"/>
      <c r="I1732" s="335"/>
      <c r="J1732" s="335"/>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9"/>
      <c r="R1732" s="369"/>
      <c r="S1732" s="330"/>
      <c r="T1732" s="331"/>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2"/>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6"/>
      <c r="H1733" s="334"/>
      <c r="I1733" s="335"/>
      <c r="J1733" s="335"/>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9"/>
      <c r="R1733" s="369"/>
      <c r="S1733" s="330"/>
      <c r="T1733" s="331"/>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2"/>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6"/>
      <c r="H1734" s="334"/>
      <c r="I1734" s="335"/>
      <c r="J1734" s="335"/>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9"/>
      <c r="R1734" s="369"/>
      <c r="S1734" s="330"/>
      <c r="T1734" s="331"/>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2"/>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6"/>
      <c r="H1735" s="334"/>
      <c r="I1735" s="335"/>
      <c r="J1735" s="335"/>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9"/>
      <c r="R1735" s="369"/>
      <c r="S1735" s="330"/>
      <c r="T1735" s="331"/>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2"/>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6"/>
      <c r="H1736" s="334"/>
      <c r="I1736" s="335"/>
      <c r="J1736" s="335"/>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9"/>
      <c r="R1736" s="369"/>
      <c r="S1736" s="330"/>
      <c r="T1736" s="331"/>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2"/>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6"/>
      <c r="H1737" s="334"/>
      <c r="I1737" s="335"/>
      <c r="J1737" s="335"/>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9"/>
      <c r="R1737" s="369"/>
      <c r="S1737" s="330"/>
      <c r="T1737" s="331"/>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2"/>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6"/>
      <c r="H1738" s="334"/>
      <c r="I1738" s="335"/>
      <c r="J1738" s="335"/>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9"/>
      <c r="R1738" s="369"/>
      <c r="S1738" s="330"/>
      <c r="T1738" s="331"/>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2"/>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6"/>
      <c r="H1739" s="334"/>
      <c r="I1739" s="335"/>
      <c r="J1739" s="335"/>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9"/>
      <c r="R1739" s="369"/>
      <c r="S1739" s="330"/>
      <c r="T1739" s="331"/>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2"/>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6"/>
      <c r="H1740" s="334"/>
      <c r="I1740" s="335"/>
      <c r="J1740" s="335"/>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9"/>
      <c r="R1740" s="369"/>
      <c r="S1740" s="330"/>
      <c r="T1740" s="331"/>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2"/>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6"/>
      <c r="H1741" s="334"/>
      <c r="I1741" s="335"/>
      <c r="J1741" s="335"/>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9"/>
      <c r="R1741" s="369"/>
      <c r="S1741" s="330"/>
      <c r="T1741" s="331"/>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2"/>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6"/>
      <c r="H1742" s="334"/>
      <c r="I1742" s="335"/>
      <c r="J1742" s="335"/>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9"/>
      <c r="R1742" s="369"/>
      <c r="S1742" s="330"/>
      <c r="T1742" s="331"/>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2"/>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6"/>
      <c r="H1743" s="334"/>
      <c r="I1743" s="335"/>
      <c r="J1743" s="335"/>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9"/>
      <c r="R1743" s="369"/>
      <c r="S1743" s="330"/>
      <c r="T1743" s="331"/>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2"/>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6"/>
      <c r="H1744" s="334"/>
      <c r="I1744" s="335"/>
      <c r="J1744" s="335"/>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9"/>
      <c r="R1744" s="369"/>
      <c r="S1744" s="330"/>
      <c r="T1744" s="331"/>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2"/>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6"/>
      <c r="H1745" s="334"/>
      <c r="I1745" s="335"/>
      <c r="J1745" s="335"/>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9"/>
      <c r="R1745" s="369"/>
      <c r="S1745" s="330"/>
      <c r="T1745" s="331"/>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2"/>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6"/>
      <c r="H1746" s="334"/>
      <c r="I1746" s="335"/>
      <c r="J1746" s="335"/>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9"/>
      <c r="R1746" s="369"/>
      <c r="S1746" s="330"/>
      <c r="T1746" s="331"/>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2"/>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6"/>
      <c r="H1747" s="334"/>
      <c r="I1747" s="335"/>
      <c r="J1747" s="335"/>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9"/>
      <c r="R1747" s="369"/>
      <c r="S1747" s="330"/>
      <c r="T1747" s="331"/>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2"/>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6"/>
      <c r="H1748" s="334"/>
      <c r="I1748" s="335"/>
      <c r="J1748" s="335"/>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9"/>
      <c r="R1748" s="369"/>
      <c r="S1748" s="330"/>
      <c r="T1748" s="331"/>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2"/>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6"/>
      <c r="H1749" s="334"/>
      <c r="I1749" s="335"/>
      <c r="J1749" s="335"/>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9"/>
      <c r="R1749" s="369"/>
      <c r="S1749" s="330"/>
      <c r="T1749" s="331"/>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2"/>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6"/>
      <c r="H1750" s="334"/>
      <c r="I1750" s="335"/>
      <c r="J1750" s="335"/>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9"/>
      <c r="R1750" s="369"/>
      <c r="S1750" s="330"/>
      <c r="T1750" s="331"/>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2"/>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6"/>
      <c r="H1751" s="334"/>
      <c r="I1751" s="335"/>
      <c r="J1751" s="335"/>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9"/>
      <c r="R1751" s="369"/>
      <c r="S1751" s="330"/>
      <c r="T1751" s="331"/>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2"/>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6"/>
      <c r="H1752" s="334"/>
      <c r="I1752" s="335"/>
      <c r="J1752" s="335"/>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9"/>
      <c r="R1752" s="369"/>
      <c r="S1752" s="330"/>
      <c r="T1752" s="331"/>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2"/>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6"/>
      <c r="H1753" s="334"/>
      <c r="I1753" s="335"/>
      <c r="J1753" s="335"/>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9"/>
      <c r="R1753" s="369"/>
      <c r="S1753" s="330"/>
      <c r="T1753" s="331"/>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2"/>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6"/>
      <c r="H1754" s="334"/>
      <c r="I1754" s="335"/>
      <c r="J1754" s="335"/>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9"/>
      <c r="R1754" s="369"/>
      <c r="S1754" s="330"/>
      <c r="T1754" s="331"/>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2"/>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6"/>
      <c r="H1755" s="334"/>
      <c r="I1755" s="335"/>
      <c r="J1755" s="335"/>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9"/>
      <c r="R1755" s="369"/>
      <c r="S1755" s="330"/>
      <c r="T1755" s="331"/>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2"/>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6"/>
      <c r="H1756" s="334"/>
      <c r="I1756" s="335"/>
      <c r="J1756" s="335"/>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9"/>
      <c r="R1756" s="369"/>
      <c r="S1756" s="330"/>
      <c r="T1756" s="331"/>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2"/>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6"/>
      <c r="H1757" s="334"/>
      <c r="I1757" s="335"/>
      <c r="J1757" s="335"/>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9"/>
      <c r="R1757" s="369"/>
      <c r="S1757" s="330"/>
      <c r="T1757" s="331"/>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2"/>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6"/>
      <c r="H1758" s="334"/>
      <c r="I1758" s="335"/>
      <c r="J1758" s="335"/>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9"/>
      <c r="R1758" s="369"/>
      <c r="S1758" s="330"/>
      <c r="T1758" s="331"/>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2"/>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6"/>
      <c r="H1759" s="334"/>
      <c r="I1759" s="335"/>
      <c r="J1759" s="335"/>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9"/>
      <c r="R1759" s="369"/>
      <c r="S1759" s="330"/>
      <c r="T1759" s="331"/>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2"/>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6"/>
      <c r="H1760" s="334"/>
      <c r="I1760" s="335"/>
      <c r="J1760" s="335"/>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9"/>
      <c r="R1760" s="369"/>
      <c r="S1760" s="330"/>
      <c r="T1760" s="331"/>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2"/>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6"/>
      <c r="H1761" s="334"/>
      <c r="I1761" s="335"/>
      <c r="J1761" s="335"/>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9"/>
      <c r="R1761" s="369"/>
      <c r="S1761" s="330"/>
      <c r="T1761" s="331"/>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2"/>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6"/>
      <c r="H1762" s="334"/>
      <c r="I1762" s="335"/>
      <c r="J1762" s="335"/>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9"/>
      <c r="R1762" s="369"/>
      <c r="S1762" s="330"/>
      <c r="T1762" s="331"/>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2"/>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6"/>
      <c r="H1763" s="334"/>
      <c r="I1763" s="335"/>
      <c r="J1763" s="335"/>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9"/>
      <c r="R1763" s="369"/>
      <c r="S1763" s="330"/>
      <c r="T1763" s="331"/>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2"/>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6"/>
      <c r="H1764" s="334"/>
      <c r="I1764" s="335"/>
      <c r="J1764" s="335"/>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9"/>
      <c r="R1764" s="369"/>
      <c r="S1764" s="330"/>
      <c r="T1764" s="331"/>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2"/>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6"/>
      <c r="H1765" s="334"/>
      <c r="I1765" s="335"/>
      <c r="J1765" s="335"/>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9"/>
      <c r="R1765" s="369"/>
      <c r="S1765" s="330"/>
      <c r="T1765" s="331"/>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2"/>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6"/>
      <c r="H1766" s="334"/>
      <c r="I1766" s="335"/>
      <c r="J1766" s="335"/>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9"/>
      <c r="R1766" s="369"/>
      <c r="S1766" s="330"/>
      <c r="T1766" s="331"/>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2"/>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6"/>
      <c r="H1767" s="334"/>
      <c r="I1767" s="335"/>
      <c r="J1767" s="335"/>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9"/>
      <c r="R1767" s="369"/>
      <c r="S1767" s="330"/>
      <c r="T1767" s="331"/>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2"/>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6"/>
      <c r="H1768" s="334"/>
      <c r="I1768" s="335"/>
      <c r="J1768" s="335"/>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9"/>
      <c r="R1768" s="369"/>
      <c r="S1768" s="330"/>
      <c r="T1768" s="331"/>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2"/>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6"/>
      <c r="H1769" s="334"/>
      <c r="I1769" s="335"/>
      <c r="J1769" s="335"/>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9"/>
      <c r="R1769" s="369"/>
      <c r="S1769" s="330"/>
      <c r="T1769" s="331"/>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2"/>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6"/>
      <c r="H1770" s="334"/>
      <c r="I1770" s="335"/>
      <c r="J1770" s="335"/>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9"/>
      <c r="R1770" s="369"/>
      <c r="S1770" s="330"/>
      <c r="T1770" s="331"/>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2"/>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6"/>
      <c r="H1771" s="334"/>
      <c r="I1771" s="335"/>
      <c r="J1771" s="335"/>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9"/>
      <c r="R1771" s="369"/>
      <c r="S1771" s="330"/>
      <c r="T1771" s="331"/>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2"/>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6"/>
      <c r="H1772" s="334"/>
      <c r="I1772" s="335"/>
      <c r="J1772" s="335"/>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9"/>
      <c r="R1772" s="369"/>
      <c r="S1772" s="330"/>
      <c r="T1772" s="331"/>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2"/>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6"/>
      <c r="H1773" s="334"/>
      <c r="I1773" s="335"/>
      <c r="J1773" s="335"/>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9"/>
      <c r="R1773" s="369"/>
      <c r="S1773" s="330"/>
      <c r="T1773" s="331"/>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2"/>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6"/>
      <c r="H1774" s="334"/>
      <c r="I1774" s="335"/>
      <c r="J1774" s="335"/>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9"/>
      <c r="R1774" s="369"/>
      <c r="S1774" s="330"/>
      <c r="T1774" s="331"/>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2"/>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6"/>
      <c r="H1775" s="334"/>
      <c r="I1775" s="335"/>
      <c r="J1775" s="335"/>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9"/>
      <c r="R1775" s="369"/>
      <c r="S1775" s="330"/>
      <c r="T1775" s="331"/>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2"/>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6"/>
      <c r="H1776" s="334"/>
      <c r="I1776" s="335"/>
      <c r="J1776" s="335"/>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9"/>
      <c r="R1776" s="369"/>
      <c r="S1776" s="330"/>
      <c r="T1776" s="331"/>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2"/>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6"/>
      <c r="H1777" s="334"/>
      <c r="I1777" s="335"/>
      <c r="J1777" s="335"/>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9"/>
      <c r="R1777" s="369"/>
      <c r="S1777" s="330"/>
      <c r="T1777" s="331"/>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2"/>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6"/>
      <c r="H1778" s="334"/>
      <c r="I1778" s="335"/>
      <c r="J1778" s="335"/>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9"/>
      <c r="R1778" s="369"/>
      <c r="S1778" s="330"/>
      <c r="T1778" s="331"/>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2"/>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6"/>
      <c r="H1779" s="334"/>
      <c r="I1779" s="335"/>
      <c r="J1779" s="335"/>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9"/>
      <c r="R1779" s="369"/>
      <c r="S1779" s="330"/>
      <c r="T1779" s="331"/>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2"/>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6"/>
      <c r="H1780" s="334"/>
      <c r="I1780" s="335"/>
      <c r="J1780" s="335"/>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9"/>
      <c r="R1780" s="369"/>
      <c r="S1780" s="330"/>
      <c r="T1780" s="331"/>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2"/>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6"/>
      <c r="H1781" s="334"/>
      <c r="I1781" s="335"/>
      <c r="J1781" s="335"/>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9"/>
      <c r="R1781" s="369"/>
      <c r="S1781" s="330"/>
      <c r="T1781" s="331"/>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2"/>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6"/>
      <c r="H1782" s="334"/>
      <c r="I1782" s="335"/>
      <c r="J1782" s="335"/>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9"/>
      <c r="R1782" s="369"/>
      <c r="S1782" s="330"/>
      <c r="T1782" s="331"/>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2"/>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6"/>
      <c r="H1783" s="334"/>
      <c r="I1783" s="335"/>
      <c r="J1783" s="335"/>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9"/>
      <c r="R1783" s="369"/>
      <c r="S1783" s="330"/>
      <c r="T1783" s="331"/>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2"/>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6"/>
      <c r="H1784" s="334"/>
      <c r="I1784" s="335"/>
      <c r="J1784" s="335"/>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9"/>
      <c r="R1784" s="369"/>
      <c r="S1784" s="330"/>
      <c r="T1784" s="331"/>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2"/>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6"/>
      <c r="H1785" s="334"/>
      <c r="I1785" s="335"/>
      <c r="J1785" s="335"/>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9"/>
      <c r="R1785" s="369"/>
      <c r="S1785" s="330"/>
      <c r="T1785" s="331"/>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2"/>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6"/>
      <c r="H1786" s="334"/>
      <c r="I1786" s="335"/>
      <c r="J1786" s="335"/>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9"/>
      <c r="R1786" s="369"/>
      <c r="S1786" s="330"/>
      <c r="T1786" s="331"/>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2"/>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6"/>
      <c r="H1787" s="334"/>
      <c r="I1787" s="335"/>
      <c r="J1787" s="335"/>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9"/>
      <c r="R1787" s="369"/>
      <c r="S1787" s="330"/>
      <c r="T1787" s="331"/>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2"/>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6"/>
      <c r="H1788" s="334"/>
      <c r="I1788" s="335"/>
      <c r="J1788" s="335"/>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9"/>
      <c r="R1788" s="369"/>
      <c r="S1788" s="330"/>
      <c r="T1788" s="331"/>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2"/>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6"/>
      <c r="H1789" s="334"/>
      <c r="I1789" s="335"/>
      <c r="J1789" s="335"/>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9"/>
      <c r="R1789" s="369"/>
      <c r="S1789" s="330"/>
      <c r="T1789" s="331"/>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2"/>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6"/>
      <c r="H1790" s="334"/>
      <c r="I1790" s="335"/>
      <c r="J1790" s="335"/>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9"/>
      <c r="R1790" s="369"/>
      <c r="S1790" s="330"/>
      <c r="T1790" s="331"/>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2"/>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6"/>
      <c r="H1791" s="334"/>
      <c r="I1791" s="335"/>
      <c r="J1791" s="335"/>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9"/>
      <c r="R1791" s="369"/>
      <c r="S1791" s="330"/>
      <c r="T1791" s="331"/>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2"/>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6"/>
      <c r="H1792" s="334"/>
      <c r="I1792" s="335"/>
      <c r="J1792" s="335"/>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9"/>
      <c r="R1792" s="369"/>
      <c r="S1792" s="330"/>
      <c r="T1792" s="331"/>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2"/>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6"/>
      <c r="H1793" s="334"/>
      <c r="I1793" s="335"/>
      <c r="J1793" s="335"/>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9"/>
      <c r="R1793" s="369"/>
      <c r="S1793" s="330"/>
      <c r="T1793" s="331"/>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2"/>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6"/>
      <c r="H1794" s="334"/>
      <c r="I1794" s="335"/>
      <c r="J1794" s="335"/>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9"/>
      <c r="R1794" s="369"/>
      <c r="S1794" s="330"/>
      <c r="T1794" s="331"/>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2"/>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6"/>
      <c r="H1795" s="334"/>
      <c r="I1795" s="335"/>
      <c r="J1795" s="335"/>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9"/>
      <c r="R1795" s="369"/>
      <c r="S1795" s="330"/>
      <c r="T1795" s="331"/>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2"/>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6"/>
      <c r="H1796" s="334"/>
      <c r="I1796" s="335"/>
      <c r="J1796" s="335"/>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9"/>
      <c r="R1796" s="369"/>
      <c r="S1796" s="330"/>
      <c r="T1796" s="331"/>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2"/>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6"/>
      <c r="H1797" s="334"/>
      <c r="I1797" s="335"/>
      <c r="J1797" s="335"/>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9"/>
      <c r="R1797" s="369"/>
      <c r="S1797" s="330"/>
      <c r="T1797" s="331"/>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2"/>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6"/>
      <c r="H1798" s="334"/>
      <c r="I1798" s="335"/>
      <c r="J1798" s="335"/>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9"/>
      <c r="R1798" s="369"/>
      <c r="S1798" s="330"/>
      <c r="T1798" s="331"/>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2"/>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6"/>
      <c r="H1799" s="334"/>
      <c r="I1799" s="335"/>
      <c r="J1799" s="335"/>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9"/>
      <c r="R1799" s="369"/>
      <c r="S1799" s="330"/>
      <c r="T1799" s="331"/>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2"/>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6"/>
      <c r="H1800" s="334"/>
      <c r="I1800" s="335"/>
      <c r="J1800" s="335"/>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9"/>
      <c r="R1800" s="369"/>
      <c r="S1800" s="330"/>
      <c r="T1800" s="331"/>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2"/>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6"/>
      <c r="H1801" s="334"/>
      <c r="I1801" s="335"/>
      <c r="J1801" s="335"/>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9"/>
      <c r="R1801" s="369"/>
      <c r="S1801" s="330"/>
      <c r="T1801" s="331"/>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2"/>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6"/>
      <c r="H1802" s="334"/>
      <c r="I1802" s="335"/>
      <c r="J1802" s="335"/>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9"/>
      <c r="R1802" s="369"/>
      <c r="S1802" s="330"/>
      <c r="T1802" s="331"/>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2"/>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6"/>
      <c r="H1803" s="334"/>
      <c r="I1803" s="335"/>
      <c r="J1803" s="335"/>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9"/>
      <c r="R1803" s="369"/>
      <c r="S1803" s="330"/>
      <c r="T1803" s="331"/>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2"/>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6"/>
      <c r="H1804" s="334"/>
      <c r="I1804" s="335"/>
      <c r="J1804" s="335"/>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9"/>
      <c r="R1804" s="369"/>
      <c r="S1804" s="330"/>
      <c r="T1804" s="331"/>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2"/>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6"/>
      <c r="H1805" s="334"/>
      <c r="I1805" s="335"/>
      <c r="J1805" s="335"/>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9"/>
      <c r="R1805" s="369"/>
      <c r="S1805" s="330"/>
      <c r="T1805" s="331"/>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2"/>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6"/>
      <c r="H1806" s="334"/>
      <c r="I1806" s="335"/>
      <c r="J1806" s="335"/>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9"/>
      <c r="R1806" s="369"/>
      <c r="S1806" s="330"/>
      <c r="T1806" s="331"/>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2"/>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6"/>
      <c r="H1807" s="334"/>
      <c r="I1807" s="335"/>
      <c r="J1807" s="335"/>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9"/>
      <c r="R1807" s="369"/>
      <c r="S1807" s="330"/>
      <c r="T1807" s="331"/>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2"/>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6"/>
      <c r="H1808" s="334"/>
      <c r="I1808" s="335"/>
      <c r="J1808" s="335"/>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9"/>
      <c r="R1808" s="369"/>
      <c r="S1808" s="330"/>
      <c r="T1808" s="331"/>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2"/>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6"/>
      <c r="H1809" s="334"/>
      <c r="I1809" s="335"/>
      <c r="J1809" s="335"/>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9"/>
      <c r="R1809" s="369"/>
      <c r="S1809" s="330"/>
      <c r="T1809" s="331"/>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2"/>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6"/>
      <c r="H1810" s="334"/>
      <c r="I1810" s="335"/>
      <c r="J1810" s="335"/>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9"/>
      <c r="R1810" s="369"/>
      <c r="S1810" s="330"/>
      <c r="T1810" s="331"/>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2"/>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6"/>
      <c r="H1811" s="334"/>
      <c r="I1811" s="335"/>
      <c r="J1811" s="335"/>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9"/>
      <c r="R1811" s="369"/>
      <c r="S1811" s="330"/>
      <c r="T1811" s="331"/>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2"/>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6"/>
      <c r="H1812" s="334"/>
      <c r="I1812" s="335"/>
      <c r="J1812" s="335"/>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9"/>
      <c r="R1812" s="369"/>
      <c r="S1812" s="330"/>
      <c r="T1812" s="331"/>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2"/>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6"/>
      <c r="H1813" s="334"/>
      <c r="I1813" s="335"/>
      <c r="J1813" s="335"/>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9"/>
      <c r="R1813" s="369"/>
      <c r="S1813" s="330"/>
      <c r="T1813" s="331"/>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2"/>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6"/>
      <c r="H1814" s="334"/>
      <c r="I1814" s="335"/>
      <c r="J1814" s="335"/>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9"/>
      <c r="R1814" s="369"/>
      <c r="S1814" s="330"/>
      <c r="T1814" s="331"/>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2"/>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6"/>
      <c r="H1815" s="334"/>
      <c r="I1815" s="335"/>
      <c r="J1815" s="335"/>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9"/>
      <c r="R1815" s="369"/>
      <c r="S1815" s="330"/>
      <c r="T1815" s="331"/>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2"/>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6"/>
      <c r="H1816" s="334"/>
      <c r="I1816" s="335"/>
      <c r="J1816" s="335"/>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9"/>
      <c r="R1816" s="369"/>
      <c r="S1816" s="330"/>
      <c r="T1816" s="331"/>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2"/>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6"/>
      <c r="H1817" s="334"/>
      <c r="I1817" s="335"/>
      <c r="J1817" s="335"/>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9"/>
      <c r="R1817" s="369"/>
      <c r="S1817" s="330"/>
      <c r="T1817" s="331"/>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2"/>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6"/>
      <c r="H1818" s="334"/>
      <c r="I1818" s="335"/>
      <c r="J1818" s="335"/>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9"/>
      <c r="R1818" s="369"/>
      <c r="S1818" s="330"/>
      <c r="T1818" s="331"/>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2"/>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6"/>
      <c r="H1819" s="334"/>
      <c r="I1819" s="335"/>
      <c r="J1819" s="335"/>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9"/>
      <c r="R1819" s="369"/>
      <c r="S1819" s="330"/>
      <c r="T1819" s="331"/>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2"/>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6"/>
      <c r="H1820" s="334"/>
      <c r="I1820" s="335"/>
      <c r="J1820" s="335"/>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9"/>
      <c r="R1820" s="369"/>
      <c r="S1820" s="330"/>
      <c r="T1820" s="331"/>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2"/>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6"/>
      <c r="H1821" s="334"/>
      <c r="I1821" s="335"/>
      <c r="J1821" s="335"/>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9"/>
      <c r="R1821" s="369"/>
      <c r="S1821" s="330"/>
      <c r="T1821" s="331"/>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2"/>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6"/>
      <c r="H1822" s="334"/>
      <c r="I1822" s="335"/>
      <c r="J1822" s="335"/>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9"/>
      <c r="R1822" s="369"/>
      <c r="S1822" s="330"/>
      <c r="T1822" s="331"/>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2"/>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6"/>
      <c r="H1823" s="334"/>
      <c r="I1823" s="335"/>
      <c r="J1823" s="335"/>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9"/>
      <c r="R1823" s="369"/>
      <c r="S1823" s="330"/>
      <c r="T1823" s="331"/>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2"/>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6"/>
      <c r="H1824" s="334"/>
      <c r="I1824" s="335"/>
      <c r="J1824" s="335"/>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9"/>
      <c r="R1824" s="369"/>
      <c r="S1824" s="330"/>
      <c r="T1824" s="331"/>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2"/>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6"/>
      <c r="H1825" s="334"/>
      <c r="I1825" s="335"/>
      <c r="J1825" s="335"/>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9"/>
      <c r="R1825" s="369"/>
      <c r="S1825" s="330"/>
      <c r="T1825" s="331"/>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2"/>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6"/>
      <c r="H1826" s="334"/>
      <c r="I1826" s="335"/>
      <c r="J1826" s="335"/>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9"/>
      <c r="R1826" s="369"/>
      <c r="S1826" s="330"/>
      <c r="T1826" s="331"/>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2"/>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6"/>
      <c r="H1827" s="334"/>
      <c r="I1827" s="335"/>
      <c r="J1827" s="335"/>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9"/>
      <c r="R1827" s="369"/>
      <c r="S1827" s="330"/>
      <c r="T1827" s="331"/>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2"/>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6"/>
      <c r="H1828" s="334"/>
      <c r="I1828" s="335"/>
      <c r="J1828" s="335"/>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9"/>
      <c r="R1828" s="369"/>
      <c r="S1828" s="330"/>
      <c r="T1828" s="331"/>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2"/>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6"/>
      <c r="H1829" s="334"/>
      <c r="I1829" s="335"/>
      <c r="J1829" s="335"/>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9"/>
      <c r="R1829" s="369"/>
      <c r="S1829" s="330"/>
      <c r="T1829" s="331"/>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2"/>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6"/>
      <c r="H1830" s="334"/>
      <c r="I1830" s="335"/>
      <c r="J1830" s="335"/>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9"/>
      <c r="R1830" s="369"/>
      <c r="S1830" s="330"/>
      <c r="T1830" s="331"/>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2"/>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6"/>
      <c r="H1831" s="334"/>
      <c r="I1831" s="335"/>
      <c r="J1831" s="335"/>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9"/>
      <c r="R1831" s="369"/>
      <c r="S1831" s="330"/>
      <c r="T1831" s="331"/>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2"/>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6"/>
      <c r="H1832" s="334"/>
      <c r="I1832" s="335"/>
      <c r="J1832" s="335"/>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9"/>
      <c r="R1832" s="369"/>
      <c r="S1832" s="330"/>
      <c r="T1832" s="331"/>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2"/>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6"/>
      <c r="H1833" s="334"/>
      <c r="I1833" s="335"/>
      <c r="J1833" s="335"/>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9"/>
      <c r="R1833" s="369"/>
      <c r="S1833" s="330"/>
      <c r="T1833" s="331"/>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2"/>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6"/>
      <c r="H1834" s="334"/>
      <c r="I1834" s="335"/>
      <c r="J1834" s="335"/>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9"/>
      <c r="R1834" s="369"/>
      <c r="S1834" s="330"/>
      <c r="T1834" s="331"/>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2"/>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6"/>
      <c r="H1835" s="334"/>
      <c r="I1835" s="335"/>
      <c r="J1835" s="335"/>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9"/>
      <c r="R1835" s="369"/>
      <c r="S1835" s="330"/>
      <c r="T1835" s="331"/>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2"/>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6"/>
      <c r="H1836" s="334"/>
      <c r="I1836" s="335"/>
      <c r="J1836" s="335"/>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9"/>
      <c r="R1836" s="369"/>
      <c r="S1836" s="330"/>
      <c r="T1836" s="331"/>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2"/>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6"/>
      <c r="H1837" s="334"/>
      <c r="I1837" s="335"/>
      <c r="J1837" s="335"/>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9"/>
      <c r="R1837" s="369"/>
      <c r="S1837" s="330"/>
      <c r="T1837" s="331"/>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2"/>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6"/>
      <c r="H1838" s="334"/>
      <c r="I1838" s="335"/>
      <c r="J1838" s="335"/>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9"/>
      <c r="R1838" s="369"/>
      <c r="S1838" s="330"/>
      <c r="T1838" s="331"/>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2"/>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6"/>
      <c r="H1839" s="334"/>
      <c r="I1839" s="335"/>
      <c r="J1839" s="335"/>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9"/>
      <c r="R1839" s="369"/>
      <c r="S1839" s="330"/>
      <c r="T1839" s="331"/>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2"/>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6"/>
      <c r="H1840" s="334"/>
      <c r="I1840" s="335"/>
      <c r="J1840" s="335"/>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9"/>
      <c r="R1840" s="369"/>
      <c r="S1840" s="330"/>
      <c r="T1840" s="331"/>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2"/>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6"/>
      <c r="H1841" s="334"/>
      <c r="I1841" s="335"/>
      <c r="J1841" s="335"/>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9"/>
      <c r="R1841" s="369"/>
      <c r="S1841" s="330"/>
      <c r="T1841" s="331"/>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2"/>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6"/>
      <c r="H1842" s="334"/>
      <c r="I1842" s="335"/>
      <c r="J1842" s="335"/>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9"/>
      <c r="R1842" s="369"/>
      <c r="S1842" s="330"/>
      <c r="T1842" s="331"/>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2"/>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6"/>
      <c r="H1843" s="334"/>
      <c r="I1843" s="335"/>
      <c r="J1843" s="335"/>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9"/>
      <c r="R1843" s="369"/>
      <c r="S1843" s="330"/>
      <c r="T1843" s="331"/>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2"/>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6"/>
      <c r="H1844" s="334"/>
      <c r="I1844" s="335"/>
      <c r="J1844" s="335"/>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9"/>
      <c r="R1844" s="369"/>
      <c r="S1844" s="330"/>
      <c r="T1844" s="331"/>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2"/>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6"/>
      <c r="H1845" s="334"/>
      <c r="I1845" s="335"/>
      <c r="J1845" s="335"/>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9"/>
      <c r="R1845" s="369"/>
      <c r="S1845" s="330"/>
      <c r="T1845" s="331"/>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2"/>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6"/>
      <c r="H1846" s="334"/>
      <c r="I1846" s="335"/>
      <c r="J1846" s="335"/>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9"/>
      <c r="R1846" s="369"/>
      <c r="S1846" s="330"/>
      <c r="T1846" s="331"/>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2"/>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6"/>
      <c r="H1847" s="334"/>
      <c r="I1847" s="335"/>
      <c r="J1847" s="335"/>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9"/>
      <c r="R1847" s="369"/>
      <c r="S1847" s="330"/>
      <c r="T1847" s="331"/>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2"/>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6"/>
      <c r="H1848" s="334"/>
      <c r="I1848" s="335"/>
      <c r="J1848" s="335"/>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9"/>
      <c r="R1848" s="369"/>
      <c r="S1848" s="330"/>
      <c r="T1848" s="331"/>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2"/>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6"/>
      <c r="H1849" s="334"/>
      <c r="I1849" s="335"/>
      <c r="J1849" s="335"/>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9"/>
      <c r="R1849" s="369"/>
      <c r="S1849" s="330"/>
      <c r="T1849" s="331"/>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2"/>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6"/>
      <c r="H1850" s="334"/>
      <c r="I1850" s="335"/>
      <c r="J1850" s="335"/>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9"/>
      <c r="R1850" s="369"/>
      <c r="S1850" s="330"/>
      <c r="T1850" s="331"/>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2"/>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6"/>
      <c r="H1851" s="334"/>
      <c r="I1851" s="335"/>
      <c r="J1851" s="335"/>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9"/>
      <c r="R1851" s="369"/>
      <c r="S1851" s="330"/>
      <c r="T1851" s="331"/>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2"/>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6"/>
      <c r="H1852" s="334"/>
      <c r="I1852" s="335"/>
      <c r="J1852" s="335"/>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9"/>
      <c r="R1852" s="369"/>
      <c r="S1852" s="330"/>
      <c r="T1852" s="331"/>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2"/>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6"/>
      <c r="H1853" s="334"/>
      <c r="I1853" s="335"/>
      <c r="J1853" s="335"/>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9"/>
      <c r="R1853" s="369"/>
      <c r="S1853" s="330"/>
      <c r="T1853" s="331"/>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2"/>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6"/>
      <c r="H1854" s="334"/>
      <c r="I1854" s="335"/>
      <c r="J1854" s="335"/>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9"/>
      <c r="R1854" s="369"/>
      <c r="S1854" s="330"/>
      <c r="T1854" s="331"/>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2"/>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6"/>
      <c r="H1855" s="334"/>
      <c r="I1855" s="335"/>
      <c r="J1855" s="335"/>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9"/>
      <c r="R1855" s="369"/>
      <c r="S1855" s="330"/>
      <c r="T1855" s="331"/>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2"/>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6"/>
      <c r="H1856" s="334"/>
      <c r="I1856" s="335"/>
      <c r="J1856" s="335"/>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9"/>
      <c r="R1856" s="369"/>
      <c r="S1856" s="330"/>
      <c r="T1856" s="331"/>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2"/>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6"/>
      <c r="H1857" s="334"/>
      <c r="I1857" s="335"/>
      <c r="J1857" s="335"/>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9"/>
      <c r="R1857" s="369"/>
      <c r="S1857" s="330"/>
      <c r="T1857" s="331"/>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2"/>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6"/>
      <c r="H1858" s="334"/>
      <c r="I1858" s="335"/>
      <c r="J1858" s="335"/>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9"/>
      <c r="R1858" s="369"/>
      <c r="S1858" s="330"/>
      <c r="T1858" s="331"/>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2"/>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6"/>
      <c r="H1859" s="334"/>
      <c r="I1859" s="335"/>
      <c r="J1859" s="335"/>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9"/>
      <c r="R1859" s="369"/>
      <c r="S1859" s="330"/>
      <c r="T1859" s="331"/>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2"/>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6"/>
      <c r="H1860" s="334"/>
      <c r="I1860" s="335"/>
      <c r="J1860" s="335"/>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9"/>
      <c r="R1860" s="369"/>
      <c r="S1860" s="330"/>
      <c r="T1860" s="331"/>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2"/>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6"/>
      <c r="H1861" s="334"/>
      <c r="I1861" s="335"/>
      <c r="J1861" s="335"/>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9"/>
      <c r="R1861" s="369"/>
      <c r="S1861" s="330"/>
      <c r="T1861" s="331"/>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2"/>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6"/>
      <c r="H1862" s="334"/>
      <c r="I1862" s="335"/>
      <c r="J1862" s="335"/>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9"/>
      <c r="R1862" s="369"/>
      <c r="S1862" s="330"/>
      <c r="T1862" s="331"/>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2"/>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6"/>
      <c r="H1863" s="334"/>
      <c r="I1863" s="335"/>
      <c r="J1863" s="335"/>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9"/>
      <c r="R1863" s="369"/>
      <c r="S1863" s="330"/>
      <c r="T1863" s="331"/>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2"/>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6"/>
      <c r="H1864" s="334"/>
      <c r="I1864" s="335"/>
      <c r="J1864" s="335"/>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9"/>
      <c r="R1864" s="369"/>
      <c r="S1864" s="330"/>
      <c r="T1864" s="331"/>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2"/>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6"/>
      <c r="H1865" s="334"/>
      <c r="I1865" s="335"/>
      <c r="J1865" s="335"/>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9"/>
      <c r="R1865" s="369"/>
      <c r="S1865" s="330"/>
      <c r="T1865" s="331"/>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2"/>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6"/>
      <c r="H1866" s="334"/>
      <c r="I1866" s="335"/>
      <c r="J1866" s="335"/>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9"/>
      <c r="R1866" s="369"/>
      <c r="S1866" s="330"/>
      <c r="T1866" s="331"/>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2"/>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6"/>
      <c r="H1867" s="334"/>
      <c r="I1867" s="335"/>
      <c r="J1867" s="335"/>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9"/>
      <c r="R1867" s="369"/>
      <c r="S1867" s="330"/>
      <c r="T1867" s="331"/>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2"/>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6"/>
      <c r="H1868" s="334"/>
      <c r="I1868" s="335"/>
      <c r="J1868" s="335"/>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9"/>
      <c r="R1868" s="369"/>
      <c r="S1868" s="330"/>
      <c r="T1868" s="331"/>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2"/>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6"/>
      <c r="H1869" s="334"/>
      <c r="I1869" s="335"/>
      <c r="J1869" s="335"/>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9"/>
      <c r="R1869" s="369"/>
      <c r="S1869" s="330"/>
      <c r="T1869" s="331"/>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2"/>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6"/>
      <c r="H1870" s="334"/>
      <c r="I1870" s="335"/>
      <c r="J1870" s="335"/>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9"/>
      <c r="R1870" s="369"/>
      <c r="S1870" s="330"/>
      <c r="T1870" s="331"/>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2"/>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6"/>
      <c r="H1871" s="334"/>
      <c r="I1871" s="335"/>
      <c r="J1871" s="335"/>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9"/>
      <c r="R1871" s="369"/>
      <c r="S1871" s="330"/>
      <c r="T1871" s="331"/>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2"/>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6"/>
      <c r="H1872" s="334"/>
      <c r="I1872" s="335"/>
      <c r="J1872" s="335"/>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9"/>
      <c r="R1872" s="369"/>
      <c r="S1872" s="330"/>
      <c r="T1872" s="331"/>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2"/>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6"/>
      <c r="H1873" s="334"/>
      <c r="I1873" s="335"/>
      <c r="J1873" s="335"/>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9"/>
      <c r="R1873" s="369"/>
      <c r="S1873" s="330"/>
      <c r="T1873" s="331"/>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2"/>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6"/>
      <c r="H1874" s="334"/>
      <c r="I1874" s="335"/>
      <c r="J1874" s="335"/>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9"/>
      <c r="R1874" s="369"/>
      <c r="S1874" s="330"/>
      <c r="T1874" s="331"/>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2"/>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6"/>
      <c r="H1875" s="334"/>
      <c r="I1875" s="335"/>
      <c r="J1875" s="335"/>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9"/>
      <c r="R1875" s="369"/>
      <c r="S1875" s="330"/>
      <c r="T1875" s="331"/>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2"/>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6"/>
      <c r="H1876" s="334"/>
      <c r="I1876" s="335"/>
      <c r="J1876" s="335"/>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9"/>
      <c r="R1876" s="369"/>
      <c r="S1876" s="330"/>
      <c r="T1876" s="331"/>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2"/>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6"/>
      <c r="H1877" s="334"/>
      <c r="I1877" s="335"/>
      <c r="J1877" s="335"/>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9"/>
      <c r="R1877" s="369"/>
      <c r="S1877" s="330"/>
      <c r="T1877" s="331"/>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2"/>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6"/>
      <c r="H1878" s="334"/>
      <c r="I1878" s="335"/>
      <c r="J1878" s="335"/>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9"/>
      <c r="R1878" s="369"/>
      <c r="S1878" s="330"/>
      <c r="T1878" s="331"/>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2"/>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6"/>
      <c r="H1879" s="334"/>
      <c r="I1879" s="335"/>
      <c r="J1879" s="335"/>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9"/>
      <c r="R1879" s="369"/>
      <c r="S1879" s="330"/>
      <c r="T1879" s="331"/>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2"/>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6"/>
      <c r="H1880" s="334"/>
      <c r="I1880" s="335"/>
      <c r="J1880" s="335"/>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9"/>
      <c r="R1880" s="369"/>
      <c r="S1880" s="330"/>
      <c r="T1880" s="331"/>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2"/>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6"/>
      <c r="H1881" s="334"/>
      <c r="I1881" s="335"/>
      <c r="J1881" s="335"/>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9"/>
      <c r="R1881" s="369"/>
      <c r="S1881" s="330"/>
      <c r="T1881" s="331"/>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2"/>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6"/>
      <c r="H1882" s="334"/>
      <c r="I1882" s="335"/>
      <c r="J1882" s="335"/>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9"/>
      <c r="R1882" s="369"/>
      <c r="S1882" s="330"/>
      <c r="T1882" s="331"/>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2"/>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6"/>
      <c r="H1883" s="334"/>
      <c r="I1883" s="335"/>
      <c r="J1883" s="335"/>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9"/>
      <c r="R1883" s="369"/>
      <c r="S1883" s="330"/>
      <c r="T1883" s="331"/>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2"/>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6"/>
      <c r="H1884" s="334"/>
      <c r="I1884" s="335"/>
      <c r="J1884" s="335"/>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9"/>
      <c r="R1884" s="369"/>
      <c r="S1884" s="330"/>
      <c r="T1884" s="331"/>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2"/>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6"/>
      <c r="H1885" s="334"/>
      <c r="I1885" s="335"/>
      <c r="J1885" s="335"/>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9"/>
      <c r="R1885" s="369"/>
      <c r="S1885" s="330"/>
      <c r="T1885" s="331"/>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2"/>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6"/>
      <c r="H1886" s="334"/>
      <c r="I1886" s="335"/>
      <c r="J1886" s="335"/>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9"/>
      <c r="R1886" s="369"/>
      <c r="S1886" s="330"/>
      <c r="T1886" s="331"/>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2"/>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6"/>
      <c r="H1887" s="334"/>
      <c r="I1887" s="335"/>
      <c r="J1887" s="335"/>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9"/>
      <c r="R1887" s="369"/>
      <c r="S1887" s="330"/>
      <c r="T1887" s="331"/>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2"/>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6"/>
      <c r="H1888" s="334"/>
      <c r="I1888" s="335"/>
      <c r="J1888" s="335"/>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9"/>
      <c r="R1888" s="369"/>
      <c r="S1888" s="330"/>
      <c r="T1888" s="331"/>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2"/>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6"/>
      <c r="H1889" s="334"/>
      <c r="I1889" s="335"/>
      <c r="J1889" s="335"/>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9"/>
      <c r="R1889" s="369"/>
      <c r="S1889" s="330"/>
      <c r="T1889" s="331"/>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2"/>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6"/>
      <c r="H1890" s="334"/>
      <c r="I1890" s="335"/>
      <c r="J1890" s="335"/>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9"/>
      <c r="R1890" s="369"/>
      <c r="S1890" s="330"/>
      <c r="T1890" s="331"/>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2"/>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6"/>
      <c r="H1891" s="334"/>
      <c r="I1891" s="335"/>
      <c r="J1891" s="335"/>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9"/>
      <c r="R1891" s="369"/>
      <c r="S1891" s="330"/>
      <c r="T1891" s="331"/>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2"/>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6"/>
      <c r="H1892" s="334"/>
      <c r="I1892" s="335"/>
      <c r="J1892" s="335"/>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9"/>
      <c r="R1892" s="369"/>
      <c r="S1892" s="330"/>
      <c r="T1892" s="331"/>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2"/>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6"/>
      <c r="H1893" s="334"/>
      <c r="I1893" s="335"/>
      <c r="J1893" s="335"/>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9"/>
      <c r="R1893" s="369"/>
      <c r="S1893" s="330"/>
      <c r="T1893" s="331"/>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2"/>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6"/>
      <c r="H1894" s="334"/>
      <c r="I1894" s="335"/>
      <c r="J1894" s="335"/>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9"/>
      <c r="R1894" s="369"/>
      <c r="S1894" s="330"/>
      <c r="T1894" s="331"/>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2"/>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6"/>
      <c r="H1895" s="334"/>
      <c r="I1895" s="335"/>
      <c r="J1895" s="335"/>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9"/>
      <c r="R1895" s="369"/>
      <c r="S1895" s="330"/>
      <c r="T1895" s="331"/>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2"/>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6"/>
      <c r="H1896" s="334"/>
      <c r="I1896" s="335"/>
      <c r="J1896" s="335"/>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9"/>
      <c r="R1896" s="369"/>
      <c r="S1896" s="330"/>
      <c r="T1896" s="331"/>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2"/>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6"/>
      <c r="H1897" s="334"/>
      <c r="I1897" s="335"/>
      <c r="J1897" s="335"/>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9"/>
      <c r="R1897" s="369"/>
      <c r="S1897" s="330"/>
      <c r="T1897" s="331"/>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2"/>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6"/>
      <c r="H1898" s="334"/>
      <c r="I1898" s="335"/>
      <c r="J1898" s="335"/>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9"/>
      <c r="R1898" s="369"/>
      <c r="S1898" s="330"/>
      <c r="T1898" s="331"/>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2"/>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6"/>
      <c r="H1899" s="334"/>
      <c r="I1899" s="335"/>
      <c r="J1899" s="335"/>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9"/>
      <c r="R1899" s="369"/>
      <c r="S1899" s="330"/>
      <c r="T1899" s="331"/>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2"/>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6"/>
      <c r="H1900" s="334"/>
      <c r="I1900" s="335"/>
      <c r="J1900" s="335"/>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9"/>
      <c r="R1900" s="369"/>
      <c r="S1900" s="330"/>
      <c r="T1900" s="331"/>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2"/>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6"/>
      <c r="H1901" s="334"/>
      <c r="I1901" s="335"/>
      <c r="J1901" s="335"/>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9"/>
      <c r="R1901" s="369"/>
      <c r="S1901" s="330"/>
      <c r="T1901" s="331"/>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2"/>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6"/>
      <c r="H1902" s="334"/>
      <c r="I1902" s="335"/>
      <c r="J1902" s="335"/>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9"/>
      <c r="R1902" s="369"/>
      <c r="S1902" s="330"/>
      <c r="T1902" s="331"/>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2"/>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6"/>
      <c r="H1903" s="334"/>
      <c r="I1903" s="335"/>
      <c r="J1903" s="335"/>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9"/>
      <c r="R1903" s="369"/>
      <c r="S1903" s="330"/>
      <c r="T1903" s="331"/>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2"/>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6"/>
      <c r="H1904" s="334"/>
      <c r="I1904" s="335"/>
      <c r="J1904" s="335"/>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9"/>
      <c r="R1904" s="369"/>
      <c r="S1904" s="330"/>
      <c r="T1904" s="331"/>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2"/>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6"/>
      <c r="H1905" s="334"/>
      <c r="I1905" s="335"/>
      <c r="J1905" s="335"/>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9"/>
      <c r="R1905" s="369"/>
      <c r="S1905" s="330"/>
      <c r="T1905" s="331"/>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2"/>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6"/>
      <c r="H1906" s="334"/>
      <c r="I1906" s="335"/>
      <c r="J1906" s="335"/>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9"/>
      <c r="R1906" s="369"/>
      <c r="S1906" s="330"/>
      <c r="T1906" s="331"/>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2"/>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6"/>
      <c r="H1907" s="334"/>
      <c r="I1907" s="335"/>
      <c r="J1907" s="335"/>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9"/>
      <c r="R1907" s="369"/>
      <c r="S1907" s="330"/>
      <c r="T1907" s="331"/>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2"/>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6"/>
      <c r="H1908" s="334"/>
      <c r="I1908" s="335"/>
      <c r="J1908" s="335"/>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9"/>
      <c r="R1908" s="369"/>
      <c r="S1908" s="330"/>
      <c r="T1908" s="331"/>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2"/>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6"/>
      <c r="H1909" s="334"/>
      <c r="I1909" s="335"/>
      <c r="J1909" s="335"/>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9"/>
      <c r="R1909" s="369"/>
      <c r="S1909" s="330"/>
      <c r="T1909" s="331"/>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2"/>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6"/>
      <c r="H1910" s="334"/>
      <c r="I1910" s="335"/>
      <c r="J1910" s="335"/>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9"/>
      <c r="R1910" s="369"/>
      <c r="S1910" s="330"/>
      <c r="T1910" s="331"/>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2"/>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6"/>
      <c r="H1911" s="334"/>
      <c r="I1911" s="335"/>
      <c r="J1911" s="335"/>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9"/>
      <c r="R1911" s="369"/>
      <c r="S1911" s="330"/>
      <c r="T1911" s="331"/>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2"/>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6"/>
      <c r="H1912" s="334"/>
      <c r="I1912" s="335"/>
      <c r="J1912" s="335"/>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9"/>
      <c r="R1912" s="369"/>
      <c r="S1912" s="330"/>
      <c r="T1912" s="331"/>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2"/>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6"/>
      <c r="H1913" s="334"/>
      <c r="I1913" s="335"/>
      <c r="J1913" s="335"/>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9"/>
      <c r="R1913" s="369"/>
      <c r="S1913" s="330"/>
      <c r="T1913" s="331"/>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2"/>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6"/>
      <c r="H1914" s="334"/>
      <c r="I1914" s="335"/>
      <c r="J1914" s="335"/>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9"/>
      <c r="R1914" s="369"/>
      <c r="S1914" s="330"/>
      <c r="T1914" s="331"/>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2"/>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6"/>
      <c r="H1915" s="334"/>
      <c r="I1915" s="335"/>
      <c r="J1915" s="335"/>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9"/>
      <c r="R1915" s="369"/>
      <c r="S1915" s="330"/>
      <c r="T1915" s="331"/>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2"/>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6"/>
      <c r="H1916" s="334"/>
      <c r="I1916" s="335"/>
      <c r="J1916" s="335"/>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9"/>
      <c r="R1916" s="369"/>
      <c r="S1916" s="330"/>
      <c r="T1916" s="331"/>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2"/>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6"/>
      <c r="H1917" s="334"/>
      <c r="I1917" s="335"/>
      <c r="J1917" s="335"/>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9"/>
      <c r="R1917" s="369"/>
      <c r="S1917" s="330"/>
      <c r="T1917" s="331"/>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2"/>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6"/>
      <c r="H1918" s="334"/>
      <c r="I1918" s="335"/>
      <c r="J1918" s="335"/>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9"/>
      <c r="R1918" s="369"/>
      <c r="S1918" s="330"/>
      <c r="T1918" s="331"/>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2"/>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6"/>
      <c r="H1919" s="334"/>
      <c r="I1919" s="335"/>
      <c r="J1919" s="335"/>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9"/>
      <c r="R1919" s="369"/>
      <c r="S1919" s="330"/>
      <c r="T1919" s="331"/>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2"/>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6"/>
      <c r="H1920" s="334"/>
      <c r="I1920" s="335"/>
      <c r="J1920" s="335"/>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9"/>
      <c r="R1920" s="369"/>
      <c r="S1920" s="330"/>
      <c r="T1920" s="331"/>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2"/>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6"/>
      <c r="H1921" s="334"/>
      <c r="I1921" s="335"/>
      <c r="J1921" s="335"/>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9"/>
      <c r="R1921" s="369"/>
      <c r="S1921" s="330"/>
      <c r="T1921" s="331"/>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2"/>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6"/>
      <c r="H1922" s="334"/>
      <c r="I1922" s="335"/>
      <c r="J1922" s="335"/>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9"/>
      <c r="R1922" s="369"/>
      <c r="S1922" s="330"/>
      <c r="T1922" s="331"/>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2"/>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6"/>
      <c r="H1923" s="334"/>
      <c r="I1923" s="335"/>
      <c r="J1923" s="335"/>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9"/>
      <c r="R1923" s="369"/>
      <c r="S1923" s="330"/>
      <c r="T1923" s="331"/>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2"/>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6"/>
      <c r="H1924" s="334"/>
      <c r="I1924" s="335"/>
      <c r="J1924" s="335"/>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9"/>
      <c r="R1924" s="369"/>
      <c r="S1924" s="330"/>
      <c r="T1924" s="331"/>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2"/>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6"/>
      <c r="H1925" s="334"/>
      <c r="I1925" s="335"/>
      <c r="J1925" s="335"/>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9"/>
      <c r="R1925" s="369"/>
      <c r="S1925" s="330"/>
      <c r="T1925" s="331"/>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2"/>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6"/>
      <c r="H1926" s="334"/>
      <c r="I1926" s="335"/>
      <c r="J1926" s="335"/>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9"/>
      <c r="R1926" s="369"/>
      <c r="S1926" s="330"/>
      <c r="T1926" s="331"/>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2"/>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6"/>
      <c r="H1927" s="334"/>
      <c r="I1927" s="335"/>
      <c r="J1927" s="335"/>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9"/>
      <c r="R1927" s="369"/>
      <c r="S1927" s="330"/>
      <c r="T1927" s="331"/>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2"/>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6"/>
      <c r="H1928" s="334"/>
      <c r="I1928" s="335"/>
      <c r="J1928" s="335"/>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9"/>
      <c r="R1928" s="369"/>
      <c r="S1928" s="330"/>
      <c r="T1928" s="331"/>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2"/>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6"/>
      <c r="H1929" s="334"/>
      <c r="I1929" s="335"/>
      <c r="J1929" s="335"/>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9"/>
      <c r="R1929" s="369"/>
      <c r="S1929" s="330"/>
      <c r="T1929" s="331"/>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2"/>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6"/>
      <c r="H1930" s="334"/>
      <c r="I1930" s="335"/>
      <c r="J1930" s="335"/>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9"/>
      <c r="R1930" s="369"/>
      <c r="S1930" s="330"/>
      <c r="T1930" s="331"/>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2"/>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6"/>
      <c r="H1931" s="334"/>
      <c r="I1931" s="335"/>
      <c r="J1931" s="335"/>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9"/>
      <c r="R1931" s="369"/>
      <c r="S1931" s="330"/>
      <c r="T1931" s="331"/>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2"/>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6"/>
      <c r="H1932" s="334"/>
      <c r="I1932" s="335"/>
      <c r="J1932" s="335"/>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9"/>
      <c r="R1932" s="369"/>
      <c r="S1932" s="330"/>
      <c r="T1932" s="331"/>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2"/>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6"/>
      <c r="H1933" s="334"/>
      <c r="I1933" s="335"/>
      <c r="J1933" s="335"/>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9"/>
      <c r="R1933" s="369"/>
      <c r="S1933" s="330"/>
      <c r="T1933" s="331"/>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2"/>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6"/>
      <c r="H1934" s="334"/>
      <c r="I1934" s="335"/>
      <c r="J1934" s="335"/>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9"/>
      <c r="R1934" s="369"/>
      <c r="S1934" s="330"/>
      <c r="T1934" s="331"/>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2"/>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6"/>
      <c r="H1935" s="334"/>
      <c r="I1935" s="335"/>
      <c r="J1935" s="335"/>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9"/>
      <c r="R1935" s="369"/>
      <c r="S1935" s="330"/>
      <c r="T1935" s="331"/>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2"/>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6"/>
      <c r="H1936" s="334"/>
      <c r="I1936" s="335"/>
      <c r="J1936" s="335"/>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9"/>
      <c r="R1936" s="369"/>
      <c r="S1936" s="330"/>
      <c r="T1936" s="331"/>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2"/>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6"/>
      <c r="H1937" s="334"/>
      <c r="I1937" s="335"/>
      <c r="J1937" s="335"/>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9"/>
      <c r="R1937" s="369"/>
      <c r="S1937" s="330"/>
      <c r="T1937" s="331"/>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2"/>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6"/>
      <c r="H1938" s="334"/>
      <c r="I1938" s="335"/>
      <c r="J1938" s="335"/>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9"/>
      <c r="R1938" s="369"/>
      <c r="S1938" s="330"/>
      <c r="T1938" s="331"/>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2"/>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6"/>
      <c r="H1939" s="334"/>
      <c r="I1939" s="335"/>
      <c r="J1939" s="335"/>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9"/>
      <c r="R1939" s="369"/>
      <c r="S1939" s="330"/>
      <c r="T1939" s="331"/>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2"/>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6"/>
      <c r="H1940" s="334"/>
      <c r="I1940" s="335"/>
      <c r="J1940" s="335"/>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9"/>
      <c r="R1940" s="369"/>
      <c r="S1940" s="330"/>
      <c r="T1940" s="331"/>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2"/>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6"/>
      <c r="H1941" s="334"/>
      <c r="I1941" s="335"/>
      <c r="J1941" s="335"/>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9"/>
      <c r="R1941" s="369"/>
      <c r="S1941" s="330"/>
      <c r="T1941" s="331"/>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2"/>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6"/>
      <c r="H1942" s="334"/>
      <c r="I1942" s="335"/>
      <c r="J1942" s="335"/>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9"/>
      <c r="R1942" s="369"/>
      <c r="S1942" s="330"/>
      <c r="T1942" s="331"/>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2"/>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6"/>
      <c r="H1943" s="334"/>
      <c r="I1943" s="335"/>
      <c r="J1943" s="335"/>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9"/>
      <c r="R1943" s="369"/>
      <c r="S1943" s="330"/>
      <c r="T1943" s="331"/>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2"/>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6"/>
      <c r="H1944" s="334"/>
      <c r="I1944" s="335"/>
      <c r="J1944" s="335"/>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9"/>
      <c r="R1944" s="369"/>
      <c r="S1944" s="330"/>
      <c r="T1944" s="331"/>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2"/>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6"/>
      <c r="H1945" s="334"/>
      <c r="I1945" s="335"/>
      <c r="J1945" s="335"/>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9"/>
      <c r="R1945" s="369"/>
      <c r="S1945" s="330"/>
      <c r="T1945" s="331"/>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2"/>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6"/>
      <c r="H1946" s="334"/>
      <c r="I1946" s="335"/>
      <c r="J1946" s="335"/>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9"/>
      <c r="R1946" s="369"/>
      <c r="S1946" s="330"/>
      <c r="T1946" s="331"/>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2"/>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6"/>
      <c r="H1947" s="334"/>
      <c r="I1947" s="335"/>
      <c r="J1947" s="335"/>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9"/>
      <c r="R1947" s="369"/>
      <c r="S1947" s="330"/>
      <c r="T1947" s="331"/>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2"/>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6"/>
      <c r="H1948" s="334"/>
      <c r="I1948" s="335"/>
      <c r="J1948" s="335"/>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9"/>
      <c r="R1948" s="369"/>
      <c r="S1948" s="330"/>
      <c r="T1948" s="331"/>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2"/>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6"/>
      <c r="H1949" s="334"/>
      <c r="I1949" s="335"/>
      <c r="J1949" s="335"/>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9"/>
      <c r="R1949" s="369"/>
      <c r="S1949" s="330"/>
      <c r="T1949" s="331"/>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2"/>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6"/>
      <c r="H1950" s="334"/>
      <c r="I1950" s="335"/>
      <c r="J1950" s="335"/>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9"/>
      <c r="R1950" s="369"/>
      <c r="S1950" s="330"/>
      <c r="T1950" s="331"/>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2"/>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6"/>
      <c r="H1951" s="334"/>
      <c r="I1951" s="335"/>
      <c r="J1951" s="335"/>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9"/>
      <c r="R1951" s="369"/>
      <c r="S1951" s="330"/>
      <c r="T1951" s="331"/>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2"/>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6"/>
      <c r="H1952" s="334"/>
      <c r="I1952" s="335"/>
      <c r="J1952" s="335"/>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9"/>
      <c r="R1952" s="369"/>
      <c r="S1952" s="330"/>
      <c r="T1952" s="331"/>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2"/>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6"/>
      <c r="H1953" s="334"/>
      <c r="I1953" s="335"/>
      <c r="J1953" s="335"/>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9"/>
      <c r="R1953" s="369"/>
      <c r="S1953" s="330"/>
      <c r="T1953" s="331"/>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2"/>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6"/>
      <c r="H1954" s="334"/>
      <c r="I1954" s="335"/>
      <c r="J1954" s="335"/>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9"/>
      <c r="R1954" s="369"/>
      <c r="S1954" s="330"/>
      <c r="T1954" s="331"/>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2"/>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6"/>
      <c r="H1955" s="334"/>
      <c r="I1955" s="335"/>
      <c r="J1955" s="335"/>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9"/>
      <c r="R1955" s="369"/>
      <c r="S1955" s="330"/>
      <c r="T1955" s="331"/>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2"/>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6"/>
      <c r="H1956" s="334"/>
      <c r="I1956" s="335"/>
      <c r="J1956" s="335"/>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9"/>
      <c r="R1956" s="369"/>
      <c r="S1956" s="330"/>
      <c r="T1956" s="331"/>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2"/>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6"/>
      <c r="H1957" s="334"/>
      <c r="I1957" s="335"/>
      <c r="J1957" s="335"/>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9"/>
      <c r="R1957" s="369"/>
      <c r="S1957" s="330"/>
      <c r="T1957" s="331"/>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2"/>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6"/>
      <c r="H1958" s="334"/>
      <c r="I1958" s="335"/>
      <c r="J1958" s="335"/>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9"/>
      <c r="R1958" s="369"/>
      <c r="S1958" s="330"/>
      <c r="T1958" s="331"/>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2"/>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6"/>
      <c r="H1959" s="334"/>
      <c r="I1959" s="335"/>
      <c r="J1959" s="335"/>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9"/>
      <c r="R1959" s="369"/>
      <c r="S1959" s="330"/>
      <c r="T1959" s="331"/>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2"/>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6"/>
      <c r="H1960" s="334"/>
      <c r="I1960" s="335"/>
      <c r="J1960" s="335"/>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9"/>
      <c r="R1960" s="369"/>
      <c r="S1960" s="330"/>
      <c r="T1960" s="331"/>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2"/>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6"/>
      <c r="H1961" s="334"/>
      <c r="I1961" s="335"/>
      <c r="J1961" s="335"/>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9"/>
      <c r="R1961" s="369"/>
      <c r="S1961" s="330"/>
      <c r="T1961" s="331"/>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2"/>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6"/>
      <c r="H1962" s="334"/>
      <c r="I1962" s="335"/>
      <c r="J1962" s="335"/>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9"/>
      <c r="R1962" s="369"/>
      <c r="S1962" s="330"/>
      <c r="T1962" s="331"/>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2"/>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6"/>
      <c r="H1963" s="334"/>
      <c r="I1963" s="335"/>
      <c r="J1963" s="335"/>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9"/>
      <c r="R1963" s="369"/>
      <c r="S1963" s="330"/>
      <c r="T1963" s="331"/>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2"/>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6"/>
      <c r="H1964" s="334"/>
      <c r="I1964" s="335"/>
      <c r="J1964" s="335"/>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9"/>
      <c r="R1964" s="369"/>
      <c r="S1964" s="330"/>
      <c r="T1964" s="331"/>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2"/>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6"/>
      <c r="H1965" s="334"/>
      <c r="I1965" s="335"/>
      <c r="J1965" s="335"/>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9"/>
      <c r="R1965" s="369"/>
      <c r="S1965" s="330"/>
      <c r="T1965" s="331"/>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2"/>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6"/>
      <c r="H1966" s="334"/>
      <c r="I1966" s="335"/>
      <c r="J1966" s="335"/>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9"/>
      <c r="R1966" s="369"/>
      <c r="S1966" s="330"/>
      <c r="T1966" s="331"/>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2"/>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6"/>
      <c r="H1967" s="334"/>
      <c r="I1967" s="335"/>
      <c r="J1967" s="335"/>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9"/>
      <c r="R1967" s="369"/>
      <c r="S1967" s="330"/>
      <c r="T1967" s="331"/>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2"/>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6"/>
      <c r="H1968" s="334"/>
      <c r="I1968" s="335"/>
      <c r="J1968" s="335"/>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9"/>
      <c r="R1968" s="369"/>
      <c r="S1968" s="330"/>
      <c r="T1968" s="331"/>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2"/>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6"/>
      <c r="H1969" s="334"/>
      <c r="I1969" s="335"/>
      <c r="J1969" s="335"/>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9"/>
      <c r="R1969" s="369"/>
      <c r="S1969" s="330"/>
      <c r="T1969" s="331"/>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2"/>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6"/>
      <c r="H1970" s="334"/>
      <c r="I1970" s="335"/>
      <c r="J1970" s="335"/>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9"/>
      <c r="R1970" s="369"/>
      <c r="S1970" s="330"/>
      <c r="T1970" s="331"/>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2"/>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6"/>
      <c r="H1971" s="334"/>
      <c r="I1971" s="335"/>
      <c r="J1971" s="335"/>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9"/>
      <c r="R1971" s="369"/>
      <c r="S1971" s="330"/>
      <c r="T1971" s="331"/>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2"/>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6"/>
      <c r="H1972" s="334"/>
      <c r="I1972" s="335"/>
      <c r="J1972" s="335"/>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9"/>
      <c r="R1972" s="369"/>
      <c r="S1972" s="330"/>
      <c r="T1972" s="331"/>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2"/>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6"/>
      <c r="H1973" s="334"/>
      <c r="I1973" s="335"/>
      <c r="J1973" s="335"/>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9"/>
      <c r="R1973" s="369"/>
      <c r="S1973" s="330"/>
      <c r="T1973" s="331"/>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2"/>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6"/>
      <c r="H1974" s="334"/>
      <c r="I1974" s="335"/>
      <c r="J1974" s="335"/>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9"/>
      <c r="R1974" s="369"/>
      <c r="S1974" s="330"/>
      <c r="T1974" s="331"/>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2"/>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6"/>
      <c r="H1975" s="334"/>
      <c r="I1975" s="335"/>
      <c r="J1975" s="335"/>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9"/>
      <c r="R1975" s="369"/>
      <c r="S1975" s="330"/>
      <c r="T1975" s="331"/>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2"/>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6"/>
      <c r="H1976" s="334"/>
      <c r="I1976" s="335"/>
      <c r="J1976" s="335"/>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9"/>
      <c r="R1976" s="369"/>
      <c r="S1976" s="330"/>
      <c r="T1976" s="331"/>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2"/>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6"/>
      <c r="H1977" s="334"/>
      <c r="I1977" s="335"/>
      <c r="J1977" s="335"/>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9"/>
      <c r="R1977" s="369"/>
      <c r="S1977" s="330"/>
      <c r="T1977" s="331"/>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2"/>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6"/>
      <c r="H1978" s="334"/>
      <c r="I1978" s="335"/>
      <c r="J1978" s="335"/>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9"/>
      <c r="R1978" s="369"/>
      <c r="S1978" s="330"/>
      <c r="T1978" s="331"/>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2"/>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6"/>
      <c r="H1979" s="334"/>
      <c r="I1979" s="335"/>
      <c r="J1979" s="335"/>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9"/>
      <c r="R1979" s="369"/>
      <c r="S1979" s="330"/>
      <c r="T1979" s="331"/>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2"/>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6"/>
      <c r="H1980" s="334"/>
      <c r="I1980" s="335"/>
      <c r="J1980" s="335"/>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9"/>
      <c r="R1980" s="369"/>
      <c r="S1980" s="330"/>
      <c r="T1980" s="331"/>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2"/>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6"/>
      <c r="H1981" s="334"/>
      <c r="I1981" s="335"/>
      <c r="J1981" s="335"/>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9"/>
      <c r="R1981" s="369"/>
      <c r="S1981" s="330"/>
      <c r="T1981" s="331"/>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2"/>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6"/>
      <c r="H1982" s="334"/>
      <c r="I1982" s="335"/>
      <c r="J1982" s="335"/>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9"/>
      <c r="R1982" s="369"/>
      <c r="S1982" s="330"/>
      <c r="T1982" s="331"/>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2"/>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6"/>
      <c r="H1983" s="334"/>
      <c r="I1983" s="335"/>
      <c r="J1983" s="335"/>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9"/>
      <c r="R1983" s="369"/>
      <c r="S1983" s="330"/>
      <c r="T1983" s="331"/>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2"/>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6"/>
      <c r="H1984" s="334"/>
      <c r="I1984" s="335"/>
      <c r="J1984" s="335"/>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9"/>
      <c r="R1984" s="369"/>
      <c r="S1984" s="330"/>
      <c r="T1984" s="331"/>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2"/>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6"/>
      <c r="H1985" s="334"/>
      <c r="I1985" s="335"/>
      <c r="J1985" s="335"/>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9"/>
      <c r="R1985" s="369"/>
      <c r="S1985" s="330"/>
      <c r="T1985" s="331"/>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2"/>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6"/>
      <c r="H1986" s="334"/>
      <c r="I1986" s="335"/>
      <c r="J1986" s="335"/>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9"/>
      <c r="R1986" s="369"/>
      <c r="S1986" s="330"/>
      <c r="T1986" s="331"/>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2"/>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6"/>
      <c r="H1987" s="334"/>
      <c r="I1987" s="335"/>
      <c r="J1987" s="335"/>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9"/>
      <c r="R1987" s="369"/>
      <c r="S1987" s="330"/>
      <c r="T1987" s="331"/>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2"/>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6"/>
      <c r="H1988" s="334"/>
      <c r="I1988" s="335"/>
      <c r="J1988" s="335"/>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9"/>
      <c r="R1988" s="369"/>
      <c r="S1988" s="330"/>
      <c r="T1988" s="331"/>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2"/>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6"/>
      <c r="H1989" s="334"/>
      <c r="I1989" s="335"/>
      <c r="J1989" s="335"/>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9"/>
      <c r="R1989" s="369"/>
      <c r="S1989" s="330"/>
      <c r="T1989" s="331"/>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2"/>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6"/>
      <c r="H1990" s="334"/>
      <c r="I1990" s="335"/>
      <c r="J1990" s="335"/>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9"/>
      <c r="R1990" s="369"/>
      <c r="S1990" s="330"/>
      <c r="T1990" s="331"/>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2"/>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6"/>
      <c r="H1991" s="334"/>
      <c r="I1991" s="335"/>
      <c r="J1991" s="335"/>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9"/>
      <c r="R1991" s="369"/>
      <c r="S1991" s="330"/>
      <c r="T1991" s="331"/>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2"/>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6"/>
      <c r="H1992" s="334"/>
      <c r="I1992" s="335"/>
      <c r="J1992" s="335"/>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9"/>
      <c r="R1992" s="369"/>
      <c r="S1992" s="330"/>
      <c r="T1992" s="331"/>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2"/>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6"/>
      <c r="H1993" s="334"/>
      <c r="I1993" s="335"/>
      <c r="J1993" s="335"/>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9"/>
      <c r="R1993" s="369"/>
      <c r="S1993" s="330"/>
      <c r="T1993" s="331"/>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2"/>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6"/>
      <c r="H1994" s="334"/>
      <c r="I1994" s="335"/>
      <c r="J1994" s="335"/>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9"/>
      <c r="R1994" s="369"/>
      <c r="S1994" s="330"/>
      <c r="T1994" s="331"/>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2"/>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6"/>
      <c r="H1995" s="334"/>
      <c r="I1995" s="335"/>
      <c r="J1995" s="335"/>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9"/>
      <c r="R1995" s="369"/>
      <c r="S1995" s="330"/>
      <c r="T1995" s="331"/>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2"/>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6"/>
      <c r="H1996" s="334"/>
      <c r="I1996" s="335"/>
      <c r="J1996" s="335"/>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9"/>
      <c r="R1996" s="369"/>
      <c r="S1996" s="330"/>
      <c r="T1996" s="331"/>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2"/>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6"/>
      <c r="H1997" s="334"/>
      <c r="I1997" s="335"/>
      <c r="J1997" s="335"/>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9"/>
      <c r="R1997" s="369"/>
      <c r="S1997" s="330"/>
      <c r="T1997" s="331"/>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2"/>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6"/>
      <c r="H1998" s="334"/>
      <c r="I1998" s="335"/>
      <c r="J1998" s="335"/>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9"/>
      <c r="R1998" s="369"/>
      <c r="S1998" s="330"/>
      <c r="T1998" s="331"/>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2"/>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6"/>
      <c r="H1999" s="334"/>
      <c r="I1999" s="335"/>
      <c r="J1999" s="335"/>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9"/>
      <c r="R1999" s="369"/>
      <c r="S1999" s="330"/>
      <c r="T1999" s="331"/>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2"/>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6"/>
      <c r="H2000" s="334"/>
      <c r="I2000" s="335"/>
      <c r="J2000" s="335"/>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9"/>
      <c r="R2000" s="369"/>
      <c r="S2000" s="330"/>
      <c r="T2000" s="331"/>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2"/>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6"/>
      <c r="H2001" s="334"/>
      <c r="I2001" s="335"/>
      <c r="J2001" s="335"/>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9"/>
      <c r="R2001" s="369"/>
      <c r="S2001" s="330"/>
      <c r="T2001" s="331"/>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2"/>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7" t="str">
        <f>IF('1. Aanvraaggegevens'!C2&lt;&gt;"",'1. Aanvraaggegevens'!C2,"")</f>
        <v/>
      </c>
      <c r="D2" s="448"/>
      <c r="E2" s="449"/>
    </row>
    <row r="3" spans="2:14" ht="15" customHeight="1" x14ac:dyDescent="0.25">
      <c r="B3" s="17" t="s">
        <v>16</v>
      </c>
      <c r="C3" s="450" t="str">
        <f>IF('1. Aanvraaggegevens'!C3&lt;&gt;"",'1. Aanvraaggegevens'!C3,"")</f>
        <v/>
      </c>
      <c r="D3" s="451"/>
      <c r="E3" s="452"/>
    </row>
    <row r="4" spans="2:14" ht="15" customHeight="1" x14ac:dyDescent="0.25">
      <c r="B4" s="17" t="s">
        <v>17</v>
      </c>
      <c r="C4" s="450" t="str">
        <f>IF('1. Aanvraaggegevens'!C4&lt;&gt;"",'1. Aanvraaggegevens'!C4,"")</f>
        <v/>
      </c>
      <c r="D4" s="451"/>
      <c r="E4" s="452"/>
    </row>
    <row r="5" spans="2:14" ht="15" customHeight="1" x14ac:dyDescent="0.25">
      <c r="B5" s="17" t="s">
        <v>18</v>
      </c>
      <c r="C5" s="450" t="str">
        <f>IF('1. Aanvraaggegevens'!C5&lt;&gt;"",'1. Aanvraaggegevens'!C5,"")</f>
        <v/>
      </c>
      <c r="D5" s="451"/>
      <c r="E5" s="452"/>
    </row>
    <row r="6" spans="2:14" ht="15" customHeight="1" x14ac:dyDescent="0.25">
      <c r="B6" s="5"/>
      <c r="C6" s="453" t="str">
        <f>IF('1. Aanvraaggegevens'!C6&lt;&gt;"",'1. Aanvraaggegevens'!C6,"")</f>
        <v/>
      </c>
      <c r="D6" s="454"/>
      <c r="E6" s="455"/>
    </row>
    <row r="7" spans="2:14" ht="3" customHeight="1" x14ac:dyDescent="0.25">
      <c r="B7" s="40"/>
      <c r="C7" s="40"/>
      <c r="D7" s="41"/>
      <c r="E7" s="26"/>
    </row>
    <row r="8" spans="2:14" ht="15" customHeight="1" x14ac:dyDescent="0.25">
      <c r="B8" s="151" t="s">
        <v>106</v>
      </c>
      <c r="C8" s="456" t="str">
        <f>IF('1. Aanvraaggegevens'!C8&lt;&gt;"",'1. Aanvraaggegevens'!C8,"")</f>
        <v/>
      </c>
      <c r="D8" s="457"/>
      <c r="E8" s="458"/>
    </row>
    <row r="9" spans="2:14" ht="3" customHeight="1" x14ac:dyDescent="0.25">
      <c r="B9" s="40"/>
      <c r="C9" s="40"/>
      <c r="D9" s="41"/>
    </row>
    <row r="10" spans="2:14" ht="15" customHeight="1" x14ac:dyDescent="0.25">
      <c r="B10" s="75" t="s">
        <v>154</v>
      </c>
      <c r="C10" s="438"/>
      <c r="D10" s="439"/>
      <c r="E10" s="440"/>
    </row>
    <row r="11" spans="2:14" ht="15" customHeight="1" x14ac:dyDescent="0.25">
      <c r="B11" s="75" t="s">
        <v>225</v>
      </c>
      <c r="C11" s="441"/>
      <c r="D11" s="442"/>
      <c r="E11" s="443"/>
    </row>
    <row r="12" spans="2:14" ht="15" customHeight="1" x14ac:dyDescent="0.25">
      <c r="B12" s="75" t="s">
        <v>113</v>
      </c>
      <c r="C12" s="444"/>
      <c r="D12" s="445"/>
      <c r="E12" s="446"/>
    </row>
    <row r="13" spans="2:14" ht="15" customHeight="1" x14ac:dyDescent="0.25">
      <c r="B13" s="75" t="s">
        <v>105</v>
      </c>
      <c r="C13" s="441"/>
      <c r="D13" s="442"/>
      <c r="E13" s="443"/>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8"/>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8"/>
      <c r="C36" s="89" t="str">
        <f>IF(B36&lt;&gt;"",SUMIFS(SubsidieTabel_DB!$L:$L,SubsidieTabel_DB!$A:$A,B36)+SUMIFS(SubsidieTabel_DB!$N:$N,SubsidieTabel_DB!$A:$A,B36),"")</f>
        <v/>
      </c>
      <c r="D36" s="90" t="str">
        <f>IFERROR(VLOOKUP(B36,Lijsten!$AK:$AL,2,0),"")</f>
        <v/>
      </c>
      <c r="E36" s="89" t="str">
        <f t="shared" si="4"/>
        <v/>
      </c>
    </row>
    <row r="37" spans="2:6" x14ac:dyDescent="0.25">
      <c r="B37" s="378"/>
      <c r="C37" s="89" t="str">
        <f>IF(B37&lt;&gt;"",SUMIFS(SubsidieTabel_DB!$L:$L,SubsidieTabel_DB!$A:$A,B37)+SUMIFS(SubsidieTabel_DB!$N:$N,SubsidieTabel_DB!$A:$A,B37),"")</f>
        <v/>
      </c>
      <c r="D37" s="90" t="str">
        <f>IFERROR(VLOOKUP(B37,Lijsten!$AK:$AL,2,0),"")</f>
        <v/>
      </c>
      <c r="E37" s="89" t="str">
        <f t="shared" si="4"/>
        <v/>
      </c>
    </row>
    <row r="38" spans="2:6" x14ac:dyDescent="0.25">
      <c r="B38" s="378"/>
      <c r="C38" s="89" t="str">
        <f>IF(B38&lt;&gt;"",SUMIFS(SubsidieTabel_DB!$L:$L,SubsidieTabel_DB!$A:$A,B38)+SUMIFS(SubsidieTabel_DB!$N:$N,SubsidieTabel_DB!$A:$A,B38),"")</f>
        <v/>
      </c>
      <c r="D38" s="90" t="str">
        <f>IFERROR(VLOOKUP(B38,Lijsten!$AK:$AL,2,0),"")</f>
        <v/>
      </c>
      <c r="E38" s="89" t="str">
        <f t="shared" si="4"/>
        <v/>
      </c>
    </row>
    <row r="39" spans="2:6" x14ac:dyDescent="0.25">
      <c r="B39" s="378"/>
      <c r="C39" s="89" t="str">
        <f>IF(B39&lt;&gt;"",SUMIFS(SubsidieTabel_DB!$L:$L,SubsidieTabel_DB!$A:$A,B39)+SUMIFS(SubsidieTabel_DB!$N:$N,SubsidieTabel_DB!$A:$A,B39),"")</f>
        <v/>
      </c>
      <c r="D39" s="90" t="str">
        <f>IFERROR(VLOOKUP(B39,Lijsten!$AK:$AL,2,0),"")</f>
        <v/>
      </c>
      <c r="E39" s="89" t="str">
        <f t="shared" si="4"/>
        <v/>
      </c>
    </row>
    <row r="40" spans="2:6" x14ac:dyDescent="0.25">
      <c r="B40" s="378"/>
      <c r="C40" s="89" t="str">
        <f>IF(B40&lt;&gt;"",SUMIFS(SubsidieTabel_DB!$L:$L,SubsidieTabel_DB!$A:$A,B40)+SUMIFS(SubsidieTabel_DB!$N:$N,SubsidieTabel_DB!$A:$A,B40),"")</f>
        <v/>
      </c>
      <c r="D40" s="90" t="str">
        <f>IFERROR(VLOOKUP(B40,Lijsten!$AK:$AL,2,0),"")</f>
        <v/>
      </c>
      <c r="E40" s="89" t="str">
        <f t="shared" si="4"/>
        <v/>
      </c>
    </row>
    <row r="41" spans="2:6" x14ac:dyDescent="0.25">
      <c r="B41" s="378"/>
      <c r="C41" s="89" t="str">
        <f>IF(B41&lt;&gt;"",SUMIFS(SubsidieTabel_DB!$L:$L,SubsidieTabel_DB!$A:$A,B41)+SUMIFS(SubsidieTabel_DB!$N:$N,SubsidieTabel_DB!$A:$A,B41),"")</f>
        <v/>
      </c>
      <c r="D41" s="90" t="str">
        <f>IFERROR(VLOOKUP(B41,Lijsten!$AK:$AL,2,0),"")</f>
        <v/>
      </c>
      <c r="E41" s="89" t="str">
        <f t="shared" si="4"/>
        <v/>
      </c>
    </row>
    <row r="42" spans="2:6" x14ac:dyDescent="0.25">
      <c r="B42" s="378"/>
      <c r="C42" s="89" t="str">
        <f>IF(B42&lt;&gt;"",SUMIFS(SubsidieTabel_DB!$L:$L,SubsidieTabel_DB!$A:$A,B42)+SUMIFS(SubsidieTabel_DB!$N:$N,SubsidieTabel_DB!$A:$A,B42),"")</f>
        <v/>
      </c>
      <c r="D42" s="90" t="str">
        <f>IFERROR(VLOOKUP(B42,Lijsten!$AK:$AL,2,0),"")</f>
        <v/>
      </c>
      <c r="E42" s="89" t="str">
        <f t="shared" si="4"/>
        <v/>
      </c>
    </row>
    <row r="43" spans="2:6" x14ac:dyDescent="0.25">
      <c r="B43" s="37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7" t="str">
        <f>IF('1. Aanvraaggegevens'!C2&lt;&gt;"",'1. Aanvraaggegevens'!C2,"")</f>
        <v/>
      </c>
      <c r="D2" s="448"/>
      <c r="E2" s="449"/>
      <c r="F2" s="37"/>
      <c r="G2" s="37"/>
      <c r="H2" s="37"/>
      <c r="I2" s="37"/>
      <c r="J2" s="37"/>
      <c r="K2" s="37"/>
      <c r="L2" s="37"/>
      <c r="M2" s="37"/>
      <c r="N2" s="37"/>
      <c r="O2" s="37"/>
      <c r="P2" s="37"/>
      <c r="Q2" s="37"/>
      <c r="R2" s="37"/>
      <c r="S2" s="37"/>
    </row>
    <row r="3" spans="1:19" ht="15" customHeight="1" x14ac:dyDescent="0.25">
      <c r="A3" s="37"/>
      <c r="B3" s="17" t="s">
        <v>16</v>
      </c>
      <c r="C3" s="450" t="str">
        <f>IF('1. Aanvraaggegevens'!C3&lt;&gt;"",'1. Aanvraaggegevens'!C3,"")</f>
        <v/>
      </c>
      <c r="D3" s="451"/>
      <c r="E3" s="452"/>
      <c r="F3" s="37"/>
      <c r="G3" s="37"/>
      <c r="H3" s="37"/>
      <c r="I3" s="37"/>
      <c r="J3" s="37"/>
      <c r="K3" s="37"/>
      <c r="L3" s="37"/>
      <c r="M3" s="37"/>
      <c r="N3" s="37"/>
      <c r="O3" s="37"/>
      <c r="P3" s="37"/>
      <c r="Q3" s="37"/>
      <c r="R3" s="37"/>
      <c r="S3" s="37"/>
    </row>
    <row r="4" spans="1:19" ht="15" customHeight="1" x14ac:dyDescent="0.25">
      <c r="A4" s="37"/>
      <c r="B4" s="17" t="s">
        <v>17</v>
      </c>
      <c r="C4" s="450" t="str">
        <f>IF('1. Aanvraaggegevens'!C4&lt;&gt;"",'1. Aanvraaggegevens'!C4,"")</f>
        <v/>
      </c>
      <c r="D4" s="451"/>
      <c r="E4" s="452"/>
      <c r="F4" s="37"/>
      <c r="G4" s="37"/>
      <c r="H4" s="37"/>
      <c r="I4" s="37"/>
      <c r="J4" s="37"/>
      <c r="K4" s="37"/>
      <c r="L4" s="37"/>
      <c r="M4" s="37"/>
      <c r="N4" s="37"/>
      <c r="O4" s="37"/>
      <c r="P4" s="37"/>
      <c r="Q4" s="37"/>
      <c r="R4" s="37"/>
      <c r="S4" s="37"/>
    </row>
    <row r="5" spans="1:19" ht="15" customHeight="1" x14ac:dyDescent="0.25">
      <c r="A5" s="37"/>
      <c r="B5" s="17" t="s">
        <v>18</v>
      </c>
      <c r="C5" s="450" t="str">
        <f>IF('1. Aanvraaggegevens'!C5&lt;&gt;"",'1. Aanvraaggegevens'!C5,"")</f>
        <v/>
      </c>
      <c r="D5" s="451"/>
      <c r="E5" s="452"/>
      <c r="F5" s="37"/>
      <c r="G5" s="37"/>
      <c r="H5" s="37"/>
      <c r="I5" s="37"/>
      <c r="J5" s="37"/>
      <c r="K5" s="37"/>
      <c r="L5" s="37"/>
      <c r="M5" s="37"/>
      <c r="N5" s="37"/>
      <c r="O5" s="37"/>
      <c r="P5" s="37"/>
      <c r="Q5" s="37"/>
      <c r="R5" s="37"/>
      <c r="S5" s="37"/>
    </row>
    <row r="6" spans="1:19" ht="15" customHeight="1" x14ac:dyDescent="0.25">
      <c r="A6" s="37"/>
      <c r="B6" s="5"/>
      <c r="C6" s="453" t="str">
        <f>IF('1. Aanvraaggegevens'!C6&lt;&gt;"",'1. Aanvraaggegevens'!C6,"")</f>
        <v/>
      </c>
      <c r="D6" s="454"/>
      <c r="E6" s="455"/>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6" t="str">
        <f>IF('1. Aanvraaggegevens'!C8&lt;&gt;"",'1. Aanvraaggegevens'!C8,"")</f>
        <v/>
      </c>
      <c r="D8" s="457"/>
      <c r="E8" s="458"/>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4" t="str">
        <f>IF(Keuze_DB_Nr="","",Keuze_DB_Nr)</f>
        <v/>
      </c>
      <c r="D10" s="465"/>
      <c r="E10" s="466"/>
      <c r="F10" s="37"/>
      <c r="G10" s="37"/>
      <c r="H10" s="37"/>
      <c r="I10" s="37"/>
      <c r="J10" s="37"/>
      <c r="K10" s="37"/>
      <c r="L10" s="37"/>
      <c r="M10" s="37"/>
      <c r="N10" s="37"/>
      <c r="O10" s="37"/>
      <c r="P10" s="37"/>
      <c r="Q10" s="37"/>
      <c r="R10" s="37"/>
      <c r="S10" s="37"/>
    </row>
    <row r="11" spans="1:19" ht="15" customHeight="1" x14ac:dyDescent="0.25">
      <c r="A11" s="37"/>
      <c r="B11" s="75" t="s">
        <v>118</v>
      </c>
      <c r="C11" s="467" t="str">
        <f>IF(Keuze_OntvangstDatum&lt;&gt;"",Keuze_OntvangstDatum,"")</f>
        <v/>
      </c>
      <c r="D11" s="468"/>
      <c r="E11" s="469"/>
      <c r="F11" s="37"/>
      <c r="G11" s="37"/>
      <c r="H11" s="37"/>
      <c r="I11" s="37"/>
      <c r="J11" s="37"/>
      <c r="K11" s="37"/>
      <c r="L11" s="37"/>
      <c r="M11" s="37"/>
      <c r="N11" s="37"/>
      <c r="O11" s="37"/>
      <c r="P11" s="37"/>
      <c r="Q11" s="37"/>
      <c r="R11" s="37"/>
      <c r="S11" s="37"/>
    </row>
    <row r="12" spans="1:19" ht="15" customHeight="1" x14ac:dyDescent="0.25">
      <c r="A12" s="37"/>
      <c r="B12" s="75" t="s">
        <v>113</v>
      </c>
      <c r="C12" s="467" t="str">
        <f>IF(Keuze_Zaak_Nr&lt;&gt;"",Keuze_Zaak_Nr,"")</f>
        <v/>
      </c>
      <c r="D12" s="468"/>
      <c r="E12" s="469"/>
      <c r="F12" s="37"/>
      <c r="G12" s="37"/>
      <c r="H12" s="37"/>
      <c r="I12" s="37"/>
      <c r="J12" s="37"/>
      <c r="K12" s="37"/>
      <c r="L12" s="37"/>
      <c r="M12" s="37"/>
      <c r="N12" s="37"/>
      <c r="O12" s="37"/>
      <c r="P12" s="37"/>
      <c r="Q12" s="37"/>
      <c r="R12" s="37"/>
      <c r="S12" s="37"/>
    </row>
    <row r="13" spans="1:19" ht="15" customHeight="1" x14ac:dyDescent="0.25">
      <c r="A13" s="37"/>
      <c r="B13" s="75" t="s">
        <v>105</v>
      </c>
      <c r="C13" s="467" t="str">
        <f>IF(Keuze_EindDatum&lt;&gt;"",Keuze_EindDatum,"")</f>
        <v/>
      </c>
      <c r="D13" s="468"/>
      <c r="E13" s="469"/>
      <c r="F13" s="37"/>
      <c r="G13" s="462" t="str">
        <f>"BEOORDELING BETAALVERZOEK "&amp; "("&amp;Keuze_DB_Nr_BEO&amp;")"</f>
        <v>BEOORDELING BETAALVERZOEK ()</v>
      </c>
      <c r="H13" s="463"/>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500</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9" t="str">
        <f>"TOTALE BEOORDEELDE UITGAVEN AANGEVRAAGD BETAALVERZOEK ("&amp;Keuze_DB_Nr&amp;")"</f>
        <v>TOTALE BEOORDEELDE UITGAVEN AANGEVRAAGD BETAALVERZOEK ()</v>
      </c>
      <c r="C33" s="460"/>
      <c r="D33" s="460"/>
      <c r="E33" s="461"/>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9" t="s">
        <v>234</v>
      </c>
      <c r="C48" s="460"/>
      <c r="D48" s="460"/>
      <c r="E48" s="461"/>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372</v>
      </c>
      <c r="M1" s="221" t="s">
        <v>373</v>
      </c>
    </row>
    <row r="2" spans="1:53" ht="3" customHeight="1" x14ac:dyDescent="0.25"/>
    <row r="3" spans="1:53" ht="60" x14ac:dyDescent="0.25">
      <c r="A3" s="25" t="s">
        <v>81</v>
      </c>
      <c r="B3" s="242" t="s">
        <v>76</v>
      </c>
      <c r="C3" s="25" t="s">
        <v>191</v>
      </c>
      <c r="D3" s="25" t="s">
        <v>159</v>
      </c>
      <c r="E3" s="25" t="s">
        <v>160</v>
      </c>
      <c r="F3" s="25" t="s">
        <v>74</v>
      </c>
      <c r="G3" s="25" t="s">
        <v>75</v>
      </c>
      <c r="H3" s="26" t="s">
        <v>348</v>
      </c>
      <c r="I3" s="296" t="s">
        <v>354</v>
      </c>
      <c r="J3" s="296" t="s">
        <v>351</v>
      </c>
      <c r="K3" s="296" t="s">
        <v>352</v>
      </c>
      <c r="M3" s="133" t="s">
        <v>81</v>
      </c>
      <c r="N3" s="133" t="s">
        <v>229</v>
      </c>
      <c r="O3" s="133" t="s">
        <v>255</v>
      </c>
      <c r="P3" s="222" t="s">
        <v>8</v>
      </c>
      <c r="Q3" s="241" t="s">
        <v>83</v>
      </c>
      <c r="R3" s="240" t="s">
        <v>28</v>
      </c>
      <c r="S3" s="240" t="s">
        <v>27</v>
      </c>
      <c r="T3" s="240" t="s">
        <v>11</v>
      </c>
      <c r="U3" s="240" t="s">
        <v>97</v>
      </c>
      <c r="V3" s="240" t="s">
        <v>96</v>
      </c>
      <c r="W3" s="240" t="s">
        <v>3</v>
      </c>
      <c r="X3" s="240" t="s">
        <v>309</v>
      </c>
      <c r="Y3" s="279" t="s">
        <v>319</v>
      </c>
      <c r="Z3" s="240" t="s">
        <v>50</v>
      </c>
      <c r="AA3" s="222" t="s">
        <v>7</v>
      </c>
      <c r="AB3" s="222" t="s">
        <v>5</v>
      </c>
      <c r="AC3" s="279" t="s">
        <v>52</v>
      </c>
      <c r="AD3" s="279" t="s">
        <v>243</v>
      </c>
      <c r="AE3" s="279" t="s">
        <v>53</v>
      </c>
      <c r="AF3" s="279" t="s">
        <v>43</v>
      </c>
      <c r="AG3" s="284" t="s">
        <v>355</v>
      </c>
      <c r="AH3" s="284" t="s">
        <v>349</v>
      </c>
      <c r="AI3" s="284" t="s">
        <v>350</v>
      </c>
      <c r="AJ3" s="284" t="s">
        <v>353</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306</v>
      </c>
      <c r="AZ3" s="279" t="s">
        <v>307</v>
      </c>
      <c r="BA3" s="133" t="s">
        <v>308</v>
      </c>
    </row>
    <row r="4" spans="1:53" x14ac:dyDescent="0.25">
      <c r="A4" s="236" t="s">
        <v>504</v>
      </c>
      <c r="B4">
        <v>1</v>
      </c>
      <c r="C4">
        <v>1</v>
      </c>
      <c r="F4" s="64">
        <v>25000</v>
      </c>
      <c r="G4" s="64">
        <v>100000</v>
      </c>
      <c r="H4" s="283">
        <v>0.1</v>
      </c>
      <c r="I4" s="283"/>
      <c r="J4" s="283"/>
      <c r="K4" s="283"/>
      <c r="M4" s="236" t="s">
        <v>504</v>
      </c>
      <c r="N4" t="s">
        <v>516</v>
      </c>
      <c r="O4" s="56">
        <v>1</v>
      </c>
      <c r="P4">
        <v>1</v>
      </c>
      <c r="Q4">
        <f>IFERROR(IF(VLOOKUP(Tb_Activiteiten[[#This Row],[Openstelling]],Tb_Openstelling[],2,0)=1,1,""),"")</f>
        <v>1</v>
      </c>
      <c r="R4">
        <v>1</v>
      </c>
      <c r="S4">
        <v>1</v>
      </c>
      <c r="T4">
        <v>1</v>
      </c>
      <c r="U4">
        <v>1</v>
      </c>
      <c r="V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Bijdrage in natura (vrijwilligers)</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t="s">
        <v>505</v>
      </c>
      <c r="B5">
        <v>1</v>
      </c>
      <c r="C5">
        <v>1</v>
      </c>
      <c r="F5" s="64">
        <v>25000</v>
      </c>
      <c r="G5" s="64">
        <v>100000</v>
      </c>
      <c r="H5" s="283">
        <v>0.1</v>
      </c>
      <c r="I5" s="283"/>
      <c r="J5" s="283"/>
      <c r="K5" s="283"/>
      <c r="M5" s="236" t="s">
        <v>505</v>
      </c>
      <c r="N5" t="s">
        <v>517</v>
      </c>
      <c r="O5" s="56">
        <v>0.5</v>
      </c>
      <c r="P5">
        <v>1</v>
      </c>
      <c r="Q5">
        <f>IFERROR(IF(VLOOKUP(Tb_Activiteiten[[#This Row],[Openstelling]],Tb_Openstelling[],2,0)=1,1,""),"")</f>
        <v>1</v>
      </c>
      <c r="R5">
        <v>1</v>
      </c>
      <c r="S5">
        <v>1</v>
      </c>
      <c r="T5">
        <v>1</v>
      </c>
      <c r="U5">
        <v>1</v>
      </c>
      <c r="V5">
        <v>1</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Bijdrage in natura (vrijwilligers)</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t="s">
        <v>506</v>
      </c>
      <c r="B6">
        <v>1</v>
      </c>
      <c r="C6">
        <v>1</v>
      </c>
      <c r="F6" s="64">
        <v>30000</v>
      </c>
      <c r="G6" s="64">
        <v>100000</v>
      </c>
      <c r="H6" s="283">
        <v>0.1</v>
      </c>
      <c r="I6" s="283"/>
      <c r="J6" s="283"/>
      <c r="K6" s="283"/>
      <c r="M6" s="236" t="s">
        <v>506</v>
      </c>
      <c r="N6" t="s">
        <v>516</v>
      </c>
      <c r="O6" s="56">
        <v>1</v>
      </c>
      <c r="P6">
        <v>1</v>
      </c>
      <c r="Q6">
        <f>IFERROR(IF(VLOOKUP(Tb_Activiteiten[[#This Row],[Openstelling]],Tb_Openstelling[],2,0)=1,1,""),"")</f>
        <v>1</v>
      </c>
      <c r="R6">
        <v>1</v>
      </c>
      <c r="S6">
        <v>1</v>
      </c>
      <c r="T6">
        <v>1</v>
      </c>
      <c r="U6">
        <v>1</v>
      </c>
      <c r="V6">
        <v>1</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Bijdrage in natura (vrijwilligers)</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t="s">
        <v>507</v>
      </c>
      <c r="B7">
        <v>1</v>
      </c>
      <c r="C7">
        <v>1</v>
      </c>
      <c r="F7" s="64">
        <v>30000</v>
      </c>
      <c r="G7" s="64">
        <v>100000</v>
      </c>
      <c r="H7" s="283">
        <v>0.1</v>
      </c>
      <c r="I7" s="283"/>
      <c r="J7" s="283"/>
      <c r="K7" s="283"/>
      <c r="M7" t="s">
        <v>507</v>
      </c>
      <c r="N7" t="s">
        <v>517</v>
      </c>
      <c r="O7" s="56">
        <v>0.5</v>
      </c>
      <c r="P7">
        <v>1</v>
      </c>
      <c r="Q7">
        <f>IFERROR(IF(VLOOKUP(Tb_Activiteiten[[#This Row],[Openstelling]],Tb_Openstelling[],2,0)=1,1,""),"")</f>
        <v>1</v>
      </c>
      <c r="R7">
        <v>1</v>
      </c>
      <c r="S7">
        <v>1</v>
      </c>
      <c r="T7">
        <v>1</v>
      </c>
      <c r="U7">
        <v>1</v>
      </c>
      <c r="V7">
        <v>1</v>
      </c>
      <c r="W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Bijdrage in natura (overige)</v>
      </c>
      <c r="AW7" t="str">
        <f>IF(ISNUMBER(FIND("overige",Methode_Keuze)),"",IF(Tb_Activiteiten[[#This Row],[Bijdrage in natura (vrijwilligers)]]=1,Tb_Activiteiten[[#Headers],[Bijdrage in natura (vrijwilligers)]],""))</f>
        <v>Bijdrage in natura (vrijwilligers)</v>
      </c>
      <c r="AX7" t="str">
        <f>IF(ISNUMBER(FIND("overige",Methode_Keuze)),"",IF(Tb_Activiteiten[[#This Row],[Afschrijvingskosten]]=1,Tb_Activiteiten[[#Headers],[Afschrijvingskosten]],""))</f>
        <v>Afschrijvingskosten</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t="s">
        <v>508</v>
      </c>
      <c r="B8">
        <v>1</v>
      </c>
      <c r="C8">
        <v>1</v>
      </c>
      <c r="F8" s="64">
        <v>30000</v>
      </c>
      <c r="G8" s="64">
        <v>100000</v>
      </c>
      <c r="H8" s="283">
        <v>0.1</v>
      </c>
      <c r="I8" s="283"/>
      <c r="J8" s="283"/>
      <c r="K8" s="283"/>
      <c r="M8" t="s">
        <v>508</v>
      </c>
      <c r="N8" t="s">
        <v>518</v>
      </c>
      <c r="O8" s="56">
        <v>0.8</v>
      </c>
      <c r="P8">
        <v>1</v>
      </c>
      <c r="Q8">
        <f>IFERROR(IF(VLOOKUP(Tb_Activiteiten[[#This Row],[Openstelling]],Tb_Openstelling[],2,0)=1,1,""),"")</f>
        <v>1</v>
      </c>
      <c r="R8">
        <v>1</v>
      </c>
      <c r="S8">
        <v>1</v>
      </c>
      <c r="T8">
        <v>1</v>
      </c>
      <c r="U8">
        <v>1</v>
      </c>
      <c r="V8">
        <v>1</v>
      </c>
      <c r="W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Bijdrage in natura (overige)</v>
      </c>
      <c r="AW8" t="str">
        <f>IF(ISNUMBER(FIND("overige",Methode_Keuze)),"",IF(Tb_Activiteiten[[#This Row],[Bijdrage in natura (vrijwilligers)]]=1,Tb_Activiteiten[[#Headers],[Bijdrage in natura (vrijwilligers)]],""))</f>
        <v>Bijdrage in natura (vrijwilligers)</v>
      </c>
      <c r="AX8" t="str">
        <f>IF(ISNUMBER(FIND("overige",Methode_Keuze)),"",IF(Tb_Activiteiten[[#This Row],[Afschrijvingskosten]]=1,Tb_Activiteiten[[#Headers],[Afschrijvingskosten]],""))</f>
        <v>Afschrijvingskosten</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t="s">
        <v>509</v>
      </c>
      <c r="B9">
        <v>1</v>
      </c>
      <c r="C9">
        <v>1</v>
      </c>
      <c r="F9" s="64">
        <v>30000</v>
      </c>
      <c r="G9" s="64">
        <v>100000</v>
      </c>
      <c r="H9" s="283">
        <v>0.1</v>
      </c>
      <c r="I9" s="283"/>
      <c r="J9" s="283"/>
      <c r="K9" s="283"/>
      <c r="M9" t="s">
        <v>509</v>
      </c>
      <c r="N9" t="s">
        <v>519</v>
      </c>
      <c r="O9" s="56">
        <v>0.65</v>
      </c>
      <c r="P9">
        <v>1</v>
      </c>
      <c r="Q9">
        <f>IFERROR(IF(VLOOKUP(Tb_Activiteiten[[#This Row],[Openstelling]],Tb_Openstelling[],2,0)=1,1,""),"")</f>
        <v>1</v>
      </c>
      <c r="R9">
        <v>1</v>
      </c>
      <c r="S9">
        <v>1</v>
      </c>
      <c r="T9">
        <v>1</v>
      </c>
      <c r="U9">
        <v>1</v>
      </c>
      <c r="V9">
        <v>1</v>
      </c>
      <c r="W9">
        <v>1</v>
      </c>
      <c r="AA9">
        <v>1</v>
      </c>
      <c r="AB9">
        <v>1</v>
      </c>
      <c r="AK9" t="str">
        <f>IF(ISNUMBER(FIND("arbeid",Methode_Keuze)),"",IF(ISNUMBER(FIND("arbeid",Methode_Keuze)),"",IF(Tb_Activiteiten[[#This Row],[Loonkosten]]=1,Tb_Activiteiten[[#Headers],[Loonkosten]],"")))</f>
        <v>Loonkosten</v>
      </c>
      <c r="AL9" t="str">
        <f>IF(ISNUMBER(FIND("arbeid",Methode_Keuze)),"",IF(ISNUMBER(FIND("arbeid",Methode_Keuze)),"",IF(Tb_Activiteiten[[#This Row],[Eigen arbeid]]=1,Tb_Activiteiten[[#Headers],[Eigen arbeid]],"")))</f>
        <v>Eigen arbeid</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Arbeidskosten</v>
      </c>
      <c r="AR9" t="str">
        <f>IF(ISNUMBER(FIND("arbeid",Methode_Keuze)),"",IF(ISNUMBER(FIND("arbeid",Methode_Keuze)),"",IF(Tb_Activiteiten[[#This Row],[Arbeidskosten op basis van IKS]]=1,Tb_Activiteiten[[#Headers],[Arbeidskosten op basis van IKS]],"")))</f>
        <v>Arbeidskosten op basis van IKS</v>
      </c>
      <c r="AS9" t="str">
        <f>IF(ISNUMBER(FIND("overige",Methode_Keuze)),"",IF(Tb_Activiteiten[[#This Row],[Kosten derden exclusief btw]]=1,Tb_Activiteiten[[#Headers],[Kosten derden exclusief btw]],""))</f>
        <v>Kosten derden exclusief btw</v>
      </c>
      <c r="AT9" t="str">
        <f>IF(ISNUMBER(FIND("overige",Methode_Keuze)),"",IF(Tb_Activiteiten[[#This Row],[Niet verrekenbare btw]]=1,Tb_Activiteiten[[#Headers],[Niet verrekenbare btw]],""))</f>
        <v>Niet verrekenbare btw</v>
      </c>
      <c r="AU9" t="str">
        <f>IF(ISNUMBER(FIND("overige",Methode_Keuze)),"",IF(Tb_Activiteiten[[#This Row],[Grondkosten]]=1,Tb_Activiteiten[[#Headers],[Grondkosten]],""))</f>
        <v>Grondkosten</v>
      </c>
      <c r="AV9" t="str">
        <f>IF(ISNUMBER(FIND("overige",Methode_Keuze)),"",IF(Tb_Activiteiten[[#This Row],[Bijdrage in natura (overige)]]=1,Tb_Activiteiten[[#Headers],[Bijdrage in natura (overige)]],""))</f>
        <v>Bijdrage in natura (overige)</v>
      </c>
      <c r="AW9" t="str">
        <f>IF(ISNUMBER(FIND("overige",Methode_Keuze)),"",IF(Tb_Activiteiten[[#This Row],[Bijdrage in natura (vrijwilligers)]]=1,Tb_Activiteiten[[#Headers],[Bijdrage in natura (vrijwilligers)]],""))</f>
        <v>Bijdrage in natura (vrijwilligers)</v>
      </c>
      <c r="AX9" t="str">
        <f>IF(ISNUMBER(FIND("overige",Methode_Keuze)),"",IF(Tb_Activiteiten[[#This Row],[Afschrijvingskosten]]=1,Tb_Activiteiten[[#Headers],[Afschrijvingskosten]],""))</f>
        <v>Afschrijvingskosten</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t="s">
        <v>510</v>
      </c>
      <c r="B10">
        <v>1</v>
      </c>
      <c r="C10">
        <v>1</v>
      </c>
      <c r="F10" s="64">
        <v>10000</v>
      </c>
      <c r="G10" s="64">
        <v>100000</v>
      </c>
      <c r="H10" s="283">
        <v>0.1</v>
      </c>
      <c r="I10" s="283"/>
      <c r="J10" s="283"/>
      <c r="K10" s="283"/>
      <c r="M10" t="s">
        <v>510</v>
      </c>
      <c r="N10" t="s">
        <v>516</v>
      </c>
      <c r="O10" s="56">
        <v>1</v>
      </c>
      <c r="P10">
        <v>1</v>
      </c>
      <c r="Q10">
        <f>IFERROR(IF(VLOOKUP(Tb_Activiteiten[[#This Row],[Openstelling]],Tb_Openstelling[],2,0)=1,1,""),"")</f>
        <v>1</v>
      </c>
      <c r="R10">
        <v>1</v>
      </c>
      <c r="S10">
        <v>1</v>
      </c>
      <c r="T10">
        <v>1</v>
      </c>
      <c r="U10">
        <v>1</v>
      </c>
      <c r="V10">
        <v>1</v>
      </c>
      <c r="W10">
        <v>1</v>
      </c>
      <c r="AA10">
        <v>1</v>
      </c>
      <c r="AB10">
        <v>1</v>
      </c>
      <c r="AK10" t="str">
        <f>IF(ISNUMBER(FIND("arbeid",Methode_Keuze)),"",IF(ISNUMBER(FIND("arbeid",Methode_Keuze)),"",IF(Tb_Activiteiten[[#This Row],[Loonkosten]]=1,Tb_Activiteiten[[#Headers],[Loonkosten]],"")))</f>
        <v>Loonkosten</v>
      </c>
      <c r="AL10" t="str">
        <f>IF(ISNUMBER(FIND("arbeid",Methode_Keuze)),"",IF(ISNUMBER(FIND("arbeid",Methode_Keuze)),"",IF(Tb_Activiteiten[[#This Row],[Eigen arbeid]]=1,Tb_Activiteiten[[#Headers],[Eigen arbeid]],"")))</f>
        <v>Eigen arbeid</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Arbeidskosten</v>
      </c>
      <c r="AR10" t="str">
        <f>IF(ISNUMBER(FIND("arbeid",Methode_Keuze)),"",IF(ISNUMBER(FIND("arbeid",Methode_Keuze)),"",IF(Tb_Activiteiten[[#This Row],[Arbeidskosten op basis van IKS]]=1,Tb_Activiteiten[[#Headers],[Arbeidskosten op basis van IKS]],"")))</f>
        <v>Arbeidskosten op basis van IKS</v>
      </c>
      <c r="AS10" t="str">
        <f>IF(ISNUMBER(FIND("overige",Methode_Keuze)),"",IF(Tb_Activiteiten[[#This Row],[Kosten derden exclusief btw]]=1,Tb_Activiteiten[[#Headers],[Kosten derden exclusief btw]],""))</f>
        <v>Kosten derden exclusief btw</v>
      </c>
      <c r="AT10" t="str">
        <f>IF(ISNUMBER(FIND("overige",Methode_Keuze)),"",IF(Tb_Activiteiten[[#This Row],[Niet verrekenbare btw]]=1,Tb_Activiteiten[[#Headers],[Niet verrekenbare btw]],""))</f>
        <v>Niet verrekenbare btw</v>
      </c>
      <c r="AU10" t="str">
        <f>IF(ISNUMBER(FIND("overige",Methode_Keuze)),"",IF(Tb_Activiteiten[[#This Row],[Grondkosten]]=1,Tb_Activiteiten[[#Headers],[Grondkosten]],""))</f>
        <v>Grondkosten</v>
      </c>
      <c r="AV10" t="str">
        <f>IF(ISNUMBER(FIND("overige",Methode_Keuze)),"",IF(Tb_Activiteiten[[#This Row],[Bijdrage in natura (overige)]]=1,Tb_Activiteiten[[#Headers],[Bijdrage in natura (overige)]],""))</f>
        <v>Bijdrage in natura (overige)</v>
      </c>
      <c r="AW10" t="str">
        <f>IF(ISNUMBER(FIND("overige",Methode_Keuze)),"",IF(Tb_Activiteiten[[#This Row],[Bijdrage in natura (vrijwilligers)]]=1,Tb_Activiteiten[[#Headers],[Bijdrage in natura (vrijwilligers)]],""))</f>
        <v>Bijdrage in natura (vrijwilligers)</v>
      </c>
      <c r="AX10" t="str">
        <f>IF(ISNUMBER(FIND("overige",Methode_Keuze)),"",IF(Tb_Activiteiten[[#This Row],[Afschrijvingskosten]]=1,Tb_Activiteiten[[#Headers],[Afschrijvingskosten]],""))</f>
        <v>Afschrijvingskosten</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t="s">
        <v>511</v>
      </c>
      <c r="B11">
        <v>1</v>
      </c>
      <c r="C11">
        <v>1</v>
      </c>
      <c r="F11" s="64">
        <v>10000</v>
      </c>
      <c r="G11" s="64">
        <v>100000</v>
      </c>
      <c r="H11" s="283">
        <v>0.1</v>
      </c>
      <c r="I11" s="283"/>
      <c r="J11" s="283"/>
      <c r="K11" s="283"/>
      <c r="M11" t="s">
        <v>511</v>
      </c>
      <c r="N11" t="s">
        <v>517</v>
      </c>
      <c r="O11" s="56">
        <v>0.5</v>
      </c>
      <c r="P11">
        <v>1</v>
      </c>
      <c r="Q11">
        <f>IFERROR(IF(VLOOKUP(Tb_Activiteiten[[#This Row],[Openstelling]],Tb_Openstelling[],2,0)=1,1,""),"")</f>
        <v>1</v>
      </c>
      <c r="R11">
        <v>1</v>
      </c>
      <c r="S11">
        <v>1</v>
      </c>
      <c r="T11">
        <v>1</v>
      </c>
      <c r="U11">
        <v>1</v>
      </c>
      <c r="V11">
        <v>1</v>
      </c>
      <c r="W11">
        <v>1</v>
      </c>
      <c r="AA11">
        <v>1</v>
      </c>
      <c r="AB11">
        <v>1</v>
      </c>
      <c r="AK11" t="str">
        <f>IF(ISNUMBER(FIND("arbeid",Methode_Keuze)),"",IF(ISNUMBER(FIND("arbeid",Methode_Keuze)),"",IF(Tb_Activiteiten[[#This Row],[Loonkosten]]=1,Tb_Activiteiten[[#Headers],[Loonkosten]],"")))</f>
        <v>Loonkosten</v>
      </c>
      <c r="AL11" t="str">
        <f>IF(ISNUMBER(FIND("arbeid",Methode_Keuze)),"",IF(ISNUMBER(FIND("arbeid",Methode_Keuze)),"",IF(Tb_Activiteiten[[#This Row],[Eigen arbeid]]=1,Tb_Activiteiten[[#Headers],[Eigen arbeid]],"")))</f>
        <v>Eigen arbeid</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Arbeidskosten</v>
      </c>
      <c r="AR11" t="str">
        <f>IF(ISNUMBER(FIND("arbeid",Methode_Keuze)),"",IF(ISNUMBER(FIND("arbeid",Methode_Keuze)),"",IF(Tb_Activiteiten[[#This Row],[Arbeidskosten op basis van IKS]]=1,Tb_Activiteiten[[#Headers],[Arbeidskosten op basis van IKS]],"")))</f>
        <v>Arbeidskosten op basis van IKS</v>
      </c>
      <c r="AS11" t="str">
        <f>IF(ISNUMBER(FIND("overige",Methode_Keuze)),"",IF(Tb_Activiteiten[[#This Row],[Kosten derden exclusief btw]]=1,Tb_Activiteiten[[#Headers],[Kosten derden exclusief btw]],""))</f>
        <v>Kosten derden exclusief btw</v>
      </c>
      <c r="AT11" t="str">
        <f>IF(ISNUMBER(FIND("overige",Methode_Keuze)),"",IF(Tb_Activiteiten[[#This Row],[Niet verrekenbare btw]]=1,Tb_Activiteiten[[#Headers],[Niet verrekenbare btw]],""))</f>
        <v>Niet verrekenbare btw</v>
      </c>
      <c r="AU11" t="str">
        <f>IF(ISNUMBER(FIND("overige",Methode_Keuze)),"",IF(Tb_Activiteiten[[#This Row],[Grondkosten]]=1,Tb_Activiteiten[[#Headers],[Grondkosten]],""))</f>
        <v>Grondkosten</v>
      </c>
      <c r="AV11" t="str">
        <f>IF(ISNUMBER(FIND("overige",Methode_Keuze)),"",IF(Tb_Activiteiten[[#This Row],[Bijdrage in natura (overige)]]=1,Tb_Activiteiten[[#Headers],[Bijdrage in natura (overige)]],""))</f>
        <v>Bijdrage in natura (overige)</v>
      </c>
      <c r="AW11" t="str">
        <f>IF(ISNUMBER(FIND("overige",Methode_Keuze)),"",IF(Tb_Activiteiten[[#This Row],[Bijdrage in natura (vrijwilligers)]]=1,Tb_Activiteiten[[#Headers],[Bijdrage in natura (vrijwilligers)]],""))</f>
        <v>Bijdrage in natura (vrijwilligers)</v>
      </c>
      <c r="AX11" t="str">
        <f>IF(ISNUMBER(FIND("overige",Methode_Keuze)),"",IF(Tb_Activiteiten[[#This Row],[Afschrijvingskosten]]=1,Tb_Activiteiten[[#Headers],[Afschrijvingskosten]],""))</f>
        <v>Afschrijvingskosten</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t="s">
        <v>512</v>
      </c>
      <c r="B12">
        <v>1</v>
      </c>
      <c r="C12">
        <v>1</v>
      </c>
      <c r="F12" s="64">
        <v>10000</v>
      </c>
      <c r="G12" s="64">
        <v>100000</v>
      </c>
      <c r="H12" s="283">
        <v>0.1</v>
      </c>
      <c r="I12" s="283"/>
      <c r="J12" s="283"/>
      <c r="K12" s="283"/>
      <c r="M12" t="s">
        <v>512</v>
      </c>
      <c r="N12" t="s">
        <v>516</v>
      </c>
      <c r="O12" s="56">
        <v>1</v>
      </c>
      <c r="P12">
        <v>1</v>
      </c>
      <c r="Q12">
        <f>IFERROR(IF(VLOOKUP(Tb_Activiteiten[[#This Row],[Openstelling]],Tb_Openstelling[],2,0)=1,1,""),"")</f>
        <v>1</v>
      </c>
      <c r="R12">
        <v>1</v>
      </c>
      <c r="S12">
        <v>1</v>
      </c>
      <c r="T12">
        <v>1</v>
      </c>
      <c r="U12">
        <v>1</v>
      </c>
      <c r="V12">
        <v>1</v>
      </c>
      <c r="W12">
        <v>1</v>
      </c>
      <c r="AA12">
        <v>1</v>
      </c>
      <c r="AB12">
        <v>1</v>
      </c>
      <c r="AK12" t="str">
        <f>IF(ISNUMBER(FIND("arbeid",Methode_Keuze)),"",IF(ISNUMBER(FIND("arbeid",Methode_Keuze)),"",IF(Tb_Activiteiten[[#This Row],[Loonkosten]]=1,Tb_Activiteiten[[#Headers],[Loonkosten]],"")))</f>
        <v>Loonkosten</v>
      </c>
      <c r="AL12" t="str">
        <f>IF(ISNUMBER(FIND("arbeid",Methode_Keuze)),"",IF(ISNUMBER(FIND("arbeid",Methode_Keuze)),"",IF(Tb_Activiteiten[[#This Row],[Eigen arbeid]]=1,Tb_Activiteiten[[#Headers],[Eigen arbeid]],"")))</f>
        <v>Eigen arbeid</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Arbeidskosten</v>
      </c>
      <c r="AR12" t="str">
        <f>IF(ISNUMBER(FIND("arbeid",Methode_Keuze)),"",IF(ISNUMBER(FIND("arbeid",Methode_Keuze)),"",IF(Tb_Activiteiten[[#This Row],[Arbeidskosten op basis van IKS]]=1,Tb_Activiteiten[[#Headers],[Arbeidskosten op basis van IKS]],"")))</f>
        <v>Arbeidskosten op basis van IKS</v>
      </c>
      <c r="AS12" t="str">
        <f>IF(ISNUMBER(FIND("overige",Methode_Keuze)),"",IF(Tb_Activiteiten[[#This Row],[Kosten derden exclusief btw]]=1,Tb_Activiteiten[[#Headers],[Kosten derden exclusief btw]],""))</f>
        <v>Kosten derden exclusief btw</v>
      </c>
      <c r="AT12" t="str">
        <f>IF(ISNUMBER(FIND("overige",Methode_Keuze)),"",IF(Tb_Activiteiten[[#This Row],[Niet verrekenbare btw]]=1,Tb_Activiteiten[[#Headers],[Niet verrekenbare btw]],""))</f>
        <v>Niet verrekenbare btw</v>
      </c>
      <c r="AU12" t="str">
        <f>IF(ISNUMBER(FIND("overige",Methode_Keuze)),"",IF(Tb_Activiteiten[[#This Row],[Grondkosten]]=1,Tb_Activiteiten[[#Headers],[Grondkosten]],""))</f>
        <v>Grondkosten</v>
      </c>
      <c r="AV12" t="str">
        <f>IF(ISNUMBER(FIND("overige",Methode_Keuze)),"",IF(Tb_Activiteiten[[#This Row],[Bijdrage in natura (overige)]]=1,Tb_Activiteiten[[#Headers],[Bijdrage in natura (overige)]],""))</f>
        <v>Bijdrage in natura (overige)</v>
      </c>
      <c r="AW12" t="str">
        <f>IF(ISNUMBER(FIND("overige",Methode_Keuze)),"",IF(Tb_Activiteiten[[#This Row],[Bijdrage in natura (vrijwilligers)]]=1,Tb_Activiteiten[[#Headers],[Bijdrage in natura (vrijwilligers)]],""))</f>
        <v>Bijdrage in natura (vrijwilligers)</v>
      </c>
      <c r="AX12" t="str">
        <f>IF(ISNUMBER(FIND("overige",Methode_Keuze)),"",IF(Tb_Activiteiten[[#This Row],[Afschrijvingskosten]]=1,Tb_Activiteiten[[#Headers],[Afschrijvingskosten]],""))</f>
        <v>Afschrijvingskosten</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t="s">
        <v>513</v>
      </c>
      <c r="B13">
        <v>1</v>
      </c>
      <c r="C13">
        <v>1</v>
      </c>
      <c r="F13" s="64">
        <v>10000</v>
      </c>
      <c r="G13" s="64">
        <v>100000</v>
      </c>
      <c r="H13" s="283">
        <v>0.1</v>
      </c>
      <c r="I13" s="283"/>
      <c r="J13" s="283"/>
      <c r="K13" s="283"/>
      <c r="M13" t="s">
        <v>513</v>
      </c>
      <c r="N13" t="s">
        <v>517</v>
      </c>
      <c r="O13" s="56">
        <v>0.5</v>
      </c>
      <c r="P13">
        <v>1</v>
      </c>
      <c r="Q13">
        <f>IFERROR(IF(VLOOKUP(Tb_Activiteiten[[#This Row],[Openstelling]],Tb_Openstelling[],2,0)=1,1,""),"")</f>
        <v>1</v>
      </c>
      <c r="R13">
        <v>1</v>
      </c>
      <c r="S13">
        <v>1</v>
      </c>
      <c r="T13">
        <v>1</v>
      </c>
      <c r="U13">
        <v>1</v>
      </c>
      <c r="V13">
        <v>1</v>
      </c>
      <c r="W13">
        <v>1</v>
      </c>
      <c r="AA13">
        <v>1</v>
      </c>
      <c r="AB13">
        <v>1</v>
      </c>
      <c r="AK13" t="str">
        <f>IF(ISNUMBER(FIND("arbeid",Methode_Keuze)),"",IF(ISNUMBER(FIND("arbeid",Methode_Keuze)),"",IF(Tb_Activiteiten[[#This Row],[Loonkosten]]=1,Tb_Activiteiten[[#Headers],[Loonkosten]],"")))</f>
        <v>Loonkosten</v>
      </c>
      <c r="AL13" t="str">
        <f>IF(ISNUMBER(FIND("arbeid",Methode_Keuze)),"",IF(ISNUMBER(FIND("arbeid",Methode_Keuze)),"",IF(Tb_Activiteiten[[#This Row],[Eigen arbeid]]=1,Tb_Activiteiten[[#Headers],[Eigen arbeid]],"")))</f>
        <v>Eigen arbeid</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Arbeidskosten</v>
      </c>
      <c r="AR13" t="str">
        <f>IF(ISNUMBER(FIND("arbeid",Methode_Keuze)),"",IF(ISNUMBER(FIND("arbeid",Methode_Keuze)),"",IF(Tb_Activiteiten[[#This Row],[Arbeidskosten op basis van IKS]]=1,Tb_Activiteiten[[#Headers],[Arbeidskosten op basis van IKS]],"")))</f>
        <v>Arbeidskosten op basis van IKS</v>
      </c>
      <c r="AS13" t="str">
        <f>IF(ISNUMBER(FIND("overige",Methode_Keuze)),"",IF(Tb_Activiteiten[[#This Row],[Kosten derden exclusief btw]]=1,Tb_Activiteiten[[#Headers],[Kosten derden exclusief btw]],""))</f>
        <v>Kosten derden exclusief btw</v>
      </c>
      <c r="AT13" t="str">
        <f>IF(ISNUMBER(FIND("overige",Methode_Keuze)),"",IF(Tb_Activiteiten[[#This Row],[Niet verrekenbare btw]]=1,Tb_Activiteiten[[#Headers],[Niet verrekenbare btw]],""))</f>
        <v>Niet verrekenbare btw</v>
      </c>
      <c r="AU13" t="str">
        <f>IF(ISNUMBER(FIND("overige",Methode_Keuze)),"",IF(Tb_Activiteiten[[#This Row],[Grondkosten]]=1,Tb_Activiteiten[[#Headers],[Grondkosten]],""))</f>
        <v>Grondkosten</v>
      </c>
      <c r="AV13" t="str">
        <f>IF(ISNUMBER(FIND("overige",Methode_Keuze)),"",IF(Tb_Activiteiten[[#This Row],[Bijdrage in natura (overige)]]=1,Tb_Activiteiten[[#Headers],[Bijdrage in natura (overige)]],""))</f>
        <v>Bijdrage in natura (overige)</v>
      </c>
      <c r="AW13" t="str">
        <f>IF(ISNUMBER(FIND("overige",Methode_Keuze)),"",IF(Tb_Activiteiten[[#This Row],[Bijdrage in natura (vrijwilligers)]]=1,Tb_Activiteiten[[#Headers],[Bijdrage in natura (vrijwilligers)]],""))</f>
        <v>Bijdrage in natura (vrijwilligers)</v>
      </c>
      <c r="AX13" t="str">
        <f>IF(ISNUMBER(FIND("overige",Methode_Keuze)),"",IF(Tb_Activiteiten[[#This Row],[Afschrijvingskosten]]=1,Tb_Activiteiten[[#Headers],[Afschrijvingskosten]],""))</f>
        <v>Afschrijvingskosten</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t="s">
        <v>514</v>
      </c>
      <c r="B14">
        <v>1</v>
      </c>
      <c r="C14">
        <v>1</v>
      </c>
      <c r="F14" s="64">
        <v>10000</v>
      </c>
      <c r="G14" s="64">
        <v>100000</v>
      </c>
      <c r="H14" s="283">
        <v>0.1</v>
      </c>
      <c r="I14" s="283"/>
      <c r="J14" s="283"/>
      <c r="K14" s="283"/>
      <c r="M14" t="s">
        <v>514</v>
      </c>
      <c r="N14" t="s">
        <v>518</v>
      </c>
      <c r="O14" s="56">
        <v>0.75</v>
      </c>
      <c r="P14">
        <v>1</v>
      </c>
      <c r="Q14">
        <f>IFERROR(IF(VLOOKUP(Tb_Activiteiten[[#This Row],[Openstelling]],Tb_Openstelling[],2,0)=1,1,""),"")</f>
        <v>1</v>
      </c>
      <c r="R14">
        <v>1</v>
      </c>
      <c r="S14">
        <v>1</v>
      </c>
      <c r="T14">
        <v>1</v>
      </c>
      <c r="U14">
        <v>1</v>
      </c>
      <c r="V14">
        <v>1</v>
      </c>
      <c r="W14">
        <v>1</v>
      </c>
      <c r="AA14">
        <v>1</v>
      </c>
      <c r="AB14">
        <v>1</v>
      </c>
      <c r="AK14" t="str">
        <f>IF(ISNUMBER(FIND("arbeid",Methode_Keuze)),"",IF(ISNUMBER(FIND("arbeid",Methode_Keuze)),"",IF(Tb_Activiteiten[[#This Row],[Loonkosten]]=1,Tb_Activiteiten[[#Headers],[Loonkosten]],"")))</f>
        <v>Loonkosten</v>
      </c>
      <c r="AL14" t="str">
        <f>IF(ISNUMBER(FIND("arbeid",Methode_Keuze)),"",IF(ISNUMBER(FIND("arbeid",Methode_Keuze)),"",IF(Tb_Activiteiten[[#This Row],[Eigen arbeid]]=1,Tb_Activiteiten[[#Headers],[Eigen arbeid]],"")))</f>
        <v>Eigen arbeid</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Arbeidskosten</v>
      </c>
      <c r="AR14" t="str">
        <f>IF(ISNUMBER(FIND("arbeid",Methode_Keuze)),"",IF(ISNUMBER(FIND("arbeid",Methode_Keuze)),"",IF(Tb_Activiteiten[[#This Row],[Arbeidskosten op basis van IKS]]=1,Tb_Activiteiten[[#Headers],[Arbeidskosten op basis van IKS]],"")))</f>
        <v>Arbeidskosten op basis van IKS</v>
      </c>
      <c r="AS14" t="str">
        <f>IF(ISNUMBER(FIND("overige",Methode_Keuze)),"",IF(Tb_Activiteiten[[#This Row],[Kosten derden exclusief btw]]=1,Tb_Activiteiten[[#Headers],[Kosten derden exclusief btw]],""))</f>
        <v>Kosten derden exclusief btw</v>
      </c>
      <c r="AT14" t="str">
        <f>IF(ISNUMBER(FIND("overige",Methode_Keuze)),"",IF(Tb_Activiteiten[[#This Row],[Niet verrekenbare btw]]=1,Tb_Activiteiten[[#Headers],[Niet verrekenbare btw]],""))</f>
        <v>Niet verrekenbare btw</v>
      </c>
      <c r="AU14" t="str">
        <f>IF(ISNUMBER(FIND("overige",Methode_Keuze)),"",IF(Tb_Activiteiten[[#This Row],[Grondkosten]]=1,Tb_Activiteiten[[#Headers],[Grondkosten]],""))</f>
        <v>Grondkosten</v>
      </c>
      <c r="AV14" t="str">
        <f>IF(ISNUMBER(FIND("overige",Methode_Keuze)),"",IF(Tb_Activiteiten[[#This Row],[Bijdrage in natura (overige)]]=1,Tb_Activiteiten[[#Headers],[Bijdrage in natura (overige)]],""))</f>
        <v>Bijdrage in natura (overige)</v>
      </c>
      <c r="AW14" t="str">
        <f>IF(ISNUMBER(FIND("overige",Methode_Keuze)),"",IF(Tb_Activiteiten[[#This Row],[Bijdrage in natura (vrijwilligers)]]=1,Tb_Activiteiten[[#Headers],[Bijdrage in natura (vrijwilligers)]],""))</f>
        <v>Bijdrage in natura (vrijwilligers)</v>
      </c>
      <c r="AX14" t="str">
        <f>IF(ISNUMBER(FIND("overige",Methode_Keuze)),"",IF(Tb_Activiteiten[[#This Row],[Afschrijvingskosten]]=1,Tb_Activiteiten[[#Headers],[Afschrijvingskosten]],""))</f>
        <v>Afschrijvingskosten</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t="s">
        <v>515</v>
      </c>
      <c r="B15">
        <v>1</v>
      </c>
      <c r="C15">
        <v>1</v>
      </c>
      <c r="F15" s="64">
        <v>10000</v>
      </c>
      <c r="G15" s="64">
        <v>100000</v>
      </c>
      <c r="H15" s="283">
        <v>0.1</v>
      </c>
      <c r="I15" s="283"/>
      <c r="J15" s="283"/>
      <c r="K15" s="283"/>
      <c r="M15" t="s">
        <v>515</v>
      </c>
      <c r="N15" t="s">
        <v>519</v>
      </c>
      <c r="O15" s="56">
        <v>0.65</v>
      </c>
      <c r="P15">
        <v>1</v>
      </c>
      <c r="Q15">
        <f>IFERROR(IF(VLOOKUP(Tb_Activiteiten[[#This Row],[Openstelling]],Tb_Openstelling[],2,0)=1,1,""),"")</f>
        <v>1</v>
      </c>
      <c r="R15">
        <v>1</v>
      </c>
      <c r="S15">
        <v>1</v>
      </c>
      <c r="T15">
        <v>1</v>
      </c>
      <c r="U15">
        <v>1</v>
      </c>
      <c r="V15">
        <v>1</v>
      </c>
      <c r="W15">
        <v>1</v>
      </c>
      <c r="AA15">
        <v>1</v>
      </c>
      <c r="AB15">
        <v>1</v>
      </c>
      <c r="AK15" t="str">
        <f>IF(ISNUMBER(FIND("arbeid",Methode_Keuze)),"",IF(ISNUMBER(FIND("arbeid",Methode_Keuze)),"",IF(Tb_Activiteiten[[#This Row],[Loonkosten]]=1,Tb_Activiteiten[[#Headers],[Loonkosten]],"")))</f>
        <v>Loonkosten</v>
      </c>
      <c r="AL15" t="str">
        <f>IF(ISNUMBER(FIND("arbeid",Methode_Keuze)),"",IF(ISNUMBER(FIND("arbeid",Methode_Keuze)),"",IF(Tb_Activiteiten[[#This Row],[Eigen arbeid]]=1,Tb_Activiteiten[[#Headers],[Eigen arbeid]],"")))</f>
        <v>Eigen arbeid</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Arbeidskosten</v>
      </c>
      <c r="AR15" t="str">
        <f>IF(ISNUMBER(FIND("arbeid",Methode_Keuze)),"",IF(ISNUMBER(FIND("arbeid",Methode_Keuze)),"",IF(Tb_Activiteiten[[#This Row],[Arbeidskosten op basis van IKS]]=1,Tb_Activiteiten[[#Headers],[Arbeidskosten op basis van IKS]],"")))</f>
        <v>Arbeidskosten op basis van IKS</v>
      </c>
      <c r="AS15" t="str">
        <f>IF(ISNUMBER(FIND("overige",Methode_Keuze)),"",IF(Tb_Activiteiten[[#This Row],[Kosten derden exclusief btw]]=1,Tb_Activiteiten[[#Headers],[Kosten derden exclusief btw]],""))</f>
        <v>Kosten derden exclusief btw</v>
      </c>
      <c r="AT15" t="str">
        <f>IF(ISNUMBER(FIND("overige",Methode_Keuze)),"",IF(Tb_Activiteiten[[#This Row],[Niet verrekenbare btw]]=1,Tb_Activiteiten[[#Headers],[Niet verrekenbare btw]],""))</f>
        <v>Niet verrekenbare btw</v>
      </c>
      <c r="AU15" t="str">
        <f>IF(ISNUMBER(FIND("overige",Methode_Keuze)),"",IF(Tb_Activiteiten[[#This Row],[Grondkosten]]=1,Tb_Activiteiten[[#Headers],[Grondkosten]],""))</f>
        <v>Grondkosten</v>
      </c>
      <c r="AV15" t="str">
        <f>IF(ISNUMBER(FIND("overige",Methode_Keuze)),"",IF(Tb_Activiteiten[[#This Row],[Bijdrage in natura (overige)]]=1,Tb_Activiteiten[[#Headers],[Bijdrage in natura (overige)]],""))</f>
        <v>Bijdrage in natura (overige)</v>
      </c>
      <c r="AW15" t="str">
        <f>IF(ISNUMBER(FIND("overige",Methode_Keuze)),"",IF(Tb_Activiteiten[[#This Row],[Bijdrage in natura (vrijwilligers)]]=1,Tb_Activiteiten[[#Headers],[Bijdrage in natura (vrijwilligers)]],""))</f>
        <v>Bijdrage in natura (vrijwilligers)</v>
      </c>
      <c r="AX15" t="str">
        <f>IF(ISNUMBER(FIND("overige",Methode_Keuze)),"",IF(Tb_Activiteiten[[#This Row],[Afschrijvingskosten]]=1,Tb_Activiteiten[[#Headers],[Afschrijvingskosten]],""))</f>
        <v>Afschrijvingskosten</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Rr6VemlOLggb/3lXPxL6obLzEjdrn0IlePNQI6dlhItAu8cVLkpY9hBleJBHm9pnh+jrf7XImJs0mau1+GwHOg==" saltValue="iF4lHIfaAvtBdI3AKs4/3A==" spinCount="100000" sheet="1" objects="1" scenarios="1"/>
  <phoneticPr fontId="3" type="noConversion"/>
  <conditionalFormatting sqref="M4:M2000">
    <cfRule type="expression" dxfId="0" priority="1">
      <formula>ISERROR(MATCH($M4,$A$3:$A$2000,0))</formula>
    </cfRule>
  </conditionalFormatting>
  <dataValidations count="2">
    <dataValidation type="whole" operator="greaterThanOrEqual" allowBlank="1" showInputMessage="1" showErrorMessage="1" errorTitle="Geen getal" error="Alleen gehele getallen invoeren tussen 0 en 100 miljoen." sqref="F16:G1000" xr:uid="{BA88F1B1-4525-46CE-AF27-B6A19D8860B7}">
      <formula1>0</formula1>
    </dataValidation>
    <dataValidation type="decimal" allowBlank="1" showInputMessage="1" showErrorMessage="1" errorTitle="Geen getal" error="Alleen gehele getallen invoeren tussen 0 en 100 miljoen." sqref="F4:G15" xr:uid="{38AD4941-DA64-4383-9854-8B7C84F84BC5}">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13">IFERROR(_xlfn._xlws.FILTER(Tb_Activiteiten[[Openstelling]:[Subsidiabele_Activiteit]],Tb_Activiteiten[Openstelling]&lt;&gt;""),"")</f>
        <v>Overijssel | N-Overijssel: Samenwerkingsproject van de LAG</v>
      </c>
      <c r="B2" s="86" t="str">
        <v>LAG samenwerkingsproject</v>
      </c>
      <c r="C2" s="86"/>
      <c r="D2" s="86"/>
      <c r="E2" s="86"/>
      <c r="F2" s="86"/>
      <c r="G2" s="86"/>
      <c r="H2" s="86"/>
      <c r="I2" s="86"/>
      <c r="J2" s="86"/>
      <c r="K2" s="86"/>
      <c r="L2" s="86"/>
      <c r="M2" s="86"/>
      <c r="N2" s="86"/>
      <c r="O2" s="86"/>
      <c r="P2" s="86"/>
    </row>
    <row r="3" spans="1:16" x14ac:dyDescent="0.25">
      <c r="A3" s="282" t="str">
        <v>Overijssel | N-Overijssel: Uitvoeringsprojecten (Overige projecten)</v>
      </c>
      <c r="B3" s="87" t="str">
        <v>Uitvoeringsprojecten (Overige projecten)</v>
      </c>
      <c r="C3" s="87"/>
      <c r="D3" s="87"/>
      <c r="E3" s="87"/>
      <c r="F3" s="87"/>
      <c r="G3" s="87"/>
      <c r="H3" s="87"/>
      <c r="I3" s="87"/>
      <c r="J3" s="87"/>
      <c r="K3" s="87"/>
      <c r="L3" s="87"/>
      <c r="M3" s="87"/>
      <c r="N3" s="87"/>
      <c r="O3" s="87"/>
      <c r="P3" s="87"/>
    </row>
    <row r="4" spans="1:16" x14ac:dyDescent="0.25">
      <c r="A4" s="281" t="str">
        <v>Overijssel | NO-Twente: Samenwerkingsproject van de LAG</v>
      </c>
      <c r="B4" s="86" t="str">
        <v>LAG samenwerkingsproject</v>
      </c>
      <c r="C4" s="86"/>
      <c r="D4" s="86"/>
      <c r="E4" s="86"/>
      <c r="F4" s="86"/>
      <c r="G4" s="86"/>
      <c r="H4" s="86"/>
      <c r="I4" s="86"/>
      <c r="J4" s="86"/>
      <c r="K4" s="86"/>
      <c r="L4" s="86"/>
      <c r="M4" s="86"/>
      <c r="N4" s="86"/>
      <c r="O4" s="86"/>
      <c r="P4" s="86"/>
    </row>
    <row r="5" spans="1:16" x14ac:dyDescent="0.25">
      <c r="A5" s="282" t="str">
        <v>Overijssel | NO-Twente: Uitvoeringsprojecten (Overige projecten)</v>
      </c>
      <c r="B5" s="87" t="str">
        <v>Uitvoeringsprojecten (Overige projecten)</v>
      </c>
      <c r="C5" s="87"/>
      <c r="D5" s="87"/>
      <c r="E5" s="87"/>
      <c r="F5" s="87"/>
      <c r="G5" s="87"/>
      <c r="H5" s="87"/>
      <c r="I5" s="87"/>
      <c r="J5" s="87"/>
      <c r="K5" s="87"/>
      <c r="L5" s="87"/>
      <c r="M5" s="87"/>
      <c r="N5" s="87"/>
      <c r="O5" s="87"/>
      <c r="P5" s="87"/>
    </row>
    <row r="6" spans="1:16" x14ac:dyDescent="0.25">
      <c r="A6" s="281" t="str">
        <v>Overijssel | NO-Twente: Projectaanvraag door jongeren, gericht op jongeren zonder investeringen</v>
      </c>
      <c r="B6" s="86" t="str">
        <v>Jongeren zonder investeringen</v>
      </c>
      <c r="C6" s="86"/>
      <c r="D6" s="86"/>
      <c r="E6" s="86"/>
      <c r="F6" s="86"/>
      <c r="G6" s="86"/>
      <c r="H6" s="86"/>
      <c r="I6" s="86"/>
      <c r="J6" s="86"/>
      <c r="K6" s="86"/>
      <c r="L6" s="86"/>
      <c r="M6" s="86"/>
      <c r="N6" s="86"/>
      <c r="O6" s="86"/>
      <c r="P6" s="86"/>
    </row>
    <row r="7" spans="1:16" x14ac:dyDescent="0.25">
      <c r="A7" s="282" t="str">
        <v>Overijssel | NO-Twente: Projectaanvraag door jongeren, gericht op jongeren met investeringen</v>
      </c>
      <c r="B7" s="87" t="str">
        <v>Jongeren met investeringen</v>
      </c>
      <c r="C7" s="87"/>
      <c r="D7" s="87"/>
      <c r="E7" s="87"/>
      <c r="F7" s="87"/>
      <c r="G7" s="87"/>
      <c r="H7" s="87"/>
      <c r="I7" s="87"/>
      <c r="J7" s="87"/>
      <c r="K7" s="87"/>
      <c r="L7" s="87"/>
      <c r="M7" s="87"/>
      <c r="N7" s="87"/>
      <c r="O7" s="87"/>
      <c r="P7" s="87"/>
    </row>
    <row r="8" spans="1:16" x14ac:dyDescent="0.25">
      <c r="A8" s="281" t="str">
        <v>Overijssel | Salland: Samenwerkingsproject van de LAG</v>
      </c>
      <c r="B8" s="86" t="str">
        <v>LAG samenwerkingsproject</v>
      </c>
      <c r="C8" s="86"/>
      <c r="D8" s="86"/>
      <c r="E8" s="86"/>
      <c r="F8" s="86"/>
      <c r="G8" s="86"/>
      <c r="H8" s="86"/>
      <c r="I8" s="86"/>
      <c r="J8" s="86"/>
      <c r="K8" s="86"/>
      <c r="L8" s="86"/>
      <c r="M8" s="86"/>
      <c r="N8" s="86"/>
      <c r="O8" s="86"/>
      <c r="P8" s="86"/>
    </row>
    <row r="9" spans="1:16" x14ac:dyDescent="0.25">
      <c r="A9" s="282" t="str">
        <v>Overijssel | Salland: Uitvoeringsprojecten (Overige projecten)</v>
      </c>
      <c r="B9" s="87" t="str">
        <v>Uitvoeringsprojecten (Overige projecten)</v>
      </c>
      <c r="C9" s="87"/>
      <c r="D9" s="87"/>
      <c r="E9" s="87"/>
      <c r="F9" s="87"/>
      <c r="G9" s="87"/>
      <c r="H9" s="87"/>
      <c r="I9" s="87"/>
      <c r="J9" s="87"/>
      <c r="K9" s="87"/>
      <c r="L9" s="87"/>
      <c r="M9" s="87"/>
      <c r="N9" s="87"/>
      <c r="O9" s="87"/>
      <c r="P9" s="87"/>
    </row>
    <row r="10" spans="1:16" x14ac:dyDescent="0.25">
      <c r="A10" s="281" t="str">
        <v>Overijssel | ZW-Twente: Samenwerkingsproject van de LAG</v>
      </c>
      <c r="B10" s="86" t="str">
        <v>LAG samenwerkingsproject</v>
      </c>
      <c r="C10" s="86"/>
      <c r="D10" s="86"/>
      <c r="E10" s="86"/>
      <c r="F10" s="86"/>
      <c r="G10" s="86"/>
      <c r="H10" s="86"/>
      <c r="I10" s="86"/>
      <c r="J10" s="86"/>
      <c r="K10" s="86"/>
      <c r="L10" s="86"/>
      <c r="M10" s="86"/>
      <c r="N10" s="86"/>
      <c r="O10" s="86"/>
      <c r="P10" s="86"/>
    </row>
    <row r="11" spans="1:16" x14ac:dyDescent="0.25">
      <c r="A11" s="282" t="str">
        <v>Overijssel | ZW-Twente: Uitvoeringsprojecten (Overige projecten)</v>
      </c>
      <c r="B11" s="87" t="str">
        <v>Uitvoeringsprojecten (Overige projecten)</v>
      </c>
      <c r="C11" s="87"/>
      <c r="D11" s="87"/>
      <c r="E11" s="87"/>
      <c r="F11" s="87"/>
      <c r="G11" s="87"/>
      <c r="H11" s="87"/>
      <c r="I11" s="87"/>
      <c r="J11" s="87"/>
      <c r="K11" s="87"/>
      <c r="L11" s="87"/>
      <c r="M11" s="87"/>
      <c r="N11" s="87"/>
      <c r="O11" s="87"/>
      <c r="P11" s="87"/>
    </row>
    <row r="12" spans="1:16" x14ac:dyDescent="0.25">
      <c r="A12" s="281" t="str">
        <v>Overijssel | ZW-Twente: Projectaanvraag door jongeren, gericht op jongeren zonder investeringen</v>
      </c>
      <c r="B12" s="86" t="str">
        <v>Jongeren zonder investeringen</v>
      </c>
      <c r="C12" s="86"/>
      <c r="D12" s="86"/>
      <c r="E12" s="86"/>
      <c r="F12" s="86"/>
      <c r="G12" s="86"/>
      <c r="H12" s="86"/>
      <c r="I12" s="86"/>
      <c r="J12" s="86"/>
      <c r="K12" s="86"/>
      <c r="L12" s="86"/>
      <c r="M12" s="86"/>
      <c r="N12" s="86"/>
      <c r="O12" s="86"/>
      <c r="P12" s="86"/>
    </row>
    <row r="13" spans="1:16" x14ac:dyDescent="0.25">
      <c r="A13" s="282" t="str">
        <v>Overijssel | ZW-Twente: Projectaanvraag door jongeren, gericht op jongeren met investeringen</v>
      </c>
      <c r="B13" s="87" t="str">
        <v>Jongeren met investeringen</v>
      </c>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310</v>
      </c>
      <c r="B1" s="261" t="s">
        <v>311</v>
      </c>
      <c r="C1" s="262" t="s">
        <v>312</v>
      </c>
      <c r="E1" s="85" t="s">
        <v>313</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349</v>
      </c>
      <c r="P1" s="285" t="s">
        <v>349</v>
      </c>
      <c r="Q1" s="85" t="s">
        <v>350</v>
      </c>
      <c r="R1" s="285" t="s">
        <v>350</v>
      </c>
      <c r="S1" s="85" t="s">
        <v>353</v>
      </c>
      <c r="T1" s="285" t="s">
        <v>353</v>
      </c>
      <c r="U1" s="85" t="s">
        <v>355</v>
      </c>
      <c r="V1" s="285" t="s">
        <v>355</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347</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347</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347</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Gebied1_2</f>
        <v/>
      </c>
      <c r="R1" s="58" t="s">
        <v>344</v>
      </c>
      <c r="T1" s="58" t="s">
        <v>101</v>
      </c>
      <c r="V1" s="58" t="s">
        <v>117</v>
      </c>
      <c r="X1" s="58" t="s">
        <v>122</v>
      </c>
      <c r="Y1" s="58" t="s">
        <v>356</v>
      </c>
      <c r="AA1" s="58" t="s">
        <v>122</v>
      </c>
      <c r="AB1" s="58" t="s">
        <v>356</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309</v>
      </c>
      <c r="AV1" s="58" t="s">
        <v>319</v>
      </c>
      <c r="AW1" s="58" t="s">
        <v>50</v>
      </c>
      <c r="AX1" s="58" t="s">
        <v>7</v>
      </c>
      <c r="AY1" s="58" t="s">
        <v>5</v>
      </c>
      <c r="AZ1" s="58" t="s">
        <v>52</v>
      </c>
      <c r="BA1" s="58" t="s">
        <v>243</v>
      </c>
      <c r="BB1" s="58" t="s">
        <v>53</v>
      </c>
      <c r="BC1" s="58" t="s">
        <v>43</v>
      </c>
      <c r="BD1" s="58" t="s">
        <v>355</v>
      </c>
      <c r="BE1" s="58" t="s">
        <v>349</v>
      </c>
      <c r="BF1" s="58" t="s">
        <v>350</v>
      </c>
      <c r="BG1" s="58" t="s">
        <v>353</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306</v>
      </c>
      <c r="BW1" s="58" t="s">
        <v>307</v>
      </c>
      <c r="BX1" s="58" t="s">
        <v>308</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79"/>
      <c r="D2" s="379"/>
      <c r="E2" s="25"/>
    </row>
    <row r="3" spans="1:5" ht="15" customHeight="1" x14ac:dyDescent="0.25">
      <c r="A3" s="25"/>
      <c r="B3" s="17" t="s">
        <v>16</v>
      </c>
      <c r="C3" s="381"/>
      <c r="D3" s="381"/>
      <c r="E3" s="25"/>
    </row>
    <row r="4" spans="1:5" ht="15" customHeight="1" x14ac:dyDescent="0.25">
      <c r="A4" s="25"/>
      <c r="B4" s="17" t="s">
        <v>17</v>
      </c>
      <c r="C4" s="381"/>
      <c r="D4" s="381"/>
      <c r="E4" s="25"/>
    </row>
    <row r="5" spans="1:5" x14ac:dyDescent="0.25">
      <c r="A5" s="25"/>
      <c r="B5" s="17" t="s">
        <v>18</v>
      </c>
      <c r="C5" s="381"/>
      <c r="D5" s="381"/>
      <c r="E5" s="25"/>
    </row>
    <row r="6" spans="1:5" ht="15" customHeight="1" x14ac:dyDescent="0.25">
      <c r="A6" s="25"/>
      <c r="B6" s="5"/>
      <c r="C6" s="382"/>
      <c r="D6" s="382"/>
      <c r="E6" s="25"/>
    </row>
    <row r="7" spans="1:5" ht="15" customHeight="1" x14ac:dyDescent="0.25">
      <c r="B7" s="192"/>
      <c r="C7" s="235" t="str">
        <f>IF($C$8="","Kies hieronder methode:","")</f>
        <v>Kies hieronder methode:</v>
      </c>
      <c r="D7" s="192"/>
    </row>
    <row r="8" spans="1:5" ht="15" customHeight="1" x14ac:dyDescent="0.25">
      <c r="A8" s="25"/>
      <c r="B8" s="151" t="s">
        <v>19</v>
      </c>
      <c r="C8" s="380" t="s">
        <v>501</v>
      </c>
      <c r="D8" s="380"/>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PBtvWzgCqu2PsbMPn9FQwJ2gcjwt6hn5iQNSR0GgQhvk4uAjldyYuPAsTQ72knlq617tiMt3jJshni774LaMkg==" saltValue="Y2Rdg0c0COosqMGGBiG64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356</v>
      </c>
      <c r="D1" s="58" t="s">
        <v>122</v>
      </c>
      <c r="E1" s="58" t="s">
        <v>356</v>
      </c>
      <c r="G1" s="58" t="s">
        <v>380</v>
      </c>
      <c r="H1" s="58" t="s">
        <v>356</v>
      </c>
      <c r="J1" s="58" t="s">
        <v>380</v>
      </c>
      <c r="K1" s="58" t="s">
        <v>356</v>
      </c>
      <c r="M1" s="58" t="s">
        <v>187</v>
      </c>
      <c r="N1" s="58" t="s">
        <v>188</v>
      </c>
      <c r="P1" s="58" t="s">
        <v>157</v>
      </c>
      <c r="Q1" s="58" t="s">
        <v>140</v>
      </c>
      <c r="R1" s="58" t="s">
        <v>141</v>
      </c>
      <c r="S1" s="58" t="s">
        <v>142</v>
      </c>
      <c r="T1" s="58" t="s">
        <v>143</v>
      </c>
      <c r="U1" s="58" t="s">
        <v>144</v>
      </c>
      <c r="V1" s="58" t="s">
        <v>145</v>
      </c>
      <c r="W1" s="58" t="s">
        <v>146</v>
      </c>
      <c r="X1" s="58" t="s">
        <v>147</v>
      </c>
      <c r="Y1" s="58" t="s">
        <v>306</v>
      </c>
      <c r="Z1" s="58" t="s">
        <v>307</v>
      </c>
      <c r="AA1" s="58" t="s">
        <v>308</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333</v>
      </c>
      <c r="R1" s="273" t="s">
        <v>334</v>
      </c>
      <c r="S1" s="273" t="s">
        <v>335</v>
      </c>
      <c r="T1" s="273" t="s">
        <v>336</v>
      </c>
      <c r="U1" s="273" t="s">
        <v>337</v>
      </c>
      <c r="V1" s="273" t="s">
        <v>338</v>
      </c>
      <c r="W1" s="273" t="s">
        <v>339</v>
      </c>
      <c r="X1" s="273" t="s">
        <v>340</v>
      </c>
      <c r="Y1" s="273" t="s">
        <v>341</v>
      </c>
      <c r="Z1" s="273" t="s">
        <v>342</v>
      </c>
      <c r="AA1" s="273" t="s">
        <v>343</v>
      </c>
      <c r="AB1" s="273" t="s">
        <v>374</v>
      </c>
      <c r="AC1" s="273" t="s">
        <v>375</v>
      </c>
      <c r="AD1" s="273" t="s">
        <v>376</v>
      </c>
    </row>
    <row r="2" spans="1:30" x14ac:dyDescent="0.25">
      <c r="A2" s="91" t="str" cm="1">
        <f t="array" ref="A2">IFERROR(IF(Openstelling_Keuze&lt;&gt;"",_xlfn._xlws.FILTER(Spec_Activiteit!$A$2:$P$1500,Spec_Activiteit!$A$2:$A$1500=Openstelling_Keuze,""),""),"")</f>
        <v/>
      </c>
      <c r="B2" s="91"/>
      <c r="C2" s="333"/>
      <c r="D2" s="333"/>
      <c r="E2" s="333"/>
      <c r="F2" s="333"/>
      <c r="G2" s="333"/>
      <c r="H2" s="333"/>
      <c r="I2" s="333"/>
      <c r="J2" s="333"/>
      <c r="K2" s="333"/>
      <c r="L2" s="333"/>
      <c r="M2" s="333"/>
      <c r="N2" s="333"/>
      <c r="O2" s="333"/>
      <c r="P2" s="333"/>
      <c r="Q2" s="333" t="str">
        <f>IF(C2=1,C$1,"")</f>
        <v/>
      </c>
      <c r="R2" s="333" t="str">
        <f t="shared" ref="R2:AD14" si="0">IF(D2=1,D$1,"")</f>
        <v/>
      </c>
      <c r="S2" s="333" t="str">
        <f t="shared" si="0"/>
        <v/>
      </c>
      <c r="T2" s="333" t="str">
        <f t="shared" si="0"/>
        <v/>
      </c>
      <c r="U2" s="333" t="str">
        <f t="shared" si="0"/>
        <v/>
      </c>
      <c r="V2" s="333" t="str">
        <f t="shared" si="0"/>
        <v/>
      </c>
      <c r="W2" s="333" t="str">
        <f t="shared" si="0"/>
        <v/>
      </c>
      <c r="X2" s="333" t="str">
        <f t="shared" si="0"/>
        <v/>
      </c>
      <c r="Y2" s="333" t="str">
        <f t="shared" si="0"/>
        <v/>
      </c>
      <c r="Z2" s="333" t="str">
        <f t="shared" si="0"/>
        <v/>
      </c>
      <c r="AA2" s="333" t="str">
        <f t="shared" si="0"/>
        <v/>
      </c>
      <c r="AB2" s="333" t="str">
        <f t="shared" si="0"/>
        <v/>
      </c>
      <c r="AC2" s="333" t="str">
        <f t="shared" si="0"/>
        <v/>
      </c>
      <c r="AD2" s="333" t="str">
        <f>IF(P2=1,P$1,"")</f>
        <v/>
      </c>
    </row>
    <row r="3" spans="1:30" x14ac:dyDescent="0.25">
      <c r="A3" s="91"/>
      <c r="B3" s="91"/>
      <c r="C3" s="333"/>
      <c r="D3" s="333"/>
      <c r="E3" s="333"/>
      <c r="F3" s="333"/>
      <c r="G3" s="333"/>
      <c r="H3" s="333"/>
      <c r="I3" s="333"/>
      <c r="J3" s="333"/>
      <c r="K3" s="333"/>
      <c r="L3" s="333"/>
      <c r="M3" s="333"/>
      <c r="N3" s="333"/>
      <c r="O3" s="333"/>
      <c r="P3" s="333"/>
      <c r="Q3" s="333" t="str">
        <f t="shared" ref="Q3:Q14" si="1">IF(C3=1,C$1,"")</f>
        <v/>
      </c>
      <c r="R3" s="333" t="str">
        <f t="shared" si="0"/>
        <v/>
      </c>
      <c r="S3" s="333" t="str">
        <f t="shared" si="0"/>
        <v/>
      </c>
      <c r="T3" s="333" t="str">
        <f t="shared" si="0"/>
        <v/>
      </c>
      <c r="U3" s="333" t="str">
        <f t="shared" si="0"/>
        <v/>
      </c>
      <c r="V3" s="333" t="str">
        <f t="shared" si="0"/>
        <v/>
      </c>
      <c r="W3" s="333" t="str">
        <f t="shared" si="0"/>
        <v/>
      </c>
      <c r="X3" s="333" t="str">
        <f t="shared" si="0"/>
        <v/>
      </c>
      <c r="Y3" s="333" t="str">
        <f t="shared" si="0"/>
        <v/>
      </c>
      <c r="Z3" s="333" t="str">
        <f t="shared" si="0"/>
        <v/>
      </c>
      <c r="AA3" s="333" t="str">
        <f t="shared" si="0"/>
        <v/>
      </c>
      <c r="AB3" s="333" t="str">
        <f t="shared" si="0"/>
        <v/>
      </c>
      <c r="AC3" s="333" t="str">
        <f t="shared" si="0"/>
        <v/>
      </c>
      <c r="AD3" s="333" t="str">
        <f>IF(P3=1,P$1,"")</f>
        <v/>
      </c>
    </row>
    <row r="4" spans="1:30" x14ac:dyDescent="0.25">
      <c r="A4" s="91"/>
      <c r="B4" s="91"/>
      <c r="C4" s="333"/>
      <c r="D4" s="333"/>
      <c r="E4" s="333"/>
      <c r="F4" s="333"/>
      <c r="G4" s="333"/>
      <c r="H4" s="333"/>
      <c r="I4" s="333"/>
      <c r="J4" s="333"/>
      <c r="K4" s="333"/>
      <c r="L4" s="333"/>
      <c r="M4" s="333"/>
      <c r="N4" s="333"/>
      <c r="O4" s="333"/>
      <c r="P4" s="333"/>
      <c r="Q4" s="333" t="str">
        <f t="shared" si="1"/>
        <v/>
      </c>
      <c r="R4" s="333" t="str">
        <f t="shared" si="0"/>
        <v/>
      </c>
      <c r="S4" s="333" t="str">
        <f t="shared" si="0"/>
        <v/>
      </c>
      <c r="T4" s="333" t="str">
        <f t="shared" si="0"/>
        <v/>
      </c>
      <c r="U4" s="333" t="str">
        <f t="shared" si="0"/>
        <v/>
      </c>
      <c r="V4" s="333" t="str">
        <f t="shared" si="0"/>
        <v/>
      </c>
      <c r="W4" s="333" t="str">
        <f t="shared" si="0"/>
        <v/>
      </c>
      <c r="X4" s="333" t="str">
        <f t="shared" si="0"/>
        <v/>
      </c>
      <c r="Y4" s="333" t="str">
        <f t="shared" si="0"/>
        <v/>
      </c>
      <c r="Z4" s="333" t="str">
        <f t="shared" si="0"/>
        <v/>
      </c>
      <c r="AA4" s="333" t="str">
        <f t="shared" si="0"/>
        <v/>
      </c>
      <c r="AB4" s="333" t="str">
        <f t="shared" si="0"/>
        <v/>
      </c>
      <c r="AC4" s="333" t="str">
        <f t="shared" si="0"/>
        <v/>
      </c>
      <c r="AD4" s="333" t="str">
        <f>IF(P4=1,P$1,"")</f>
        <v/>
      </c>
    </row>
    <row r="5" spans="1:30" x14ac:dyDescent="0.25">
      <c r="A5" s="91"/>
      <c r="B5" s="91"/>
      <c r="C5" s="333"/>
      <c r="D5" s="333"/>
      <c r="E5" s="333"/>
      <c r="F5" s="333"/>
      <c r="G5" s="333"/>
      <c r="H5" s="333"/>
      <c r="I5" s="333"/>
      <c r="J5" s="333"/>
      <c r="K5" s="333"/>
      <c r="L5" s="333"/>
      <c r="M5" s="333"/>
      <c r="N5" s="333"/>
      <c r="O5" s="333"/>
      <c r="P5" s="333"/>
      <c r="Q5" s="333" t="str">
        <f t="shared" si="1"/>
        <v/>
      </c>
      <c r="R5" s="333" t="str">
        <f t="shared" si="0"/>
        <v/>
      </c>
      <c r="S5" s="333" t="str">
        <f t="shared" si="0"/>
        <v/>
      </c>
      <c r="T5" s="333" t="str">
        <f t="shared" si="0"/>
        <v/>
      </c>
      <c r="U5" s="333" t="str">
        <f t="shared" si="0"/>
        <v/>
      </c>
      <c r="V5" s="333" t="str">
        <f t="shared" si="0"/>
        <v/>
      </c>
      <c r="W5" s="333" t="str">
        <f t="shared" si="0"/>
        <v/>
      </c>
      <c r="X5" s="333" t="str">
        <f t="shared" si="0"/>
        <v/>
      </c>
      <c r="Y5" s="333" t="str">
        <f t="shared" si="0"/>
        <v/>
      </c>
      <c r="Z5" s="333" t="str">
        <f t="shared" si="0"/>
        <v/>
      </c>
      <c r="AA5" s="333" t="str">
        <f t="shared" si="0"/>
        <v/>
      </c>
      <c r="AB5" s="333" t="str">
        <f t="shared" si="0"/>
        <v/>
      </c>
      <c r="AC5" s="333" t="str">
        <f t="shared" si="0"/>
        <v/>
      </c>
      <c r="AD5" s="333" t="str">
        <f t="shared" si="0"/>
        <v/>
      </c>
    </row>
    <row r="6" spans="1:30" x14ac:dyDescent="0.25">
      <c r="A6" s="91"/>
      <c r="B6" s="91"/>
      <c r="C6" s="333"/>
      <c r="D6" s="333"/>
      <c r="E6" s="333"/>
      <c r="F6" s="333"/>
      <c r="G6" s="333"/>
      <c r="H6" s="333"/>
      <c r="I6" s="333"/>
      <c r="J6" s="333"/>
      <c r="K6" s="333"/>
      <c r="L6" s="333"/>
      <c r="M6" s="333"/>
      <c r="N6" s="333"/>
      <c r="O6" s="333"/>
      <c r="P6" s="333"/>
      <c r="Q6" s="333" t="str">
        <f t="shared" si="1"/>
        <v/>
      </c>
      <c r="R6" s="333" t="str">
        <f t="shared" si="0"/>
        <v/>
      </c>
      <c r="S6" s="333" t="str">
        <f t="shared" si="0"/>
        <v/>
      </c>
      <c r="T6" s="333" t="str">
        <f t="shared" si="0"/>
        <v/>
      </c>
      <c r="U6" s="333" t="str">
        <f t="shared" si="0"/>
        <v/>
      </c>
      <c r="V6" s="333" t="str">
        <f t="shared" si="0"/>
        <v/>
      </c>
      <c r="W6" s="333" t="str">
        <f t="shared" si="0"/>
        <v/>
      </c>
      <c r="X6" s="333" t="str">
        <f t="shared" si="0"/>
        <v/>
      </c>
      <c r="Y6" s="333" t="str">
        <f t="shared" si="0"/>
        <v/>
      </c>
      <c r="Z6" s="333" t="str">
        <f t="shared" si="0"/>
        <v/>
      </c>
      <c r="AA6" s="333" t="str">
        <f t="shared" si="0"/>
        <v/>
      </c>
      <c r="AB6" s="333" t="str">
        <f t="shared" si="0"/>
        <v/>
      </c>
      <c r="AC6" s="333" t="str">
        <f t="shared" si="0"/>
        <v/>
      </c>
      <c r="AD6" s="333" t="str">
        <f t="shared" si="0"/>
        <v/>
      </c>
    </row>
    <row r="7" spans="1:30" x14ac:dyDescent="0.25">
      <c r="A7" s="91"/>
      <c r="B7" s="91"/>
      <c r="C7" s="333"/>
      <c r="D7" s="333"/>
      <c r="E7" s="333"/>
      <c r="F7" s="333"/>
      <c r="G7" s="333"/>
      <c r="H7" s="333"/>
      <c r="I7" s="333"/>
      <c r="J7" s="333"/>
      <c r="K7" s="333"/>
      <c r="L7" s="333"/>
      <c r="M7" s="333"/>
      <c r="N7" s="333"/>
      <c r="O7" s="333"/>
      <c r="P7" s="333"/>
      <c r="Q7" s="333" t="str">
        <f t="shared" si="1"/>
        <v/>
      </c>
      <c r="R7" s="333" t="str">
        <f t="shared" si="0"/>
        <v/>
      </c>
      <c r="S7" s="333" t="str">
        <f t="shared" si="0"/>
        <v/>
      </c>
      <c r="T7" s="333" t="str">
        <f t="shared" si="0"/>
        <v/>
      </c>
      <c r="U7" s="333" t="str">
        <f t="shared" si="0"/>
        <v/>
      </c>
      <c r="V7" s="333" t="str">
        <f t="shared" si="0"/>
        <v/>
      </c>
      <c r="W7" s="333" t="str">
        <f t="shared" si="0"/>
        <v/>
      </c>
      <c r="X7" s="333" t="str">
        <f t="shared" si="0"/>
        <v/>
      </c>
      <c r="Y7" s="333" t="str">
        <f t="shared" si="0"/>
        <v/>
      </c>
      <c r="Z7" s="333" t="str">
        <f t="shared" si="0"/>
        <v/>
      </c>
      <c r="AA7" s="333" t="str">
        <f t="shared" si="0"/>
        <v/>
      </c>
      <c r="AB7" s="333" t="str">
        <f t="shared" si="0"/>
        <v/>
      </c>
      <c r="AC7" s="333" t="str">
        <f t="shared" si="0"/>
        <v/>
      </c>
      <c r="AD7" s="333" t="str">
        <f t="shared" si="0"/>
        <v/>
      </c>
    </row>
    <row r="8" spans="1:30" x14ac:dyDescent="0.25">
      <c r="A8" s="91"/>
      <c r="B8" s="91"/>
      <c r="C8" s="333"/>
      <c r="D8" s="333"/>
      <c r="E8" s="333"/>
      <c r="F8" s="333"/>
      <c r="G8" s="333"/>
      <c r="H8" s="333"/>
      <c r="I8" s="333"/>
      <c r="J8" s="333"/>
      <c r="K8" s="333"/>
      <c r="L8" s="333"/>
      <c r="M8" s="333"/>
      <c r="N8" s="333"/>
      <c r="O8" s="333"/>
      <c r="P8" s="333"/>
      <c r="Q8" s="333" t="str">
        <f t="shared" si="1"/>
        <v/>
      </c>
      <c r="R8" s="333" t="str">
        <f t="shared" si="0"/>
        <v/>
      </c>
      <c r="S8" s="333" t="str">
        <f t="shared" si="0"/>
        <v/>
      </c>
      <c r="T8" s="333" t="str">
        <f t="shared" si="0"/>
        <v/>
      </c>
      <c r="U8" s="333" t="str">
        <f t="shared" si="0"/>
        <v/>
      </c>
      <c r="V8" s="333" t="str">
        <f t="shared" si="0"/>
        <v/>
      </c>
      <c r="W8" s="333" t="str">
        <f t="shared" si="0"/>
        <v/>
      </c>
      <c r="X8" s="333" t="str">
        <f t="shared" si="0"/>
        <v/>
      </c>
      <c r="Y8" s="333" t="str">
        <f t="shared" si="0"/>
        <v/>
      </c>
      <c r="Z8" s="333" t="str">
        <f t="shared" si="0"/>
        <v/>
      </c>
      <c r="AA8" s="333" t="str">
        <f t="shared" si="0"/>
        <v/>
      </c>
      <c r="AB8" s="333" t="str">
        <f t="shared" si="0"/>
        <v/>
      </c>
      <c r="AC8" s="333" t="str">
        <f t="shared" si="0"/>
        <v/>
      </c>
      <c r="AD8" s="333" t="str">
        <f t="shared" si="0"/>
        <v/>
      </c>
    </row>
    <row r="9" spans="1:30" x14ac:dyDescent="0.25">
      <c r="A9" s="91"/>
      <c r="B9" s="91"/>
      <c r="C9" s="333"/>
      <c r="D9" s="333"/>
      <c r="E9" s="333"/>
      <c r="F9" s="333"/>
      <c r="G9" s="333"/>
      <c r="H9" s="333"/>
      <c r="I9" s="333"/>
      <c r="J9" s="333"/>
      <c r="K9" s="333"/>
      <c r="L9" s="333"/>
      <c r="M9" s="333"/>
      <c r="N9" s="333"/>
      <c r="O9" s="333"/>
      <c r="P9" s="333"/>
      <c r="Q9" s="333" t="str">
        <f t="shared" si="1"/>
        <v/>
      </c>
      <c r="R9" s="333" t="str">
        <f t="shared" si="0"/>
        <v/>
      </c>
      <c r="S9" s="333" t="str">
        <f t="shared" si="0"/>
        <v/>
      </c>
      <c r="T9" s="333" t="str">
        <f t="shared" si="0"/>
        <v/>
      </c>
      <c r="U9" s="333" t="str">
        <f t="shared" si="0"/>
        <v/>
      </c>
      <c r="V9" s="333" t="str">
        <f t="shared" si="0"/>
        <v/>
      </c>
      <c r="W9" s="333" t="str">
        <f t="shared" si="0"/>
        <v/>
      </c>
      <c r="X9" s="333" t="str">
        <f t="shared" si="0"/>
        <v/>
      </c>
      <c r="Y9" s="333" t="str">
        <f t="shared" si="0"/>
        <v/>
      </c>
      <c r="Z9" s="333" t="str">
        <f t="shared" si="0"/>
        <v/>
      </c>
      <c r="AA9" s="333" t="str">
        <f t="shared" si="0"/>
        <v/>
      </c>
      <c r="AB9" s="333" t="str">
        <f t="shared" si="0"/>
        <v/>
      </c>
      <c r="AC9" s="333" t="str">
        <f t="shared" si="0"/>
        <v/>
      </c>
      <c r="AD9" s="333" t="str">
        <f t="shared" si="0"/>
        <v/>
      </c>
    </row>
    <row r="10" spans="1:30" x14ac:dyDescent="0.25">
      <c r="A10" s="91"/>
      <c r="B10" s="91"/>
      <c r="C10" s="333"/>
      <c r="D10" s="333"/>
      <c r="E10" s="333"/>
      <c r="F10" s="333"/>
      <c r="G10" s="333"/>
      <c r="H10" s="333"/>
      <c r="I10" s="333"/>
      <c r="J10" s="333"/>
      <c r="K10" s="333"/>
      <c r="L10" s="333"/>
      <c r="M10" s="333"/>
      <c r="N10" s="333"/>
      <c r="O10" s="333"/>
      <c r="P10" s="333"/>
      <c r="Q10" s="333" t="str">
        <f t="shared" si="1"/>
        <v/>
      </c>
      <c r="R10" s="333" t="str">
        <f t="shared" si="0"/>
        <v/>
      </c>
      <c r="S10" s="333" t="str">
        <f t="shared" si="0"/>
        <v/>
      </c>
      <c r="T10" s="333" t="str">
        <f t="shared" si="0"/>
        <v/>
      </c>
      <c r="U10" s="333" t="str">
        <f t="shared" si="0"/>
        <v/>
      </c>
      <c r="V10" s="333" t="str">
        <f t="shared" si="0"/>
        <v/>
      </c>
      <c r="W10" s="333" t="str">
        <f t="shared" si="0"/>
        <v/>
      </c>
      <c r="X10" s="333" t="str">
        <f t="shared" si="0"/>
        <v/>
      </c>
      <c r="Y10" s="333" t="str">
        <f t="shared" si="0"/>
        <v/>
      </c>
      <c r="Z10" s="333" t="str">
        <f t="shared" si="0"/>
        <v/>
      </c>
      <c r="AA10" s="333" t="str">
        <f t="shared" si="0"/>
        <v/>
      </c>
      <c r="AB10" s="333" t="str">
        <f t="shared" si="0"/>
        <v/>
      </c>
      <c r="AC10" s="333" t="str">
        <f t="shared" si="0"/>
        <v/>
      </c>
      <c r="AD10" s="333" t="str">
        <f t="shared" si="0"/>
        <v/>
      </c>
    </row>
    <row r="11" spans="1:30" x14ac:dyDescent="0.25">
      <c r="A11" s="91"/>
      <c r="B11" s="91"/>
      <c r="C11" s="333"/>
      <c r="D11" s="333"/>
      <c r="E11" s="333"/>
      <c r="F11" s="333"/>
      <c r="G11" s="333"/>
      <c r="H11" s="333"/>
      <c r="I11" s="333"/>
      <c r="J11" s="333"/>
      <c r="K11" s="333"/>
      <c r="L11" s="333"/>
      <c r="M11" s="333"/>
      <c r="N11" s="333"/>
      <c r="O11" s="333"/>
      <c r="P11" s="333"/>
      <c r="Q11" s="333" t="str">
        <f t="shared" si="1"/>
        <v/>
      </c>
      <c r="R11" s="333" t="str">
        <f t="shared" si="0"/>
        <v/>
      </c>
      <c r="S11" s="333" t="str">
        <f t="shared" si="0"/>
        <v/>
      </c>
      <c r="T11" s="333" t="str">
        <f t="shared" si="0"/>
        <v/>
      </c>
      <c r="U11" s="333" t="str">
        <f t="shared" si="0"/>
        <v/>
      </c>
      <c r="V11" s="333" t="str">
        <f t="shared" si="0"/>
        <v/>
      </c>
      <c r="W11" s="333" t="str">
        <f t="shared" si="0"/>
        <v/>
      </c>
      <c r="X11" s="333" t="str">
        <f t="shared" si="0"/>
        <v/>
      </c>
      <c r="Y11" s="333" t="str">
        <f t="shared" si="0"/>
        <v/>
      </c>
      <c r="Z11" s="333" t="str">
        <f t="shared" si="0"/>
        <v/>
      </c>
      <c r="AA11" s="333" t="str">
        <f t="shared" si="0"/>
        <v/>
      </c>
      <c r="AB11" s="333" t="str">
        <f t="shared" si="0"/>
        <v/>
      </c>
      <c r="AC11" s="333" t="str">
        <f t="shared" si="0"/>
        <v/>
      </c>
      <c r="AD11" s="333" t="str">
        <f t="shared" si="0"/>
        <v/>
      </c>
    </row>
    <row r="12" spans="1:30" x14ac:dyDescent="0.25">
      <c r="A12" s="91"/>
      <c r="B12" s="91"/>
      <c r="C12" s="333"/>
      <c r="D12" s="333"/>
      <c r="E12" s="333"/>
      <c r="F12" s="333"/>
      <c r="G12" s="333"/>
      <c r="H12" s="333"/>
      <c r="I12" s="333"/>
      <c r="J12" s="333"/>
      <c r="K12" s="333"/>
      <c r="L12" s="333"/>
      <c r="M12" s="333"/>
      <c r="N12" s="333"/>
      <c r="O12" s="333"/>
      <c r="P12" s="333"/>
      <c r="Q12" s="333" t="str">
        <f t="shared" si="1"/>
        <v/>
      </c>
      <c r="R12" s="333" t="str">
        <f t="shared" si="0"/>
        <v/>
      </c>
      <c r="S12" s="333" t="str">
        <f t="shared" si="0"/>
        <v/>
      </c>
      <c r="T12" s="333" t="str">
        <f t="shared" si="0"/>
        <v/>
      </c>
      <c r="U12" s="333" t="str">
        <f t="shared" si="0"/>
        <v/>
      </c>
      <c r="V12" s="333" t="str">
        <f t="shared" si="0"/>
        <v/>
      </c>
      <c r="W12" s="333" t="str">
        <f t="shared" si="0"/>
        <v/>
      </c>
      <c r="X12" s="333" t="str">
        <f t="shared" si="0"/>
        <v/>
      </c>
      <c r="Y12" s="333" t="str">
        <f t="shared" si="0"/>
        <v/>
      </c>
      <c r="Z12" s="333" t="str">
        <f t="shared" si="0"/>
        <v/>
      </c>
      <c r="AA12" s="333" t="str">
        <f t="shared" si="0"/>
        <v/>
      </c>
      <c r="AB12" s="333" t="str">
        <f t="shared" si="0"/>
        <v/>
      </c>
      <c r="AC12" s="333" t="str">
        <f t="shared" si="0"/>
        <v/>
      </c>
      <c r="AD12" s="333" t="str">
        <f t="shared" si="0"/>
        <v/>
      </c>
    </row>
    <row r="13" spans="1:30" x14ac:dyDescent="0.25">
      <c r="A13" s="91"/>
      <c r="B13" s="91"/>
      <c r="C13" s="333"/>
      <c r="D13" s="333"/>
      <c r="E13" s="333"/>
      <c r="F13" s="333"/>
      <c r="G13" s="333"/>
      <c r="H13" s="333"/>
      <c r="I13" s="333"/>
      <c r="J13" s="333"/>
      <c r="K13" s="333"/>
      <c r="L13" s="333"/>
      <c r="M13" s="333"/>
      <c r="N13" s="333"/>
      <c r="O13" s="333"/>
      <c r="P13" s="333"/>
      <c r="Q13" s="333" t="str">
        <f t="shared" si="1"/>
        <v/>
      </c>
      <c r="R13" s="333" t="str">
        <f t="shared" si="0"/>
        <v/>
      </c>
      <c r="S13" s="333" t="str">
        <f t="shared" si="0"/>
        <v/>
      </c>
      <c r="T13" s="333" t="str">
        <f t="shared" si="0"/>
        <v/>
      </c>
      <c r="U13" s="333" t="str">
        <f t="shared" si="0"/>
        <v/>
      </c>
      <c r="V13" s="333" t="str">
        <f t="shared" si="0"/>
        <v/>
      </c>
      <c r="W13" s="333" t="str">
        <f t="shared" si="0"/>
        <v/>
      </c>
      <c r="X13" s="333" t="str">
        <f t="shared" si="0"/>
        <v/>
      </c>
      <c r="Y13" s="333" t="str">
        <f t="shared" si="0"/>
        <v/>
      </c>
      <c r="Z13" s="333" t="str">
        <f t="shared" si="0"/>
        <v/>
      </c>
      <c r="AA13" s="333" t="str">
        <f t="shared" si="0"/>
        <v/>
      </c>
      <c r="AB13" s="333" t="str">
        <f t="shared" si="0"/>
        <v/>
      </c>
      <c r="AC13" s="333" t="str">
        <f t="shared" si="0"/>
        <v/>
      </c>
      <c r="AD13" s="333" t="str">
        <f t="shared" si="0"/>
        <v/>
      </c>
    </row>
    <row r="14" spans="1:30" x14ac:dyDescent="0.25">
      <c r="A14" s="91"/>
      <c r="B14" s="91"/>
      <c r="C14" s="333"/>
      <c r="D14" s="333"/>
      <c r="E14" s="333"/>
      <c r="F14" s="333"/>
      <c r="G14" s="333"/>
      <c r="H14" s="333"/>
      <c r="I14" s="333"/>
      <c r="J14" s="333"/>
      <c r="K14" s="333"/>
      <c r="L14" s="333"/>
      <c r="M14" s="333"/>
      <c r="N14" s="333"/>
      <c r="O14" s="333"/>
      <c r="P14" s="333"/>
      <c r="Q14" s="333" t="str">
        <f t="shared" si="1"/>
        <v/>
      </c>
      <c r="R14" s="333" t="str">
        <f t="shared" si="0"/>
        <v/>
      </c>
      <c r="S14" s="333" t="str">
        <f t="shared" si="0"/>
        <v/>
      </c>
      <c r="T14" s="333" t="str">
        <f t="shared" si="0"/>
        <v/>
      </c>
      <c r="U14" s="333" t="str">
        <f t="shared" si="0"/>
        <v/>
      </c>
      <c r="V14" s="333" t="str">
        <f t="shared" si="0"/>
        <v/>
      </c>
      <c r="W14" s="333" t="str">
        <f t="shared" si="0"/>
        <v/>
      </c>
      <c r="X14" s="333" t="str">
        <f t="shared" si="0"/>
        <v/>
      </c>
      <c r="Y14" s="333" t="str">
        <f t="shared" si="0"/>
        <v/>
      </c>
      <c r="Z14" s="333" t="str">
        <f t="shared" si="0"/>
        <v/>
      </c>
      <c r="AA14" s="333" t="str">
        <f t="shared" si="0"/>
        <v/>
      </c>
      <c r="AB14" s="333" t="str">
        <f t="shared" si="0"/>
        <v/>
      </c>
      <c r="AC14" s="333" t="str">
        <f t="shared" si="0"/>
        <v/>
      </c>
      <c r="AD14" s="33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0" t="s">
        <v>44</v>
      </c>
      <c r="B1" s="470"/>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309</v>
      </c>
      <c r="C16" t="s">
        <v>49</v>
      </c>
    </row>
    <row r="17" spans="1:12" x14ac:dyDescent="0.25">
      <c r="A17" t="s">
        <v>319</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306</v>
      </c>
      <c r="K20" s="58" t="s">
        <v>307</v>
      </c>
      <c r="L20" s="58" t="s">
        <v>308</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306</v>
      </c>
      <c r="K34" s="58" t="s">
        <v>307</v>
      </c>
      <c r="L34" s="58" t="s">
        <v>308</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306</v>
      </c>
      <c r="K48" s="58" t="s">
        <v>307</v>
      </c>
      <c r="L48" s="58" t="s">
        <v>308</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314</v>
      </c>
      <c r="C104" s="58" t="s">
        <v>315</v>
      </c>
      <c r="D104" s="58" t="s">
        <v>316</v>
      </c>
      <c r="E104" s="58" t="s">
        <v>317</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314</v>
      </c>
      <c r="C118" s="58" t="s">
        <v>315</v>
      </c>
      <c r="D118" s="58" t="s">
        <v>316</v>
      </c>
      <c r="E118" s="58" t="s">
        <v>317</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314</v>
      </c>
      <c r="C132" s="58" t="s">
        <v>315</v>
      </c>
      <c r="D132" s="58" t="s">
        <v>316</v>
      </c>
      <c r="E132" s="58" t="s">
        <v>317</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333</v>
      </c>
      <c r="C146" s="272" t="s">
        <v>334</v>
      </c>
      <c r="D146" s="272" t="s">
        <v>335</v>
      </c>
      <c r="E146" s="272" t="s">
        <v>336</v>
      </c>
      <c r="F146" s="272" t="s">
        <v>337</v>
      </c>
      <c r="G146" s="272" t="s">
        <v>338</v>
      </c>
      <c r="H146" s="272" t="s">
        <v>339</v>
      </c>
      <c r="I146" s="272" t="s">
        <v>340</v>
      </c>
      <c r="J146" s="272" t="s">
        <v>341</v>
      </c>
      <c r="K146" s="272" t="s">
        <v>342</v>
      </c>
      <c r="L146" s="272" t="s">
        <v>343</v>
      </c>
      <c r="M146" s="272" t="s">
        <v>374</v>
      </c>
      <c r="N146" s="272" t="s">
        <v>375</v>
      </c>
      <c r="O146" s="272" t="s">
        <v>376</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333</v>
      </c>
      <c r="C160" s="272" t="s">
        <v>334</v>
      </c>
      <c r="D160" s="272" t="s">
        <v>335</v>
      </c>
      <c r="E160" s="272" t="s">
        <v>336</v>
      </c>
      <c r="F160" s="272" t="s">
        <v>337</v>
      </c>
      <c r="G160" s="272" t="s">
        <v>338</v>
      </c>
      <c r="H160" s="272" t="s">
        <v>339</v>
      </c>
      <c r="I160" s="272" t="s">
        <v>340</v>
      </c>
      <c r="J160" s="272" t="s">
        <v>341</v>
      </c>
      <c r="K160" s="272" t="s">
        <v>342</v>
      </c>
      <c r="L160" s="272" t="s">
        <v>343</v>
      </c>
      <c r="M160" s="272" t="s">
        <v>374</v>
      </c>
      <c r="N160" s="272" t="s">
        <v>375</v>
      </c>
      <c r="O160" s="272" t="s">
        <v>376</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333</v>
      </c>
      <c r="C174" s="272" t="s">
        <v>334</v>
      </c>
      <c r="D174" s="272" t="s">
        <v>335</v>
      </c>
      <c r="E174" s="272" t="s">
        <v>336</v>
      </c>
      <c r="F174" s="272" t="s">
        <v>337</v>
      </c>
      <c r="G174" s="272" t="s">
        <v>338</v>
      </c>
      <c r="H174" s="272" t="s">
        <v>339</v>
      </c>
      <c r="I174" s="272" t="s">
        <v>340</v>
      </c>
      <c r="J174" s="272" t="s">
        <v>341</v>
      </c>
      <c r="K174" s="272" t="s">
        <v>342</v>
      </c>
      <c r="L174" s="272" t="s">
        <v>343</v>
      </c>
      <c r="M174" s="272" t="s">
        <v>374</v>
      </c>
      <c r="N174" s="272" t="s">
        <v>375</v>
      </c>
      <c r="O174" s="272" t="s">
        <v>376</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318</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3" t="str">
        <f>IF(OR(LEFT(Methode_Keuze,4)="Geen",Methode_Keuze=""),"Kosten","Kosten"&amp;CHAR(10)&amp;"(exclusief forfait)")</f>
        <v>Kosten</v>
      </c>
      <c r="F3" s="384"/>
      <c r="G3" s="383" t="str">
        <f>IF(OR(LEFT(Methode_Keuze,4)="Geen",Methode_Keuze=""),"Verdeling kosten naar rato","Verdeling kosten naar rato"&amp;CHAR(10)&amp;"(exclusief forfait)")</f>
        <v>Verdeling kosten naar rato</v>
      </c>
      <c r="H3" s="384"/>
      <c r="I3" s="383" t="str">
        <f>IF(OR(LEFT(Methode_Keuze,4)="Geen",Methode_Keuze=""),"Verdeling subsidie in %","Verdeling subsidie in %"&amp;CHAR(10)&amp;"(inclusief forfait)")</f>
        <v>Verdeling subsidie in %</v>
      </c>
      <c r="J3" s="384"/>
      <c r="K3" s="385" t="str">
        <f>IF(OR(LEFT(Methode_Keuze,4)="Geen",Methode_Keuze=""),"Subsidiebedrag","Subsidiebedrag"&amp;CHAR(10)&amp;"(inclusief forfait)")</f>
        <v>Subsidiebedrag</v>
      </c>
      <c r="L3" s="386"/>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7"/>
      <c r="D5" s="377"/>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7"/>
      <c r="D6" s="377"/>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7"/>
      <c r="D7" s="377"/>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7"/>
      <c r="D8" s="377"/>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7"/>
      <c r="D9" s="377"/>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7"/>
      <c r="D10" s="377"/>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7"/>
      <c r="D11" s="377"/>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7"/>
      <c r="D12" s="377"/>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7"/>
      <c r="D13" s="377"/>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7"/>
      <c r="D14" s="377"/>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7"/>
      <c r="D15" s="377"/>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7"/>
      <c r="D16" s="377"/>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7"/>
      <c r="D17" s="377"/>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7"/>
      <c r="D18" s="377"/>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7"/>
      <c r="D19" s="377"/>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7"/>
      <c r="D20" s="377"/>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7"/>
      <c r="D21" s="377"/>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7"/>
      <c r="D22" s="377"/>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7"/>
      <c r="D23" s="377"/>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7"/>
      <c r="D24" s="377"/>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7"/>
      <c r="D25" s="377"/>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7"/>
      <c r="D26" s="377"/>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7"/>
      <c r="D27" s="377"/>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7"/>
      <c r="D28" s="377"/>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7"/>
      <c r="D29" s="377"/>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7"/>
      <c r="D30" s="377"/>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7"/>
      <c r="D31" s="377"/>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7"/>
      <c r="D32" s="377"/>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7"/>
      <c r="D33" s="377"/>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7"/>
      <c r="D34" s="377"/>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87"/>
      <c r="B3" s="387"/>
      <c r="C3" s="386"/>
      <c r="D3" s="385" t="str">
        <f>IF(OR(LEFT(Methode_Keuze,4)="Geen",Methode_Keuze=""),"Kosten","Kosten"&amp;CHAR(10)&amp;"(exclusief forfait)")</f>
        <v>Kosten</v>
      </c>
      <c r="E3" s="386"/>
      <c r="F3" s="385" t="str">
        <f>IF(OR(LEFT(Methode_Keuze,4)="Geen",Methode_Keuze=""),"Verdeling kosten naar rato","Verdeling kosten naar rato"&amp;CHAR(10)&amp;"(exclusief forfait)")</f>
        <v>Verdeling kosten naar rato</v>
      </c>
      <c r="G3" s="386"/>
      <c r="H3" s="385" t="str">
        <f>IF(OR(LEFT(Methode_Keuze,4)="Geen",Methode_Keuze=""),"Subsidie naar rato van kosten","Subsidie naar rato van kosten"&amp;CHAR(10)&amp;"(inclusief forfait)")</f>
        <v>Subsidie naar rato van kosten</v>
      </c>
      <c r="I3" s="386"/>
      <c r="J3" s="385" t="str">
        <f>IF(OR(LEFT(Methode_Keuze,4)="Geen",Methode_Keuze=""),"Eigen verdeling subsidie per deelprestatie","Eigen verdeling subsidie per deelprestatie"&amp;CHAR(10)&amp;"(inclusief forfait)")</f>
        <v>Eigen verdeling subsidie per deelprestatie</v>
      </c>
      <c r="K3" s="386"/>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8" t="s">
        <v>134</v>
      </c>
      <c r="E3" s="389"/>
      <c r="F3" s="389"/>
      <c r="G3" s="389"/>
      <c r="H3" s="389"/>
      <c r="I3" s="389"/>
      <c r="J3" s="390"/>
      <c r="K3" s="391" t="s">
        <v>148</v>
      </c>
      <c r="L3" s="392"/>
      <c r="M3" s="392"/>
      <c r="N3" s="392"/>
      <c r="O3" s="392"/>
      <c r="P3" s="392"/>
      <c r="Q3" s="392"/>
      <c r="R3" s="393"/>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8" t="str">
        <f>IF(OR($B5="Ja",$B5="Nee"),MAX($A$4:A4)+1,"")</f>
        <v/>
      </c>
      <c r="B5" s="339" t="s">
        <v>35</v>
      </c>
      <c r="C5" s="340"/>
      <c r="D5" s="341"/>
      <c r="E5" s="342"/>
      <c r="F5" s="343"/>
      <c r="G5" s="344"/>
      <c r="H5" s="345">
        <f>SUM(F5*12,G5)</f>
        <v>0</v>
      </c>
      <c r="I5" s="346">
        <f>1720*E5/40</f>
        <v>0</v>
      </c>
      <c r="J5" s="347">
        <f t="shared" ref="J5:J36" si="0">IF($B5="nee",IFERROR(ROUND(H5*(1+$U5)/I5,2),0),0)</f>
        <v>0</v>
      </c>
      <c r="K5" s="348"/>
      <c r="L5" s="344"/>
      <c r="M5" s="349"/>
      <c r="N5" s="344"/>
      <c r="O5" s="344"/>
      <c r="P5" s="345">
        <f>SUM(N5*12,O5)</f>
        <v>0</v>
      </c>
      <c r="Q5" s="346">
        <f t="shared" ref="Q5:Q36" si="1">1720*M5/40</f>
        <v>0</v>
      </c>
      <c r="R5" s="347">
        <f t="shared" ref="R5:R36" si="2">IF($B5="nee",IFERROR(ROUND(P5*(1+$U5)/Q5,2),0),0)</f>
        <v>0</v>
      </c>
      <c r="S5" s="350" t="s">
        <v>137</v>
      </c>
      <c r="T5" s="351" t="str">
        <f t="shared" ref="T5:T36" si="3">IF(Methode_Keuze&lt;&gt;"",IF($C$2="Vereenvoudigde kostenoptie voor overige kosten","nee","ja"),"nee")</f>
        <v>nee</v>
      </c>
      <c r="U5" s="352">
        <f>IF(T5="ja",0.442*(1.15)+0.15,0.442)</f>
        <v>0.442</v>
      </c>
      <c r="V5" s="353">
        <f>IF(B5="Ja",D5,J5)</f>
        <v>0</v>
      </c>
      <c r="W5" s="347" t="str">
        <f>IF(B5="Ja",IF(K5="JA",D5,L5),IF(B5="Nee",IF(K5="JA",J5,R5),""))</f>
        <v/>
      </c>
      <c r="X5" s="354"/>
      <c r="Y5" s="355"/>
    </row>
    <row r="6" spans="1:25" x14ac:dyDescent="0.2">
      <c r="A6" s="338" t="str">
        <f>IF(B6&lt;&gt;"&lt;Selecteer&gt;",MAX($A$4:A5)+1,"")</f>
        <v/>
      </c>
      <c r="B6" s="339" t="s">
        <v>35</v>
      </c>
      <c r="C6" s="340"/>
      <c r="D6" s="341"/>
      <c r="E6" s="342"/>
      <c r="F6" s="343"/>
      <c r="G6" s="344"/>
      <c r="H6" s="345">
        <f t="shared" ref="H6:H54" si="4">SUM(F6*12,G6)</f>
        <v>0</v>
      </c>
      <c r="I6" s="346">
        <f t="shared" ref="I6:I54" si="5">1720*E6/40</f>
        <v>0</v>
      </c>
      <c r="J6" s="347">
        <f t="shared" si="0"/>
        <v>0</v>
      </c>
      <c r="K6" s="348"/>
      <c r="L6" s="344"/>
      <c r="M6" s="349"/>
      <c r="N6" s="344"/>
      <c r="O6" s="344"/>
      <c r="P6" s="345">
        <f t="shared" ref="P6:P54" si="6">SUM(N6*12,O6)</f>
        <v>0</v>
      </c>
      <c r="Q6" s="346">
        <f t="shared" si="1"/>
        <v>0</v>
      </c>
      <c r="R6" s="347">
        <f t="shared" si="2"/>
        <v>0</v>
      </c>
      <c r="S6" s="350" t="s">
        <v>137</v>
      </c>
      <c r="T6" s="351" t="str">
        <f t="shared" si="3"/>
        <v>nee</v>
      </c>
      <c r="U6" s="352">
        <f t="shared" ref="U6:U54" si="7">IF(T6="ja",0.442*(1.15)+0.15,0.442)</f>
        <v>0.442</v>
      </c>
      <c r="V6" s="353">
        <f t="shared" ref="V6:V54" si="8">IF(B6="Ja",D6,J6)</f>
        <v>0</v>
      </c>
      <c r="W6" s="347" t="str">
        <f t="shared" ref="W6:W54" si="9">IF(B6="Ja",IF(K6="JA",D6,L6),IF(B6="Nee",IF(K6="JA",J6,R6),""))</f>
        <v/>
      </c>
      <c r="X6" s="354"/>
      <c r="Y6" s="355"/>
    </row>
    <row r="7" spans="1:25" x14ac:dyDescent="0.2">
      <c r="A7" s="338" t="str">
        <f>IF(B7&lt;&gt;"&lt;Selecteer&gt;",MAX($A$4:A6)+1,"")</f>
        <v/>
      </c>
      <c r="B7" s="339" t="s">
        <v>35</v>
      </c>
      <c r="C7" s="340"/>
      <c r="D7" s="341"/>
      <c r="E7" s="342"/>
      <c r="F7" s="343"/>
      <c r="G7" s="344"/>
      <c r="H7" s="345">
        <f t="shared" si="4"/>
        <v>0</v>
      </c>
      <c r="I7" s="346">
        <f t="shared" si="5"/>
        <v>0</v>
      </c>
      <c r="J7" s="347">
        <f t="shared" si="0"/>
        <v>0</v>
      </c>
      <c r="K7" s="348"/>
      <c r="L7" s="344"/>
      <c r="M7" s="349"/>
      <c r="N7" s="344"/>
      <c r="O7" s="344"/>
      <c r="P7" s="345">
        <f t="shared" si="6"/>
        <v>0</v>
      </c>
      <c r="Q7" s="346">
        <f t="shared" si="1"/>
        <v>0</v>
      </c>
      <c r="R7" s="347">
        <f t="shared" si="2"/>
        <v>0</v>
      </c>
      <c r="S7" s="350" t="s">
        <v>137</v>
      </c>
      <c r="T7" s="351" t="str">
        <f t="shared" si="3"/>
        <v>nee</v>
      </c>
      <c r="U7" s="352">
        <f t="shared" si="7"/>
        <v>0.442</v>
      </c>
      <c r="V7" s="353">
        <f t="shared" si="8"/>
        <v>0</v>
      </c>
      <c r="W7" s="347" t="str">
        <f t="shared" si="9"/>
        <v/>
      </c>
      <c r="X7" s="354"/>
      <c r="Y7" s="355"/>
    </row>
    <row r="8" spans="1:25" x14ac:dyDescent="0.2">
      <c r="A8" s="338" t="str">
        <f>IF(B8&lt;&gt;"&lt;Selecteer&gt;",MAX($A$4:A7)+1,"")</f>
        <v/>
      </c>
      <c r="B8" s="339" t="s">
        <v>35</v>
      </c>
      <c r="C8" s="340"/>
      <c r="D8" s="341"/>
      <c r="E8" s="342"/>
      <c r="F8" s="343"/>
      <c r="G8" s="344"/>
      <c r="H8" s="345">
        <f t="shared" si="4"/>
        <v>0</v>
      </c>
      <c r="I8" s="346">
        <f t="shared" si="5"/>
        <v>0</v>
      </c>
      <c r="J8" s="347">
        <f t="shared" si="0"/>
        <v>0</v>
      </c>
      <c r="K8" s="348"/>
      <c r="L8" s="344"/>
      <c r="M8" s="349"/>
      <c r="N8" s="344"/>
      <c r="O8" s="344"/>
      <c r="P8" s="345">
        <f t="shared" si="6"/>
        <v>0</v>
      </c>
      <c r="Q8" s="346">
        <f t="shared" si="1"/>
        <v>0</v>
      </c>
      <c r="R8" s="347">
        <f t="shared" si="2"/>
        <v>0</v>
      </c>
      <c r="S8" s="350" t="s">
        <v>137</v>
      </c>
      <c r="T8" s="351" t="str">
        <f t="shared" si="3"/>
        <v>nee</v>
      </c>
      <c r="U8" s="352">
        <f t="shared" si="7"/>
        <v>0.442</v>
      </c>
      <c r="V8" s="353">
        <f t="shared" si="8"/>
        <v>0</v>
      </c>
      <c r="W8" s="347" t="str">
        <f t="shared" si="9"/>
        <v/>
      </c>
      <c r="X8" s="354"/>
      <c r="Y8" s="355"/>
    </row>
    <row r="9" spans="1:25" x14ac:dyDescent="0.2">
      <c r="A9" s="338" t="str">
        <f>IF(B9&lt;&gt;"&lt;Selecteer&gt;",MAX($A$4:A8)+1,"")</f>
        <v/>
      </c>
      <c r="B9" s="339" t="s">
        <v>35</v>
      </c>
      <c r="C9" s="340"/>
      <c r="D9" s="341"/>
      <c r="E9" s="342"/>
      <c r="F9" s="343"/>
      <c r="G9" s="344"/>
      <c r="H9" s="345">
        <f t="shared" si="4"/>
        <v>0</v>
      </c>
      <c r="I9" s="346">
        <f t="shared" si="5"/>
        <v>0</v>
      </c>
      <c r="J9" s="347">
        <f t="shared" si="0"/>
        <v>0</v>
      </c>
      <c r="K9" s="348"/>
      <c r="L9" s="344"/>
      <c r="M9" s="349"/>
      <c r="N9" s="344"/>
      <c r="O9" s="344"/>
      <c r="P9" s="345">
        <f t="shared" si="6"/>
        <v>0</v>
      </c>
      <c r="Q9" s="346">
        <f t="shared" si="1"/>
        <v>0</v>
      </c>
      <c r="R9" s="347">
        <f t="shared" si="2"/>
        <v>0</v>
      </c>
      <c r="S9" s="350" t="s">
        <v>137</v>
      </c>
      <c r="T9" s="351" t="str">
        <f t="shared" si="3"/>
        <v>nee</v>
      </c>
      <c r="U9" s="352">
        <f t="shared" si="7"/>
        <v>0.442</v>
      </c>
      <c r="V9" s="353">
        <f t="shared" si="8"/>
        <v>0</v>
      </c>
      <c r="W9" s="347" t="str">
        <f t="shared" si="9"/>
        <v/>
      </c>
      <c r="X9" s="354"/>
      <c r="Y9" s="355"/>
    </row>
    <row r="10" spans="1:25" x14ac:dyDescent="0.2">
      <c r="A10" s="338" t="str">
        <f>IF(B10&lt;&gt;"&lt;Selecteer&gt;",MAX($A$4:A9)+1,"")</f>
        <v/>
      </c>
      <c r="B10" s="339" t="s">
        <v>35</v>
      </c>
      <c r="C10" s="340"/>
      <c r="D10" s="341"/>
      <c r="E10" s="342"/>
      <c r="F10" s="343"/>
      <c r="G10" s="344"/>
      <c r="H10" s="345">
        <f t="shared" si="4"/>
        <v>0</v>
      </c>
      <c r="I10" s="346">
        <f t="shared" si="5"/>
        <v>0</v>
      </c>
      <c r="J10" s="347">
        <f t="shared" si="0"/>
        <v>0</v>
      </c>
      <c r="K10" s="348"/>
      <c r="L10" s="344"/>
      <c r="M10" s="349"/>
      <c r="N10" s="344"/>
      <c r="O10" s="344"/>
      <c r="P10" s="345">
        <f t="shared" si="6"/>
        <v>0</v>
      </c>
      <c r="Q10" s="346">
        <f t="shared" si="1"/>
        <v>0</v>
      </c>
      <c r="R10" s="347">
        <f t="shared" si="2"/>
        <v>0</v>
      </c>
      <c r="S10" s="350" t="s">
        <v>137</v>
      </c>
      <c r="T10" s="351" t="str">
        <f t="shared" si="3"/>
        <v>nee</v>
      </c>
      <c r="U10" s="352">
        <f t="shared" si="7"/>
        <v>0.442</v>
      </c>
      <c r="V10" s="353">
        <f t="shared" si="8"/>
        <v>0</v>
      </c>
      <c r="W10" s="347" t="str">
        <f t="shared" si="9"/>
        <v/>
      </c>
      <c r="X10" s="354"/>
      <c r="Y10" s="355"/>
    </row>
    <row r="11" spans="1:25" x14ac:dyDescent="0.2">
      <c r="A11" s="338" t="str">
        <f>IF(B11&lt;&gt;"&lt;Selecteer&gt;",MAX($A$4:A10)+1,"")</f>
        <v/>
      </c>
      <c r="B11" s="339" t="s">
        <v>35</v>
      </c>
      <c r="C11" s="340"/>
      <c r="D11" s="341"/>
      <c r="E11" s="342"/>
      <c r="F11" s="343"/>
      <c r="G11" s="344"/>
      <c r="H11" s="345">
        <f t="shared" si="4"/>
        <v>0</v>
      </c>
      <c r="I11" s="346">
        <f t="shared" si="5"/>
        <v>0</v>
      </c>
      <c r="J11" s="347">
        <f t="shared" si="0"/>
        <v>0</v>
      </c>
      <c r="K11" s="348"/>
      <c r="L11" s="344"/>
      <c r="M11" s="349"/>
      <c r="N11" s="344"/>
      <c r="O11" s="344"/>
      <c r="P11" s="345">
        <f t="shared" si="6"/>
        <v>0</v>
      </c>
      <c r="Q11" s="346">
        <f t="shared" si="1"/>
        <v>0</v>
      </c>
      <c r="R11" s="347">
        <f t="shared" si="2"/>
        <v>0</v>
      </c>
      <c r="S11" s="350" t="s">
        <v>137</v>
      </c>
      <c r="T11" s="351" t="str">
        <f t="shared" si="3"/>
        <v>nee</v>
      </c>
      <c r="U11" s="352">
        <f t="shared" si="7"/>
        <v>0.442</v>
      </c>
      <c r="V11" s="353">
        <f t="shared" si="8"/>
        <v>0</v>
      </c>
      <c r="W11" s="347" t="str">
        <f t="shared" si="9"/>
        <v/>
      </c>
      <c r="X11" s="354"/>
      <c r="Y11" s="355"/>
    </row>
    <row r="12" spans="1:25" x14ac:dyDescent="0.2">
      <c r="A12" s="338" t="str">
        <f>IF(B12&lt;&gt;"&lt;Selecteer&gt;",MAX($A$4:A11)+1,"")</f>
        <v/>
      </c>
      <c r="B12" s="339" t="s">
        <v>35</v>
      </c>
      <c r="C12" s="340"/>
      <c r="D12" s="341"/>
      <c r="E12" s="342"/>
      <c r="F12" s="343"/>
      <c r="G12" s="344"/>
      <c r="H12" s="345">
        <f t="shared" si="4"/>
        <v>0</v>
      </c>
      <c r="I12" s="346">
        <f t="shared" si="5"/>
        <v>0</v>
      </c>
      <c r="J12" s="347">
        <f t="shared" si="0"/>
        <v>0</v>
      </c>
      <c r="K12" s="348"/>
      <c r="L12" s="344"/>
      <c r="M12" s="349"/>
      <c r="N12" s="344"/>
      <c r="O12" s="344"/>
      <c r="P12" s="345">
        <f t="shared" si="6"/>
        <v>0</v>
      </c>
      <c r="Q12" s="346">
        <f t="shared" si="1"/>
        <v>0</v>
      </c>
      <c r="R12" s="347">
        <f t="shared" si="2"/>
        <v>0</v>
      </c>
      <c r="S12" s="350" t="s">
        <v>137</v>
      </c>
      <c r="T12" s="351" t="str">
        <f t="shared" si="3"/>
        <v>nee</v>
      </c>
      <c r="U12" s="352">
        <f t="shared" si="7"/>
        <v>0.442</v>
      </c>
      <c r="V12" s="353">
        <f t="shared" si="8"/>
        <v>0</v>
      </c>
      <c r="W12" s="347" t="str">
        <f t="shared" si="9"/>
        <v/>
      </c>
      <c r="X12" s="354"/>
      <c r="Y12" s="355"/>
    </row>
    <row r="13" spans="1:25" x14ac:dyDescent="0.2">
      <c r="A13" s="338" t="str">
        <f>IF(B13&lt;&gt;"&lt;Selecteer&gt;",MAX($A$4:A12)+1,"")</f>
        <v/>
      </c>
      <c r="B13" s="339" t="s">
        <v>35</v>
      </c>
      <c r="C13" s="340"/>
      <c r="D13" s="341"/>
      <c r="E13" s="342"/>
      <c r="F13" s="343"/>
      <c r="G13" s="344"/>
      <c r="H13" s="345">
        <f t="shared" si="4"/>
        <v>0</v>
      </c>
      <c r="I13" s="346">
        <f t="shared" si="5"/>
        <v>0</v>
      </c>
      <c r="J13" s="347">
        <f t="shared" si="0"/>
        <v>0</v>
      </c>
      <c r="K13" s="348"/>
      <c r="L13" s="344"/>
      <c r="M13" s="349"/>
      <c r="N13" s="344"/>
      <c r="O13" s="344"/>
      <c r="P13" s="345">
        <f t="shared" si="6"/>
        <v>0</v>
      </c>
      <c r="Q13" s="346">
        <f t="shared" si="1"/>
        <v>0</v>
      </c>
      <c r="R13" s="347">
        <f t="shared" si="2"/>
        <v>0</v>
      </c>
      <c r="S13" s="350" t="s">
        <v>137</v>
      </c>
      <c r="T13" s="351" t="str">
        <f t="shared" si="3"/>
        <v>nee</v>
      </c>
      <c r="U13" s="352">
        <f t="shared" si="7"/>
        <v>0.442</v>
      </c>
      <c r="V13" s="353">
        <f t="shared" si="8"/>
        <v>0</v>
      </c>
      <c r="W13" s="347" t="str">
        <f t="shared" si="9"/>
        <v/>
      </c>
      <c r="X13" s="354"/>
      <c r="Y13" s="355"/>
    </row>
    <row r="14" spans="1:25" x14ac:dyDescent="0.2">
      <c r="A14" s="338" t="str">
        <f>IF(B14&lt;&gt;"&lt;Selecteer&gt;",MAX($A$4:A13)+1,"")</f>
        <v/>
      </c>
      <c r="B14" s="339" t="s">
        <v>35</v>
      </c>
      <c r="C14" s="340"/>
      <c r="D14" s="341"/>
      <c r="E14" s="342"/>
      <c r="F14" s="343"/>
      <c r="G14" s="344"/>
      <c r="H14" s="345">
        <f t="shared" si="4"/>
        <v>0</v>
      </c>
      <c r="I14" s="346">
        <f t="shared" si="5"/>
        <v>0</v>
      </c>
      <c r="J14" s="347">
        <f t="shared" si="0"/>
        <v>0</v>
      </c>
      <c r="K14" s="348"/>
      <c r="L14" s="344"/>
      <c r="M14" s="349"/>
      <c r="N14" s="344"/>
      <c r="O14" s="344"/>
      <c r="P14" s="345">
        <f t="shared" si="6"/>
        <v>0</v>
      </c>
      <c r="Q14" s="346">
        <f t="shared" si="1"/>
        <v>0</v>
      </c>
      <c r="R14" s="347">
        <f t="shared" si="2"/>
        <v>0</v>
      </c>
      <c r="S14" s="350" t="s">
        <v>137</v>
      </c>
      <c r="T14" s="351" t="str">
        <f t="shared" si="3"/>
        <v>nee</v>
      </c>
      <c r="U14" s="352">
        <f t="shared" si="7"/>
        <v>0.442</v>
      </c>
      <c r="V14" s="353">
        <f t="shared" si="8"/>
        <v>0</v>
      </c>
      <c r="W14" s="347" t="str">
        <f t="shared" si="9"/>
        <v/>
      </c>
      <c r="X14" s="354"/>
      <c r="Y14" s="355"/>
    </row>
    <row r="15" spans="1:25" x14ac:dyDescent="0.2">
      <c r="A15" s="338" t="str">
        <f>IF(B15&lt;&gt;"&lt;Selecteer&gt;",MAX($A$4:A14)+1,"")</f>
        <v/>
      </c>
      <c r="B15" s="339" t="s">
        <v>35</v>
      </c>
      <c r="C15" s="340"/>
      <c r="D15" s="341"/>
      <c r="E15" s="342"/>
      <c r="F15" s="343"/>
      <c r="G15" s="344"/>
      <c r="H15" s="345">
        <f t="shared" si="4"/>
        <v>0</v>
      </c>
      <c r="I15" s="346">
        <f t="shared" si="5"/>
        <v>0</v>
      </c>
      <c r="J15" s="347">
        <f t="shared" si="0"/>
        <v>0</v>
      </c>
      <c r="K15" s="348"/>
      <c r="L15" s="344"/>
      <c r="M15" s="349"/>
      <c r="N15" s="344"/>
      <c r="O15" s="344"/>
      <c r="P15" s="345">
        <f t="shared" si="6"/>
        <v>0</v>
      </c>
      <c r="Q15" s="346">
        <f t="shared" si="1"/>
        <v>0</v>
      </c>
      <c r="R15" s="347">
        <f t="shared" si="2"/>
        <v>0</v>
      </c>
      <c r="S15" s="350" t="s">
        <v>137</v>
      </c>
      <c r="T15" s="351" t="str">
        <f t="shared" si="3"/>
        <v>nee</v>
      </c>
      <c r="U15" s="352">
        <f t="shared" si="7"/>
        <v>0.442</v>
      </c>
      <c r="V15" s="353">
        <f t="shared" si="8"/>
        <v>0</v>
      </c>
      <c r="W15" s="347" t="str">
        <f t="shared" si="9"/>
        <v/>
      </c>
      <c r="X15" s="354"/>
      <c r="Y15" s="355"/>
    </row>
    <row r="16" spans="1:25" x14ac:dyDescent="0.2">
      <c r="A16" s="338" t="str">
        <f>IF(B16&lt;&gt;"&lt;Selecteer&gt;",MAX($A$4:A15)+1,"")</f>
        <v/>
      </c>
      <c r="B16" s="339" t="s">
        <v>35</v>
      </c>
      <c r="C16" s="340"/>
      <c r="D16" s="341"/>
      <c r="E16" s="342"/>
      <c r="F16" s="343"/>
      <c r="G16" s="344"/>
      <c r="H16" s="345">
        <f t="shared" si="4"/>
        <v>0</v>
      </c>
      <c r="I16" s="346">
        <f t="shared" si="5"/>
        <v>0</v>
      </c>
      <c r="J16" s="347">
        <f t="shared" si="0"/>
        <v>0</v>
      </c>
      <c r="K16" s="348"/>
      <c r="L16" s="344"/>
      <c r="M16" s="349"/>
      <c r="N16" s="344"/>
      <c r="O16" s="344"/>
      <c r="P16" s="345">
        <f t="shared" si="6"/>
        <v>0</v>
      </c>
      <c r="Q16" s="346">
        <f t="shared" si="1"/>
        <v>0</v>
      </c>
      <c r="R16" s="347">
        <f t="shared" si="2"/>
        <v>0</v>
      </c>
      <c r="S16" s="350" t="s">
        <v>137</v>
      </c>
      <c r="T16" s="351" t="str">
        <f t="shared" si="3"/>
        <v>nee</v>
      </c>
      <c r="U16" s="352">
        <f t="shared" si="7"/>
        <v>0.442</v>
      </c>
      <c r="V16" s="353">
        <f t="shared" si="8"/>
        <v>0</v>
      </c>
      <c r="W16" s="347" t="str">
        <f t="shared" si="9"/>
        <v/>
      </c>
      <c r="X16" s="354"/>
      <c r="Y16" s="355"/>
    </row>
    <row r="17" spans="1:25" x14ac:dyDescent="0.2">
      <c r="A17" s="338" t="str">
        <f>IF(B17&lt;&gt;"&lt;Selecteer&gt;",MAX($A$4:A16)+1,"")</f>
        <v/>
      </c>
      <c r="B17" s="339" t="s">
        <v>35</v>
      </c>
      <c r="C17" s="340"/>
      <c r="D17" s="341"/>
      <c r="E17" s="342"/>
      <c r="F17" s="343"/>
      <c r="G17" s="344"/>
      <c r="H17" s="345">
        <f t="shared" si="4"/>
        <v>0</v>
      </c>
      <c r="I17" s="346">
        <f t="shared" si="5"/>
        <v>0</v>
      </c>
      <c r="J17" s="347">
        <f t="shared" si="0"/>
        <v>0</v>
      </c>
      <c r="K17" s="348"/>
      <c r="L17" s="344"/>
      <c r="M17" s="349"/>
      <c r="N17" s="344"/>
      <c r="O17" s="344"/>
      <c r="P17" s="345">
        <f t="shared" si="6"/>
        <v>0</v>
      </c>
      <c r="Q17" s="346">
        <f t="shared" si="1"/>
        <v>0</v>
      </c>
      <c r="R17" s="347">
        <f t="shared" si="2"/>
        <v>0</v>
      </c>
      <c r="S17" s="350" t="s">
        <v>137</v>
      </c>
      <c r="T17" s="351" t="str">
        <f t="shared" si="3"/>
        <v>nee</v>
      </c>
      <c r="U17" s="352">
        <f t="shared" si="7"/>
        <v>0.442</v>
      </c>
      <c r="V17" s="353">
        <f t="shared" si="8"/>
        <v>0</v>
      </c>
      <c r="W17" s="347" t="str">
        <f t="shared" si="9"/>
        <v/>
      </c>
      <c r="X17" s="354"/>
      <c r="Y17" s="355"/>
    </row>
    <row r="18" spans="1:25" x14ac:dyDescent="0.2">
      <c r="A18" s="338" t="str">
        <f>IF(B18&lt;&gt;"&lt;Selecteer&gt;",MAX($A$4:A17)+1,"")</f>
        <v/>
      </c>
      <c r="B18" s="339" t="s">
        <v>35</v>
      </c>
      <c r="C18" s="340"/>
      <c r="D18" s="341"/>
      <c r="E18" s="342"/>
      <c r="F18" s="343"/>
      <c r="G18" s="344"/>
      <c r="H18" s="345">
        <f t="shared" si="4"/>
        <v>0</v>
      </c>
      <c r="I18" s="346">
        <f t="shared" si="5"/>
        <v>0</v>
      </c>
      <c r="J18" s="347">
        <f t="shared" si="0"/>
        <v>0</v>
      </c>
      <c r="K18" s="348"/>
      <c r="L18" s="344"/>
      <c r="M18" s="349"/>
      <c r="N18" s="344"/>
      <c r="O18" s="344"/>
      <c r="P18" s="345">
        <f t="shared" si="6"/>
        <v>0</v>
      </c>
      <c r="Q18" s="346">
        <f t="shared" si="1"/>
        <v>0</v>
      </c>
      <c r="R18" s="347">
        <f t="shared" si="2"/>
        <v>0</v>
      </c>
      <c r="S18" s="350" t="s">
        <v>137</v>
      </c>
      <c r="T18" s="351" t="str">
        <f t="shared" si="3"/>
        <v>nee</v>
      </c>
      <c r="U18" s="352">
        <f t="shared" si="7"/>
        <v>0.442</v>
      </c>
      <c r="V18" s="353">
        <f t="shared" si="8"/>
        <v>0</v>
      </c>
      <c r="W18" s="347" t="str">
        <f t="shared" si="9"/>
        <v/>
      </c>
      <c r="X18" s="354"/>
      <c r="Y18" s="355"/>
    </row>
    <row r="19" spans="1:25" x14ac:dyDescent="0.2">
      <c r="A19" s="338" t="str">
        <f>IF(B19&lt;&gt;"&lt;Selecteer&gt;",MAX($A$4:A18)+1,"")</f>
        <v/>
      </c>
      <c r="B19" s="339" t="s">
        <v>35</v>
      </c>
      <c r="C19" s="340"/>
      <c r="D19" s="341"/>
      <c r="E19" s="342"/>
      <c r="F19" s="343"/>
      <c r="G19" s="344"/>
      <c r="H19" s="345">
        <f t="shared" si="4"/>
        <v>0</v>
      </c>
      <c r="I19" s="346">
        <f t="shared" si="5"/>
        <v>0</v>
      </c>
      <c r="J19" s="347">
        <f t="shared" si="0"/>
        <v>0</v>
      </c>
      <c r="K19" s="348"/>
      <c r="L19" s="344"/>
      <c r="M19" s="349"/>
      <c r="N19" s="344"/>
      <c r="O19" s="344"/>
      <c r="P19" s="345">
        <f t="shared" si="6"/>
        <v>0</v>
      </c>
      <c r="Q19" s="346">
        <f t="shared" si="1"/>
        <v>0</v>
      </c>
      <c r="R19" s="347">
        <f t="shared" si="2"/>
        <v>0</v>
      </c>
      <c r="S19" s="350" t="s">
        <v>137</v>
      </c>
      <c r="T19" s="351" t="str">
        <f t="shared" si="3"/>
        <v>nee</v>
      </c>
      <c r="U19" s="352">
        <f t="shared" si="7"/>
        <v>0.442</v>
      </c>
      <c r="V19" s="353">
        <f t="shared" si="8"/>
        <v>0</v>
      </c>
      <c r="W19" s="347" t="str">
        <f t="shared" si="9"/>
        <v/>
      </c>
      <c r="X19" s="354"/>
      <c r="Y19" s="355"/>
    </row>
    <row r="20" spans="1:25" x14ac:dyDescent="0.2">
      <c r="A20" s="338" t="str">
        <f>IF(B20&lt;&gt;"&lt;Selecteer&gt;",MAX($A$4:A19)+1,"")</f>
        <v/>
      </c>
      <c r="B20" s="339" t="s">
        <v>35</v>
      </c>
      <c r="C20" s="340"/>
      <c r="D20" s="341"/>
      <c r="E20" s="342"/>
      <c r="F20" s="343"/>
      <c r="G20" s="344"/>
      <c r="H20" s="345">
        <f t="shared" si="4"/>
        <v>0</v>
      </c>
      <c r="I20" s="346">
        <f t="shared" si="5"/>
        <v>0</v>
      </c>
      <c r="J20" s="347">
        <f t="shared" si="0"/>
        <v>0</v>
      </c>
      <c r="K20" s="348"/>
      <c r="L20" s="344"/>
      <c r="M20" s="349"/>
      <c r="N20" s="344"/>
      <c r="O20" s="344"/>
      <c r="P20" s="345">
        <f t="shared" si="6"/>
        <v>0</v>
      </c>
      <c r="Q20" s="346">
        <f t="shared" si="1"/>
        <v>0</v>
      </c>
      <c r="R20" s="347">
        <f t="shared" si="2"/>
        <v>0</v>
      </c>
      <c r="S20" s="350" t="s">
        <v>137</v>
      </c>
      <c r="T20" s="351" t="str">
        <f t="shared" si="3"/>
        <v>nee</v>
      </c>
      <c r="U20" s="352">
        <f t="shared" si="7"/>
        <v>0.442</v>
      </c>
      <c r="V20" s="353">
        <f t="shared" si="8"/>
        <v>0</v>
      </c>
      <c r="W20" s="347" t="str">
        <f t="shared" si="9"/>
        <v/>
      </c>
      <c r="X20" s="354"/>
      <c r="Y20" s="355"/>
    </row>
    <row r="21" spans="1:25" x14ac:dyDescent="0.2">
      <c r="A21" s="338" t="str">
        <f>IF(B21&lt;&gt;"&lt;Selecteer&gt;",MAX($A$4:A20)+1,"")</f>
        <v/>
      </c>
      <c r="B21" s="339" t="s">
        <v>35</v>
      </c>
      <c r="C21" s="340"/>
      <c r="D21" s="341"/>
      <c r="E21" s="342"/>
      <c r="F21" s="343"/>
      <c r="G21" s="344"/>
      <c r="H21" s="345">
        <f t="shared" si="4"/>
        <v>0</v>
      </c>
      <c r="I21" s="346">
        <f t="shared" si="5"/>
        <v>0</v>
      </c>
      <c r="J21" s="347">
        <f t="shared" si="0"/>
        <v>0</v>
      </c>
      <c r="K21" s="348"/>
      <c r="L21" s="344"/>
      <c r="M21" s="349"/>
      <c r="N21" s="344"/>
      <c r="O21" s="344"/>
      <c r="P21" s="345">
        <f t="shared" si="6"/>
        <v>0</v>
      </c>
      <c r="Q21" s="346">
        <f t="shared" si="1"/>
        <v>0</v>
      </c>
      <c r="R21" s="347">
        <f t="shared" si="2"/>
        <v>0</v>
      </c>
      <c r="S21" s="350" t="s">
        <v>137</v>
      </c>
      <c r="T21" s="351" t="str">
        <f t="shared" si="3"/>
        <v>nee</v>
      </c>
      <c r="U21" s="352">
        <f t="shared" si="7"/>
        <v>0.442</v>
      </c>
      <c r="V21" s="353">
        <f t="shared" si="8"/>
        <v>0</v>
      </c>
      <c r="W21" s="347" t="str">
        <f t="shared" si="9"/>
        <v/>
      </c>
      <c r="X21" s="354"/>
      <c r="Y21" s="355"/>
    </row>
    <row r="22" spans="1:25" x14ac:dyDescent="0.2">
      <c r="A22" s="338" t="str">
        <f>IF(B22&lt;&gt;"&lt;Selecteer&gt;",MAX($A$4:A21)+1,"")</f>
        <v/>
      </c>
      <c r="B22" s="339" t="s">
        <v>35</v>
      </c>
      <c r="C22" s="340"/>
      <c r="D22" s="341"/>
      <c r="E22" s="342"/>
      <c r="F22" s="343"/>
      <c r="G22" s="344"/>
      <c r="H22" s="345">
        <f t="shared" si="4"/>
        <v>0</v>
      </c>
      <c r="I22" s="346">
        <f t="shared" si="5"/>
        <v>0</v>
      </c>
      <c r="J22" s="347">
        <f t="shared" si="0"/>
        <v>0</v>
      </c>
      <c r="K22" s="348"/>
      <c r="L22" s="344"/>
      <c r="M22" s="349"/>
      <c r="N22" s="344"/>
      <c r="O22" s="344"/>
      <c r="P22" s="345">
        <f t="shared" si="6"/>
        <v>0</v>
      </c>
      <c r="Q22" s="346">
        <f t="shared" si="1"/>
        <v>0</v>
      </c>
      <c r="R22" s="347">
        <f t="shared" si="2"/>
        <v>0</v>
      </c>
      <c r="S22" s="350" t="s">
        <v>137</v>
      </c>
      <c r="T22" s="351" t="str">
        <f t="shared" si="3"/>
        <v>nee</v>
      </c>
      <c r="U22" s="352">
        <f t="shared" si="7"/>
        <v>0.442</v>
      </c>
      <c r="V22" s="353">
        <f t="shared" si="8"/>
        <v>0</v>
      </c>
      <c r="W22" s="347" t="str">
        <f t="shared" si="9"/>
        <v/>
      </c>
      <c r="X22" s="354"/>
      <c r="Y22" s="355"/>
    </row>
    <row r="23" spans="1:25" x14ac:dyDescent="0.2">
      <c r="A23" s="338" t="str">
        <f>IF(B23&lt;&gt;"&lt;Selecteer&gt;",MAX($A$4:A22)+1,"")</f>
        <v/>
      </c>
      <c r="B23" s="339" t="s">
        <v>35</v>
      </c>
      <c r="C23" s="340"/>
      <c r="D23" s="341"/>
      <c r="E23" s="342"/>
      <c r="F23" s="343"/>
      <c r="G23" s="344"/>
      <c r="H23" s="345">
        <f t="shared" si="4"/>
        <v>0</v>
      </c>
      <c r="I23" s="346">
        <f t="shared" si="5"/>
        <v>0</v>
      </c>
      <c r="J23" s="347">
        <f t="shared" si="0"/>
        <v>0</v>
      </c>
      <c r="K23" s="348"/>
      <c r="L23" s="344"/>
      <c r="M23" s="349"/>
      <c r="N23" s="344"/>
      <c r="O23" s="344"/>
      <c r="P23" s="345">
        <f t="shared" si="6"/>
        <v>0</v>
      </c>
      <c r="Q23" s="346">
        <f t="shared" si="1"/>
        <v>0</v>
      </c>
      <c r="R23" s="347">
        <f t="shared" si="2"/>
        <v>0</v>
      </c>
      <c r="S23" s="350" t="s">
        <v>137</v>
      </c>
      <c r="T23" s="351" t="str">
        <f t="shared" si="3"/>
        <v>nee</v>
      </c>
      <c r="U23" s="352">
        <f t="shared" si="7"/>
        <v>0.442</v>
      </c>
      <c r="V23" s="353">
        <f t="shared" si="8"/>
        <v>0</v>
      </c>
      <c r="W23" s="347" t="str">
        <f t="shared" si="9"/>
        <v/>
      </c>
      <c r="X23" s="354"/>
      <c r="Y23" s="355"/>
    </row>
    <row r="24" spans="1:25" x14ac:dyDescent="0.2">
      <c r="A24" s="338" t="str">
        <f>IF(B24&lt;&gt;"&lt;Selecteer&gt;",MAX($A$4:A23)+1,"")</f>
        <v/>
      </c>
      <c r="B24" s="339" t="s">
        <v>35</v>
      </c>
      <c r="C24" s="340"/>
      <c r="D24" s="341"/>
      <c r="E24" s="342"/>
      <c r="F24" s="343"/>
      <c r="G24" s="344"/>
      <c r="H24" s="345">
        <f t="shared" si="4"/>
        <v>0</v>
      </c>
      <c r="I24" s="346">
        <f t="shared" si="5"/>
        <v>0</v>
      </c>
      <c r="J24" s="347">
        <f t="shared" si="0"/>
        <v>0</v>
      </c>
      <c r="K24" s="348"/>
      <c r="L24" s="344"/>
      <c r="M24" s="349"/>
      <c r="N24" s="344"/>
      <c r="O24" s="344"/>
      <c r="P24" s="345">
        <f t="shared" si="6"/>
        <v>0</v>
      </c>
      <c r="Q24" s="346">
        <f t="shared" si="1"/>
        <v>0</v>
      </c>
      <c r="R24" s="347">
        <f t="shared" si="2"/>
        <v>0</v>
      </c>
      <c r="S24" s="350" t="s">
        <v>137</v>
      </c>
      <c r="T24" s="351" t="str">
        <f t="shared" si="3"/>
        <v>nee</v>
      </c>
      <c r="U24" s="352">
        <f t="shared" si="7"/>
        <v>0.442</v>
      </c>
      <c r="V24" s="353">
        <f t="shared" si="8"/>
        <v>0</v>
      </c>
      <c r="W24" s="347" t="str">
        <f t="shared" si="9"/>
        <v/>
      </c>
      <c r="X24" s="354"/>
      <c r="Y24" s="355"/>
    </row>
    <row r="25" spans="1:25" x14ac:dyDescent="0.2">
      <c r="A25" s="338" t="str">
        <f>IF(B25&lt;&gt;"&lt;Selecteer&gt;",MAX($A$4:A24)+1,"")</f>
        <v/>
      </c>
      <c r="B25" s="339" t="s">
        <v>35</v>
      </c>
      <c r="C25" s="340"/>
      <c r="D25" s="341"/>
      <c r="E25" s="342"/>
      <c r="F25" s="343"/>
      <c r="G25" s="344"/>
      <c r="H25" s="345">
        <f t="shared" si="4"/>
        <v>0</v>
      </c>
      <c r="I25" s="346">
        <f t="shared" si="5"/>
        <v>0</v>
      </c>
      <c r="J25" s="347">
        <f t="shared" si="0"/>
        <v>0</v>
      </c>
      <c r="K25" s="348"/>
      <c r="L25" s="344"/>
      <c r="M25" s="349"/>
      <c r="N25" s="344"/>
      <c r="O25" s="344"/>
      <c r="P25" s="345">
        <f t="shared" si="6"/>
        <v>0</v>
      </c>
      <c r="Q25" s="346">
        <f t="shared" si="1"/>
        <v>0</v>
      </c>
      <c r="R25" s="347">
        <f t="shared" si="2"/>
        <v>0</v>
      </c>
      <c r="S25" s="350" t="s">
        <v>137</v>
      </c>
      <c r="T25" s="351" t="str">
        <f t="shared" si="3"/>
        <v>nee</v>
      </c>
      <c r="U25" s="352">
        <f t="shared" si="7"/>
        <v>0.442</v>
      </c>
      <c r="V25" s="353">
        <f t="shared" si="8"/>
        <v>0</v>
      </c>
      <c r="W25" s="347" t="str">
        <f t="shared" si="9"/>
        <v/>
      </c>
      <c r="X25" s="354"/>
      <c r="Y25" s="355"/>
    </row>
    <row r="26" spans="1:25" x14ac:dyDescent="0.2">
      <c r="A26" s="338" t="str">
        <f>IF(B26&lt;&gt;"&lt;Selecteer&gt;",MAX($A$4:A25)+1,"")</f>
        <v/>
      </c>
      <c r="B26" s="339" t="s">
        <v>35</v>
      </c>
      <c r="C26" s="340"/>
      <c r="D26" s="341"/>
      <c r="E26" s="342"/>
      <c r="F26" s="343"/>
      <c r="G26" s="344"/>
      <c r="H26" s="345">
        <f t="shared" si="4"/>
        <v>0</v>
      </c>
      <c r="I26" s="346">
        <f t="shared" si="5"/>
        <v>0</v>
      </c>
      <c r="J26" s="347">
        <f t="shared" si="0"/>
        <v>0</v>
      </c>
      <c r="K26" s="348"/>
      <c r="L26" s="344"/>
      <c r="M26" s="349"/>
      <c r="N26" s="344"/>
      <c r="O26" s="344"/>
      <c r="P26" s="345">
        <f t="shared" si="6"/>
        <v>0</v>
      </c>
      <c r="Q26" s="346">
        <f t="shared" si="1"/>
        <v>0</v>
      </c>
      <c r="R26" s="347">
        <f t="shared" si="2"/>
        <v>0</v>
      </c>
      <c r="S26" s="350" t="s">
        <v>137</v>
      </c>
      <c r="T26" s="351" t="str">
        <f t="shared" si="3"/>
        <v>nee</v>
      </c>
      <c r="U26" s="352">
        <f t="shared" si="7"/>
        <v>0.442</v>
      </c>
      <c r="V26" s="353">
        <f t="shared" si="8"/>
        <v>0</v>
      </c>
      <c r="W26" s="347" t="str">
        <f t="shared" si="9"/>
        <v/>
      </c>
      <c r="X26" s="354"/>
      <c r="Y26" s="355"/>
    </row>
    <row r="27" spans="1:25" x14ac:dyDescent="0.2">
      <c r="A27" s="338" t="str">
        <f>IF(B27&lt;&gt;"&lt;Selecteer&gt;",MAX($A$4:A26)+1,"")</f>
        <v/>
      </c>
      <c r="B27" s="339" t="s">
        <v>35</v>
      </c>
      <c r="C27" s="340"/>
      <c r="D27" s="341"/>
      <c r="E27" s="342"/>
      <c r="F27" s="343"/>
      <c r="G27" s="344"/>
      <c r="H27" s="345">
        <f t="shared" si="4"/>
        <v>0</v>
      </c>
      <c r="I27" s="346">
        <f t="shared" si="5"/>
        <v>0</v>
      </c>
      <c r="J27" s="347">
        <f t="shared" si="0"/>
        <v>0</v>
      </c>
      <c r="K27" s="348"/>
      <c r="L27" s="344"/>
      <c r="M27" s="349"/>
      <c r="N27" s="344"/>
      <c r="O27" s="344"/>
      <c r="P27" s="345">
        <f t="shared" si="6"/>
        <v>0</v>
      </c>
      <c r="Q27" s="346">
        <f t="shared" si="1"/>
        <v>0</v>
      </c>
      <c r="R27" s="347">
        <f t="shared" si="2"/>
        <v>0</v>
      </c>
      <c r="S27" s="350" t="s">
        <v>137</v>
      </c>
      <c r="T27" s="351" t="str">
        <f t="shared" si="3"/>
        <v>nee</v>
      </c>
      <c r="U27" s="352">
        <f t="shared" si="7"/>
        <v>0.442</v>
      </c>
      <c r="V27" s="353">
        <f t="shared" si="8"/>
        <v>0</v>
      </c>
      <c r="W27" s="347" t="str">
        <f t="shared" si="9"/>
        <v/>
      </c>
      <c r="X27" s="354"/>
      <c r="Y27" s="355"/>
    </row>
    <row r="28" spans="1:25" x14ac:dyDescent="0.2">
      <c r="A28" s="338" t="str">
        <f>IF(B28&lt;&gt;"&lt;Selecteer&gt;",MAX($A$4:A27)+1,"")</f>
        <v/>
      </c>
      <c r="B28" s="339" t="s">
        <v>35</v>
      </c>
      <c r="C28" s="340"/>
      <c r="D28" s="341"/>
      <c r="E28" s="342"/>
      <c r="F28" s="343"/>
      <c r="G28" s="344"/>
      <c r="H28" s="345">
        <f t="shared" si="4"/>
        <v>0</v>
      </c>
      <c r="I28" s="346">
        <f t="shared" si="5"/>
        <v>0</v>
      </c>
      <c r="J28" s="347">
        <f t="shared" si="0"/>
        <v>0</v>
      </c>
      <c r="K28" s="348"/>
      <c r="L28" s="344"/>
      <c r="M28" s="349"/>
      <c r="N28" s="344"/>
      <c r="O28" s="344"/>
      <c r="P28" s="345">
        <f t="shared" si="6"/>
        <v>0</v>
      </c>
      <c r="Q28" s="346">
        <f t="shared" si="1"/>
        <v>0</v>
      </c>
      <c r="R28" s="347">
        <f t="shared" si="2"/>
        <v>0</v>
      </c>
      <c r="S28" s="350" t="s">
        <v>137</v>
      </c>
      <c r="T28" s="351" t="str">
        <f t="shared" si="3"/>
        <v>nee</v>
      </c>
      <c r="U28" s="352">
        <f t="shared" si="7"/>
        <v>0.442</v>
      </c>
      <c r="V28" s="353">
        <f t="shared" si="8"/>
        <v>0</v>
      </c>
      <c r="W28" s="347" t="str">
        <f t="shared" si="9"/>
        <v/>
      </c>
      <c r="X28" s="354"/>
      <c r="Y28" s="355"/>
    </row>
    <row r="29" spans="1:25" x14ac:dyDescent="0.2">
      <c r="A29" s="338" t="str">
        <f>IF(B29&lt;&gt;"&lt;Selecteer&gt;",MAX($A$4:A28)+1,"")</f>
        <v/>
      </c>
      <c r="B29" s="339" t="s">
        <v>35</v>
      </c>
      <c r="C29" s="340"/>
      <c r="D29" s="341"/>
      <c r="E29" s="342"/>
      <c r="F29" s="343"/>
      <c r="G29" s="344"/>
      <c r="H29" s="345">
        <f t="shared" si="4"/>
        <v>0</v>
      </c>
      <c r="I29" s="346">
        <f t="shared" si="5"/>
        <v>0</v>
      </c>
      <c r="J29" s="347">
        <f t="shared" si="0"/>
        <v>0</v>
      </c>
      <c r="K29" s="348"/>
      <c r="L29" s="344"/>
      <c r="M29" s="349"/>
      <c r="N29" s="344"/>
      <c r="O29" s="344"/>
      <c r="P29" s="345">
        <f t="shared" si="6"/>
        <v>0</v>
      </c>
      <c r="Q29" s="346">
        <f t="shared" si="1"/>
        <v>0</v>
      </c>
      <c r="R29" s="347">
        <f t="shared" si="2"/>
        <v>0</v>
      </c>
      <c r="S29" s="350" t="s">
        <v>137</v>
      </c>
      <c r="T29" s="351" t="str">
        <f t="shared" si="3"/>
        <v>nee</v>
      </c>
      <c r="U29" s="352">
        <f t="shared" si="7"/>
        <v>0.442</v>
      </c>
      <c r="V29" s="353">
        <f t="shared" si="8"/>
        <v>0</v>
      </c>
      <c r="W29" s="347" t="str">
        <f t="shared" si="9"/>
        <v/>
      </c>
      <c r="X29" s="354"/>
      <c r="Y29" s="355"/>
    </row>
    <row r="30" spans="1:25" x14ac:dyDescent="0.2">
      <c r="A30" s="338" t="str">
        <f>IF(B30&lt;&gt;"&lt;Selecteer&gt;",MAX($A$4:A29)+1,"")</f>
        <v/>
      </c>
      <c r="B30" s="339" t="s">
        <v>35</v>
      </c>
      <c r="C30" s="340"/>
      <c r="D30" s="341"/>
      <c r="E30" s="342"/>
      <c r="F30" s="343"/>
      <c r="G30" s="344"/>
      <c r="H30" s="345">
        <f t="shared" si="4"/>
        <v>0</v>
      </c>
      <c r="I30" s="346">
        <f t="shared" si="5"/>
        <v>0</v>
      </c>
      <c r="J30" s="347">
        <f t="shared" si="0"/>
        <v>0</v>
      </c>
      <c r="K30" s="348"/>
      <c r="L30" s="344"/>
      <c r="M30" s="349"/>
      <c r="N30" s="344"/>
      <c r="O30" s="344"/>
      <c r="P30" s="345">
        <f t="shared" si="6"/>
        <v>0</v>
      </c>
      <c r="Q30" s="346">
        <f t="shared" si="1"/>
        <v>0</v>
      </c>
      <c r="R30" s="347">
        <f t="shared" si="2"/>
        <v>0</v>
      </c>
      <c r="S30" s="350" t="s">
        <v>137</v>
      </c>
      <c r="T30" s="351" t="str">
        <f t="shared" si="3"/>
        <v>nee</v>
      </c>
      <c r="U30" s="352">
        <f t="shared" si="7"/>
        <v>0.442</v>
      </c>
      <c r="V30" s="353">
        <f t="shared" si="8"/>
        <v>0</v>
      </c>
      <c r="W30" s="347" t="str">
        <f t="shared" si="9"/>
        <v/>
      </c>
      <c r="X30" s="354"/>
      <c r="Y30" s="355"/>
    </row>
    <row r="31" spans="1:25" x14ac:dyDescent="0.2">
      <c r="A31" s="338" t="str">
        <f>IF(B31&lt;&gt;"&lt;Selecteer&gt;",MAX($A$4:A30)+1,"")</f>
        <v/>
      </c>
      <c r="B31" s="339" t="s">
        <v>35</v>
      </c>
      <c r="C31" s="340"/>
      <c r="D31" s="341"/>
      <c r="E31" s="342"/>
      <c r="F31" s="343"/>
      <c r="G31" s="344"/>
      <c r="H31" s="345">
        <f t="shared" si="4"/>
        <v>0</v>
      </c>
      <c r="I31" s="346">
        <f t="shared" si="5"/>
        <v>0</v>
      </c>
      <c r="J31" s="347">
        <f t="shared" si="0"/>
        <v>0</v>
      </c>
      <c r="K31" s="348"/>
      <c r="L31" s="344"/>
      <c r="M31" s="349"/>
      <c r="N31" s="344"/>
      <c r="O31" s="344"/>
      <c r="P31" s="345">
        <f t="shared" si="6"/>
        <v>0</v>
      </c>
      <c r="Q31" s="346">
        <f t="shared" si="1"/>
        <v>0</v>
      </c>
      <c r="R31" s="347">
        <f t="shared" si="2"/>
        <v>0</v>
      </c>
      <c r="S31" s="350" t="s">
        <v>137</v>
      </c>
      <c r="T31" s="351" t="str">
        <f t="shared" si="3"/>
        <v>nee</v>
      </c>
      <c r="U31" s="352">
        <f t="shared" si="7"/>
        <v>0.442</v>
      </c>
      <c r="V31" s="353">
        <f t="shared" si="8"/>
        <v>0</v>
      </c>
      <c r="W31" s="347" t="str">
        <f t="shared" si="9"/>
        <v/>
      </c>
      <c r="X31" s="354"/>
      <c r="Y31" s="355"/>
    </row>
    <row r="32" spans="1:25" x14ac:dyDescent="0.2">
      <c r="A32" s="338" t="str">
        <f>IF(B32&lt;&gt;"&lt;Selecteer&gt;",MAX($A$4:A31)+1,"")</f>
        <v/>
      </c>
      <c r="B32" s="339" t="s">
        <v>35</v>
      </c>
      <c r="C32" s="340"/>
      <c r="D32" s="341"/>
      <c r="E32" s="342"/>
      <c r="F32" s="343"/>
      <c r="G32" s="344"/>
      <c r="H32" s="345">
        <f t="shared" si="4"/>
        <v>0</v>
      </c>
      <c r="I32" s="346">
        <f t="shared" si="5"/>
        <v>0</v>
      </c>
      <c r="J32" s="347">
        <f t="shared" si="0"/>
        <v>0</v>
      </c>
      <c r="K32" s="348"/>
      <c r="L32" s="344"/>
      <c r="M32" s="349"/>
      <c r="N32" s="344"/>
      <c r="O32" s="344"/>
      <c r="P32" s="345">
        <f t="shared" si="6"/>
        <v>0</v>
      </c>
      <c r="Q32" s="346">
        <f t="shared" si="1"/>
        <v>0</v>
      </c>
      <c r="R32" s="347">
        <f t="shared" si="2"/>
        <v>0</v>
      </c>
      <c r="S32" s="350" t="s">
        <v>137</v>
      </c>
      <c r="T32" s="351" t="str">
        <f t="shared" si="3"/>
        <v>nee</v>
      </c>
      <c r="U32" s="352">
        <f t="shared" si="7"/>
        <v>0.442</v>
      </c>
      <c r="V32" s="353">
        <f t="shared" si="8"/>
        <v>0</v>
      </c>
      <c r="W32" s="347" t="str">
        <f t="shared" si="9"/>
        <v/>
      </c>
      <c r="X32" s="354"/>
      <c r="Y32" s="355"/>
    </row>
    <row r="33" spans="1:25" x14ac:dyDescent="0.2">
      <c r="A33" s="338" t="str">
        <f>IF(B33&lt;&gt;"&lt;Selecteer&gt;",MAX($A$4:A32)+1,"")</f>
        <v/>
      </c>
      <c r="B33" s="339" t="s">
        <v>35</v>
      </c>
      <c r="C33" s="340"/>
      <c r="D33" s="341"/>
      <c r="E33" s="342"/>
      <c r="F33" s="343"/>
      <c r="G33" s="344"/>
      <c r="H33" s="345">
        <f t="shared" si="4"/>
        <v>0</v>
      </c>
      <c r="I33" s="346">
        <f t="shared" si="5"/>
        <v>0</v>
      </c>
      <c r="J33" s="347">
        <f t="shared" si="0"/>
        <v>0</v>
      </c>
      <c r="K33" s="348"/>
      <c r="L33" s="344"/>
      <c r="M33" s="349"/>
      <c r="N33" s="344"/>
      <c r="O33" s="344"/>
      <c r="P33" s="345">
        <f t="shared" si="6"/>
        <v>0</v>
      </c>
      <c r="Q33" s="346">
        <f t="shared" si="1"/>
        <v>0</v>
      </c>
      <c r="R33" s="347">
        <f t="shared" si="2"/>
        <v>0</v>
      </c>
      <c r="S33" s="350" t="s">
        <v>137</v>
      </c>
      <c r="T33" s="351" t="str">
        <f t="shared" si="3"/>
        <v>nee</v>
      </c>
      <c r="U33" s="352">
        <f t="shared" si="7"/>
        <v>0.442</v>
      </c>
      <c r="V33" s="353">
        <f t="shared" si="8"/>
        <v>0</v>
      </c>
      <c r="W33" s="347" t="str">
        <f t="shared" si="9"/>
        <v/>
      </c>
      <c r="X33" s="354"/>
      <c r="Y33" s="355"/>
    </row>
    <row r="34" spans="1:25" x14ac:dyDescent="0.2">
      <c r="A34" s="338" t="str">
        <f>IF(B34&lt;&gt;"&lt;Selecteer&gt;",MAX($A$4:A33)+1,"")</f>
        <v/>
      </c>
      <c r="B34" s="339" t="s">
        <v>35</v>
      </c>
      <c r="C34" s="340"/>
      <c r="D34" s="341"/>
      <c r="E34" s="342"/>
      <c r="F34" s="343"/>
      <c r="G34" s="344"/>
      <c r="H34" s="345">
        <f t="shared" si="4"/>
        <v>0</v>
      </c>
      <c r="I34" s="346">
        <f t="shared" si="5"/>
        <v>0</v>
      </c>
      <c r="J34" s="347">
        <f t="shared" si="0"/>
        <v>0</v>
      </c>
      <c r="K34" s="348"/>
      <c r="L34" s="344"/>
      <c r="M34" s="349"/>
      <c r="N34" s="344"/>
      <c r="O34" s="344"/>
      <c r="P34" s="345">
        <f t="shared" si="6"/>
        <v>0</v>
      </c>
      <c r="Q34" s="346">
        <f t="shared" si="1"/>
        <v>0</v>
      </c>
      <c r="R34" s="347">
        <f t="shared" si="2"/>
        <v>0</v>
      </c>
      <c r="S34" s="350" t="s">
        <v>137</v>
      </c>
      <c r="T34" s="351" t="str">
        <f t="shared" si="3"/>
        <v>nee</v>
      </c>
      <c r="U34" s="352">
        <f t="shared" si="7"/>
        <v>0.442</v>
      </c>
      <c r="V34" s="353">
        <f t="shared" si="8"/>
        <v>0</v>
      </c>
      <c r="W34" s="347" t="str">
        <f t="shared" si="9"/>
        <v/>
      </c>
      <c r="X34" s="354"/>
      <c r="Y34" s="355"/>
    </row>
    <row r="35" spans="1:25" x14ac:dyDescent="0.2">
      <c r="A35" s="338" t="str">
        <f>IF(B35&lt;&gt;"&lt;Selecteer&gt;",MAX($A$4:A34)+1,"")</f>
        <v/>
      </c>
      <c r="B35" s="339" t="s">
        <v>35</v>
      </c>
      <c r="C35" s="340"/>
      <c r="D35" s="341"/>
      <c r="E35" s="342"/>
      <c r="F35" s="343"/>
      <c r="G35" s="344"/>
      <c r="H35" s="345">
        <f t="shared" si="4"/>
        <v>0</v>
      </c>
      <c r="I35" s="346">
        <f t="shared" si="5"/>
        <v>0</v>
      </c>
      <c r="J35" s="347">
        <f t="shared" si="0"/>
        <v>0</v>
      </c>
      <c r="K35" s="348"/>
      <c r="L35" s="344"/>
      <c r="M35" s="349"/>
      <c r="N35" s="344"/>
      <c r="O35" s="344"/>
      <c r="P35" s="345">
        <f t="shared" si="6"/>
        <v>0</v>
      </c>
      <c r="Q35" s="346">
        <f t="shared" si="1"/>
        <v>0</v>
      </c>
      <c r="R35" s="347">
        <f t="shared" si="2"/>
        <v>0</v>
      </c>
      <c r="S35" s="350" t="s">
        <v>137</v>
      </c>
      <c r="T35" s="351" t="str">
        <f t="shared" si="3"/>
        <v>nee</v>
      </c>
      <c r="U35" s="352">
        <f t="shared" si="7"/>
        <v>0.442</v>
      </c>
      <c r="V35" s="353">
        <f t="shared" si="8"/>
        <v>0</v>
      </c>
      <c r="W35" s="347" t="str">
        <f t="shared" si="9"/>
        <v/>
      </c>
      <c r="X35" s="354"/>
      <c r="Y35" s="355"/>
    </row>
    <row r="36" spans="1:25" x14ac:dyDescent="0.2">
      <c r="A36" s="338" t="str">
        <f>IF(B36&lt;&gt;"&lt;Selecteer&gt;",MAX($A$4:A35)+1,"")</f>
        <v/>
      </c>
      <c r="B36" s="339" t="s">
        <v>35</v>
      </c>
      <c r="C36" s="340"/>
      <c r="D36" s="341"/>
      <c r="E36" s="342"/>
      <c r="F36" s="343"/>
      <c r="G36" s="344"/>
      <c r="H36" s="345">
        <f t="shared" si="4"/>
        <v>0</v>
      </c>
      <c r="I36" s="346">
        <f t="shared" si="5"/>
        <v>0</v>
      </c>
      <c r="J36" s="347">
        <f t="shared" si="0"/>
        <v>0</v>
      </c>
      <c r="K36" s="348"/>
      <c r="L36" s="344"/>
      <c r="M36" s="349"/>
      <c r="N36" s="344"/>
      <c r="O36" s="344"/>
      <c r="P36" s="345">
        <f t="shared" si="6"/>
        <v>0</v>
      </c>
      <c r="Q36" s="346">
        <f t="shared" si="1"/>
        <v>0</v>
      </c>
      <c r="R36" s="347">
        <f t="shared" si="2"/>
        <v>0</v>
      </c>
      <c r="S36" s="350" t="s">
        <v>137</v>
      </c>
      <c r="T36" s="351" t="str">
        <f t="shared" si="3"/>
        <v>nee</v>
      </c>
      <c r="U36" s="352">
        <f t="shared" si="7"/>
        <v>0.442</v>
      </c>
      <c r="V36" s="353">
        <f t="shared" si="8"/>
        <v>0</v>
      </c>
      <c r="W36" s="347" t="str">
        <f t="shared" si="9"/>
        <v/>
      </c>
      <c r="X36" s="354"/>
      <c r="Y36" s="355"/>
    </row>
    <row r="37" spans="1:25" x14ac:dyDescent="0.2">
      <c r="A37" s="338" t="str">
        <f>IF(B37&lt;&gt;"&lt;Selecteer&gt;",MAX($A$4:A36)+1,"")</f>
        <v/>
      </c>
      <c r="B37" s="339" t="s">
        <v>35</v>
      </c>
      <c r="C37" s="340"/>
      <c r="D37" s="341"/>
      <c r="E37" s="342"/>
      <c r="F37" s="343"/>
      <c r="G37" s="344"/>
      <c r="H37" s="345">
        <f t="shared" si="4"/>
        <v>0</v>
      </c>
      <c r="I37" s="346">
        <f t="shared" si="5"/>
        <v>0</v>
      </c>
      <c r="J37" s="347">
        <f t="shared" ref="J37:J54" si="10">IF($B37="nee",IFERROR(ROUND(H37*(1+$U37)/I37,2),0),0)</f>
        <v>0</v>
      </c>
      <c r="K37" s="348"/>
      <c r="L37" s="344"/>
      <c r="M37" s="349"/>
      <c r="N37" s="344"/>
      <c r="O37" s="344"/>
      <c r="P37" s="345">
        <f t="shared" si="6"/>
        <v>0</v>
      </c>
      <c r="Q37" s="346">
        <f t="shared" ref="Q37:Q54" si="11">1720*M37/40</f>
        <v>0</v>
      </c>
      <c r="R37" s="347">
        <f t="shared" ref="R37:R54" si="12">IF($B37="nee",IFERROR(ROUND(P37*(1+$U37)/Q37,2),0),0)</f>
        <v>0</v>
      </c>
      <c r="S37" s="350" t="s">
        <v>137</v>
      </c>
      <c r="T37" s="351" t="str">
        <f t="shared" ref="T37:T54" si="13">IF(Methode_Keuze&lt;&gt;"",IF($C$2="Vereenvoudigde kostenoptie voor overige kosten","nee","ja"),"nee")</f>
        <v>nee</v>
      </c>
      <c r="U37" s="352">
        <f t="shared" si="7"/>
        <v>0.442</v>
      </c>
      <c r="V37" s="353">
        <f t="shared" si="8"/>
        <v>0</v>
      </c>
      <c r="W37" s="347" t="str">
        <f t="shared" si="9"/>
        <v/>
      </c>
      <c r="X37" s="354"/>
      <c r="Y37" s="355"/>
    </row>
    <row r="38" spans="1:25" x14ac:dyDescent="0.2">
      <c r="A38" s="338" t="str">
        <f>IF(B38&lt;&gt;"&lt;Selecteer&gt;",MAX($A$4:A37)+1,"")</f>
        <v/>
      </c>
      <c r="B38" s="339" t="s">
        <v>35</v>
      </c>
      <c r="C38" s="340"/>
      <c r="D38" s="341"/>
      <c r="E38" s="342"/>
      <c r="F38" s="343"/>
      <c r="G38" s="344"/>
      <c r="H38" s="345">
        <f t="shared" si="4"/>
        <v>0</v>
      </c>
      <c r="I38" s="346">
        <f t="shared" si="5"/>
        <v>0</v>
      </c>
      <c r="J38" s="347">
        <f t="shared" si="10"/>
        <v>0</v>
      </c>
      <c r="K38" s="348"/>
      <c r="L38" s="344"/>
      <c r="M38" s="349"/>
      <c r="N38" s="344"/>
      <c r="O38" s="344"/>
      <c r="P38" s="345">
        <f t="shared" si="6"/>
        <v>0</v>
      </c>
      <c r="Q38" s="346">
        <f t="shared" si="11"/>
        <v>0</v>
      </c>
      <c r="R38" s="347">
        <f t="shared" si="12"/>
        <v>0</v>
      </c>
      <c r="S38" s="350" t="s">
        <v>137</v>
      </c>
      <c r="T38" s="351" t="str">
        <f t="shared" si="13"/>
        <v>nee</v>
      </c>
      <c r="U38" s="352">
        <f t="shared" si="7"/>
        <v>0.442</v>
      </c>
      <c r="V38" s="353">
        <f t="shared" si="8"/>
        <v>0</v>
      </c>
      <c r="W38" s="347" t="str">
        <f t="shared" si="9"/>
        <v/>
      </c>
      <c r="X38" s="354"/>
      <c r="Y38" s="355"/>
    </row>
    <row r="39" spans="1:25" x14ac:dyDescent="0.2">
      <c r="A39" s="338" t="str">
        <f>IF(B39&lt;&gt;"&lt;Selecteer&gt;",MAX($A$4:A38)+1,"")</f>
        <v/>
      </c>
      <c r="B39" s="339" t="s">
        <v>35</v>
      </c>
      <c r="C39" s="340"/>
      <c r="D39" s="341"/>
      <c r="E39" s="342"/>
      <c r="F39" s="343"/>
      <c r="G39" s="344"/>
      <c r="H39" s="345">
        <f t="shared" si="4"/>
        <v>0</v>
      </c>
      <c r="I39" s="346">
        <f t="shared" si="5"/>
        <v>0</v>
      </c>
      <c r="J39" s="347">
        <f t="shared" si="10"/>
        <v>0</v>
      </c>
      <c r="K39" s="348"/>
      <c r="L39" s="344"/>
      <c r="M39" s="349"/>
      <c r="N39" s="344"/>
      <c r="O39" s="344"/>
      <c r="P39" s="345">
        <f t="shared" si="6"/>
        <v>0</v>
      </c>
      <c r="Q39" s="346">
        <f t="shared" si="11"/>
        <v>0</v>
      </c>
      <c r="R39" s="347">
        <f t="shared" si="12"/>
        <v>0</v>
      </c>
      <c r="S39" s="350" t="s">
        <v>137</v>
      </c>
      <c r="T39" s="351" t="str">
        <f t="shared" si="13"/>
        <v>nee</v>
      </c>
      <c r="U39" s="352">
        <f t="shared" si="7"/>
        <v>0.442</v>
      </c>
      <c r="V39" s="353">
        <f t="shared" si="8"/>
        <v>0</v>
      </c>
      <c r="W39" s="347" t="str">
        <f t="shared" si="9"/>
        <v/>
      </c>
      <c r="X39" s="354"/>
      <c r="Y39" s="355"/>
    </row>
    <row r="40" spans="1:25" x14ac:dyDescent="0.2">
      <c r="A40" s="338" t="str">
        <f>IF(B40&lt;&gt;"&lt;Selecteer&gt;",MAX($A$4:A39)+1,"")</f>
        <v/>
      </c>
      <c r="B40" s="339" t="s">
        <v>35</v>
      </c>
      <c r="C40" s="340"/>
      <c r="D40" s="341"/>
      <c r="E40" s="342"/>
      <c r="F40" s="343"/>
      <c r="G40" s="344"/>
      <c r="H40" s="345">
        <f t="shared" si="4"/>
        <v>0</v>
      </c>
      <c r="I40" s="346">
        <f t="shared" si="5"/>
        <v>0</v>
      </c>
      <c r="J40" s="347">
        <f t="shared" si="10"/>
        <v>0</v>
      </c>
      <c r="K40" s="348"/>
      <c r="L40" s="344"/>
      <c r="M40" s="349"/>
      <c r="N40" s="344"/>
      <c r="O40" s="344"/>
      <c r="P40" s="345">
        <f t="shared" si="6"/>
        <v>0</v>
      </c>
      <c r="Q40" s="346">
        <f t="shared" si="11"/>
        <v>0</v>
      </c>
      <c r="R40" s="347">
        <f t="shared" si="12"/>
        <v>0</v>
      </c>
      <c r="S40" s="350" t="s">
        <v>137</v>
      </c>
      <c r="T40" s="351" t="str">
        <f t="shared" si="13"/>
        <v>nee</v>
      </c>
      <c r="U40" s="352">
        <f t="shared" si="7"/>
        <v>0.442</v>
      </c>
      <c r="V40" s="353">
        <f t="shared" si="8"/>
        <v>0</v>
      </c>
      <c r="W40" s="347" t="str">
        <f t="shared" si="9"/>
        <v/>
      </c>
      <c r="X40" s="354"/>
      <c r="Y40" s="355"/>
    </row>
    <row r="41" spans="1:25" x14ac:dyDescent="0.2">
      <c r="A41" s="338" t="str">
        <f>IF(B41&lt;&gt;"&lt;Selecteer&gt;",MAX($A$4:A40)+1,"")</f>
        <v/>
      </c>
      <c r="B41" s="339" t="s">
        <v>35</v>
      </c>
      <c r="C41" s="340"/>
      <c r="D41" s="341"/>
      <c r="E41" s="342"/>
      <c r="F41" s="343"/>
      <c r="G41" s="344"/>
      <c r="H41" s="345">
        <f t="shared" si="4"/>
        <v>0</v>
      </c>
      <c r="I41" s="346">
        <f t="shared" si="5"/>
        <v>0</v>
      </c>
      <c r="J41" s="347">
        <f t="shared" si="10"/>
        <v>0</v>
      </c>
      <c r="K41" s="348"/>
      <c r="L41" s="344"/>
      <c r="M41" s="349"/>
      <c r="N41" s="344"/>
      <c r="O41" s="344"/>
      <c r="P41" s="345">
        <f t="shared" si="6"/>
        <v>0</v>
      </c>
      <c r="Q41" s="346">
        <f t="shared" si="11"/>
        <v>0</v>
      </c>
      <c r="R41" s="347">
        <f t="shared" si="12"/>
        <v>0</v>
      </c>
      <c r="S41" s="350" t="s">
        <v>137</v>
      </c>
      <c r="T41" s="351" t="str">
        <f t="shared" si="13"/>
        <v>nee</v>
      </c>
      <c r="U41" s="352">
        <f t="shared" si="7"/>
        <v>0.442</v>
      </c>
      <c r="V41" s="353">
        <f t="shared" si="8"/>
        <v>0</v>
      </c>
      <c r="W41" s="347" t="str">
        <f t="shared" si="9"/>
        <v/>
      </c>
      <c r="X41" s="354"/>
      <c r="Y41" s="355"/>
    </row>
    <row r="42" spans="1:25" x14ac:dyDescent="0.2">
      <c r="A42" s="338" t="str">
        <f>IF(B42&lt;&gt;"&lt;Selecteer&gt;",MAX($A$4:A41)+1,"")</f>
        <v/>
      </c>
      <c r="B42" s="339" t="s">
        <v>35</v>
      </c>
      <c r="C42" s="340"/>
      <c r="D42" s="341"/>
      <c r="E42" s="342"/>
      <c r="F42" s="343"/>
      <c r="G42" s="344"/>
      <c r="H42" s="345">
        <f t="shared" si="4"/>
        <v>0</v>
      </c>
      <c r="I42" s="346">
        <f t="shared" si="5"/>
        <v>0</v>
      </c>
      <c r="J42" s="347">
        <f t="shared" si="10"/>
        <v>0</v>
      </c>
      <c r="K42" s="348"/>
      <c r="L42" s="344"/>
      <c r="M42" s="349"/>
      <c r="N42" s="344"/>
      <c r="O42" s="344"/>
      <c r="P42" s="345">
        <f t="shared" si="6"/>
        <v>0</v>
      </c>
      <c r="Q42" s="346">
        <f t="shared" si="11"/>
        <v>0</v>
      </c>
      <c r="R42" s="347">
        <f t="shared" si="12"/>
        <v>0</v>
      </c>
      <c r="S42" s="350" t="s">
        <v>137</v>
      </c>
      <c r="T42" s="351" t="str">
        <f t="shared" si="13"/>
        <v>nee</v>
      </c>
      <c r="U42" s="352">
        <f t="shared" si="7"/>
        <v>0.442</v>
      </c>
      <c r="V42" s="353">
        <f t="shared" si="8"/>
        <v>0</v>
      </c>
      <c r="W42" s="347" t="str">
        <f t="shared" si="9"/>
        <v/>
      </c>
      <c r="X42" s="354"/>
      <c r="Y42" s="355"/>
    </row>
    <row r="43" spans="1:25" x14ac:dyDescent="0.2">
      <c r="A43" s="338" t="str">
        <f>IF(B43&lt;&gt;"&lt;Selecteer&gt;",MAX($A$4:A42)+1,"")</f>
        <v/>
      </c>
      <c r="B43" s="339" t="s">
        <v>35</v>
      </c>
      <c r="C43" s="340"/>
      <c r="D43" s="341"/>
      <c r="E43" s="342"/>
      <c r="F43" s="343"/>
      <c r="G43" s="344"/>
      <c r="H43" s="345">
        <f t="shared" si="4"/>
        <v>0</v>
      </c>
      <c r="I43" s="346">
        <f t="shared" si="5"/>
        <v>0</v>
      </c>
      <c r="J43" s="347">
        <f t="shared" si="10"/>
        <v>0</v>
      </c>
      <c r="K43" s="348"/>
      <c r="L43" s="344"/>
      <c r="M43" s="349"/>
      <c r="N43" s="344"/>
      <c r="O43" s="344"/>
      <c r="P43" s="345">
        <f t="shared" si="6"/>
        <v>0</v>
      </c>
      <c r="Q43" s="346">
        <f t="shared" si="11"/>
        <v>0</v>
      </c>
      <c r="R43" s="347">
        <f t="shared" si="12"/>
        <v>0</v>
      </c>
      <c r="S43" s="350" t="s">
        <v>137</v>
      </c>
      <c r="T43" s="351" t="str">
        <f t="shared" si="13"/>
        <v>nee</v>
      </c>
      <c r="U43" s="352">
        <f t="shared" si="7"/>
        <v>0.442</v>
      </c>
      <c r="V43" s="353">
        <f t="shared" si="8"/>
        <v>0</v>
      </c>
      <c r="W43" s="347" t="str">
        <f t="shared" si="9"/>
        <v/>
      </c>
      <c r="X43" s="354"/>
      <c r="Y43" s="355"/>
    </row>
    <row r="44" spans="1:25" x14ac:dyDescent="0.2">
      <c r="A44" s="338" t="str">
        <f>IF(B44&lt;&gt;"&lt;Selecteer&gt;",MAX($A$4:A43)+1,"")</f>
        <v/>
      </c>
      <c r="B44" s="339" t="s">
        <v>35</v>
      </c>
      <c r="C44" s="340"/>
      <c r="D44" s="341"/>
      <c r="E44" s="342"/>
      <c r="F44" s="343"/>
      <c r="G44" s="344"/>
      <c r="H44" s="345">
        <f t="shared" si="4"/>
        <v>0</v>
      </c>
      <c r="I44" s="346">
        <f t="shared" si="5"/>
        <v>0</v>
      </c>
      <c r="J44" s="347">
        <f t="shared" si="10"/>
        <v>0</v>
      </c>
      <c r="K44" s="348"/>
      <c r="L44" s="344"/>
      <c r="M44" s="349"/>
      <c r="N44" s="344"/>
      <c r="O44" s="344"/>
      <c r="P44" s="345">
        <f t="shared" si="6"/>
        <v>0</v>
      </c>
      <c r="Q44" s="346">
        <f t="shared" si="11"/>
        <v>0</v>
      </c>
      <c r="R44" s="347">
        <f t="shared" si="12"/>
        <v>0</v>
      </c>
      <c r="S44" s="350" t="s">
        <v>137</v>
      </c>
      <c r="T44" s="351" t="str">
        <f t="shared" si="13"/>
        <v>nee</v>
      </c>
      <c r="U44" s="352">
        <f t="shared" si="7"/>
        <v>0.442</v>
      </c>
      <c r="V44" s="353">
        <f t="shared" si="8"/>
        <v>0</v>
      </c>
      <c r="W44" s="347" t="str">
        <f t="shared" si="9"/>
        <v/>
      </c>
      <c r="X44" s="354"/>
      <c r="Y44" s="355"/>
    </row>
    <row r="45" spans="1:25" x14ac:dyDescent="0.2">
      <c r="A45" s="338" t="str">
        <f>IF(B45&lt;&gt;"&lt;Selecteer&gt;",MAX($A$4:A44)+1,"")</f>
        <v/>
      </c>
      <c r="B45" s="339" t="s">
        <v>35</v>
      </c>
      <c r="C45" s="340"/>
      <c r="D45" s="341"/>
      <c r="E45" s="342"/>
      <c r="F45" s="343"/>
      <c r="G45" s="344"/>
      <c r="H45" s="345">
        <f t="shared" si="4"/>
        <v>0</v>
      </c>
      <c r="I45" s="346">
        <f t="shared" si="5"/>
        <v>0</v>
      </c>
      <c r="J45" s="347">
        <f t="shared" si="10"/>
        <v>0</v>
      </c>
      <c r="K45" s="348"/>
      <c r="L45" s="344"/>
      <c r="M45" s="349"/>
      <c r="N45" s="344"/>
      <c r="O45" s="344"/>
      <c r="P45" s="345">
        <f t="shared" si="6"/>
        <v>0</v>
      </c>
      <c r="Q45" s="346">
        <f t="shared" si="11"/>
        <v>0</v>
      </c>
      <c r="R45" s="347">
        <f t="shared" si="12"/>
        <v>0</v>
      </c>
      <c r="S45" s="350" t="s">
        <v>137</v>
      </c>
      <c r="T45" s="351" t="str">
        <f t="shared" si="13"/>
        <v>nee</v>
      </c>
      <c r="U45" s="352">
        <f t="shared" si="7"/>
        <v>0.442</v>
      </c>
      <c r="V45" s="353">
        <f t="shared" si="8"/>
        <v>0</v>
      </c>
      <c r="W45" s="347" t="str">
        <f t="shared" si="9"/>
        <v/>
      </c>
      <c r="X45" s="354"/>
      <c r="Y45" s="355"/>
    </row>
    <row r="46" spans="1:25" x14ac:dyDescent="0.2">
      <c r="A46" s="338" t="str">
        <f>IF(B46&lt;&gt;"&lt;Selecteer&gt;",MAX($A$4:A45)+1,"")</f>
        <v/>
      </c>
      <c r="B46" s="339" t="s">
        <v>35</v>
      </c>
      <c r="C46" s="340"/>
      <c r="D46" s="341"/>
      <c r="E46" s="342"/>
      <c r="F46" s="343"/>
      <c r="G46" s="344"/>
      <c r="H46" s="345">
        <f t="shared" si="4"/>
        <v>0</v>
      </c>
      <c r="I46" s="346">
        <f t="shared" si="5"/>
        <v>0</v>
      </c>
      <c r="J46" s="347">
        <f t="shared" si="10"/>
        <v>0</v>
      </c>
      <c r="K46" s="348"/>
      <c r="L46" s="344"/>
      <c r="M46" s="349"/>
      <c r="N46" s="344"/>
      <c r="O46" s="344"/>
      <c r="P46" s="345">
        <f t="shared" si="6"/>
        <v>0</v>
      </c>
      <c r="Q46" s="346">
        <f t="shared" si="11"/>
        <v>0</v>
      </c>
      <c r="R46" s="347">
        <f t="shared" si="12"/>
        <v>0</v>
      </c>
      <c r="S46" s="350" t="s">
        <v>137</v>
      </c>
      <c r="T46" s="351" t="str">
        <f t="shared" si="13"/>
        <v>nee</v>
      </c>
      <c r="U46" s="352">
        <f t="shared" si="7"/>
        <v>0.442</v>
      </c>
      <c r="V46" s="353">
        <f t="shared" si="8"/>
        <v>0</v>
      </c>
      <c r="W46" s="347" t="str">
        <f t="shared" si="9"/>
        <v/>
      </c>
      <c r="X46" s="354"/>
      <c r="Y46" s="355"/>
    </row>
    <row r="47" spans="1:25" x14ac:dyDescent="0.2">
      <c r="A47" s="338" t="str">
        <f>IF(B47&lt;&gt;"&lt;Selecteer&gt;",MAX($A$4:A46)+1,"")</f>
        <v/>
      </c>
      <c r="B47" s="339" t="s">
        <v>35</v>
      </c>
      <c r="C47" s="340"/>
      <c r="D47" s="341"/>
      <c r="E47" s="342"/>
      <c r="F47" s="343"/>
      <c r="G47" s="344"/>
      <c r="H47" s="345">
        <f t="shared" si="4"/>
        <v>0</v>
      </c>
      <c r="I47" s="346">
        <f t="shared" si="5"/>
        <v>0</v>
      </c>
      <c r="J47" s="347">
        <f t="shared" si="10"/>
        <v>0</v>
      </c>
      <c r="K47" s="348"/>
      <c r="L47" s="344"/>
      <c r="M47" s="349"/>
      <c r="N47" s="344"/>
      <c r="O47" s="344"/>
      <c r="P47" s="345">
        <f t="shared" si="6"/>
        <v>0</v>
      </c>
      <c r="Q47" s="346">
        <f t="shared" si="11"/>
        <v>0</v>
      </c>
      <c r="R47" s="347">
        <f t="shared" si="12"/>
        <v>0</v>
      </c>
      <c r="S47" s="350" t="s">
        <v>137</v>
      </c>
      <c r="T47" s="351" t="str">
        <f t="shared" si="13"/>
        <v>nee</v>
      </c>
      <c r="U47" s="352">
        <f t="shared" si="7"/>
        <v>0.442</v>
      </c>
      <c r="V47" s="353">
        <f t="shared" si="8"/>
        <v>0</v>
      </c>
      <c r="W47" s="347" t="str">
        <f t="shared" si="9"/>
        <v/>
      </c>
      <c r="X47" s="354"/>
      <c r="Y47" s="355"/>
    </row>
    <row r="48" spans="1:25" x14ac:dyDescent="0.2">
      <c r="A48" s="338" t="str">
        <f>IF(B48&lt;&gt;"&lt;Selecteer&gt;",MAX($A$4:A47)+1,"")</f>
        <v/>
      </c>
      <c r="B48" s="339" t="s">
        <v>35</v>
      </c>
      <c r="C48" s="340"/>
      <c r="D48" s="341"/>
      <c r="E48" s="342"/>
      <c r="F48" s="343"/>
      <c r="G48" s="344"/>
      <c r="H48" s="345">
        <f t="shared" si="4"/>
        <v>0</v>
      </c>
      <c r="I48" s="346">
        <f t="shared" si="5"/>
        <v>0</v>
      </c>
      <c r="J48" s="347">
        <f t="shared" si="10"/>
        <v>0</v>
      </c>
      <c r="K48" s="348"/>
      <c r="L48" s="344"/>
      <c r="M48" s="349"/>
      <c r="N48" s="344"/>
      <c r="O48" s="344"/>
      <c r="P48" s="345">
        <f t="shared" si="6"/>
        <v>0</v>
      </c>
      <c r="Q48" s="346">
        <f t="shared" si="11"/>
        <v>0</v>
      </c>
      <c r="R48" s="347">
        <f t="shared" si="12"/>
        <v>0</v>
      </c>
      <c r="S48" s="350" t="s">
        <v>137</v>
      </c>
      <c r="T48" s="351" t="str">
        <f t="shared" si="13"/>
        <v>nee</v>
      </c>
      <c r="U48" s="352">
        <f t="shared" si="7"/>
        <v>0.442</v>
      </c>
      <c r="V48" s="353">
        <f t="shared" si="8"/>
        <v>0</v>
      </c>
      <c r="W48" s="347" t="str">
        <f t="shared" si="9"/>
        <v/>
      </c>
      <c r="X48" s="354"/>
      <c r="Y48" s="355"/>
    </row>
    <row r="49" spans="1:25" x14ac:dyDescent="0.2">
      <c r="A49" s="338" t="str">
        <f>IF(B49&lt;&gt;"&lt;Selecteer&gt;",MAX($A$4:A48)+1,"")</f>
        <v/>
      </c>
      <c r="B49" s="339" t="s">
        <v>35</v>
      </c>
      <c r="C49" s="340"/>
      <c r="D49" s="341"/>
      <c r="E49" s="342"/>
      <c r="F49" s="343"/>
      <c r="G49" s="344"/>
      <c r="H49" s="345">
        <f t="shared" si="4"/>
        <v>0</v>
      </c>
      <c r="I49" s="346">
        <f t="shared" si="5"/>
        <v>0</v>
      </c>
      <c r="J49" s="347">
        <f t="shared" si="10"/>
        <v>0</v>
      </c>
      <c r="K49" s="348"/>
      <c r="L49" s="344"/>
      <c r="M49" s="349"/>
      <c r="N49" s="344"/>
      <c r="O49" s="344"/>
      <c r="P49" s="345">
        <f t="shared" si="6"/>
        <v>0</v>
      </c>
      <c r="Q49" s="346">
        <f t="shared" si="11"/>
        <v>0</v>
      </c>
      <c r="R49" s="347">
        <f t="shared" si="12"/>
        <v>0</v>
      </c>
      <c r="S49" s="350" t="s">
        <v>137</v>
      </c>
      <c r="T49" s="351" t="str">
        <f t="shared" si="13"/>
        <v>nee</v>
      </c>
      <c r="U49" s="352">
        <f t="shared" si="7"/>
        <v>0.442</v>
      </c>
      <c r="V49" s="353">
        <f t="shared" si="8"/>
        <v>0</v>
      </c>
      <c r="W49" s="347" t="str">
        <f t="shared" si="9"/>
        <v/>
      </c>
      <c r="X49" s="354"/>
      <c r="Y49" s="355"/>
    </row>
    <row r="50" spans="1:25" x14ac:dyDescent="0.2">
      <c r="A50" s="338" t="str">
        <f>IF(B50&lt;&gt;"&lt;Selecteer&gt;",MAX($A$4:A49)+1,"")</f>
        <v/>
      </c>
      <c r="B50" s="339" t="s">
        <v>35</v>
      </c>
      <c r="C50" s="340"/>
      <c r="D50" s="341"/>
      <c r="E50" s="342"/>
      <c r="F50" s="343"/>
      <c r="G50" s="344"/>
      <c r="H50" s="345">
        <f t="shared" si="4"/>
        <v>0</v>
      </c>
      <c r="I50" s="346">
        <f t="shared" si="5"/>
        <v>0</v>
      </c>
      <c r="J50" s="347">
        <f t="shared" si="10"/>
        <v>0</v>
      </c>
      <c r="K50" s="348"/>
      <c r="L50" s="344"/>
      <c r="M50" s="349"/>
      <c r="N50" s="344"/>
      <c r="O50" s="344"/>
      <c r="P50" s="345">
        <f t="shared" si="6"/>
        <v>0</v>
      </c>
      <c r="Q50" s="346">
        <f t="shared" si="11"/>
        <v>0</v>
      </c>
      <c r="R50" s="347">
        <f t="shared" si="12"/>
        <v>0</v>
      </c>
      <c r="S50" s="350" t="s">
        <v>137</v>
      </c>
      <c r="T50" s="351" t="str">
        <f t="shared" si="13"/>
        <v>nee</v>
      </c>
      <c r="U50" s="352">
        <f t="shared" si="7"/>
        <v>0.442</v>
      </c>
      <c r="V50" s="353">
        <f t="shared" si="8"/>
        <v>0</v>
      </c>
      <c r="W50" s="347" t="str">
        <f t="shared" si="9"/>
        <v/>
      </c>
      <c r="X50" s="354"/>
      <c r="Y50" s="355"/>
    </row>
    <row r="51" spans="1:25" x14ac:dyDescent="0.2">
      <c r="A51" s="338" t="str">
        <f>IF(B51&lt;&gt;"&lt;Selecteer&gt;",MAX($A$4:A50)+1,"")</f>
        <v/>
      </c>
      <c r="B51" s="339" t="s">
        <v>35</v>
      </c>
      <c r="C51" s="340"/>
      <c r="D51" s="341"/>
      <c r="E51" s="342"/>
      <c r="F51" s="343"/>
      <c r="G51" s="344"/>
      <c r="H51" s="345">
        <f t="shared" si="4"/>
        <v>0</v>
      </c>
      <c r="I51" s="346">
        <f t="shared" si="5"/>
        <v>0</v>
      </c>
      <c r="J51" s="347">
        <f t="shared" si="10"/>
        <v>0</v>
      </c>
      <c r="K51" s="348"/>
      <c r="L51" s="344"/>
      <c r="M51" s="349"/>
      <c r="N51" s="344"/>
      <c r="O51" s="344"/>
      <c r="P51" s="345">
        <f t="shared" si="6"/>
        <v>0</v>
      </c>
      <c r="Q51" s="346">
        <f t="shared" si="11"/>
        <v>0</v>
      </c>
      <c r="R51" s="347">
        <f t="shared" si="12"/>
        <v>0</v>
      </c>
      <c r="S51" s="350" t="s">
        <v>137</v>
      </c>
      <c r="T51" s="351" t="str">
        <f t="shared" si="13"/>
        <v>nee</v>
      </c>
      <c r="U51" s="352">
        <f t="shared" si="7"/>
        <v>0.442</v>
      </c>
      <c r="V51" s="353">
        <f t="shared" si="8"/>
        <v>0</v>
      </c>
      <c r="W51" s="347" t="str">
        <f t="shared" si="9"/>
        <v/>
      </c>
      <c r="X51" s="354"/>
      <c r="Y51" s="355"/>
    </row>
    <row r="52" spans="1:25" x14ac:dyDescent="0.2">
      <c r="A52" s="338" t="str">
        <f>IF(B52&lt;&gt;"&lt;Selecteer&gt;",MAX($A$4:A51)+1,"")</f>
        <v/>
      </c>
      <c r="B52" s="339" t="s">
        <v>35</v>
      </c>
      <c r="C52" s="340"/>
      <c r="D52" s="341"/>
      <c r="E52" s="342"/>
      <c r="F52" s="343"/>
      <c r="G52" s="344"/>
      <c r="H52" s="345">
        <f t="shared" si="4"/>
        <v>0</v>
      </c>
      <c r="I52" s="346">
        <f t="shared" si="5"/>
        <v>0</v>
      </c>
      <c r="J52" s="347">
        <f t="shared" si="10"/>
        <v>0</v>
      </c>
      <c r="K52" s="348"/>
      <c r="L52" s="344"/>
      <c r="M52" s="349"/>
      <c r="N52" s="344"/>
      <c r="O52" s="344"/>
      <c r="P52" s="345">
        <f t="shared" si="6"/>
        <v>0</v>
      </c>
      <c r="Q52" s="346">
        <f t="shared" si="11"/>
        <v>0</v>
      </c>
      <c r="R52" s="347">
        <f t="shared" si="12"/>
        <v>0</v>
      </c>
      <c r="S52" s="350" t="s">
        <v>137</v>
      </c>
      <c r="T52" s="351" t="str">
        <f t="shared" si="13"/>
        <v>nee</v>
      </c>
      <c r="U52" s="352">
        <f t="shared" si="7"/>
        <v>0.442</v>
      </c>
      <c r="V52" s="353">
        <f t="shared" si="8"/>
        <v>0</v>
      </c>
      <c r="W52" s="347" t="str">
        <f t="shared" si="9"/>
        <v/>
      </c>
      <c r="X52" s="354"/>
      <c r="Y52" s="355"/>
    </row>
    <row r="53" spans="1:25" x14ac:dyDescent="0.2">
      <c r="A53" s="338" t="str">
        <f>IF(B53&lt;&gt;"&lt;Selecteer&gt;",MAX($A$4:A52)+1,"")</f>
        <v/>
      </c>
      <c r="B53" s="339" t="s">
        <v>35</v>
      </c>
      <c r="C53" s="340"/>
      <c r="D53" s="341"/>
      <c r="E53" s="342"/>
      <c r="F53" s="343"/>
      <c r="G53" s="344"/>
      <c r="H53" s="345">
        <f t="shared" si="4"/>
        <v>0</v>
      </c>
      <c r="I53" s="346">
        <f t="shared" si="5"/>
        <v>0</v>
      </c>
      <c r="J53" s="347">
        <f t="shared" si="10"/>
        <v>0</v>
      </c>
      <c r="K53" s="348"/>
      <c r="L53" s="344"/>
      <c r="M53" s="349"/>
      <c r="N53" s="344"/>
      <c r="O53" s="344"/>
      <c r="P53" s="345">
        <f t="shared" si="6"/>
        <v>0</v>
      </c>
      <c r="Q53" s="346">
        <f t="shared" si="11"/>
        <v>0</v>
      </c>
      <c r="R53" s="347">
        <f t="shared" si="12"/>
        <v>0</v>
      </c>
      <c r="S53" s="350" t="s">
        <v>137</v>
      </c>
      <c r="T53" s="351" t="str">
        <f t="shared" si="13"/>
        <v>nee</v>
      </c>
      <c r="U53" s="352">
        <f t="shared" si="7"/>
        <v>0.442</v>
      </c>
      <c r="V53" s="353">
        <f t="shared" si="8"/>
        <v>0</v>
      </c>
      <c r="W53" s="347" t="str">
        <f t="shared" si="9"/>
        <v/>
      </c>
      <c r="X53" s="354"/>
      <c r="Y53" s="355"/>
    </row>
    <row r="54" spans="1:25" x14ac:dyDescent="0.2">
      <c r="A54" s="338" t="str">
        <f>IF(B54&lt;&gt;"&lt;Selecteer&gt;",MAX($A$4:A53)+1,"")</f>
        <v/>
      </c>
      <c r="B54" s="339" t="s">
        <v>35</v>
      </c>
      <c r="C54" s="340"/>
      <c r="D54" s="341"/>
      <c r="E54" s="342"/>
      <c r="F54" s="343"/>
      <c r="G54" s="344"/>
      <c r="H54" s="345">
        <f t="shared" si="4"/>
        <v>0</v>
      </c>
      <c r="I54" s="346">
        <f t="shared" si="5"/>
        <v>0</v>
      </c>
      <c r="J54" s="347">
        <f t="shared" si="10"/>
        <v>0</v>
      </c>
      <c r="K54" s="348"/>
      <c r="L54" s="344"/>
      <c r="M54" s="349"/>
      <c r="N54" s="344"/>
      <c r="O54" s="344"/>
      <c r="P54" s="345">
        <f t="shared" si="6"/>
        <v>0</v>
      </c>
      <c r="Q54" s="346">
        <f t="shared" si="11"/>
        <v>0</v>
      </c>
      <c r="R54" s="347">
        <f t="shared" si="12"/>
        <v>0</v>
      </c>
      <c r="S54" s="350" t="s">
        <v>137</v>
      </c>
      <c r="T54" s="351" t="str">
        <f t="shared" si="13"/>
        <v>nee</v>
      </c>
      <c r="U54" s="352">
        <f t="shared" si="7"/>
        <v>0.442</v>
      </c>
      <c r="V54" s="353">
        <f t="shared" si="8"/>
        <v>0</v>
      </c>
      <c r="W54" s="347" t="str">
        <f t="shared" si="9"/>
        <v/>
      </c>
      <c r="X54" s="354"/>
      <c r="Y54" s="35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397" t="str">
        <f>IF(COUNTIF($F$5:$F$250,Openstelling_Activiteit!$X$3)&gt;0,"Jaartal of Loonkosten nr (uit tabblad 4)","Loonkosten nr (uit tabblad 4)")</f>
        <v>Loonkosten nr (uit tabblad 4)</v>
      </c>
      <c r="J3" s="399" t="s">
        <v>4</v>
      </c>
      <c r="K3" s="400"/>
      <c r="L3" s="403" t="str">
        <f>IF(COUNTIF($F$5:$F$250,Openstelling_Activiteit!$X$3)&gt;0,"Aantal uur/ eenheden","Aantal uur")</f>
        <v>Aantal uur</v>
      </c>
      <c r="M3" s="404"/>
      <c r="N3" s="399" t="s">
        <v>50</v>
      </c>
      <c r="O3" s="400"/>
      <c r="P3" s="408" t="s">
        <v>6</v>
      </c>
      <c r="Q3" s="409"/>
      <c r="R3" s="408" t="s">
        <v>207</v>
      </c>
      <c r="S3" s="409"/>
      <c r="T3" s="405" t="s">
        <v>56</v>
      </c>
      <c r="U3" s="394" t="s">
        <v>61</v>
      </c>
    </row>
    <row r="4" spans="1:21" ht="15" customHeight="1" x14ac:dyDescent="0.25">
      <c r="A4" s="112"/>
      <c r="B4" s="110"/>
      <c r="C4" s="111"/>
      <c r="D4" s="112"/>
      <c r="E4" s="112"/>
      <c r="F4" s="112"/>
      <c r="G4" s="113"/>
      <c r="H4" s="266"/>
      <c r="I4" s="397"/>
      <c r="J4" s="401"/>
      <c r="K4" s="402"/>
      <c r="L4" s="385"/>
      <c r="M4" s="386"/>
      <c r="N4" s="401"/>
      <c r="O4" s="402"/>
      <c r="P4" s="72">
        <f ca="1" xml:space="preserve"> SUBTOTAL(9,P6:P250)</f>
        <v>0</v>
      </c>
      <c r="Q4" s="72">
        <f ca="1" xml:space="preserve"> SUBTOTAL(9,Q6:Q250)</f>
        <v>0</v>
      </c>
      <c r="R4" s="72">
        <f ca="1" xml:space="preserve"> SUBTOTAL(9,R6:R250)</f>
        <v>0</v>
      </c>
      <c r="S4" s="72">
        <f ca="1" xml:space="preserve"> SUBTOTAL(9,S6:S250)</f>
        <v>0</v>
      </c>
      <c r="T4" s="406"/>
      <c r="U4" s="395"/>
    </row>
    <row r="5" spans="1:21" ht="30" x14ac:dyDescent="0.25">
      <c r="A5" s="116" t="s">
        <v>135</v>
      </c>
      <c r="B5" s="116" t="s">
        <v>58</v>
      </c>
      <c r="C5" s="116" t="s">
        <v>2</v>
      </c>
      <c r="D5" s="116" t="s">
        <v>38</v>
      </c>
      <c r="E5" s="116" t="s">
        <v>153</v>
      </c>
      <c r="F5" s="116" t="s">
        <v>0</v>
      </c>
      <c r="G5" s="116" t="s">
        <v>320</v>
      </c>
      <c r="H5" s="267" t="s">
        <v>42</v>
      </c>
      <c r="I5" s="398" t="s">
        <v>199</v>
      </c>
      <c r="J5" s="71" t="s">
        <v>60</v>
      </c>
      <c r="K5" s="71" t="s">
        <v>59</v>
      </c>
      <c r="L5" s="71" t="s">
        <v>60</v>
      </c>
      <c r="M5" s="71" t="s">
        <v>59</v>
      </c>
      <c r="N5" s="71" t="s">
        <v>60</v>
      </c>
      <c r="O5" s="71" t="s">
        <v>59</v>
      </c>
      <c r="P5" s="71" t="s">
        <v>60</v>
      </c>
      <c r="Q5" s="71" t="s">
        <v>59</v>
      </c>
      <c r="R5" s="71" t="s">
        <v>60</v>
      </c>
      <c r="S5" s="71" t="s">
        <v>59</v>
      </c>
      <c r="T5" s="407"/>
      <c r="U5" s="396"/>
    </row>
    <row r="6" spans="1:21" x14ac:dyDescent="0.25">
      <c r="A6" s="317">
        <f>MAX($A$5:A5)+1</f>
        <v>1</v>
      </c>
      <c r="B6" s="304"/>
      <c r="C6" s="304"/>
      <c r="D6" s="304"/>
      <c r="E6" s="304"/>
      <c r="F6" s="304"/>
      <c r="G6" s="337"/>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8"/>
      <c r="M6" s="368"/>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7"/>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8"/>
      <c r="M7" s="368"/>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7"/>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8"/>
      <c r="M8" s="368"/>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7"/>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8"/>
      <c r="M9" s="368"/>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7"/>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8"/>
      <c r="M10" s="368"/>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7"/>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8"/>
      <c r="M11" s="368"/>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7"/>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8"/>
      <c r="M12" s="368"/>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7"/>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8"/>
      <c r="M13" s="368"/>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7"/>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8"/>
      <c r="M14" s="368"/>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7"/>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8"/>
      <c r="M15" s="368"/>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7"/>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8"/>
      <c r="M16" s="368"/>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7"/>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8"/>
      <c r="M17" s="368"/>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7"/>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8"/>
      <c r="M18" s="368"/>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7"/>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8"/>
      <c r="M19" s="368"/>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7"/>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8"/>
      <c r="M20" s="368"/>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7"/>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8"/>
      <c r="M21" s="368"/>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7"/>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8"/>
      <c r="M22" s="368"/>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7"/>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8"/>
      <c r="M23" s="368"/>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7"/>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8"/>
      <c r="M24" s="368"/>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7"/>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8"/>
      <c r="M25" s="368"/>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7"/>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8"/>
      <c r="M26" s="368"/>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7"/>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8"/>
      <c r="M27" s="368"/>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7"/>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8"/>
      <c r="M28" s="368"/>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7"/>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8"/>
      <c r="M29" s="368"/>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7"/>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8"/>
      <c r="M30" s="368"/>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7"/>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8"/>
      <c r="M31" s="368"/>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7"/>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8"/>
      <c r="M32" s="368"/>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7"/>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8"/>
      <c r="M33" s="368"/>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7"/>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8"/>
      <c r="M34" s="368"/>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7"/>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8"/>
      <c r="M35" s="368"/>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7"/>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8"/>
      <c r="M36" s="368"/>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7"/>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8"/>
      <c r="M37" s="368"/>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7"/>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8"/>
      <c r="M38" s="368"/>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7"/>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8"/>
      <c r="M39" s="368"/>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7"/>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8"/>
      <c r="M40" s="368"/>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7"/>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8"/>
      <c r="M41" s="368"/>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7"/>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8"/>
      <c r="M42" s="368"/>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7"/>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8"/>
      <c r="M43" s="368"/>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7"/>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8"/>
      <c r="M44" s="368"/>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7"/>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8"/>
      <c r="M45" s="368"/>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7"/>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8"/>
      <c r="M46" s="368"/>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7"/>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8"/>
      <c r="M47" s="368"/>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7"/>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8"/>
      <c r="M48" s="368"/>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7"/>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8"/>
      <c r="M49" s="368"/>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7"/>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8"/>
      <c r="M50" s="368"/>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7"/>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8"/>
      <c r="M51" s="368"/>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7"/>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8"/>
      <c r="M52" s="368"/>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7"/>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8"/>
      <c r="M53" s="368"/>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7"/>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8"/>
      <c r="M54" s="368"/>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7"/>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8"/>
      <c r="M55" s="368"/>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7"/>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8"/>
      <c r="M56" s="368"/>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7"/>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8"/>
      <c r="M57" s="368"/>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7"/>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8"/>
      <c r="M58" s="368"/>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7"/>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8"/>
      <c r="M59" s="368"/>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7"/>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8"/>
      <c r="M60" s="368"/>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7"/>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8"/>
      <c r="M61" s="368"/>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7"/>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8"/>
      <c r="M62" s="368"/>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7"/>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8"/>
      <c r="M63" s="368"/>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7"/>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8"/>
      <c r="M64" s="368"/>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7"/>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8"/>
      <c r="M65" s="368"/>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7"/>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8"/>
      <c r="M66" s="368"/>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7"/>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8"/>
      <c r="M67" s="368"/>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7"/>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8"/>
      <c r="M68" s="368"/>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7"/>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8"/>
      <c r="M69" s="368"/>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7"/>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8"/>
      <c r="M70" s="368"/>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7"/>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8"/>
      <c r="M71" s="368"/>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7"/>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8"/>
      <c r="M72" s="368"/>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7"/>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8"/>
      <c r="M73" s="368"/>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7"/>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8"/>
      <c r="M74" s="368"/>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7"/>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8"/>
      <c r="M75" s="368"/>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7"/>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8"/>
      <c r="M76" s="368"/>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7"/>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8"/>
      <c r="M77" s="368"/>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7"/>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8"/>
      <c r="M78" s="368"/>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7"/>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8"/>
      <c r="M79" s="368"/>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7"/>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8"/>
      <c r="M80" s="368"/>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7"/>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8"/>
      <c r="M81" s="368"/>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7"/>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8"/>
      <c r="M82" s="368"/>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7"/>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8"/>
      <c r="M83" s="368"/>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7"/>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8"/>
      <c r="M84" s="368"/>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7"/>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8"/>
      <c r="M85" s="368"/>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7"/>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8"/>
      <c r="M86" s="368"/>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7"/>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8"/>
      <c r="M87" s="368"/>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7"/>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8"/>
      <c r="M88" s="368"/>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7"/>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8"/>
      <c r="M89" s="368"/>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7"/>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8"/>
      <c r="M90" s="368"/>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7"/>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8"/>
      <c r="M91" s="368"/>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7"/>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8"/>
      <c r="M92" s="368"/>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7"/>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8"/>
      <c r="M93" s="368"/>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7"/>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8"/>
      <c r="M94" s="368"/>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7"/>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8"/>
      <c r="M95" s="368"/>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7"/>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8"/>
      <c r="M96" s="368"/>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7"/>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8"/>
      <c r="M97" s="368"/>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7"/>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8"/>
      <c r="M98" s="368"/>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7"/>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8"/>
      <c r="M99" s="368"/>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7"/>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8"/>
      <c r="M100" s="368"/>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7"/>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8"/>
      <c r="M101" s="368"/>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7"/>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8"/>
      <c r="M102" s="368"/>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7"/>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8"/>
      <c r="M103" s="368"/>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7"/>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8"/>
      <c r="M104" s="368"/>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7"/>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8"/>
      <c r="M105" s="368"/>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7"/>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8"/>
      <c r="M106" s="368"/>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7"/>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8"/>
      <c r="M107" s="368"/>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7"/>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8"/>
      <c r="M108" s="368"/>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7"/>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8"/>
      <c r="M109" s="368"/>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7"/>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8"/>
      <c r="M110" s="368"/>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7"/>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8"/>
      <c r="M111" s="368"/>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7"/>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8"/>
      <c r="M112" s="368"/>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7"/>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8"/>
      <c r="M113" s="368"/>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7"/>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8"/>
      <c r="M114" s="368"/>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7"/>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8"/>
      <c r="M115" s="368"/>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7"/>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8"/>
      <c r="M116" s="368"/>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7"/>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8"/>
      <c r="M117" s="368"/>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7"/>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8"/>
      <c r="M118" s="368"/>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7"/>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8"/>
      <c r="M119" s="368"/>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7"/>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8"/>
      <c r="M120" s="368"/>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7"/>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8"/>
      <c r="M121" s="368"/>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7"/>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8"/>
      <c r="M122" s="368"/>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7"/>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8"/>
      <c r="M123" s="368"/>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7"/>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8"/>
      <c r="M124" s="368"/>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7"/>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8"/>
      <c r="M125" s="368"/>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7"/>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8"/>
      <c r="M126" s="368"/>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7"/>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8"/>
      <c r="M127" s="368"/>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7"/>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8"/>
      <c r="M128" s="368"/>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7"/>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8"/>
      <c r="M129" s="368"/>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7"/>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8"/>
      <c r="M130" s="368"/>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7"/>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8"/>
      <c r="M131" s="368"/>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7"/>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8"/>
      <c r="M132" s="368"/>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7"/>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8"/>
      <c r="M133" s="368"/>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7"/>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8"/>
      <c r="M134" s="368"/>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7"/>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8"/>
      <c r="M135" s="368"/>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7"/>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8"/>
      <c r="M136" s="368"/>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7"/>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8"/>
      <c r="M137" s="368"/>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7"/>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8"/>
      <c r="M138" s="368"/>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7"/>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8"/>
      <c r="M139" s="368"/>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7"/>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8"/>
      <c r="M140" s="368"/>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7"/>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8"/>
      <c r="M141" s="368"/>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7"/>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8"/>
      <c r="M142" s="368"/>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7"/>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8"/>
      <c r="M143" s="368"/>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7"/>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8"/>
      <c r="M144" s="368"/>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7"/>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8"/>
      <c r="M145" s="368"/>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7"/>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8"/>
      <c r="M146" s="368"/>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7"/>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8"/>
      <c r="M147" s="368"/>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7"/>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8"/>
      <c r="M148" s="368"/>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7"/>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8"/>
      <c r="M149" s="368"/>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7"/>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8"/>
      <c r="M150" s="368"/>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7"/>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8"/>
      <c r="M151" s="368"/>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7"/>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8"/>
      <c r="M152" s="368"/>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7"/>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8"/>
      <c r="M153" s="368"/>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7"/>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8"/>
      <c r="M154" s="368"/>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7"/>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8"/>
      <c r="M155" s="368"/>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7"/>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8"/>
      <c r="M156" s="368"/>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7"/>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8"/>
      <c r="M157" s="368"/>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7"/>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8"/>
      <c r="M158" s="368"/>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7"/>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8"/>
      <c r="M159" s="368"/>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7"/>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8"/>
      <c r="M160" s="368"/>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7"/>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8"/>
      <c r="M161" s="368"/>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7"/>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8"/>
      <c r="M162" s="368"/>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7"/>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8"/>
      <c r="M163" s="368"/>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7"/>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8"/>
      <c r="M164" s="368"/>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7"/>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8"/>
      <c r="M165" s="368"/>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7"/>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8"/>
      <c r="M166" s="368"/>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7"/>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8"/>
      <c r="M167" s="368"/>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7"/>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8"/>
      <c r="M168" s="368"/>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7"/>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8"/>
      <c r="M169" s="368"/>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7"/>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8"/>
      <c r="M170" s="368"/>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7"/>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8"/>
      <c r="M171" s="368"/>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7"/>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8"/>
      <c r="M172" s="368"/>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7"/>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8"/>
      <c r="M173" s="368"/>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7"/>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8"/>
      <c r="M174" s="368"/>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7"/>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8"/>
      <c r="M175" s="368"/>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7"/>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8"/>
      <c r="M176" s="368"/>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7"/>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8"/>
      <c r="M177" s="368"/>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7"/>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8"/>
      <c r="M178" s="368"/>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7"/>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8"/>
      <c r="M179" s="368"/>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7"/>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8"/>
      <c r="M180" s="368"/>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7"/>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8"/>
      <c r="M181" s="368"/>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7"/>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8"/>
      <c r="M182" s="368"/>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7"/>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8"/>
      <c r="M183" s="368"/>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7"/>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8"/>
      <c r="M184" s="368"/>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7"/>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8"/>
      <c r="M185" s="368"/>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7"/>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8"/>
      <c r="M186" s="368"/>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7"/>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8"/>
      <c r="M187" s="368"/>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7"/>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8"/>
      <c r="M188" s="368"/>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7"/>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8"/>
      <c r="M189" s="368"/>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7"/>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8"/>
      <c r="M190" s="368"/>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7"/>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8"/>
      <c r="M191" s="368"/>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7"/>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8"/>
      <c r="M192" s="368"/>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7"/>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8"/>
      <c r="M193" s="368"/>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7"/>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8"/>
      <c r="M194" s="368"/>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7"/>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8"/>
      <c r="M195" s="368"/>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7"/>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8"/>
      <c r="M196" s="368"/>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7"/>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8"/>
      <c r="M197" s="368"/>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7"/>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8"/>
      <c r="M198" s="368"/>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7"/>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8"/>
      <c r="M199" s="368"/>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7"/>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8"/>
      <c r="M200" s="368"/>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7"/>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8"/>
      <c r="M201" s="368"/>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7"/>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8"/>
      <c r="M202" s="368"/>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7"/>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8"/>
      <c r="M203" s="368"/>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7"/>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8"/>
      <c r="M204" s="368"/>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7"/>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8"/>
      <c r="M205" s="368"/>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7"/>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8"/>
      <c r="M206" s="368"/>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7"/>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8"/>
      <c r="M207" s="368"/>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7"/>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8"/>
      <c r="M208" s="368"/>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7"/>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8"/>
      <c r="M209" s="368"/>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7"/>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8"/>
      <c r="M210" s="368"/>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7"/>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8"/>
      <c r="M211" s="368"/>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7"/>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8"/>
      <c r="M212" s="368"/>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7"/>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8"/>
      <c r="M213" s="368"/>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7"/>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8"/>
      <c r="M214" s="368"/>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7"/>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8"/>
      <c r="M215" s="368"/>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7"/>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8"/>
      <c r="M216" s="368"/>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7"/>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8"/>
      <c r="M217" s="368"/>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7"/>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8"/>
      <c r="M218" s="368"/>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7"/>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8"/>
      <c r="M219" s="368"/>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7"/>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8"/>
      <c r="M220" s="368"/>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7"/>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8"/>
      <c r="M221" s="368"/>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7"/>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8"/>
      <c r="M222" s="368"/>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7"/>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8"/>
      <c r="M223" s="368"/>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7"/>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8"/>
      <c r="M224" s="368"/>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7"/>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8"/>
      <c r="M225" s="368"/>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7"/>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8"/>
      <c r="M226" s="368"/>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7"/>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8"/>
      <c r="M227" s="368"/>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7"/>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8"/>
      <c r="M228" s="368"/>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7"/>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8"/>
      <c r="M229" s="368"/>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7"/>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8"/>
      <c r="M230" s="368"/>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7"/>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8"/>
      <c r="M231" s="368"/>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7"/>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8"/>
      <c r="M232" s="368"/>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7"/>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8"/>
      <c r="M233" s="368"/>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7"/>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8"/>
      <c r="M234" s="368"/>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7"/>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8"/>
      <c r="M235" s="368"/>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7"/>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8"/>
      <c r="M236" s="368"/>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7"/>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8"/>
      <c r="M237" s="368"/>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7"/>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8"/>
      <c r="M238" s="368"/>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7"/>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8"/>
      <c r="M239" s="368"/>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7"/>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8"/>
      <c r="M240" s="368"/>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7"/>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8"/>
      <c r="M241" s="368"/>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7"/>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8"/>
      <c r="M242" s="368"/>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7"/>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8"/>
      <c r="M243" s="368"/>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7"/>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8"/>
      <c r="M244" s="368"/>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7"/>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8"/>
      <c r="M245" s="368"/>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7"/>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8"/>
      <c r="M246" s="368"/>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7"/>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8"/>
      <c r="M247" s="368"/>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7"/>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8"/>
      <c r="M248" s="368"/>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7"/>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8"/>
      <c r="M249" s="368"/>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7"/>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8"/>
      <c r="M250" s="368"/>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6" t="str">
        <f>IF('1. Aanvraaggegevens'!C2&lt;&gt;"",'1. Aanvraaggegevens'!C2,"")</f>
        <v/>
      </c>
      <c r="D2" s="426"/>
    </row>
    <row r="3" spans="2:13" ht="15" customHeight="1" x14ac:dyDescent="0.25">
      <c r="B3" s="17" t="s">
        <v>176</v>
      </c>
      <c r="C3" s="427" t="str">
        <f>IF('1. Aanvraaggegevens'!C3&lt;&gt;"",'1. Aanvraaggegevens'!C3,"")</f>
        <v/>
      </c>
      <c r="D3" s="427"/>
    </row>
    <row r="4" spans="2:13" ht="15" customHeight="1" x14ac:dyDescent="0.25">
      <c r="B4" s="17" t="s">
        <v>177</v>
      </c>
      <c r="C4" s="427" t="str">
        <f>IF('1. Aanvraaggegevens'!C4&lt;&gt;"",'1. Aanvraaggegevens'!C4,"")</f>
        <v/>
      </c>
      <c r="D4" s="427"/>
    </row>
    <row r="5" spans="2:13" ht="15" customHeight="1" x14ac:dyDescent="0.25">
      <c r="B5" s="17" t="s">
        <v>178</v>
      </c>
      <c r="C5" s="427" t="str">
        <f>IF('1. Aanvraaggegevens'!C5&lt;&gt;"",'1. Aanvraaggegevens'!C5,"")</f>
        <v/>
      </c>
      <c r="D5" s="427"/>
    </row>
    <row r="6" spans="2:13" ht="15" customHeight="1" x14ac:dyDescent="0.25">
      <c r="B6" s="5"/>
      <c r="C6" s="428" t="str">
        <f>IF('1. Aanvraaggegevens'!C6&lt;&gt;"",'1. Aanvraaggegevens'!C6,"")</f>
        <v/>
      </c>
      <c r="D6" s="428"/>
    </row>
    <row r="7" spans="2:13" ht="4.5" customHeight="1" x14ac:dyDescent="0.25">
      <c r="C7" s="26"/>
      <c r="D7" s="26"/>
    </row>
    <row r="8" spans="2:13" ht="15" customHeight="1" x14ac:dyDescent="0.25">
      <c r="B8" s="151" t="s">
        <v>175</v>
      </c>
      <c r="C8" s="429" t="str">
        <f>IF('1. Aanvraaggegevens'!C8&lt;&gt;"",'1. Aanvraaggegevens'!C8,"")</f>
        <v/>
      </c>
      <c r="D8" s="429"/>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27" s="26" customFormat="1" x14ac:dyDescent="0.25">
      <c r="B29" s="37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3" t="str">
        <f ca="1">IFERROR(IF(AND(F$28&lt;&gt;""),SUMIFS(SubsidieTabel!$F:$F,SubsidieTabel!$A:$A,$B29,SubsidieTabel!$C:$C,$B$44)/SUMIFS(SubsidieTabel!$F:$F,SubsidieTabel!$C:$C,$B$44)*$C$46*$D29+SUMIFS(SubsidieTabel!$F:$F,SubsidieTabel!$A:$A,$B29,SubsidieTabel!$C:$C,"&lt;&gt;"&amp;$B$44)*$D29,""),"")</f>
        <v/>
      </c>
      <c r="G29" s="364" t="str">
        <f ca="1">IFERROR(IF(AND(G$28&lt;&gt;"",SUMIFS(SubsidieTabel!$Q:$Q,SubsidieTabel!$A:$A,$B29)&gt;0),H46*D29,IF(G$28&lt;&gt;"",E29,"")),"")</f>
        <v/>
      </c>
      <c r="H29" s="364" t="str">
        <f ca="1">IFERROR(IF(AND(H$28&lt;&gt;"",E29&lt;&gt;"",SUMIFS(SubsidieTabel!$S:$S,SubsidieTabel!$A:$A,$B29)&gt;0),$H$56*D29,IF(AND(H$28&lt;&gt;"",E29&lt;&gt;""),MIN(E29,G29),"")),"")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3" t="str">
        <f ca="1">IFERROR(IF(AND(F$28&lt;&gt;""),SUMIFS(SubsidieTabel!$F:$F,SubsidieTabel!$A:$A,$B30,SubsidieTabel!$C:$C,$B$44)/SUMIFS(SubsidieTabel!$F:$F,SubsidieTabel!$C:$C,$B$44)*$C$46*$D30+SUMIFS(SubsidieTabel!$F:$F,SubsidieTabel!$A:$A,$B30,SubsidieTabel!$C:$C,"&lt;&gt;"&amp;$B$44)*$D30,""),"")</f>
        <v/>
      </c>
      <c r="G30" s="364" t="str">
        <f>IFERROR(IF(AND(G$28&lt;&gt;"",SUMIFS(SubsidieTabel!$Q:$Q,SubsidieTabel!$A:$A,$B30)&gt;0),H47*D30,IF(G$28&lt;&gt;"",E30,"")),"")</f>
        <v/>
      </c>
      <c r="H30" s="364" t="str">
        <f>IFERROR(IF(AND(H$28&lt;&gt;"",E30&lt;&gt;"",SUMIFS(SubsidieTabel!$S:$S,SubsidieTabel!$A:$A,$B30)&gt;0),$H$56*D30,IF(AND(H$28&lt;&gt;"",E30&lt;&gt;""),MIN(E30,G30),"")),"")</f>
        <v/>
      </c>
      <c r="I30" s="36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3" t="str">
        <f ca="1">IFERROR(IF(AND(F$28&lt;&gt;""),SUMIFS(SubsidieTabel!$F:$F,SubsidieTabel!$A:$A,$B31,SubsidieTabel!$C:$C,$B$44)/SUMIFS(SubsidieTabel!$F:$F,SubsidieTabel!$C:$C,$B$44)*$C$46*$D31+SUMIFS(SubsidieTabel!$F:$F,SubsidieTabel!$A:$A,$B31,SubsidieTabel!$C:$C,"&lt;&gt;"&amp;$B$44)*$D31,""),"")</f>
        <v/>
      </c>
      <c r="G31" s="364" t="str">
        <f>IFERROR(IF(AND(G$28&lt;&gt;"",SUMIFS(SubsidieTabel!$Q:$Q,SubsidieTabel!$A:$A,$B31)&gt;0),H48*D31,IF(G$28&lt;&gt;"",E31,"")),"")</f>
        <v/>
      </c>
      <c r="H31" s="364" t="str">
        <f>IFERROR(IF(AND(H$28&lt;&gt;"",E31&lt;&gt;"",SUMIFS(SubsidieTabel!$S:$S,SubsidieTabel!$A:$A,$B31)&gt;0),$H$56*D31,IF(AND(H$28&lt;&gt;"",E31&lt;&gt;""),MIN(E31,G31),"")),"")</f>
        <v/>
      </c>
      <c r="I31" s="365"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3" t="str">
        <f ca="1">IFERROR(IF(AND(F$28&lt;&gt;""),SUMIFS(SubsidieTabel!$F:$F,SubsidieTabel!$A:$A,$B32,SubsidieTabel!$C:$C,$B$44)/SUMIFS(SubsidieTabel!$F:$F,SubsidieTabel!$C:$C,$B$44)*$C$46*$D32+SUMIFS(SubsidieTabel!$F:$F,SubsidieTabel!$A:$A,$B32,SubsidieTabel!$C:$C,"&lt;&gt;"&amp;$B$44)*$D32,""),"")</f>
        <v/>
      </c>
      <c r="G32" s="364" t="str">
        <f>IFERROR(IF(AND(G$28&lt;&gt;"",SUMIFS(SubsidieTabel!$Q:$Q,SubsidieTabel!$A:$A,$B32)&gt;0),H49*D32,IF(G$28&lt;&gt;"",E32,"")),"")</f>
        <v/>
      </c>
      <c r="H32" s="364" t="str">
        <f>IFERROR(IF(AND(H$28&lt;&gt;"",E32&lt;&gt;"",SUMIFS(SubsidieTabel!$S:$S,SubsidieTabel!$A:$A,$B32)&gt;0),$H$56*D32,IF(AND(H$28&lt;&gt;"",E32&lt;&gt;""),MIN(E32,G32),"")),"")</f>
        <v/>
      </c>
      <c r="I32" s="365"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3" t="str">
        <f ca="1">IFERROR(IF(AND(F$28&lt;&gt;""),SUMIFS(SubsidieTabel!$F:$F,SubsidieTabel!$A:$A,$B33,SubsidieTabel!$C:$C,$B$44)/SUMIFS(SubsidieTabel!$F:$F,SubsidieTabel!$C:$C,$B$44)*$C$46*$D33+SUMIFS(SubsidieTabel!$F:$F,SubsidieTabel!$A:$A,$B33,SubsidieTabel!$C:$C,"&lt;&gt;"&amp;$B$44)*$D33,""),"")</f>
        <v/>
      </c>
      <c r="G33" s="364" t="str">
        <f>IFERROR(IF(AND(G$28&lt;&gt;"",SUMIFS(SubsidieTabel!$Q:$Q,SubsidieTabel!$A:$A,$B33)&gt;0),H50*D33,IF(G$28&lt;&gt;"",E33,"")),"")</f>
        <v/>
      </c>
      <c r="H33" s="364" t="str">
        <f>IFERROR(IF(AND(H$28&lt;&gt;"",E33&lt;&gt;"",SUMIFS(SubsidieTabel!$S:$S,SubsidieTabel!$A:$A,$B33)&gt;0),$H$56*D33,IF(AND(H$28&lt;&gt;"",E33&lt;&gt;""),MIN(E33,G33),"")),"")</f>
        <v/>
      </c>
      <c r="I33" s="365"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3" t="str">
        <f ca="1">IFERROR(IF(AND(F$28&lt;&gt;""),SUMIFS(SubsidieTabel!$F:$F,SubsidieTabel!$A:$A,$B34,SubsidieTabel!$C:$C,$B$44)/SUMIFS(SubsidieTabel!$F:$F,SubsidieTabel!$C:$C,$B$44)*$C$46*$D34+SUMIFS(SubsidieTabel!$F:$F,SubsidieTabel!$A:$A,$B34,SubsidieTabel!$C:$C,"&lt;&gt;"&amp;$B$44)*$D34,""),"")</f>
        <v/>
      </c>
      <c r="G34" s="364" t="str">
        <f>IFERROR(IF(AND(G$28&lt;&gt;"",SUMIFS(SubsidieTabel!$Q:$Q,SubsidieTabel!$A:$A,$B34)&gt;0),H51*D34,IF(G$28&lt;&gt;"",E34,"")),"")</f>
        <v/>
      </c>
      <c r="H34" s="364" t="str">
        <f>IFERROR(IF(AND(H$28&lt;&gt;"",E34&lt;&gt;"",SUMIFS(SubsidieTabel!$S:$S,SubsidieTabel!$A:$A,$B34)&gt;0),$H$56*D34,IF(AND(H$28&lt;&gt;"",E34&lt;&gt;""),MIN(E34,G34),"")),"")</f>
        <v/>
      </c>
      <c r="I34" s="365"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3" t="str">
        <f ca="1">IFERROR(IF(AND(F$28&lt;&gt;""),SUMIFS(SubsidieTabel!$F:$F,SubsidieTabel!$A:$A,$B35,SubsidieTabel!$C:$C,$B$44)/SUMIFS(SubsidieTabel!$F:$F,SubsidieTabel!$C:$C,$B$44)*$C$46*$D35+SUMIFS(SubsidieTabel!$F:$F,SubsidieTabel!$A:$A,$B35,SubsidieTabel!$C:$C,"&lt;&gt;"&amp;$B$44)*$D35,""),"")</f>
        <v/>
      </c>
      <c r="G35" s="364" t="str">
        <f>IFERROR(IF(AND(G$28&lt;&gt;"",SUMIFS(SubsidieTabel!$Q:$Q,SubsidieTabel!$A:$A,$B35)&gt;0),H52*D35,IF(G$28&lt;&gt;"",E35,"")),"")</f>
        <v/>
      </c>
      <c r="H35" s="364" t="str">
        <f>IFERROR(IF(AND(H$28&lt;&gt;"",E35&lt;&gt;"",SUMIFS(SubsidieTabel!$S:$S,SubsidieTabel!$A:$A,$B35)&gt;0),$H$56*D35,IF(AND(H$28&lt;&gt;"",E35&lt;&gt;""),MIN(E35,G35),"")),"")</f>
        <v/>
      </c>
      <c r="I35" s="365"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3" t="str">
        <f ca="1">IFERROR(IF(AND(F$28&lt;&gt;""),SUMIFS(SubsidieTabel!$F:$F,SubsidieTabel!$A:$A,$B36,SubsidieTabel!$C:$C,$B$44)/SUMIFS(SubsidieTabel!$F:$F,SubsidieTabel!$C:$C,$B$44)*$C$46*$D36+SUMIFS(SubsidieTabel!$F:$F,SubsidieTabel!$A:$A,$B36,SubsidieTabel!$C:$C,"&lt;&gt;"&amp;$B$44)*$D36,""),"")</f>
        <v/>
      </c>
      <c r="G36" s="364" t="str">
        <f>IFERROR(IF(AND(G$28&lt;&gt;"",SUMIFS(SubsidieTabel!$Q:$Q,SubsidieTabel!$A:$A,$B36)&gt;0),H53*D36,IF(G$28&lt;&gt;"",E36,"")),"")</f>
        <v/>
      </c>
      <c r="H36" s="364" t="str">
        <f>IFERROR(IF(AND(H$28&lt;&gt;"",E36&lt;&gt;"",SUMIFS(SubsidieTabel!$S:$S,SubsidieTabel!$A:$A,$B36)&gt;0),$H$56*D36,IF(AND(H$28&lt;&gt;"",E36&lt;&gt;""),MIN(E36,G36),"")),"")</f>
        <v/>
      </c>
      <c r="I36" s="365"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3" t="str">
        <f ca="1">IFERROR(IF(AND(F$28&lt;&gt;""),SUMIFS(SubsidieTabel!$F:$F,SubsidieTabel!$A:$A,$B37,SubsidieTabel!$C:$C,$B$44)/SUMIFS(SubsidieTabel!$F:$F,SubsidieTabel!$C:$C,$B$44)*$C$46*$D37+SUMIFS(SubsidieTabel!$F:$F,SubsidieTabel!$A:$A,$B37,SubsidieTabel!$C:$C,"&lt;&gt;"&amp;$B$44)*$D37,""),"")</f>
        <v/>
      </c>
      <c r="G37" s="364" t="str">
        <f>IFERROR(IF(AND(G$28&lt;&gt;"",SUMIFS(SubsidieTabel!$Q:$Q,SubsidieTabel!$A:$A,$B37)&gt;0),H54*D37,IF(G$28&lt;&gt;"",E37,"")),"")</f>
        <v/>
      </c>
      <c r="H37" s="364" t="str">
        <f>IFERROR(IF(AND(H$28&lt;&gt;"",E37&lt;&gt;"",SUMIFS(SubsidieTabel!$S:$S,SubsidieTabel!$A:$A,$B37)&gt;0),$H$56*D37,IF(AND(H$28&lt;&gt;"",E37&lt;&gt;""),MIN(E37,G37),"")),"")</f>
        <v/>
      </c>
      <c r="I37" s="365"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3" t="str">
        <f ca="1">IFERROR(IF(AND(F$28&lt;&gt;""),SUMIFS(SubsidieTabel!$F:$F,SubsidieTabel!$A:$A,$B38,SubsidieTabel!$C:$C,$B$44)/SUMIFS(SubsidieTabel!$F:$F,SubsidieTabel!$C:$C,$B$44)*$C$46*$D38+SUMIFS(SubsidieTabel!$F:$F,SubsidieTabel!$A:$A,$B38,SubsidieTabel!$C:$C,"&lt;&gt;"&amp;$B$44)*$D38,""),"")</f>
        <v/>
      </c>
      <c r="G38" s="364" t="str">
        <f>IFERROR(IF(AND(G$28&lt;&gt;"",SUMIFS(SubsidieTabel!$Q:$Q,SubsidieTabel!$A:$A,$B38)&gt;0),H55*D38,IF(G$28&lt;&gt;"",E38,"")),"")</f>
        <v/>
      </c>
      <c r="H38" s="364" t="str">
        <f>IFERROR(IF(AND(H$28&lt;&gt;"",E38&lt;&gt;"",SUMIFS(SubsidieTabel!$S:$S,SubsidieTabel!$A:$A,$B38)&gt;0),$H$56*D38,IF(AND(H$28&lt;&gt;"",E38&lt;&gt;""),MIN(E38,G38),"")),"")</f>
        <v/>
      </c>
      <c r="I38" s="365"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6" t="str">
        <f ca="1">IF(SUM(F29:F38)&gt;0,FLOOR(SUM(F29:F38),0.01),"")</f>
        <v/>
      </c>
      <c r="G39" s="366" t="str">
        <f t="shared" ref="G39:H39" ca="1" si="7">IF(SUM(G29:G38)&gt;0,SUM(G29:G38),"")</f>
        <v/>
      </c>
      <c r="H39" s="366" t="str">
        <f t="shared" ca="1" si="7"/>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0" t="s">
        <v>11</v>
      </c>
      <c r="C44" s="421"/>
      <c r="D44" s="421"/>
      <c r="E44" s="422"/>
      <c r="F44" s="412" t="str">
        <f>IF(H45&lt;&gt;"","Onderhoud","")</f>
        <v/>
      </c>
      <c r="G44" s="413"/>
      <c r="H44" s="413"/>
      <c r="O44" s="46" t="s">
        <v>50</v>
      </c>
      <c r="P44" s="80" t="s">
        <v>171</v>
      </c>
      <c r="Q44" s="80" t="s">
        <v>170</v>
      </c>
    </row>
    <row r="45" spans="2:17" ht="34.5" customHeight="1" x14ac:dyDescent="0.25">
      <c r="B45" s="205" t="s">
        <v>63</v>
      </c>
      <c r="C45" s="206">
        <f ca="1">IFERROR(SUMIF(B11:C21,B44,C11:C21)/C24,0)</f>
        <v>0</v>
      </c>
      <c r="D45" s="416" t="str" cm="1">
        <f t="array" aca="1" ref="D45" ca="1">IF(C45&gt;0,"Maximaal "&amp; IFERROR(VLOOKUP(Openstelling_Keuze,IF(ISBLANK(Tb_Openstelling[Grond_%]),0,Tb_Openstelling[]),MATCH(Tb_Openstelling[[#Headers],[Grond_%]],Tb_Openstelling[#Headers],0),0)*100,10) &amp; "% van de subsidiabele kosten mag bestaan uit grondkosten.","")</f>
        <v/>
      </c>
      <c r="E45" s="417"/>
      <c r="F45" s="410" t="str">
        <f>IF($F$44&lt;&gt;"","Aandeel onderhoudskosten over totale investeringen","")</f>
        <v/>
      </c>
      <c r="G45" s="411"/>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23" t="s">
        <v>128</v>
      </c>
      <c r="C52" s="424"/>
      <c r="D52" s="424"/>
      <c r="E52" s="425"/>
      <c r="F52" s="412" t="str">
        <f>IF(H53&lt;&gt;"","Samenwerking","")</f>
        <v/>
      </c>
      <c r="G52" s="413"/>
      <c r="H52" s="413"/>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4"/>
      <c r="E53" s="415"/>
      <c r="F53" s="410" t="str">
        <f>IF($F$52&lt;&gt;"","Aandeel samenwerkingskosten over totale projectkosten","")</f>
        <v/>
      </c>
      <c r="G53" s="411"/>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10" t="str">
        <f>IF($F$52&lt;&gt;"","Bedrag samenwerking waarover subsidie verstrekt kan worden","")</f>
        <v/>
      </c>
      <c r="G54" s="411"/>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381</v>
      </c>
      <c r="C55" s="204">
        <f ca="1">IF(C50&lt;&gt;0,MIN(C50,C49-SUMIFS(SubsidieTabel!$J:$J,SubsidieTabel!$C:$C,"=Bijdrage*")),MIN(E40,C24-SUMIFS(SubsidieTabel!$J:$J,SubsidieTabel!$C:$C,"=Bijdrage*")))</f>
        <v>0</v>
      </c>
      <c r="D55" s="418" t="str">
        <f ca="1">IF(AND(C55&lt;E40,C53&lt;0),"Het subsidiebedrag mag niet meer bedragen dan de projectkosten minus de bijdrage in natura.","")</f>
        <v/>
      </c>
      <c r="E55" s="419"/>
      <c r="F55" s="410" t="str">
        <f>IF($F$52&lt;&gt;"","Aftopping samenwerkingskosten","")</f>
        <v/>
      </c>
      <c r="G55" s="411"/>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10" t="str">
        <f>IF($F$52&lt;&gt;"","Maximaal bedrag samenwerkingskosten","")</f>
        <v/>
      </c>
      <c r="G56" s="411"/>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18"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9"/>
      <c r="F57" s="410" t="str">
        <f>IF($F$52&lt;&gt;"","Totaal projectkosten met maximaal aandeel samenwerkingskosten","")</f>
        <v/>
      </c>
      <c r="G57" s="411"/>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Txo1AcZvZpLL6UUYi9wcnZhEJDCOMUMQKm8x6F0ngqQbc1Zkvy94gCnIzEwpRwBUUbUaKyb0OXl5NE0AVaqwuw==" saltValue="YVPTPQM/0x93I0EvEMAEg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6" t="str">
        <f>IF('1. Aanvraaggegevens'!C2&lt;&gt;"",'1. Aanvraaggegevens'!C2,"")</f>
        <v/>
      </c>
      <c r="D2" s="426"/>
    </row>
    <row r="3" spans="2:15" ht="15" customHeight="1" x14ac:dyDescent="0.25">
      <c r="B3" s="17" t="s">
        <v>16</v>
      </c>
      <c r="C3" s="427" t="str">
        <f>IF('1. Aanvraaggegevens'!C3&lt;&gt;"",'1. Aanvraaggegevens'!C3,"")</f>
        <v/>
      </c>
      <c r="D3" s="427"/>
    </row>
    <row r="4" spans="2:15" ht="15" customHeight="1" x14ac:dyDescent="0.25">
      <c r="B4" s="17" t="s">
        <v>17</v>
      </c>
      <c r="C4" s="427" t="str">
        <f>IF('1. Aanvraaggegevens'!C4&lt;&gt;"",'1. Aanvraaggegevens'!C4,"")</f>
        <v/>
      </c>
      <c r="D4" s="427"/>
      <c r="I4" s="154"/>
      <c r="J4" s="154"/>
      <c r="K4" s="154"/>
      <c r="L4" s="154"/>
      <c r="M4" s="154"/>
      <c r="N4" s="154"/>
      <c r="O4" s="154"/>
    </row>
    <row r="5" spans="2:15" ht="15" customHeight="1" x14ac:dyDescent="0.25">
      <c r="B5" s="17" t="s">
        <v>18</v>
      </c>
      <c r="C5" s="427" t="str">
        <f>IF('1. Aanvraaggegevens'!C5&lt;&gt;"",'1. Aanvraaggegevens'!C5,"")</f>
        <v/>
      </c>
      <c r="D5" s="427"/>
      <c r="I5" s="147"/>
      <c r="J5" s="147"/>
      <c r="K5" s="147"/>
      <c r="L5" s="147"/>
      <c r="M5" s="147"/>
      <c r="N5" s="147"/>
      <c r="O5" s="147"/>
    </row>
    <row r="6" spans="2:15" ht="15" customHeight="1" x14ac:dyDescent="0.25">
      <c r="B6" s="5"/>
      <c r="C6" s="428" t="str">
        <f>IF('1. Aanvraaggegevens'!C6&lt;&gt;"",'1. Aanvraaggegevens'!C6,"")</f>
        <v/>
      </c>
      <c r="D6" s="428"/>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9" t="str">
        <f>IF('1. Aanvraaggegevens'!C8&lt;&gt;"",'1. Aanvraaggegevens'!C8,"")</f>
        <v/>
      </c>
      <c r="D8" s="429"/>
      <c r="F8" s="24" t="s">
        <v>220</v>
      </c>
    </row>
    <row r="9" spans="2:15" ht="2.1" customHeight="1" x14ac:dyDescent="0.25"/>
    <row r="10" spans="2:15" ht="45" customHeight="1" x14ac:dyDescent="0.25">
      <c r="B10" s="186" t="s">
        <v>0</v>
      </c>
      <c r="C10" s="187" t="s">
        <v>235</v>
      </c>
      <c r="D10" s="188" t="s">
        <v>382</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IFERROR(_xlfn.IFS(C22=0,0,$C$8="Geen vereenvoudigde kostenoptie",C22,$C$8="Vereenvoudigde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15" s="26" customFormat="1" x14ac:dyDescent="0.25">
      <c r="B29" s="37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3" t="str">
        <f ca="1">IFERROR(IF(AND(F$28&lt;&gt;""),SUMIFS(SubsidieTabel!$G:$G,SubsidieTabel!$A:$A,$B29,SubsidieTabel!$C:$C,$B$44)/SUMIFS(SubsidieTabel!$G:$G,SubsidieTabel!$C:$C,$B$44)*$C$46*$D29+SUMIFS(SubsidieTabel!$G:$G,SubsidieTabel!$A:$A,$B29,SubsidieTabel!$C:$C,"&lt;&gt;"&amp;$B$44)*$D29,""),"")</f>
        <v/>
      </c>
      <c r="G29" s="364" t="str">
        <f ca="1">IFERROR(IF(AND(G$28&lt;&gt;"",SUMIFS(SubsidieTabel!$R:$R,SubsidieTabel!$A:$A,$B29)&gt;0),H46*D29,IF(G$28&lt;&gt;"",E29,"")),"")</f>
        <v/>
      </c>
      <c r="H29" s="364" t="str">
        <f ca="1">IFERROR(IF(AND(H$28&lt;&gt;"",E29&lt;&gt;"",SUMIFS(SubsidieTabel!$T:$T,SubsidieTabel!$A:$A,$B29)&gt;0),$H$56*D29,IF(AND(H$28&lt;&gt;"",E29&lt;&gt;""),MIN(E29,G29),"")),"")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3" t="str">
        <f ca="1">IFERROR(IF(AND(F$28&lt;&gt;""),SUMIFS(SubsidieTabel!$G:$G,SubsidieTabel!$A:$A,$B30,SubsidieTabel!$C:$C,$B$44)/SUMIFS(SubsidieTabel!$G:$G,SubsidieTabel!$C:$C,$B$44)*$C$46*$D30+SUMIFS(SubsidieTabel!$G:$G,SubsidieTabel!$A:$A,$B30,SubsidieTabel!$C:$C,"&lt;&gt;"&amp;$B$44)*$D30,""),"")</f>
        <v/>
      </c>
      <c r="G30" s="364" t="str">
        <f>IFERROR(IF(AND(G$28&lt;&gt;"",SUMIFS(SubsidieTabel!$R:$R,SubsidieTabel!$A:$A,$B30)&gt;0),H47*D30,IF(G$28&lt;&gt;"",E30,"")),"")</f>
        <v/>
      </c>
      <c r="H30" s="364" t="str">
        <f>IFERROR(IF(AND(H$28&lt;&gt;"",E30&lt;&gt;"",SUMIFS(SubsidieTabel!$T:$T,SubsidieTabel!$A:$A,$B30)&gt;0),$H$56*D30,IF(AND(H$28&lt;&gt;"",E30&lt;&gt;""),MIN(E30,G30),"")),"")</f>
        <v/>
      </c>
      <c r="I30" s="36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3" t="str">
        <f ca="1">IFERROR(IF(AND(F$28&lt;&gt;""),SUMIFS(SubsidieTabel!$G:$G,SubsidieTabel!$A:$A,$B31,SubsidieTabel!$C:$C,$B$44)/SUMIFS(SubsidieTabel!$G:$G,SubsidieTabel!$C:$C,$B$44)*$C$46*$D31+SUMIFS(SubsidieTabel!$G:$G,SubsidieTabel!$A:$A,$B31,SubsidieTabel!$C:$C,"&lt;&gt;"&amp;$B$44)*$D31,""),"")</f>
        <v/>
      </c>
      <c r="G31" s="364" t="str">
        <f>IFERROR(IF(AND(G$28&lt;&gt;"",SUMIFS(SubsidieTabel!$R:$R,SubsidieTabel!$A:$A,$B31)&gt;0),H48*D31,IF(G$28&lt;&gt;"",E31,"")),"")</f>
        <v/>
      </c>
      <c r="H31" s="364" t="str">
        <f>IFERROR(IF(AND(H$28&lt;&gt;"",E31&lt;&gt;"",SUMIFS(SubsidieTabel!$T:$T,SubsidieTabel!$A:$A,$B31)&gt;0),$H$56*D31,IF(AND(H$28&lt;&gt;"",E31&lt;&gt;""),MIN(E31,G31),"")),"")</f>
        <v/>
      </c>
      <c r="I31" s="365"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3" t="str">
        <f ca="1">IFERROR(IF(AND(F$28&lt;&gt;""),SUMIFS(SubsidieTabel!$G:$G,SubsidieTabel!$A:$A,$B32,SubsidieTabel!$C:$C,$B$44)/SUMIFS(SubsidieTabel!$G:$G,SubsidieTabel!$C:$C,$B$44)*$C$46*$D32+SUMIFS(SubsidieTabel!$G:$G,SubsidieTabel!$A:$A,$B32,SubsidieTabel!$C:$C,"&lt;&gt;"&amp;$B$44)*$D32,""),"")</f>
        <v/>
      </c>
      <c r="G32" s="364" t="str">
        <f>IFERROR(IF(AND(G$28&lt;&gt;"",SUMIFS(SubsidieTabel!$R:$R,SubsidieTabel!$A:$A,$B32)&gt;0),H49*D32,IF(G$28&lt;&gt;"",E32,"")),"")</f>
        <v/>
      </c>
      <c r="H32" s="364" t="str">
        <f>IFERROR(IF(AND(H$28&lt;&gt;"",E32&lt;&gt;"",SUMIFS(SubsidieTabel!$T:$T,SubsidieTabel!$A:$A,$B32)&gt;0),$H$56*D32,IF(AND(H$28&lt;&gt;"",E32&lt;&gt;""),MIN(E32,G32),"")),"")</f>
        <v/>
      </c>
      <c r="I32" s="365"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3" t="str">
        <f ca="1">IFERROR(IF(AND(F$28&lt;&gt;""),SUMIFS(SubsidieTabel!$G:$G,SubsidieTabel!$A:$A,$B33,SubsidieTabel!$C:$C,$B$44)/SUMIFS(SubsidieTabel!$G:$G,SubsidieTabel!$C:$C,$B$44)*$C$46*$D33+SUMIFS(SubsidieTabel!$G:$G,SubsidieTabel!$A:$A,$B33,SubsidieTabel!$C:$C,"&lt;&gt;"&amp;$B$44)*$D33,""),"")</f>
        <v/>
      </c>
      <c r="G33" s="364" t="str">
        <f>IFERROR(IF(AND(G$28&lt;&gt;"",SUMIFS(SubsidieTabel!$R:$R,SubsidieTabel!$A:$A,$B33)&gt;0),H50*D33,IF(G$28&lt;&gt;"",E33,"")),"")</f>
        <v/>
      </c>
      <c r="H33" s="364" t="str">
        <f>IFERROR(IF(AND(H$28&lt;&gt;"",E33&lt;&gt;"",SUMIFS(SubsidieTabel!$T:$T,SubsidieTabel!$A:$A,$B33)&gt;0),$H$56*D33,IF(AND(H$28&lt;&gt;"",E33&lt;&gt;""),MIN(E33,G33),"")),"")</f>
        <v/>
      </c>
      <c r="I33" s="365"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3" t="str">
        <f ca="1">IFERROR(IF(AND(F$28&lt;&gt;""),SUMIFS(SubsidieTabel!$G:$G,SubsidieTabel!$A:$A,$B34,SubsidieTabel!$C:$C,$B$44)/SUMIFS(SubsidieTabel!$G:$G,SubsidieTabel!$C:$C,$B$44)*$C$46*$D34+SUMIFS(SubsidieTabel!$G:$G,SubsidieTabel!$A:$A,$B34,SubsidieTabel!$C:$C,"&lt;&gt;"&amp;$B$44)*$D34,""),"")</f>
        <v/>
      </c>
      <c r="G34" s="364" t="str">
        <f>IFERROR(IF(AND(G$28&lt;&gt;"",SUMIFS(SubsidieTabel!$R:$R,SubsidieTabel!$A:$A,$B34)&gt;0),H51*D34,IF(G$28&lt;&gt;"",E34,"")),"")</f>
        <v/>
      </c>
      <c r="H34" s="364" t="str">
        <f>IFERROR(IF(AND(H$28&lt;&gt;"",E34&lt;&gt;"",SUMIFS(SubsidieTabel!$T:$T,SubsidieTabel!$A:$A,$B34)&gt;0),$H$56*D34,IF(AND(H$28&lt;&gt;"",E34&lt;&gt;""),MIN(E34,G34),"")),"")</f>
        <v/>
      </c>
      <c r="I34" s="365"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3" t="str">
        <f ca="1">IFERROR(IF(AND(F$28&lt;&gt;""),SUMIFS(SubsidieTabel!$G:$G,SubsidieTabel!$A:$A,$B35,SubsidieTabel!$C:$C,$B$44)/SUMIFS(SubsidieTabel!$G:$G,SubsidieTabel!$C:$C,$B$44)*$C$46*$D35+SUMIFS(SubsidieTabel!$G:$G,SubsidieTabel!$A:$A,$B35,SubsidieTabel!$C:$C,"&lt;&gt;"&amp;$B$44)*$D35,""),"")</f>
        <v/>
      </c>
      <c r="G35" s="364" t="str">
        <f>IFERROR(IF(AND(G$28&lt;&gt;"",SUMIFS(SubsidieTabel!$R:$R,SubsidieTabel!$A:$A,$B35)&gt;0),H52*D35,IF(G$28&lt;&gt;"",E35,"")),"")</f>
        <v/>
      </c>
      <c r="H35" s="364" t="str">
        <f>IFERROR(IF(AND(H$28&lt;&gt;"",E35&lt;&gt;"",SUMIFS(SubsidieTabel!$T:$T,SubsidieTabel!$A:$A,$B35)&gt;0),$H$56*D35,IF(AND(H$28&lt;&gt;"",E35&lt;&gt;""),MIN(E35,G35),"")),"")</f>
        <v/>
      </c>
      <c r="I35" s="365"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3" t="str">
        <f ca="1">IFERROR(IF(AND(F$28&lt;&gt;""),SUMIFS(SubsidieTabel!$G:$G,SubsidieTabel!$A:$A,$B36,SubsidieTabel!$C:$C,$B$44)/SUMIFS(SubsidieTabel!$G:$G,SubsidieTabel!$C:$C,$B$44)*$C$46*$D36+SUMIFS(SubsidieTabel!$G:$G,SubsidieTabel!$A:$A,$B36,SubsidieTabel!$C:$C,"&lt;&gt;"&amp;$B$44)*$D36,""),"")</f>
        <v/>
      </c>
      <c r="G36" s="364" t="str">
        <f>IFERROR(IF(AND(G$28&lt;&gt;"",SUMIFS(SubsidieTabel!$R:$R,SubsidieTabel!$A:$A,$B36)&gt;0),H53*D36,IF(G$28&lt;&gt;"",E36,"")),"")</f>
        <v/>
      </c>
      <c r="H36" s="364" t="str">
        <f>IFERROR(IF(AND(H$28&lt;&gt;"",E36&lt;&gt;"",SUMIFS(SubsidieTabel!$T:$T,SubsidieTabel!$A:$A,$B36)&gt;0),$H$56*D36,IF(AND(H$28&lt;&gt;"",E36&lt;&gt;""),MIN(E36,G36),"")),"")</f>
        <v/>
      </c>
      <c r="I36" s="365"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3" t="str">
        <f ca="1">IFERROR(IF(AND(F$28&lt;&gt;""),SUMIFS(SubsidieTabel!$G:$G,SubsidieTabel!$A:$A,$B37,SubsidieTabel!$C:$C,$B$44)/SUMIFS(SubsidieTabel!$G:$G,SubsidieTabel!$C:$C,$B$44)*$C$46*$D37+SUMIFS(SubsidieTabel!$G:$G,SubsidieTabel!$A:$A,$B37,SubsidieTabel!$C:$C,"&lt;&gt;"&amp;$B$44)*$D37,""),"")</f>
        <v/>
      </c>
      <c r="G37" s="364" t="str">
        <f>IFERROR(IF(AND(G$28&lt;&gt;"",SUMIFS(SubsidieTabel!$R:$R,SubsidieTabel!$A:$A,$B37)&gt;0),H54*D37,IF(G$28&lt;&gt;"",E37,"")),"")</f>
        <v/>
      </c>
      <c r="H37" s="364" t="str">
        <f>IFERROR(IF(AND(H$28&lt;&gt;"",E37&lt;&gt;"",SUMIFS(SubsidieTabel!$T:$T,SubsidieTabel!$A:$A,$B37)&gt;0),$H$56*D37,IF(AND(H$28&lt;&gt;"",E37&lt;&gt;""),MIN(E37,G37),"")),"")</f>
        <v/>
      </c>
      <c r="I37" s="365"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3" t="str">
        <f ca="1">IFERROR(IF(AND(F$28&lt;&gt;""),SUMIFS(SubsidieTabel!$G:$G,SubsidieTabel!$A:$A,$B38,SubsidieTabel!$C:$C,$B$44)/SUMIFS(SubsidieTabel!$G:$G,SubsidieTabel!$C:$C,$B$44)*$C$46*$D38+SUMIFS(SubsidieTabel!$G:$G,SubsidieTabel!$A:$A,$B38,SubsidieTabel!$C:$C,"&lt;&gt;"&amp;$B$44)*$D38,""),"")</f>
        <v/>
      </c>
      <c r="G38" s="364" t="str">
        <f>IFERROR(IF(AND(G$28&lt;&gt;"",SUMIFS(SubsidieTabel!$R:$R,SubsidieTabel!$A:$A,$B38)&gt;0),H55*D38,IF(G$28&lt;&gt;"",E38,"")),"")</f>
        <v/>
      </c>
      <c r="H38" s="364" t="str">
        <f>IFERROR(IF(AND(H$28&lt;&gt;"",E38&lt;&gt;"",SUMIFS(SubsidieTabel!$T:$T,SubsidieTabel!$A:$A,$B38)&gt;0),$H$56*D38,IF(AND(H$28&lt;&gt;"",E38&lt;&gt;""),MIN(E38,G38),"")),"")</f>
        <v/>
      </c>
      <c r="I38" s="365"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6" t="str">
        <f ca="1">IF(SUM(F29:F38)&gt;0,FLOOR(SUM(F29:F38),0.01),"")</f>
        <v/>
      </c>
      <c r="G39" s="366" t="str">
        <f t="shared" ref="G39:H39" ca="1" si="6">IF(SUM(G29:G38)&gt;0,SUM(G29:G38),"")</f>
        <v/>
      </c>
      <c r="H39" s="366" t="str">
        <f t="shared" ca="1" si="6"/>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IFERROR(ROUND(SUMPRODUCT(D29:D38,C29:C38),0.01),0)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0" t="s">
        <v>11</v>
      </c>
      <c r="C44" s="431"/>
      <c r="D44" s="431"/>
      <c r="E44" s="432"/>
      <c r="F44" s="412" t="str">
        <f>IF(H45&lt;&gt;"","Onderhoud","")</f>
        <v/>
      </c>
      <c r="G44" s="413"/>
      <c r="H44" s="413"/>
      <c r="I44" s="25"/>
      <c r="J44" s="25"/>
    </row>
    <row r="45" spans="2:11" ht="31.5" customHeight="1" x14ac:dyDescent="0.25">
      <c r="B45" s="205" t="s">
        <v>63</v>
      </c>
      <c r="C45" s="217">
        <f ca="1">IFERROR(SUMIF(B11:C21,B44,C11:C21)/Beoord_Totaal_Project,0)</f>
        <v>0</v>
      </c>
      <c r="D45" s="433" t="str" cm="1">
        <f t="array" aca="1" ref="D45" ca="1">IF(C45&gt;0,"Maximaal "&amp; IFERROR(VLOOKUP(Openstelling_Keuze,IF(ISBLANK(Tb_Openstelling[Grond_%]),0,Tb_Openstelling[]),MATCH(Tb_Openstelling[[#Headers],[Grond_%]],Tb_Openstelling[#Headers],0),0)*100,10) &amp; "% van de subsidiabele kosten mag bestaan uit grondkosten.","")</f>
        <v/>
      </c>
      <c r="E45" s="434"/>
      <c r="F45" s="410" t="str">
        <f>IF($F$44&lt;&gt;"","Aandeel onderhoudskosten over totale investeringen","")</f>
        <v/>
      </c>
      <c r="G45" s="411"/>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3" t="s">
        <v>128</v>
      </c>
      <c r="C52" s="424"/>
      <c r="D52" s="424"/>
      <c r="E52" s="425"/>
      <c r="F52" s="412" t="str">
        <f>IF(H53&lt;&gt;"","Samenwerking","")</f>
        <v/>
      </c>
      <c r="G52" s="413"/>
      <c r="H52" s="413"/>
      <c r="K52" s="27"/>
      <c r="L52" s="27"/>
      <c r="M52" s="27"/>
      <c r="N52" s="27"/>
      <c r="O52" s="27"/>
    </row>
    <row r="53" spans="2:15" ht="15" customHeight="1" x14ac:dyDescent="0.25">
      <c r="B53" s="212" t="s">
        <v>70</v>
      </c>
      <c r="C53" s="204">
        <f ca="1">IF(C50&gt;0,0-(C50-C55),0-(E40-C55))</f>
        <v>0</v>
      </c>
      <c r="D53" s="414"/>
      <c r="E53" s="415"/>
      <c r="F53" s="410" t="str">
        <f>IF($F$52&lt;&gt;"","Aandeel samenwerkingskosten over totale projectkosten","")</f>
        <v/>
      </c>
      <c r="G53" s="411"/>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10" t="str">
        <f>IF($F$52&lt;&gt;"","Bedrag samenwerking waarover subsidie verstrekt kan worden","")</f>
        <v/>
      </c>
      <c r="G54" s="411"/>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381</v>
      </c>
      <c r="C55" s="204">
        <f ca="1">IF(C50&lt;&gt;0,MIN(C50,C49-SUMIFS(SubsidieTabel!$K:$K,SubsidieTabel!$C:$C,"=Bijdrage*")),MIN(E40,C24-SUMIFS(SubsidieTabel!$K:$K,SubsidieTabel!$C:$C,"=Bijdrage*")))</f>
        <v>0</v>
      </c>
      <c r="D55" s="414" t="str">
        <f ca="1">IF(AND(C55&lt;E40,C53&lt;0),"Het subsidiebedrag mag niet meer bedragen dan de projectkosten minus de bijdrage in natura.","")</f>
        <v/>
      </c>
      <c r="E55" s="415"/>
      <c r="F55" s="410" t="str">
        <f>IF($F$52&lt;&gt;"","Aftopping samenwerkingskosten","")</f>
        <v/>
      </c>
      <c r="G55" s="411"/>
      <c r="H55" s="294" t="str">
        <f>IF($F$52&lt;&gt;"",IF(H56-SUM(SubsidieTabel!$T:$T)&lt;0,H56-SUM(SubsidieTabel!$T:$T),""),"")</f>
        <v/>
      </c>
      <c r="I55" s="26"/>
    </row>
    <row r="56" spans="2:15" ht="15" customHeight="1" x14ac:dyDescent="0.25">
      <c r="B56" s="213"/>
      <c r="C56" s="214"/>
      <c r="D56" s="215"/>
      <c r="E56" s="216"/>
      <c r="F56" s="410" t="str">
        <f>IF($F$52&lt;&gt;"","Maximaal bedrag samenwerkingskosten","")</f>
        <v/>
      </c>
      <c r="G56" s="411"/>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14"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5"/>
      <c r="F57" s="410" t="str">
        <f>IF($F$52&lt;&gt;"","Totaal projectkosten met maximaal aandeel samenwerkingskosten","")</f>
        <v/>
      </c>
      <c r="G57" s="411"/>
      <c r="H57" s="274"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502</v>
      </c>
    </row>
    <row r="2" spans="1:16" x14ac:dyDescent="0.25">
      <c r="A2" s="230"/>
    </row>
    <row r="3" spans="1:16" x14ac:dyDescent="0.25">
      <c r="A3" s="229" t="s">
        <v>259</v>
      </c>
    </row>
    <row r="4" spans="1:16" x14ac:dyDescent="0.25">
      <c r="A4" s="232" t="s">
        <v>432</v>
      </c>
    </row>
    <row r="5" spans="1:16" x14ac:dyDescent="0.25">
      <c r="A5" s="232" t="s">
        <v>433</v>
      </c>
    </row>
    <row r="6" spans="1:16" x14ac:dyDescent="0.25">
      <c r="A6" s="232" t="s">
        <v>434</v>
      </c>
    </row>
    <row r="7" spans="1:16" x14ac:dyDescent="0.25">
      <c r="A7" s="232" t="s">
        <v>435</v>
      </c>
    </row>
    <row r="8" spans="1:16" x14ac:dyDescent="0.25">
      <c r="A8" s="232" t="s">
        <v>436</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357</v>
      </c>
      <c r="B11" s="16"/>
      <c r="C11" s="16"/>
      <c r="D11" s="16"/>
      <c r="E11" s="16"/>
      <c r="F11" s="16"/>
      <c r="G11" s="16"/>
      <c r="H11" s="16"/>
      <c r="I11" s="16"/>
      <c r="J11" s="16"/>
      <c r="K11" s="16"/>
      <c r="L11" s="16"/>
      <c r="M11" s="16"/>
      <c r="N11" s="16"/>
      <c r="O11" s="16"/>
      <c r="P11" s="16"/>
    </row>
    <row r="12" spans="1:16" x14ac:dyDescent="0.25">
      <c r="A12" s="232" t="s">
        <v>437</v>
      </c>
      <c r="B12" s="16"/>
      <c r="C12" s="16"/>
      <c r="D12" s="16"/>
      <c r="E12" s="16"/>
      <c r="F12" s="16"/>
      <c r="G12" s="16"/>
      <c r="H12" s="16"/>
      <c r="I12" s="16"/>
      <c r="J12" s="16"/>
      <c r="K12" s="16"/>
      <c r="L12" s="16"/>
      <c r="M12" s="16"/>
      <c r="N12" s="16"/>
      <c r="O12" s="16"/>
      <c r="P12" s="16"/>
    </row>
    <row r="13" spans="1:16" x14ac:dyDescent="0.25">
      <c r="A13" s="232" t="s">
        <v>438</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439</v>
      </c>
      <c r="B15" s="16"/>
      <c r="C15" s="16"/>
      <c r="D15" s="16"/>
      <c r="E15" s="16"/>
      <c r="F15" s="16"/>
      <c r="G15" s="16"/>
      <c r="H15" s="16"/>
      <c r="I15" s="16"/>
      <c r="J15" s="16"/>
      <c r="K15" s="16"/>
      <c r="L15" s="16"/>
      <c r="M15" s="16"/>
      <c r="N15" s="16"/>
      <c r="O15" s="16"/>
      <c r="P15" s="16"/>
    </row>
    <row r="16" spans="1:16" x14ac:dyDescent="0.25">
      <c r="A16" s="232" t="s">
        <v>358</v>
      </c>
      <c r="B16" s="16"/>
      <c r="C16" s="16"/>
      <c r="D16" s="16"/>
      <c r="E16" s="16"/>
      <c r="F16" s="16"/>
      <c r="G16" s="16"/>
      <c r="H16" s="16"/>
      <c r="I16" s="16"/>
      <c r="J16" s="16"/>
      <c r="K16" s="16"/>
      <c r="L16" s="16"/>
      <c r="M16" s="16"/>
      <c r="N16" s="16"/>
      <c r="O16" s="16"/>
      <c r="P16" s="16"/>
    </row>
    <row r="17" spans="1:16" x14ac:dyDescent="0.25">
      <c r="A17" s="232" t="s">
        <v>440</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359</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441</v>
      </c>
    </row>
    <row r="24" spans="1:16" x14ac:dyDescent="0.25">
      <c r="A24" s="232" t="s">
        <v>442</v>
      </c>
    </row>
    <row r="25" spans="1:16" x14ac:dyDescent="0.25">
      <c r="A25" s="232" t="s">
        <v>264</v>
      </c>
    </row>
    <row r="26" spans="1:16" x14ac:dyDescent="0.25">
      <c r="A26" s="232" t="s">
        <v>443</v>
      </c>
    </row>
    <row r="27" spans="1:16" x14ac:dyDescent="0.25">
      <c r="A27" s="232" t="s">
        <v>444</v>
      </c>
    </row>
    <row r="28" spans="1:16" x14ac:dyDescent="0.25">
      <c r="A28" s="232" t="s">
        <v>445</v>
      </c>
    </row>
    <row r="29" spans="1:16" x14ac:dyDescent="0.25">
      <c r="A29" s="232" t="s">
        <v>265</v>
      </c>
    </row>
    <row r="30" spans="1:16" x14ac:dyDescent="0.25">
      <c r="A30" s="232" t="s">
        <v>446</v>
      </c>
    </row>
    <row r="31" spans="1:16" x14ac:dyDescent="0.25">
      <c r="A31" s="230"/>
    </row>
    <row r="32" spans="1:16" x14ac:dyDescent="0.25">
      <c r="A32" s="231" t="s">
        <v>266</v>
      </c>
    </row>
    <row r="33" spans="1:7" x14ac:dyDescent="0.25">
      <c r="A33" s="232" t="s">
        <v>447</v>
      </c>
    </row>
    <row r="34" spans="1:7" x14ac:dyDescent="0.25">
      <c r="A34" s="232" t="s">
        <v>448</v>
      </c>
    </row>
    <row r="35" spans="1:7" x14ac:dyDescent="0.25">
      <c r="A35" s="232" t="s">
        <v>267</v>
      </c>
    </row>
    <row r="36" spans="1:7" x14ac:dyDescent="0.25">
      <c r="A36" s="232"/>
    </row>
    <row r="37" spans="1:7" x14ac:dyDescent="0.25">
      <c r="A37" s="232" t="s">
        <v>268</v>
      </c>
    </row>
    <row r="38" spans="1:7" x14ac:dyDescent="0.25">
      <c r="A38" s="302"/>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449</v>
      </c>
      <c r="G45" s="16"/>
    </row>
    <row r="46" spans="1:7" x14ac:dyDescent="0.25">
      <c r="A46" s="232"/>
    </row>
    <row r="47" spans="1:7" x14ac:dyDescent="0.25">
      <c r="A47" s="232" t="s">
        <v>450</v>
      </c>
    </row>
    <row r="48" spans="1:7" x14ac:dyDescent="0.25">
      <c r="A48" s="230"/>
    </row>
    <row r="49" spans="1:22" x14ac:dyDescent="0.2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451</v>
      </c>
      <c r="B50" s="16"/>
      <c r="C50" s="16"/>
      <c r="D50" s="16"/>
      <c r="E50" s="16"/>
      <c r="F50" s="16"/>
      <c r="G50" s="16"/>
      <c r="H50" s="16"/>
      <c r="I50" s="16"/>
      <c r="J50" s="16"/>
      <c r="K50" s="16"/>
      <c r="L50" s="16"/>
      <c r="M50" s="16"/>
      <c r="N50" s="16"/>
      <c r="O50" s="16"/>
      <c r="P50" s="16"/>
      <c r="Q50" s="16"/>
      <c r="R50" s="16"/>
      <c r="S50" s="16"/>
    </row>
    <row r="51" spans="1:22" x14ac:dyDescent="0.25">
      <c r="A51" s="232" t="s">
        <v>360</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452</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453</v>
      </c>
      <c r="B55" s="16"/>
      <c r="C55" s="16"/>
      <c r="D55" s="16"/>
      <c r="E55" s="16"/>
      <c r="F55" s="16"/>
      <c r="G55" s="16"/>
      <c r="H55" s="16"/>
      <c r="I55" s="16"/>
      <c r="J55" s="16"/>
      <c r="K55" s="16"/>
      <c r="L55" s="16"/>
      <c r="M55" s="16"/>
      <c r="N55" s="16"/>
      <c r="O55" s="16"/>
      <c r="P55" s="16"/>
      <c r="Q55" s="16"/>
      <c r="R55" s="16"/>
      <c r="S55" s="16"/>
    </row>
    <row r="56" spans="1:22" x14ac:dyDescent="0.25">
      <c r="A56" s="280" t="s">
        <v>361</v>
      </c>
    </row>
    <row r="57" spans="1:22" x14ac:dyDescent="0.25">
      <c r="A57" s="230"/>
    </row>
    <row r="58" spans="1:22" x14ac:dyDescent="0.25">
      <c r="A58" s="230" t="s">
        <v>454</v>
      </c>
    </row>
    <row r="59" spans="1:22" x14ac:dyDescent="0.25">
      <c r="A59" s="230"/>
    </row>
    <row r="60" spans="1:22" hidden="1" x14ac:dyDescent="0.25">
      <c r="A60" s="371" t="s">
        <v>455</v>
      </c>
    </row>
    <row r="61" spans="1:22" hidden="1" x14ac:dyDescent="0.25">
      <c r="A61" s="370" t="s">
        <v>456</v>
      </c>
    </row>
    <row r="62" spans="1:22" hidden="1" x14ac:dyDescent="0.25">
      <c r="A62" s="370" t="s">
        <v>457</v>
      </c>
    </row>
    <row r="63" spans="1:22" hidden="1" x14ac:dyDescent="0.25">
      <c r="A63" s="370" t="s">
        <v>458</v>
      </c>
    </row>
    <row r="64" spans="1:22" hidden="1" x14ac:dyDescent="0.25">
      <c r="A64" s="370"/>
    </row>
    <row r="65" spans="1:1" x14ac:dyDescent="0.25">
      <c r="A65" s="231" t="s">
        <v>276</v>
      </c>
    </row>
    <row r="66" spans="1:1" x14ac:dyDescent="0.25">
      <c r="A66" s="229" t="s">
        <v>277</v>
      </c>
    </row>
    <row r="67" spans="1:1" x14ac:dyDescent="0.25">
      <c r="A67" s="230" t="s">
        <v>278</v>
      </c>
    </row>
    <row r="68" spans="1:1" x14ac:dyDescent="0.25">
      <c r="A68" s="232" t="s">
        <v>459</v>
      </c>
    </row>
    <row r="69" spans="1:1" x14ac:dyDescent="0.25">
      <c r="A69" s="229" t="s">
        <v>279</v>
      </c>
    </row>
    <row r="70" spans="1:1" x14ac:dyDescent="0.25">
      <c r="A70" s="232" t="s">
        <v>460</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461</v>
      </c>
    </row>
    <row r="77" spans="1:1" x14ac:dyDescent="0.25">
      <c r="A77" s="229" t="s">
        <v>285</v>
      </c>
    </row>
    <row r="78" spans="1:1" x14ac:dyDescent="0.25">
      <c r="A78" s="232" t="s">
        <v>462</v>
      </c>
    </row>
    <row r="79" spans="1:1" x14ac:dyDescent="0.25">
      <c r="A79" s="232" t="s">
        <v>463</v>
      </c>
    </row>
    <row r="80" spans="1:1" x14ac:dyDescent="0.25">
      <c r="A80" s="229" t="s">
        <v>286</v>
      </c>
    </row>
    <row r="81" spans="1:21" x14ac:dyDescent="0.25">
      <c r="A81" s="232" t="s">
        <v>464</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321</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465</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466</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0" t="s">
        <v>467</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468</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5" t="s">
        <v>469</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70" t="s">
        <v>470</v>
      </c>
    </row>
    <row r="90" spans="1:21" x14ac:dyDescent="0.25">
      <c r="A90" s="232" t="s">
        <v>471</v>
      </c>
    </row>
    <row r="91" spans="1:21" x14ac:dyDescent="0.25">
      <c r="A91" s="230" t="s">
        <v>362</v>
      </c>
    </row>
    <row r="92" spans="1:21" x14ac:dyDescent="0.25">
      <c r="A92" s="229" t="s">
        <v>288</v>
      </c>
    </row>
    <row r="93" spans="1:21" x14ac:dyDescent="0.25">
      <c r="A93" s="232" t="s">
        <v>472</v>
      </c>
    </row>
    <row r="94" spans="1:21" x14ac:dyDescent="0.25">
      <c r="A94" s="230" t="s">
        <v>494</v>
      </c>
    </row>
    <row r="95" spans="1:21" x14ac:dyDescent="0.25">
      <c r="A95" s="230" t="s">
        <v>497</v>
      </c>
    </row>
    <row r="96" spans="1:21" x14ac:dyDescent="0.25">
      <c r="A96" s="230" t="s">
        <v>495</v>
      </c>
    </row>
    <row r="97" spans="1:1" x14ac:dyDescent="0.25">
      <c r="A97" s="230" t="s">
        <v>496</v>
      </c>
    </row>
    <row r="98" spans="1:1" x14ac:dyDescent="0.25">
      <c r="A98" s="229" t="s">
        <v>289</v>
      </c>
    </row>
    <row r="99" spans="1:1" x14ac:dyDescent="0.25">
      <c r="A99" s="230" t="s">
        <v>473</v>
      </c>
    </row>
    <row r="100" spans="1:1" x14ac:dyDescent="0.25">
      <c r="A100" s="229" t="s">
        <v>290</v>
      </c>
    </row>
    <row r="101" spans="1:1" x14ac:dyDescent="0.25">
      <c r="A101" s="232" t="s">
        <v>291</v>
      </c>
    </row>
    <row r="102" spans="1:1" x14ac:dyDescent="0.25">
      <c r="A102" s="232" t="s">
        <v>292</v>
      </c>
    </row>
    <row r="103" spans="1:1" x14ac:dyDescent="0.25">
      <c r="A103" s="232" t="s">
        <v>474</v>
      </c>
    </row>
    <row r="104" spans="1:1" x14ac:dyDescent="0.25">
      <c r="A104" s="232" t="s">
        <v>475</v>
      </c>
    </row>
    <row r="105" spans="1:1" x14ac:dyDescent="0.25">
      <c r="A105" s="232" t="s">
        <v>476</v>
      </c>
    </row>
    <row r="106" spans="1:1" x14ac:dyDescent="0.25">
      <c r="A106" s="232" t="s">
        <v>477</v>
      </c>
    </row>
    <row r="107" spans="1:1" x14ac:dyDescent="0.25">
      <c r="A107" s="232" t="s">
        <v>478</v>
      </c>
    </row>
    <row r="108" spans="1:1" x14ac:dyDescent="0.25">
      <c r="A108" s="232" t="s">
        <v>293</v>
      </c>
    </row>
    <row r="109" spans="1:1" x14ac:dyDescent="0.25">
      <c r="A109" s="229" t="s">
        <v>294</v>
      </c>
    </row>
    <row r="110" spans="1:1" x14ac:dyDescent="0.25">
      <c r="A110" s="230" t="s">
        <v>363</v>
      </c>
    </row>
    <row r="111" spans="1:1" x14ac:dyDescent="0.25">
      <c r="A111" s="229" t="s">
        <v>295</v>
      </c>
    </row>
    <row r="112" spans="1:1" x14ac:dyDescent="0.25">
      <c r="A112" s="232" t="s">
        <v>479</v>
      </c>
    </row>
    <row r="113" spans="1:17" x14ac:dyDescent="0.25">
      <c r="A113" s="229" t="s">
        <v>296</v>
      </c>
      <c r="B113" s="16"/>
      <c r="C113" s="16"/>
      <c r="D113" s="16"/>
      <c r="E113" s="16"/>
      <c r="F113" s="16"/>
      <c r="G113" s="16"/>
      <c r="H113" s="16"/>
      <c r="I113" s="16"/>
      <c r="J113" s="16"/>
      <c r="K113" s="16"/>
      <c r="L113" s="16"/>
      <c r="M113" s="16"/>
      <c r="N113" s="16"/>
      <c r="O113" s="16"/>
      <c r="P113" s="16"/>
      <c r="Q113" s="16"/>
    </row>
    <row r="114" spans="1:17" x14ac:dyDescent="0.25">
      <c r="A114" s="232" t="s">
        <v>480</v>
      </c>
      <c r="B114" s="16"/>
      <c r="C114" s="16"/>
      <c r="D114" s="16"/>
      <c r="E114" s="16"/>
      <c r="F114" s="16"/>
      <c r="G114" s="16"/>
      <c r="H114" s="16"/>
      <c r="I114" s="16"/>
      <c r="J114" s="16"/>
      <c r="K114" s="16"/>
      <c r="L114" s="16"/>
      <c r="M114" s="16"/>
      <c r="N114" s="16"/>
      <c r="O114" s="16"/>
      <c r="P114" s="16"/>
      <c r="Q114" s="16"/>
    </row>
    <row r="115" spans="1:17" x14ac:dyDescent="0.25">
      <c r="A115" s="229" t="s">
        <v>297</v>
      </c>
      <c r="B115" s="16"/>
      <c r="C115" s="16"/>
      <c r="D115" s="16"/>
      <c r="E115" s="16"/>
      <c r="F115" s="16"/>
      <c r="G115" s="16"/>
      <c r="H115" s="16"/>
      <c r="I115" s="16"/>
      <c r="J115" s="16"/>
      <c r="K115" s="16"/>
      <c r="L115" s="16"/>
      <c r="M115" s="16"/>
      <c r="N115" s="16"/>
      <c r="O115" s="16"/>
      <c r="P115" s="16"/>
      <c r="Q115" s="16"/>
    </row>
    <row r="116" spans="1:17" x14ac:dyDescent="0.25">
      <c r="A116" s="232" t="s">
        <v>481</v>
      </c>
    </row>
    <row r="117" spans="1:17" x14ac:dyDescent="0.25">
      <c r="A117" s="229" t="s">
        <v>482</v>
      </c>
    </row>
    <row r="118" spans="1:17" hidden="1" x14ac:dyDescent="0.25">
      <c r="A118" s="375" t="s">
        <v>492</v>
      </c>
    </row>
    <row r="119" spans="1:17" x14ac:dyDescent="0.25">
      <c r="A119" s="232" t="s">
        <v>483</v>
      </c>
    </row>
    <row r="120" spans="1:17" hidden="1" x14ac:dyDescent="0.25">
      <c r="A120" s="370" t="s">
        <v>484</v>
      </c>
    </row>
    <row r="121" spans="1:17" x14ac:dyDescent="0.25">
      <c r="A121" s="229" t="s">
        <v>298</v>
      </c>
    </row>
    <row r="122" spans="1:17" x14ac:dyDescent="0.25">
      <c r="A122" s="232" t="s">
        <v>299</v>
      </c>
    </row>
    <row r="123" spans="1:17" x14ac:dyDescent="0.25">
      <c r="A123" s="232" t="s">
        <v>485</v>
      </c>
    </row>
    <row r="124" spans="1:17" x14ac:dyDescent="0.25">
      <c r="A124" s="232" t="s">
        <v>300</v>
      </c>
    </row>
    <row r="125" spans="1:17" x14ac:dyDescent="0.25">
      <c r="A125" s="229" t="s">
        <v>301</v>
      </c>
    </row>
    <row r="126" spans="1:17" x14ac:dyDescent="0.25">
      <c r="A126" s="232" t="s">
        <v>486</v>
      </c>
    </row>
    <row r="127" spans="1:17" x14ac:dyDescent="0.25">
      <c r="A127" s="302" t="s">
        <v>302</v>
      </c>
    </row>
    <row r="128" spans="1:17" x14ac:dyDescent="0.25">
      <c r="A128" s="232" t="s">
        <v>487</v>
      </c>
    </row>
    <row r="129" spans="1:1" x14ac:dyDescent="0.25">
      <c r="A129" s="232" t="s">
        <v>303</v>
      </c>
    </row>
    <row r="130" spans="1:1" x14ac:dyDescent="0.25">
      <c r="A130" s="232" t="s">
        <v>304</v>
      </c>
    </row>
    <row r="131" spans="1:1" x14ac:dyDescent="0.25">
      <c r="A131" s="301" t="s">
        <v>488</v>
      </c>
    </row>
    <row r="132" spans="1:1" x14ac:dyDescent="0.25">
      <c r="A132" s="301" t="s">
        <v>412</v>
      </c>
    </row>
    <row r="133" spans="1:1" hidden="1" x14ac:dyDescent="0.25">
      <c r="A133" s="376" t="s">
        <v>489</v>
      </c>
    </row>
    <row r="134" spans="1:1" x14ac:dyDescent="0.25">
      <c r="A134" s="302" t="s">
        <v>305</v>
      </c>
    </row>
    <row r="135" spans="1:1" x14ac:dyDescent="0.25">
      <c r="A135" s="232" t="s">
        <v>490</v>
      </c>
    </row>
    <row r="137" spans="1:1" x14ac:dyDescent="0.25">
      <c r="A137" s="374" t="s">
        <v>423</v>
      </c>
    </row>
    <row r="138" spans="1:1" x14ac:dyDescent="0.25">
      <c r="A138" s="232" t="s">
        <v>424</v>
      </c>
    </row>
    <row r="139" spans="1:1" x14ac:dyDescent="0.25">
      <c r="A139" s="232" t="s">
        <v>425</v>
      </c>
    </row>
    <row r="140" spans="1:1" x14ac:dyDescent="0.25">
      <c r="A140" s="232"/>
    </row>
    <row r="141" spans="1:1" x14ac:dyDescent="0.25">
      <c r="A141" s="232" t="s">
        <v>426</v>
      </c>
    </row>
    <row r="142" spans="1:1" x14ac:dyDescent="0.25">
      <c r="A142" s="232" t="s">
        <v>427</v>
      </c>
    </row>
    <row r="143" spans="1:1" x14ac:dyDescent="0.25">
      <c r="A143" s="232" t="s">
        <v>428</v>
      </c>
    </row>
    <row r="144" spans="1:1" x14ac:dyDescent="0.25">
      <c r="A144" s="232"/>
    </row>
    <row r="145" spans="1:1" x14ac:dyDescent="0.25">
      <c r="A145" s="232" t="s">
        <v>429</v>
      </c>
    </row>
    <row r="146" spans="1:1" x14ac:dyDescent="0.25">
      <c r="A146" s="232" t="s">
        <v>430</v>
      </c>
    </row>
    <row r="147" spans="1:1" x14ac:dyDescent="0.25">
      <c r="A147" s="232" t="s">
        <v>431</v>
      </c>
    </row>
  </sheetData>
  <sheetProtection algorithmName="SHA-512" hashValue="P2mzWbtcktzf1XmYTRr54Kx589SVdWhAGW5lOPqo+4zRF3WWbB2DShs/o7Ky0XNM+NJuAGr/FWwHzm8qDR5CXA==" saltValue="k9ZF0NuCj7lnyNEzpCaSF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2025-05-02T09:01:24Z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