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NSP\11 LEADER\02 Basisgegevens\Begrotingen LEADER\"/>
    </mc:Choice>
  </mc:AlternateContent>
  <xr:revisionPtr revIDLastSave="0" documentId="13_ncr:1_{F51512E1-7E98-400E-887C-F549CA3F5762}" xr6:coauthVersionLast="47" xr6:coauthVersionMax="47" xr10:uidLastSave="{00000000-0000-0000-0000-000000000000}"/>
  <bookViews>
    <workbookView xWindow="14400" yWindow="0" windowWidth="14400" windowHeight="1560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<sst xmlns="http://schemas.openxmlformats.org/spreadsheetml/2006/main" count="1199" uniqueCount="508">
  <si>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</si>
  <si>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</si>
  <si>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</si>
  <si>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</si>
  <si>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</si>
  <si>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</si>
  <si>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</si>
  <si>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</si>
  <si>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</si>
  <si>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</si>
  <si>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</si>
  <si>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</si>
  <si>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</si>
  <si>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</si>
  <si>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</si>
  <si>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</si>
  <si>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</si>
  <si>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</si>
  <si>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</si>
  <si>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</si>
  <si>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</si>
  <si>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</si>
  <si>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</si>
  <si>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</si>
  <si>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</si>
  <si>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</si>
  <si>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</si>
  <si>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</si>
  <si>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</si>
  <si>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</si>
  <si>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</si>
  <si>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</si>
  <si>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</si>
  <si>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</si>
  <si>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</si>
  <si>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</si>
  <si>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</si>
  <si>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</si>
  <si>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</si>
  <si>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</si>
  <si>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</si>
  <si>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</si>
  <si>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</si>
  <si>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</si>
  <si>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</si>
  <si>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</si>
  <si>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</si>
  <si>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</si>
  <si>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</si>
  <si>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</si>
  <si>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</si>
  <si>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</si>
  <si>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</si>
  <si>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</si>
  <si>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</si>
  <si>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</si>
  <si>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</si>
  <si>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</si>
  <si>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</si>
  <si>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</si>
  <si>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</si>
  <si>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</si>
  <si>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</si>
  <si>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</si>
  <si>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</si>
  <si>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</si>
  <si>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</si>
  <si>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</si>
  <si>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</si>
  <si>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</si>
  <si>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</si>
  <si>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</si>
  <si>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</si>
  <si>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</si>
  <si>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</si>
  <si>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</si>
  <si>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</si>
  <si>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</si>
  <si>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</si>
  <si>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</si>
  <si>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</si>
  <si>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</si>
  <si>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</si>
  <si>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</si>
  <si>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</si>
  <si>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</si>
  <si>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</si>
  <si>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</si>
  <si>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</si>
  <si>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</si>
  <si>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</si>
  <si>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</si>
  <si>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</si>
  <si>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</si>
  <si>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</si>
  <si>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</si>
  <si>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</si>
  <si>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</si>
  <si>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</si>
  <si>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</si>
  <si>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</si>
  <si>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</si>
  <si>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</si>
  <si>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</si>
  <si>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</si>
  <si>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</si>
  <si>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</si>
  <si>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</si>
  <si>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</si>
  <si>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</si>
  <si>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</si>
  <si>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</si>
  <si>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</si>
  <si>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</si>
  <si>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</si>
  <si>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</si>
  <si>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</si>
  <si>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</si>
  <si>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</si>
  <si>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</si>
  <si>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</si>
  <si>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</si>
  <si>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</si>
  <si>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</si>
  <si>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</si>
  <si>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</si>
  <si>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</si>
  <si>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</si>
  <si>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</si>
  <si>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</si>
  <si>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</si>
  <si>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</si>
  <si>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</si>
  <si>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</si>
  <si>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</si>
  <si>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</si>
  <si>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</si>
  <si>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</si>
  <si>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</si>
  <si>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</si>
  <si>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</si>
  <si>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</si>
  <si>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</si>
  <si>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</si>
  <si>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</si>
  <si>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</si>
  <si>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</si>
  <si>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</si>
  <si>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</si>
  <si>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</si>
  <si>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</si>
  <si>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</si>
  <si>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</si>
  <si>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</si>
  <si>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</si>
  <si>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</si>
  <si>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</si>
  <si>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</si>
  <si>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</si>
  <si>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</si>
  <si>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</si>
  <si>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</si>
  <si>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</si>
  <si>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</si>
  <si>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</si>
  <si>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</si>
  <si>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</si>
  <si>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</si>
  <si>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</si>
  <si>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</si>
  <si>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</si>
  <si>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</si>
  <si>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</si>
  <si>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</si>
  <si>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</si>
  <si>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</si>
  <si>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</si>
  <si>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</si>
  <si>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</si>
  <si>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</si>
  <si>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</si>
  <si>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</si>
  <si>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</si>
  <si>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</si>
  <si>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</si>
  <si>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</si>
  <si>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</si>
  <si>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</si>
  <si>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</si>
  <si>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</si>
  <si>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</si>
  <si>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</si>
  <si>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</si>
  <si>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</si>
  <si>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</si>
  <si>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</si>
  <si>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</si>
  <si>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</si>
  <si>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</si>
  <si>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</si>
  <si>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</si>
  <si>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</si>
  <si>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</si>
  <si>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</si>
  <si>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</si>
  <si>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</si>
  <si>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</si>
  <si>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</si>
  <si>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</si>
  <si>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</si>
  <si>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</si>
  <si>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</si>
  <si>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</si>
  <si>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</si>
  <si>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</si>
  <si>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</si>
  <si>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</si>
  <si>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</si>
  <si>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</si>
  <si>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</si>
  <si>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</si>
  <si>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</si>
  <si>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</si>
  <si>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</si>
  <si>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</si>
  <si>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</si>
  <si>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</si>
  <si>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</si>
  <si>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</si>
  <si>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</si>
  <si>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</si>
  <si>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</si>
  <si>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</si>
  <si>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</si>
  <si>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</si>
  <si>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</si>
  <si>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</si>
  <si>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</si>
  <si>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</si>
  <si>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</si>
  <si>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</si>
  <si>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</si>
  <si>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</si>
  <si>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</si>
  <si>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</si>
  <si>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</si>
  <si>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</si>
  <si>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</si>
  <si>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</si>
  <si>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</si>
  <si>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</si>
  <si>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</si>
  <si>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</si>
  <si>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</si>
  <si>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</si>
  <si>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</si>
  <si>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</si>
  <si>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</si>
  <si>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</si>
  <si>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</si>
  <si>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</si>
  <si>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</si>
  <si>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</si>
  <si>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</si>
  <si>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</si>
  <si>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</si>
  <si>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</si>
  <si>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</si>
  <si>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</si>
  <si>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</si>
  <si>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</si>
  <si>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</si>
  <si>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</si>
  <si>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</si>
  <si>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</si>
  <si>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</si>
  <si>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</si>
  <si>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</si>
  <si>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</si>
  <si>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</si>
  <si>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</si>
  <si>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</si>
  <si>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</si>
  <si>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</si>
  <si>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</si>
  <si>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</si>
  <si>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</si>
  <si>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</si>
  <si>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</si>
  <si>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</si>
  <si>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</si>
  <si>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</si>
  <si>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</si>
  <si>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</si>
  <si>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</si>
  <si>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</si>
  <si>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</si>
  <si>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</si>
  <si>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</si>
  <si>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</si>
  <si>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</si>
  <si>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</si>
  <si>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</si>
  <si>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</si>
  <si>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</si>
  <si>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</si>
  <si>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</si>
  <si>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</si>
  <si>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</si>
  <si>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</si>
  <si>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</si>
  <si>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</si>
  <si>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</si>
  <si>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</si>
  <si>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</si>
  <si>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</si>
  <si>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</si>
  <si>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</si>
  <si>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</si>
  <si>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</si>
  <si>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</si>
  <si>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</si>
  <si>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</si>
  <si>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</si>
  <si>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</si>
  <si>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</si>
  <si>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</si>
  <si>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</si>
  <si>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</si>
  <si>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</si>
  <si>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</si>
  <si>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</si>
  <si>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</si>
  <si>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</si>
  <si>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</si>
  <si>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</si>
  <si>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</si>
  <si>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</si>
  <si>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</si>
  <si>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</si>
  <si>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</si>
  <si>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</si>
  <si>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</si>
  <si>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</si>
  <si>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</si>
  <si>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</si>
  <si>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</si>
  <si>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</si>
  <si>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</si>
  <si>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</si>
  <si>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</si>
  <si>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</si>
  <si>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</si>
  <si>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</si>
  <si>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</si>
  <si>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</si>
  <si>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</si>
  <si>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</si>
  <si>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</si>
  <si>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</si>
  <si>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</si>
  <si>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</si>
  <si>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</si>
  <si>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</si>
  <si>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</si>
  <si>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</si>
  <si>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</si>
  <si>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</si>
  <si>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</si>
  <si>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</si>
  <si>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</si>
  <si>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</si>
  <si>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</si>
  <si>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</si>
  <si>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</si>
  <si>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</si>
  <si>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</si>
  <si>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</si>
  <si>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</si>
  <si>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</si>
  <si>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</si>
  <si>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</si>
  <si>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</si>
  <si>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</si>
  <si>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</si>
  <si>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</si>
  <si>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</si>
  <si>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</si>
  <si>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</si>
  <si>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</si>
  <si>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</si>
  <si>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</si>
  <si>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</si>
  <si>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</si>
  <si>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</si>
  <si>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</si>
  <si>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</si>
  <si>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</si>
  <si>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</si>
  <si>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</si>
  <si>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</si>
  <si>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</si>
  <si>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</si>
  <si>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</si>
  <si>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</si>
  <si>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</si>
  <si>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</si>
  <si>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</si>
  <si>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</si>
  <si>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</si>
  <si>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</si>
  <si>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</si>
  <si>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</si>
  <si>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</si>
  <si>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</si>
  <si>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</si>
  <si>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</si>
  <si>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</si>
  <si>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</si>
  <si>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</si>
  <si>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</si>
  <si>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</si>
  <si>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</si>
  <si>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</si>
  <si>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</si>
  <si>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</si>
  <si>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</si>
  <si>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</si>
  <si>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</si>
  <si>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</si>
  <si>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</si>
  <si>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</si>
  <si>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</si>
  <si>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</si>
  <si>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</si>
  <si>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</si>
  <si>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</si>
  <si>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</si>
  <si>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</si>
  <si>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</si>
  <si>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</si>
  <si>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</si>
  <si>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</si>
  <si>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</si>
  <si>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</si>
  <si>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</si>
  <si>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</si>
  <si>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</si>
  <si>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</si>
  <si>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</si>
  <si>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</si>
  <si>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</si>
  <si>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</si>
  <si>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</si>
  <si>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</si>
  <si>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</si>
  <si>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</si>
  <si>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</si>
  <si>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</si>
  <si>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</si>
  <si>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</si>
  <si>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</si>
  <si>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</si>
  <si>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</si>
  <si>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</si>
  <si>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</si>
  <si>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</si>
  <si>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</si>
  <si>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</si>
  <si>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</si>
  <si>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</si>
  <si>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</si>
  <si>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</si>
  <si>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</si>
  <si>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</si>
  <si>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</si>
  <si>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</si>
  <si>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</si>
  <si>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</si>
  <si>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</si>
  <si>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</si>
  <si>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</si>
  <si>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</si>
  <si>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</si>
  <si>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</si>
  <si>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</si>
  <si>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</si>
  <si>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</si>
  <si>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</si>
  <si>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</si>
  <si>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</si>
  <si>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</si>
  <si>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</si>
  <si>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</si>
  <si>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</si>
  <si>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</si>
  <si>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</si>
  <si>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</si>
  <si>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</si>
  <si>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</si>
  <si>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</si>
  <si>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</si>
  <si>
    <t>Versie 07-04-2025</t>
  </si>
  <si>
    <t>LEADER uitvoering projecten - provincie Flevoland</t>
  </si>
  <si>
    <t>Flevoland | Investeringsprojecten</t>
  </si>
  <si>
    <t>Flevoland | Overige projecten</t>
  </si>
  <si>
    <t>Investeringsprojecten</t>
  </si>
  <si>
    <t>Overige projecten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</si>
</sst>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1">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503</v>
      </c>
    </row>
    <row r="4" spans="1:1" x14ac:dyDescent="0.25">
      <c r="A4" s="229" t="s">
        <v>502</v>
      </c>
    </row>
    <row r="5" spans="1:1" x14ac:dyDescent="0.25">
      <c r="A5" s="230"/>
    </row>
    <row r="6" spans="1:1" x14ac:dyDescent="0.25">
      <c r="A6" s="230" t="s">
        <v>212</v>
      </c>
    </row>
    <row r="7" spans="1:1" x14ac:dyDescent="0.25">
      <c r="A7" s="230" t="s">
        <v>383</v>
      </c>
    </row>
    <row r="8" spans="1:1" x14ac:dyDescent="0.25">
      <c r="A8" s="230"/>
    </row>
    <row r="9" spans="1:1" x14ac:dyDescent="0.25">
      <c r="A9" s="230" t="s">
        <v>384</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499</v>
      </c>
    </row>
    <row r="15" spans="1:1" x14ac:dyDescent="0.25">
      <c r="A15" s="230" t="s">
        <v>385</v>
      </c>
    </row>
    <row r="16" spans="1:1" x14ac:dyDescent="0.25">
      <c r="A16" s="230" t="s">
        <v>498</v>
      </c>
    </row>
    <row r="17" spans="1:19" x14ac:dyDescent="0.25">
      <c r="A17" s="230" t="s">
        <v>386</v>
      </c>
    </row>
    <row r="18" spans="1:19" x14ac:dyDescent="0.25">
      <c r="A18" s="230" t="s">
        <v>387</v>
      </c>
    </row>
    <row r="19" spans="1:19" x14ac:dyDescent="0.25">
      <c r="A19" s="230"/>
    </row>
    <row r="20" spans="1:19" x14ac:dyDescent="0.25">
      <c r="A20" s="231" t="s">
        <v>248</v>
      </c>
      <c r="B20" s="16"/>
      <c r="C20" s="16"/>
      <c r="D20" s="16"/>
      <c r="E20" s="16"/>
      <c r="F20" s="16"/>
      <c r="G20" s="16"/>
      <c r="H20" s="16"/>
      <c r="I20" s="16"/>
      <c r="J20" s="16"/>
      <c r="K20" s="16"/>
      <c r="L20" s="16"/>
      <c r="M20" s="16"/>
      <c r="N20" s="16"/>
      <c r="O20" s="16"/>
      <c r="P20" s="16"/>
      <c r="Q20" s="16"/>
      <c r="R20" s="16"/>
      <c r="S20" s="16"/>
    </row>
    <row r="21" spans="1:19" x14ac:dyDescent="0.25">
      <c r="A21" s="230" t="s">
        <v>257</v>
      </c>
      <c r="B21" s="16"/>
      <c r="C21" s="16"/>
      <c r="D21" s="16"/>
      <c r="E21" s="16"/>
      <c r="F21" s="16"/>
      <c r="G21" s="16"/>
      <c r="H21" s="16"/>
      <c r="I21" s="16"/>
      <c r="J21" s="16"/>
      <c r="K21" s="16"/>
      <c r="L21" s="16"/>
      <c r="M21" s="16"/>
      <c r="N21" s="16"/>
      <c r="O21" s="16"/>
      <c r="P21" s="16"/>
      <c r="Q21" s="16"/>
      <c r="R21" s="16"/>
      <c r="S21" s="16"/>
    </row>
    <row r="22" spans="1:19" x14ac:dyDescent="0.25">
      <c r="A22" s="230" t="s">
        <v>238</v>
      </c>
      <c r="B22" s="16"/>
      <c r="C22" s="16"/>
      <c r="D22" s="16"/>
      <c r="E22" s="16"/>
      <c r="F22" s="16"/>
      <c r="G22" s="16"/>
      <c r="H22" s="16"/>
      <c r="I22" s="16"/>
      <c r="J22" s="16"/>
      <c r="K22" s="16"/>
      <c r="L22" s="16"/>
      <c r="M22" s="16"/>
      <c r="N22" s="16"/>
      <c r="O22" s="16"/>
      <c r="P22" s="16"/>
      <c r="Q22" s="16"/>
      <c r="R22" s="16"/>
      <c r="S22" s="16"/>
    </row>
    <row r="23" spans="1:19" x14ac:dyDescent="0.25">
      <c r="A23" s="230" t="s">
        <v>388</v>
      </c>
      <c r="B23" s="16"/>
      <c r="C23" s="16"/>
      <c r="D23" s="16"/>
      <c r="E23" s="16"/>
      <c r="F23" s="16"/>
      <c r="G23" s="16"/>
      <c r="H23" s="16"/>
      <c r="I23" s="16"/>
      <c r="J23" s="16"/>
      <c r="K23" s="16"/>
      <c r="L23" s="16"/>
      <c r="M23" s="16"/>
      <c r="N23" s="16"/>
      <c r="O23" s="16"/>
      <c r="P23" s="16"/>
      <c r="Q23" s="16"/>
      <c r="R23" s="16"/>
      <c r="S23" s="16"/>
    </row>
    <row r="24" spans="1:19" x14ac:dyDescent="0.25">
      <c r="A24" s="230" t="s">
        <v>389</v>
      </c>
      <c r="B24" s="16"/>
      <c r="C24" s="16"/>
      <c r="D24" s="16"/>
      <c r="E24" s="16"/>
      <c r="F24" s="16"/>
      <c r="G24" s="16"/>
      <c r="H24" s="16"/>
      <c r="I24" s="16"/>
      <c r="J24" s="16"/>
      <c r="K24" s="16"/>
      <c r="L24" s="16"/>
      <c r="M24" s="16"/>
      <c r="N24" s="16"/>
      <c r="O24" s="16"/>
      <c r="P24" s="16"/>
      <c r="Q24" s="16"/>
      <c r="R24" s="16"/>
      <c r="S24" s="16"/>
    </row>
    <row r="25" spans="1:19" x14ac:dyDescent="0.25">
      <c r="A25" s="230" t="s">
        <v>390</v>
      </c>
      <c r="B25" s="16"/>
      <c r="C25" s="16"/>
      <c r="D25" s="16"/>
      <c r="E25" s="16"/>
      <c r="F25" s="16"/>
      <c r="G25" s="16"/>
      <c r="H25" s="16"/>
      <c r="I25" s="16"/>
      <c r="J25" s="16"/>
      <c r="K25" s="16"/>
      <c r="L25" s="16"/>
      <c r="M25" s="16"/>
      <c r="N25" s="16"/>
      <c r="O25" s="16"/>
      <c r="P25" s="16"/>
      <c r="Q25" s="16"/>
      <c r="R25" s="16"/>
      <c r="S25" s="16"/>
    </row>
    <row r="26" spans="1:19" x14ac:dyDescent="0.25">
      <c r="A26" s="230" t="s">
        <v>391</v>
      </c>
    </row>
    <row r="27" spans="1:19" x14ac:dyDescent="0.25">
      <c r="A27" s="230" t="s">
        <v>392</v>
      </c>
    </row>
    <row r="28" spans="1:19" x14ac:dyDescent="0.25">
      <c r="A28" s="230" t="s">
        <v>393</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249</v>
      </c>
      <c r="B30" s="16"/>
      <c r="C30" s="16"/>
      <c r="D30" s="16"/>
      <c r="E30" s="16"/>
      <c r="F30" s="16"/>
      <c r="G30" s="16"/>
      <c r="H30" s="16"/>
      <c r="I30" s="16"/>
      <c r="J30" s="16"/>
      <c r="K30" s="16"/>
      <c r="L30" s="16"/>
      <c r="M30" s="16"/>
      <c r="N30" s="16"/>
      <c r="O30" s="16"/>
      <c r="P30" s="16"/>
      <c r="Q30" s="16"/>
      <c r="R30" s="16"/>
      <c r="S30" s="16"/>
    </row>
    <row r="31" spans="1:19" x14ac:dyDescent="0.25">
      <c r="A31" s="232" t="s">
        <v>214</v>
      </c>
      <c r="B31" s="16"/>
      <c r="C31" s="16"/>
      <c r="D31" s="16"/>
      <c r="E31" s="16"/>
      <c r="F31" s="16"/>
      <c r="G31" s="16"/>
      <c r="H31" s="16"/>
      <c r="I31" s="16"/>
      <c r="J31" s="16"/>
      <c r="K31" s="16"/>
      <c r="L31" s="16"/>
      <c r="M31" s="16"/>
      <c r="N31" s="16"/>
      <c r="O31" s="16"/>
      <c r="P31" s="16"/>
      <c r="Q31" s="16"/>
      <c r="R31" s="16"/>
      <c r="S31" s="16"/>
    </row>
    <row r="32" spans="1:19" x14ac:dyDescent="0.25">
      <c r="A32" s="232" t="s">
        <v>258</v>
      </c>
      <c r="B32" s="16"/>
      <c r="C32" s="16"/>
      <c r="D32" s="16"/>
      <c r="E32" s="16"/>
      <c r="F32" s="16"/>
      <c r="G32" s="16"/>
      <c r="H32" s="16"/>
      <c r="I32" s="16"/>
      <c r="J32" s="16"/>
      <c r="K32" s="16"/>
      <c r="L32" s="16"/>
      <c r="M32" s="16"/>
      <c r="N32" s="16"/>
      <c r="O32" s="16"/>
      <c r="P32" s="16"/>
      <c r="Q32" s="16"/>
      <c r="R32" s="16"/>
      <c r="S32" s="16"/>
    </row>
    <row r="33" spans="1:22" x14ac:dyDescent="0.25">
      <c r="A33" s="232" t="s">
        <v>394</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250</v>
      </c>
      <c r="B35" s="16"/>
      <c r="C35" s="16"/>
      <c r="D35" s="16"/>
      <c r="E35" s="16"/>
      <c r="F35" s="16"/>
      <c r="G35" s="16"/>
      <c r="H35" s="16"/>
      <c r="I35" s="16"/>
      <c r="J35" s="16"/>
      <c r="K35" s="16"/>
      <c r="L35" s="16"/>
      <c r="M35" s="16"/>
      <c r="N35" s="16"/>
      <c r="O35" s="16"/>
      <c r="P35" s="16"/>
      <c r="Q35" s="16"/>
      <c r="R35" s="16"/>
      <c r="S35" s="16"/>
    </row>
    <row r="36" spans="1:22" x14ac:dyDescent="0.25">
      <c r="A36" s="232" t="s">
        <v>395</v>
      </c>
      <c r="B36" s="16"/>
      <c r="C36" s="16"/>
      <c r="D36" s="16"/>
      <c r="E36" s="16"/>
      <c r="F36" s="16"/>
      <c r="G36" s="16"/>
      <c r="H36" s="16"/>
      <c r="I36" s="16"/>
      <c r="J36" s="16"/>
      <c r="K36" s="16"/>
      <c r="L36" s="16"/>
      <c r="M36" s="16"/>
      <c r="N36" s="16"/>
      <c r="O36" s="16"/>
      <c r="P36" s="16"/>
      <c r="Q36" s="16"/>
      <c r="R36" s="16"/>
      <c r="S36" s="16"/>
    </row>
    <row r="37" spans="1:22" x14ac:dyDescent="0.25">
      <c r="A37" s="232" t="s">
        <v>396</v>
      </c>
      <c r="B37" s="16"/>
      <c r="C37" s="16"/>
      <c r="D37" s="16"/>
      <c r="E37" s="16"/>
      <c r="F37" s="16"/>
      <c r="G37" s="16"/>
      <c r="H37" s="16"/>
      <c r="I37" s="16"/>
      <c r="J37" s="16"/>
      <c r="K37" s="16"/>
      <c r="L37" s="16"/>
      <c r="M37" s="16"/>
      <c r="N37" s="16"/>
      <c r="O37" s="16"/>
      <c r="P37" s="16"/>
      <c r="Q37" s="16"/>
      <c r="R37" s="16"/>
      <c r="S37" s="16"/>
    </row>
    <row r="38" spans="1:22" x14ac:dyDescent="0.25">
      <c r="A38" s="232" t="s">
        <v>365</v>
      </c>
      <c r="B38" s="16"/>
      <c r="C38" s="16"/>
      <c r="D38" s="16"/>
      <c r="E38" s="16"/>
      <c r="F38" s="16"/>
      <c r="G38" s="16"/>
      <c r="H38" s="16"/>
      <c r="I38" s="16"/>
      <c r="J38" s="16"/>
      <c r="K38" s="16"/>
      <c r="L38" s="16"/>
      <c r="M38" s="16"/>
      <c r="N38" s="16"/>
      <c r="O38" s="16"/>
      <c r="P38" s="16"/>
      <c r="Q38" s="16"/>
      <c r="R38" s="16"/>
      <c r="S38" s="16"/>
    </row>
    <row r="39" spans="1:22" x14ac:dyDescent="0.25">
      <c r="A39" s="232" t="s">
        <v>493</v>
      </c>
    </row>
    <row r="40" spans="1:22" x14ac:dyDescent="0.25">
      <c r="A40" s="232" t="s">
        <v>366</v>
      </c>
    </row>
    <row r="41" spans="1:22" x14ac:dyDescent="0.25">
      <c r="A41" s="232" t="s">
        <v>239</v>
      </c>
      <c r="B41" s="16"/>
      <c r="C41" s="16"/>
      <c r="D41" s="16"/>
      <c r="E41" s="16"/>
      <c r="F41" s="16"/>
      <c r="G41" s="16"/>
      <c r="H41" s="16"/>
      <c r="I41" s="16"/>
      <c r="J41" s="16"/>
      <c r="K41" s="16"/>
      <c r="L41" s="16"/>
      <c r="M41" s="16"/>
      <c r="N41" s="16"/>
      <c r="O41" s="16"/>
      <c r="P41" s="16"/>
      <c r="Q41" s="16"/>
    </row>
    <row r="42" spans="1:22" x14ac:dyDescent="0.25">
      <c r="A42" s="232" t="s">
        <v>397</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251</v>
      </c>
      <c r="B44" s="16"/>
      <c r="C44" s="16"/>
      <c r="D44" s="16"/>
      <c r="E44" s="16"/>
      <c r="F44" s="16"/>
      <c r="G44" s="16"/>
      <c r="H44" s="16"/>
      <c r="I44" s="16"/>
      <c r="J44" s="16"/>
      <c r="K44" s="16"/>
      <c r="L44" s="16"/>
      <c r="M44" s="16"/>
      <c r="N44" s="16"/>
      <c r="O44" s="16"/>
      <c r="P44" s="16"/>
      <c r="Q44" s="16"/>
    </row>
    <row r="45" spans="1:22" x14ac:dyDescent="0.25">
      <c r="A45" s="232" t="s">
        <v>367</v>
      </c>
      <c r="B45" s="16"/>
      <c r="C45" s="16"/>
      <c r="D45" s="16"/>
      <c r="E45" s="16"/>
      <c r="F45" s="16"/>
      <c r="G45" s="16"/>
      <c r="H45" s="16"/>
      <c r="I45" s="16"/>
      <c r="J45" s="16"/>
      <c r="K45" s="16"/>
      <c r="L45" s="16"/>
      <c r="M45" s="16"/>
      <c r="N45" s="16"/>
      <c r="O45" s="16"/>
      <c r="P45" s="16"/>
      <c r="Q45" s="16"/>
    </row>
    <row r="46" spans="1:22" x14ac:dyDescent="0.25">
      <c r="A46" s="232" t="s">
        <v>398</v>
      </c>
      <c r="B46" s="16"/>
      <c r="C46" s="16"/>
      <c r="D46" s="16"/>
      <c r="E46" s="16"/>
      <c r="F46" s="16"/>
      <c r="G46" s="16"/>
      <c r="H46" s="16"/>
      <c r="I46" s="16"/>
      <c r="J46" s="16"/>
      <c r="K46" s="16"/>
      <c r="L46" s="16"/>
      <c r="M46" s="16"/>
      <c r="N46" s="16"/>
      <c r="O46" s="16"/>
      <c r="P46" s="16"/>
      <c r="Q46" s="16"/>
    </row>
    <row r="47" spans="1:22" x14ac:dyDescent="0.25">
      <c r="A47" s="232" t="s">
        <v>399</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215</v>
      </c>
      <c r="B49" s="16"/>
      <c r="C49" s="16"/>
      <c r="D49" s="16"/>
      <c r="E49" s="16"/>
      <c r="F49" s="16"/>
      <c r="G49" s="16"/>
      <c r="H49" s="16"/>
      <c r="I49" s="300"/>
      <c r="J49" s="300"/>
      <c r="K49" s="300"/>
      <c r="L49" s="300"/>
      <c r="M49" s="300"/>
      <c r="N49" s="300"/>
      <c r="O49" s="300"/>
      <c r="P49" s="16"/>
      <c r="Q49" s="16"/>
    </row>
    <row r="50" spans="1:20" x14ac:dyDescent="0.25">
      <c r="A50" s="230" t="s">
        <v>400</v>
      </c>
      <c r="B50" s="16"/>
      <c r="C50" s="16"/>
      <c r="D50" s="16"/>
      <c r="E50" s="16"/>
      <c r="F50" s="16"/>
      <c r="G50" s="16"/>
      <c r="H50" s="16"/>
      <c r="I50" s="16"/>
      <c r="J50" s="16"/>
      <c r="K50" s="16"/>
      <c r="L50" s="16"/>
      <c r="M50" s="16"/>
      <c r="N50" s="16"/>
      <c r="O50" s="16"/>
      <c r="P50" s="16"/>
      <c r="Q50" s="16"/>
    </row>
    <row r="51" spans="1:20" x14ac:dyDescent="0.25">
      <c r="A51" s="230" t="s">
        <v>401</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368</v>
      </c>
    </row>
    <row r="54" spans="1:20" x14ac:dyDescent="0.25">
      <c r="A54" s="230" t="s">
        <v>369</v>
      </c>
    </row>
    <row r="55" spans="1:20" x14ac:dyDescent="0.25">
      <c r="A55" s="230" t="s">
        <v>370</v>
      </c>
    </row>
    <row r="56" spans="1:20" x14ac:dyDescent="0.25">
      <c r="A56" s="230"/>
    </row>
    <row r="57" spans="1:20" x14ac:dyDescent="0.25">
      <c r="A57" s="230" t="s">
        <v>216</v>
      </c>
    </row>
    <row r="58" spans="1:20" x14ac:dyDescent="0.25">
      <c r="A58" s="230"/>
    </row>
    <row r="59" spans="1:20" x14ac:dyDescent="0.25">
      <c r="A59" s="231" t="s">
        <v>252</v>
      </c>
    </row>
    <row r="60" spans="1:20" x14ac:dyDescent="0.25">
      <c r="A60" s="230" t="s">
        <v>253</v>
      </c>
    </row>
    <row r="61" spans="1:20" x14ac:dyDescent="0.25">
      <c r="A61" s="230" t="s">
        <v>242</v>
      </c>
      <c r="B61" s="16"/>
      <c r="C61" s="16"/>
      <c r="D61" s="16"/>
      <c r="E61" s="16"/>
      <c r="F61" s="16"/>
      <c r="G61" s="16"/>
      <c r="H61" s="16"/>
      <c r="I61" s="16"/>
      <c r="J61" s="16"/>
      <c r="K61" s="16"/>
      <c r="L61" s="16"/>
      <c r="M61" s="16"/>
      <c r="N61" s="16"/>
      <c r="O61" s="16"/>
      <c r="P61" s="16"/>
      <c r="Q61" s="16"/>
      <c r="R61" s="16"/>
      <c r="S61" s="16"/>
      <c r="T61" s="16"/>
    </row>
    <row r="62" spans="1:20" x14ac:dyDescent="0.25">
      <c r="A62" s="230" t="s">
        <v>217</v>
      </c>
      <c r="B62" s="16"/>
      <c r="C62" s="16"/>
      <c r="D62" s="16"/>
      <c r="E62" s="16"/>
      <c r="F62" s="16"/>
      <c r="G62" s="16"/>
      <c r="H62" s="16"/>
      <c r="I62" s="16"/>
      <c r="J62" s="16"/>
      <c r="K62" s="16"/>
      <c r="L62" s="16"/>
      <c r="M62" s="16"/>
      <c r="N62" s="16"/>
      <c r="O62" s="16"/>
      <c r="P62" s="16"/>
      <c r="Q62" s="16"/>
      <c r="R62" s="16"/>
      <c r="S62" s="16"/>
      <c r="T62" s="16"/>
    </row>
    <row r="63" spans="1:20" x14ac:dyDescent="0.25">
      <c r="A63" s="230" t="s">
        <v>346</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402</v>
      </c>
      <c r="B65" s="16"/>
      <c r="C65" s="16"/>
      <c r="D65" s="16"/>
      <c r="E65" s="16"/>
      <c r="F65" s="16"/>
      <c r="G65" s="16"/>
      <c r="H65" s="16"/>
      <c r="I65" s="16"/>
      <c r="J65" s="16"/>
      <c r="K65" s="16"/>
      <c r="L65" s="16"/>
      <c r="M65" s="16"/>
      <c r="N65" s="16"/>
      <c r="O65" s="16"/>
      <c r="P65" s="16"/>
      <c r="Q65" s="16"/>
      <c r="R65" s="16"/>
      <c r="S65" s="16"/>
      <c r="T65" s="16"/>
    </row>
    <row r="66" spans="1:20" x14ac:dyDescent="0.25">
      <c r="A66" s="232" t="s">
        <v>403</v>
      </c>
      <c r="B66" s="16"/>
      <c r="C66" s="16"/>
      <c r="D66" s="16"/>
      <c r="E66" s="16"/>
      <c r="F66" s="16"/>
      <c r="G66" s="16"/>
      <c r="H66" s="16"/>
      <c r="I66" s="16"/>
      <c r="J66" s="16"/>
      <c r="K66" s="16"/>
      <c r="L66" s="16"/>
      <c r="M66" s="16"/>
      <c r="N66" s="16"/>
      <c r="O66" s="16"/>
      <c r="P66" s="16"/>
      <c r="Q66" s="16"/>
      <c r="R66" s="16"/>
      <c r="S66" s="16"/>
      <c r="T66" s="16"/>
    </row>
    <row r="67" spans="1:20" x14ac:dyDescent="0.25">
      <c r="A67" s="232" t="s">
        <v>240</v>
      </c>
      <c r="B67" s="16"/>
      <c r="C67" s="16"/>
      <c r="D67" s="16"/>
      <c r="E67" s="16"/>
      <c r="F67" s="16"/>
      <c r="G67" s="16"/>
      <c r="H67" s="16"/>
      <c r="I67" s="16"/>
      <c r="J67" s="16"/>
      <c r="K67" s="16"/>
      <c r="L67" s="16"/>
      <c r="M67" s="16"/>
      <c r="N67" s="16"/>
      <c r="O67" s="16"/>
      <c r="P67" s="16"/>
      <c r="Q67" s="16"/>
      <c r="R67" s="16"/>
      <c r="S67" s="16"/>
      <c r="T67" s="16"/>
    </row>
    <row r="68" spans="1:20" x14ac:dyDescent="0.25">
      <c r="A68" s="232" t="s">
        <v>404</v>
      </c>
      <c r="B68" s="16"/>
      <c r="C68" s="16"/>
      <c r="D68" s="16"/>
      <c r="E68" s="16"/>
      <c r="F68" s="16"/>
      <c r="G68" s="16"/>
      <c r="H68" s="16"/>
      <c r="I68" s="16"/>
      <c r="J68" s="16"/>
      <c r="K68" s="16"/>
      <c r="L68" s="16"/>
      <c r="M68" s="16"/>
      <c r="N68" s="16"/>
      <c r="O68" s="16"/>
      <c r="P68" s="16"/>
      <c r="Q68" s="16"/>
      <c r="R68" s="16"/>
      <c r="S68" s="16"/>
      <c r="T68" s="16"/>
    </row>
    <row r="69" spans="1:20" x14ac:dyDescent="0.25">
      <c r="A69" s="232" t="s">
        <v>405</v>
      </c>
      <c r="B69" s="16"/>
      <c r="C69" s="16"/>
      <c r="D69" s="16"/>
      <c r="E69" s="16"/>
      <c r="F69" s="16"/>
      <c r="G69" s="16"/>
      <c r="H69" s="16"/>
      <c r="I69" s="16"/>
      <c r="J69" s="16"/>
      <c r="K69" s="16"/>
      <c r="L69" s="16"/>
      <c r="M69" s="16"/>
      <c r="N69" s="16"/>
      <c r="O69" s="16"/>
      <c r="P69" s="16"/>
      <c r="Q69" s="16"/>
      <c r="R69" s="16"/>
      <c r="S69" s="16"/>
      <c r="T69" s="16"/>
    </row>
    <row r="70" spans="1:20" x14ac:dyDescent="0.25">
      <c r="A70" s="232" t="s">
        <v>406</v>
      </c>
    </row>
    <row r="71" spans="1:20" x14ac:dyDescent="0.25">
      <c r="A71" s="232" t="s">
        <v>241</v>
      </c>
    </row>
    <row r="72" spans="1:20" x14ac:dyDescent="0.25">
      <c r="A72" s="232" t="s">
        <v>407</v>
      </c>
    </row>
    <row r="73" spans="1:20" hidden="1" x14ac:dyDescent="0.25">
      <c r="A73" s="370" t="s">
        <v>491</v>
      </c>
    </row>
    <row r="74" spans="1:20" x14ac:dyDescent="0.25">
      <c r="A74" s="230"/>
    </row>
    <row r="75" spans="1:20" x14ac:dyDescent="0.25">
      <c r="A75" s="230" t="s">
        <v>219</v>
      </c>
    </row>
    <row r="76" spans="1:20" x14ac:dyDescent="0.25">
      <c r="A76" s="230" t="s">
        <v>218</v>
      </c>
    </row>
    <row r="77" spans="1:20" x14ac:dyDescent="0.25">
      <c r="A77" s="232"/>
    </row>
    <row r="78" spans="1:20" x14ac:dyDescent="0.25">
      <c r="A78" s="232" t="s">
        <v>408</v>
      </c>
    </row>
    <row r="79" spans="1:20" x14ac:dyDescent="0.25">
      <c r="A79" s="232" t="s">
        <v>409</v>
      </c>
    </row>
    <row r="80" spans="1:20" x14ac:dyDescent="0.25">
      <c r="A80" s="232" t="s">
        <v>410</v>
      </c>
    </row>
    <row r="81" spans="1:20" x14ac:dyDescent="0.25">
      <c r="A81" s="301" t="s">
        <v>411</v>
      </c>
    </row>
    <row r="82" spans="1:20" x14ac:dyDescent="0.25">
      <c r="A82" s="301" t="s">
        <v>412</v>
      </c>
    </row>
    <row r="83" spans="1:20" hidden="1" x14ac:dyDescent="0.25">
      <c r="A83" s="370" t="s">
        <v>364</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413</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254</v>
      </c>
      <c r="B87" s="16"/>
      <c r="C87" s="16"/>
      <c r="D87" s="16"/>
      <c r="E87" s="16"/>
      <c r="F87" s="16"/>
      <c r="G87" s="16"/>
      <c r="H87" s="16"/>
      <c r="I87" s="16"/>
      <c r="J87" s="16"/>
      <c r="K87" s="16"/>
      <c r="L87" s="16"/>
      <c r="M87" s="16"/>
      <c r="N87" s="16"/>
      <c r="O87" s="16"/>
      <c r="P87" s="16"/>
      <c r="Q87" s="16"/>
      <c r="R87" s="16"/>
      <c r="S87" s="16"/>
      <c r="T87" s="16"/>
    </row>
    <row r="88" spans="1:20" x14ac:dyDescent="0.25">
      <c r="A88" s="232" t="s">
        <v>414</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371</v>
      </c>
      <c r="B90" s="16"/>
      <c r="C90" s="16"/>
      <c r="D90" s="16"/>
      <c r="E90" s="16"/>
      <c r="F90" s="16"/>
      <c r="G90" s="16"/>
      <c r="H90" s="16"/>
      <c r="I90" s="16"/>
      <c r="J90" s="16"/>
      <c r="K90" s="16"/>
      <c r="L90" s="16"/>
      <c r="M90" s="16"/>
      <c r="N90" s="16"/>
      <c r="O90" s="16"/>
      <c r="P90" s="16"/>
      <c r="Q90" s="16"/>
      <c r="R90" s="16"/>
      <c r="S90" s="16"/>
      <c r="T90" s="16"/>
    </row>
    <row r="91" spans="1:20" x14ac:dyDescent="0.25">
      <c r="A91" s="232" t="s">
        <v>415</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416</v>
      </c>
      <c r="B93" s="16"/>
      <c r="C93" s="16"/>
      <c r="D93" s="16"/>
      <c r="E93" s="16"/>
      <c r="F93" s="16"/>
      <c r="G93" s="16"/>
      <c r="H93" s="16"/>
      <c r="I93" s="16"/>
      <c r="J93" s="16"/>
      <c r="K93" s="16"/>
      <c r="L93" s="16"/>
      <c r="M93" s="16"/>
      <c r="N93" s="16"/>
      <c r="O93" s="16"/>
      <c r="P93" s="16"/>
      <c r="Q93" s="16"/>
      <c r="R93" s="16"/>
      <c r="S93" s="16"/>
      <c r="T93" s="16"/>
    </row>
    <row r="94" spans="1:20" x14ac:dyDescent="0.25">
      <c r="A94" s="232" t="s">
        <v>417</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418</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419</v>
      </c>
    </row>
    <row r="99" spans="1:1" x14ac:dyDescent="0.25">
      <c r="A99" s="230"/>
    </row>
    <row r="100" spans="1:1" hidden="1" x14ac:dyDescent="0.25">
      <c r="A100" s="371" t="s">
        <v>420</v>
      </c>
    </row>
    <row r="101" spans="1:1" hidden="1" x14ac:dyDescent="0.25">
      <c r="A101" s="370" t="s">
        <v>421</v>
      </c>
    </row>
    <row r="102" spans="1:1" hidden="1" x14ac:dyDescent="0.25">
      <c r="A102" s="370"/>
    </row>
    <row r="103" spans="1:1" hidden="1" x14ac:dyDescent="0.25">
      <c r="A103" s="372" t="s">
        <v>422</v>
      </c>
    </row>
    <row r="104" spans="1:1" hidden="1" x14ac:dyDescent="0.25">
      <c r="A104" s="373"/>
    </row>
    <row r="105" spans="1:1" x14ac:dyDescent="0.25">
      <c r="A105" s="374" t="s">
        <v>423</v>
      </c>
    </row>
    <row r="106" spans="1:1" x14ac:dyDescent="0.25">
      <c r="A106" s="232" t="s">
        <v>424</v>
      </c>
    </row>
    <row r="107" spans="1:1" x14ac:dyDescent="0.25">
      <c r="A107" s="232" t="s">
        <v>425</v>
      </c>
    </row>
    <row r="108" spans="1:1" x14ac:dyDescent="0.25">
      <c r="A108" s="232"/>
    </row>
    <row r="109" spans="1:1" x14ac:dyDescent="0.25">
      <c r="A109" s="232" t="s">
        <v>426</v>
      </c>
    </row>
    <row r="110" spans="1:1" x14ac:dyDescent="0.25">
      <c r="A110" s="232" t="s">
        <v>427</v>
      </c>
    </row>
    <row r="111" spans="1:1" x14ac:dyDescent="0.25">
      <c r="A111" s="232" t="s">
        <v>428</v>
      </c>
    </row>
    <row r="112" spans="1:1" x14ac:dyDescent="0.25">
      <c r="A112" s="232"/>
    </row>
    <row r="113" spans="1:1" x14ac:dyDescent="0.25">
      <c r="A113" s="232" t="s">
        <v>429</v>
      </c>
    </row>
    <row r="114" spans="1:1" x14ac:dyDescent="0.25">
      <c r="A114" s="232" t="s">
        <v>430</v>
      </c>
    </row>
    <row r="115" spans="1:1" x14ac:dyDescent="0.25">
      <c r="A115" s="232" t="s">
        <v>431</v>
      </c>
    </row>
  </sheetData>
  <sheetProtection algorithmName="SHA-512" hashValue="EBPu4vuKFDhxhKy+TAoNZZdKA2QV9b/4TQ/uv+L31JHsoLoitjFIru6Fs7JCKi7XxvsRiz9OOancngvoI+0GAg==" saltValue="Jc7XEpAvsa55Pskg3Spiuw=="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9"/>
      <c r="D2" s="379"/>
      <c r="E2" s="25"/>
    </row>
    <row r="3" spans="1:5" ht="15" customHeight="1" x14ac:dyDescent="0.25">
      <c r="A3" s="25"/>
      <c r="B3" s="17" t="s">
        <v>16</v>
      </c>
      <c r="C3" s="381"/>
      <c r="D3" s="381"/>
      <c r="E3" s="25"/>
    </row>
    <row r="4" spans="1:5" ht="15" customHeight="1" x14ac:dyDescent="0.25">
      <c r="A4" s="25"/>
      <c r="B4" s="17" t="s">
        <v>17</v>
      </c>
      <c r="C4" s="381"/>
      <c r="D4" s="381"/>
      <c r="E4" s="25"/>
    </row>
    <row r="5" spans="1:5" x14ac:dyDescent="0.25">
      <c r="A5" s="25"/>
      <c r="B5" s="17" t="s">
        <v>18</v>
      </c>
      <c r="C5" s="381"/>
      <c r="D5" s="381"/>
      <c r="E5" s="25"/>
    </row>
    <row r="6" spans="1:5" ht="15" customHeight="1" x14ac:dyDescent="0.25">
      <c r="A6" s="25"/>
      <c r="B6" s="5"/>
      <c r="C6" s="382"/>
      <c r="D6" s="382"/>
      <c r="E6" s="25"/>
    </row>
    <row r="7" spans="1:5" ht="15" customHeight="1" x14ac:dyDescent="0.25">
      <c r="B7" s="192"/>
      <c r="C7" s="235" t="str">
        <f>IF($C$8="","Kies hieronder methode:","")</f>
        <v>Kies hieronder methode:</v>
      </c>
      <c r="D7" s="192"/>
    </row>
    <row r="8" spans="1:5" ht="15" customHeight="1" x14ac:dyDescent="0.25">
      <c r="A8" s="25"/>
      <c r="B8" s="151" t="s">
        <v>19</v>
      </c>
      <c r="C8" s="380" t="s">
        <v>501</v>
      </c>
      <c r="D8" s="380"/>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3" t="str">
        <f>IF(OR(LEFT(Methode_Keuze,4)="Geen",Methode_Keuze=""),"Kosten","Kosten"&amp;CHAR(10)&amp;"(exclusief forfait)")</f>
        <v>Kosten</v>
      </c>
      <c r="F3" s="384"/>
      <c r="G3" s="383" t="str">
        <f>IF(OR(LEFT(Methode_Keuze,4)="Geen",Methode_Keuze=""),"Verdeling kosten naar rato","Verdeling kosten naar rato"&amp;CHAR(10)&amp;"(exclusief forfait)")</f>
        <v>Verdeling kosten naar rato</v>
      </c>
      <c r="H3" s="384"/>
      <c r="I3" s="383" t="str">
        <f>IF(OR(LEFT(Methode_Keuze,4)="Geen",Methode_Keuze=""),"Verdeling subsidie in %","Verdeling subsidie in %"&amp;CHAR(10)&amp;"(inclusief forfait)")</f>
        <v>Verdeling subsidie in %</v>
      </c>
      <c r="J3" s="384"/>
      <c r="K3" s="385" t="str">
        <f>IF(OR(LEFT(Methode_Keuze,4)="Geen",Methode_Keuze=""),"Subsidiebedrag","Subsidiebedrag"&amp;CHAR(10)&amp;"(inclusief forfait)")</f>
        <v>Subsidiebedrag</v>
      </c>
      <c r="L3" s="386"/>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7"/>
      <c r="B3" s="387"/>
      <c r="C3" s="386"/>
      <c r="D3" s="385" t="str">
        <f>IF(OR(LEFT(Methode_Keuze,4)="Geen",Methode_Keuze=""),"Kosten","Kosten"&amp;CHAR(10)&amp;"(exclusief forfait)")</f>
        <v>Kosten</v>
      </c>
      <c r="E3" s="386"/>
      <c r="F3" s="385" t="str">
        <f>IF(OR(LEFT(Methode_Keuze,4)="Geen",Methode_Keuze=""),"Verdeling kosten naar rato","Verdeling kosten naar rato"&amp;CHAR(10)&amp;"(exclusief forfait)")</f>
        <v>Verdeling kosten naar rato</v>
      </c>
      <c r="G3" s="386"/>
      <c r="H3" s="385" t="str">
        <f>IF(OR(LEFT(Methode_Keuze,4)="Geen",Methode_Keuze=""),"Subsidie naar rato van kosten","Subsidie naar rato van kosten"&amp;CHAR(10)&amp;"(inclusief forfait)")</f>
        <v>Subsidie naar rato van kosten</v>
      </c>
      <c r="I3" s="386"/>
      <c r="J3" s="385" t="str">
        <f>IF(OR(LEFT(Methode_Keuze,4)="Geen",Methode_Keuze=""),"Eigen verdeling subsidie per deelprestatie","Eigen verdeling subsidie per deelprestatie"&amp;CHAR(10)&amp;"(inclusief forfait)")</f>
        <v>Eigen verdeling subsidie per deelprestatie</v>
      </c>
      <c r="K3" s="386"/>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8" t="s">
        <v>134</v>
      </c>
      <c r="E3" s="389"/>
      <c r="F3" s="389"/>
      <c r="G3" s="389"/>
      <c r="H3" s="389"/>
      <c r="I3" s="389"/>
      <c r="J3" s="390"/>
      <c r="K3" s="391" t="s">
        <v>148</v>
      </c>
      <c r="L3" s="392"/>
      <c r="M3" s="392"/>
      <c r="N3" s="392"/>
      <c r="O3" s="392"/>
      <c r="P3" s="392"/>
      <c r="Q3" s="392"/>
      <c r="R3" s="393"/>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7" t="str">
        <f>IF(COUNTIF($F$5:$F$250,Openstelling_Activiteit!$X$3)&gt;0,"Jaartal of Loonkosten nr (uit tabblad 4)","Loonkosten nr (uit tabblad 4)")</f>
        <v>Loonkosten nr (uit tabblad 4)</v>
      </c>
      <c r="J3" s="399" t="s">
        <v>4</v>
      </c>
      <c r="K3" s="400"/>
      <c r="L3" s="403" t="str">
        <f>IF(COUNTIF($F$5:$F$250,Openstelling_Activiteit!$X$3)&gt;0,"Aantal uur/ eenheden","Aantal uur")</f>
        <v>Aantal uur</v>
      </c>
      <c r="M3" s="404"/>
      <c r="N3" s="399" t="s">
        <v>50</v>
      </c>
      <c r="O3" s="400"/>
      <c r="P3" s="408" t="s">
        <v>6</v>
      </c>
      <c r="Q3" s="409"/>
      <c r="R3" s="408" t="s">
        <v>207</v>
      </c>
      <c r="S3" s="409"/>
      <c r="T3" s="405" t="s">
        <v>56</v>
      </c>
      <c r="U3" s="394" t="s">
        <v>61</v>
      </c>
    </row>
    <row r="4" spans="1:21" ht="15" customHeight="1" x14ac:dyDescent="0.25">
      <c r="A4" s="112"/>
      <c r="B4" s="110"/>
      <c r="C4" s="111"/>
      <c r="D4" s="112"/>
      <c r="E4" s="112"/>
      <c r="F4" s="112"/>
      <c r="G4" s="113"/>
      <c r="H4" s="266"/>
      <c r="I4" s="397"/>
      <c r="J4" s="401"/>
      <c r="K4" s="402"/>
      <c r="L4" s="385"/>
      <c r="M4" s="386"/>
      <c r="N4" s="401"/>
      <c r="O4" s="402"/>
      <c r="P4" s="72">
        <f ca="1" xml:space="preserve"> SUBTOTAL(9,P6:P250)</f>
        <v>0</v>
      </c>
      <c r="Q4" s="72">
        <f ca="1" xml:space="preserve"> SUBTOTAL(9,Q6:Q250)</f>
        <v>0</v>
      </c>
      <c r="R4" s="72">
        <f ca="1" xml:space="preserve"> SUBTOTAL(9,R6:R250)</f>
        <v>0</v>
      </c>
      <c r="S4" s="72">
        <f ca="1" xml:space="preserve"> SUBTOTAL(9,S6:S250)</f>
        <v>0</v>
      </c>
      <c r="T4" s="406"/>
      <c r="U4" s="395"/>
    </row>
    <row r="5" spans="1:21" ht="30" x14ac:dyDescent="0.25">
      <c r="A5" s="116" t="s">
        <v>135</v>
      </c>
      <c r="B5" s="116" t="s">
        <v>58</v>
      </c>
      <c r="C5" s="116" t="s">
        <v>2</v>
      </c>
      <c r="D5" s="116" t="s">
        <v>38</v>
      </c>
      <c r="E5" s="116" t="s">
        <v>153</v>
      </c>
      <c r="F5" s="116" t="s">
        <v>0</v>
      </c>
      <c r="G5" s="116" t="s">
        <v>320</v>
      </c>
      <c r="H5" s="267" t="s">
        <v>42</v>
      </c>
      <c r="I5" s="398" t="s">
        <v>199</v>
      </c>
      <c r="J5" s="71" t="s">
        <v>60</v>
      </c>
      <c r="K5" s="71" t="s">
        <v>59</v>
      </c>
      <c r="L5" s="71" t="s">
        <v>60</v>
      </c>
      <c r="M5" s="71" t="s">
        <v>59</v>
      </c>
      <c r="N5" s="71" t="s">
        <v>60</v>
      </c>
      <c r="O5" s="71" t="s">
        <v>59</v>
      </c>
      <c r="P5" s="71" t="s">
        <v>60</v>
      </c>
      <c r="Q5" s="71" t="s">
        <v>59</v>
      </c>
      <c r="R5" s="71" t="s">
        <v>60</v>
      </c>
      <c r="S5" s="71" t="s">
        <v>59</v>
      </c>
      <c r="T5" s="407"/>
      <c r="U5" s="396"/>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6" t="str">
        <f>IF('1. Aanvraaggegevens'!C2&lt;&gt;"",'1. Aanvraaggegevens'!C2,"")</f>
        <v/>
      </c>
      <c r="D2" s="426"/>
    </row>
    <row r="3" spans="2:13" ht="15" customHeight="1" x14ac:dyDescent="0.25">
      <c r="B3" s="17" t="s">
        <v>176</v>
      </c>
      <c r="C3" s="427" t="str">
        <f>IF('1. Aanvraaggegevens'!C3&lt;&gt;"",'1. Aanvraaggegevens'!C3,"")</f>
        <v/>
      </c>
      <c r="D3" s="427"/>
    </row>
    <row r="4" spans="2:13" ht="15" customHeight="1" x14ac:dyDescent="0.25">
      <c r="B4" s="17" t="s">
        <v>177</v>
      </c>
      <c r="C4" s="427" t="str">
        <f>IF('1. Aanvraaggegevens'!C4&lt;&gt;"",'1. Aanvraaggegevens'!C4,"")</f>
        <v/>
      </c>
      <c r="D4" s="427"/>
    </row>
    <row r="5" spans="2:13" ht="15" customHeight="1" x14ac:dyDescent="0.25">
      <c r="B5" s="17" t="s">
        <v>178</v>
      </c>
      <c r="C5" s="427" t="str">
        <f>IF('1. Aanvraaggegevens'!C5&lt;&gt;"",'1. Aanvraaggegevens'!C5,"")</f>
        <v/>
      </c>
      <c r="D5" s="427"/>
    </row>
    <row r="6" spans="2:13" ht="15" customHeight="1" x14ac:dyDescent="0.25">
      <c r="B6" s="5"/>
      <c r="C6" s="428" t="str">
        <f>IF('1. Aanvraaggegevens'!C6&lt;&gt;"",'1. Aanvraaggegevens'!C6,"")</f>
        <v/>
      </c>
      <c r="D6" s="428"/>
    </row>
    <row r="7" spans="2:13" ht="4.5" customHeight="1" x14ac:dyDescent="0.25">
      <c r="C7" s="26"/>
      <c r="D7" s="26"/>
    </row>
    <row r="8" spans="2:13" ht="15" customHeight="1" x14ac:dyDescent="0.25">
      <c r="B8" s="151" t="s">
        <v>175</v>
      </c>
      <c r="C8" s="429" t="str">
        <f>IF('1. Aanvraaggegevens'!C8&lt;&gt;"",'1. Aanvraaggegevens'!C8,"")</f>
        <v/>
      </c>
      <c r="D8" s="429"/>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0" t="s">
        <v>11</v>
      </c>
      <c r="C44" s="421"/>
      <c r="D44" s="421"/>
      <c r="E44" s="422"/>
      <c r="F44" s="412" t="str">
        <f>IF(H45&lt;&gt;"","Onderhoud","")</f>
        <v/>
      </c>
      <c r="G44" s="413"/>
      <c r="H44" s="413"/>
      <c r="O44" s="46" t="s">
        <v>50</v>
      </c>
      <c r="P44" s="80" t="s">
        <v>171</v>
      </c>
      <c r="Q44" s="80" t="s">
        <v>170</v>
      </c>
    </row>
    <row r="45" spans="2:17" ht="34.5" customHeight="1" x14ac:dyDescent="0.25">
      <c r="B45" s="205" t="s">
        <v>63</v>
      </c>
      <c r="C45" s="206">
        <f ca="1">IFERROR(SUMIF(B11:C21,B44,C11:C21)/C24,0)</f>
        <v>0</v>
      </c>
      <c r="D45" s="416" t="str" cm="1">
        <f t="array" aca="1" ref="D45" ca="1">IF(C45&gt;0,"Maximaal "&amp; IFERROR(VLOOKUP(Openstelling_Keuze,IF(ISBLANK(Tb_Openstelling[Grond_%]),0,Tb_Openstelling[]),MATCH(Tb_Openstelling[[#Headers],[Grond_%]],Tb_Openstelling[#Headers],0),0)*100,10) &amp; "% van de subsidiabele kosten mag bestaan uit grondkosten.","")</f>
        <v/>
      </c>
      <c r="E45" s="417"/>
      <c r="F45" s="410" t="str">
        <f>IF($F$44&lt;&gt;"","Aandeel onderhoudskosten over totale investeringen","")</f>
        <v/>
      </c>
      <c r="G45" s="411"/>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3" t="s">
        <v>128</v>
      </c>
      <c r="C52" s="424"/>
      <c r="D52" s="424"/>
      <c r="E52" s="425"/>
      <c r="F52" s="412" t="str">
        <f>IF(H53&lt;&gt;"","Samenwerking","")</f>
        <v/>
      </c>
      <c r="G52" s="413"/>
      <c r="H52" s="413"/>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4"/>
      <c r="E53" s="415"/>
      <c r="F53" s="410" t="str">
        <f>IF($F$52&lt;&gt;"","Aandeel samenwerkingskosten over totale projectkosten","")</f>
        <v/>
      </c>
      <c r="G53" s="411"/>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10" t="str">
        <f>IF($F$52&lt;&gt;"","Bedrag samenwerking waarover subsidie verstrekt kan worden","")</f>
        <v/>
      </c>
      <c r="G54" s="411"/>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18" t="str">
        <f ca="1">IF(AND(C55&lt;E40,C53&lt;0),"Het subsidiebedrag mag niet meer bedragen dan de projectkosten minus de bijdrage in natura.","")</f>
        <v/>
      </c>
      <c r="E55" s="419"/>
      <c r="F55" s="410" t="str">
        <f>IF($F$52&lt;&gt;"","Aftopping samenwerkingskosten","")</f>
        <v/>
      </c>
      <c r="G55" s="411"/>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0" t="str">
        <f>IF($F$52&lt;&gt;"","Maximaal bedrag samenwerkingskosten","")</f>
        <v/>
      </c>
      <c r="G56" s="411"/>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8"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9"/>
      <c r="F57" s="410" t="str">
        <f>IF($F$52&lt;&gt;"","Totaal projectkosten met maximaal aandeel samenwerkingskosten","")</f>
        <v/>
      </c>
      <c r="G57" s="411"/>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6" t="str">
        <f>IF('1. Aanvraaggegevens'!C2&lt;&gt;"",'1. Aanvraaggegevens'!C2,"")</f>
        <v/>
      </c>
      <c r="D2" s="426"/>
    </row>
    <row r="3" spans="2:15" ht="15" customHeight="1" x14ac:dyDescent="0.25">
      <c r="B3" s="17" t="s">
        <v>16</v>
      </c>
      <c r="C3" s="427" t="str">
        <f>IF('1. Aanvraaggegevens'!C3&lt;&gt;"",'1. Aanvraaggegevens'!C3,"")</f>
        <v/>
      </c>
      <c r="D3" s="427"/>
    </row>
    <row r="4" spans="2:15" ht="15" customHeight="1" x14ac:dyDescent="0.25">
      <c r="B4" s="17" t="s">
        <v>17</v>
      </c>
      <c r="C4" s="427" t="str">
        <f>IF('1. Aanvraaggegevens'!C4&lt;&gt;"",'1. Aanvraaggegevens'!C4,"")</f>
        <v/>
      </c>
      <c r="D4" s="427"/>
      <c r="I4" s="154"/>
      <c r="J4" s="154"/>
      <c r="K4" s="154"/>
      <c r="L4" s="154"/>
      <c r="M4" s="154"/>
      <c r="N4" s="154"/>
      <c r="O4" s="154"/>
    </row>
    <row r="5" spans="2:15" ht="15" customHeight="1" x14ac:dyDescent="0.25">
      <c r="B5" s="17" t="s">
        <v>18</v>
      </c>
      <c r="C5" s="427" t="str">
        <f>IF('1. Aanvraaggegevens'!C5&lt;&gt;"",'1. Aanvraaggegevens'!C5,"")</f>
        <v/>
      </c>
      <c r="D5" s="427"/>
      <c r="I5" s="147"/>
      <c r="J5" s="147"/>
      <c r="K5" s="147"/>
      <c r="L5" s="147"/>
      <c r="M5" s="147"/>
      <c r="N5" s="147"/>
      <c r="O5" s="147"/>
    </row>
    <row r="6" spans="2:15" ht="15" customHeight="1" x14ac:dyDescent="0.25">
      <c r="B6" s="5"/>
      <c r="C6" s="428" t="str">
        <f>IF('1. Aanvraaggegevens'!C6&lt;&gt;"",'1. Aanvraaggegevens'!C6,"")</f>
        <v/>
      </c>
      <c r="D6" s="428"/>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9" t="str">
        <f>IF('1. Aanvraaggegevens'!C8&lt;&gt;"",'1. Aanvraaggegevens'!C8,"")</f>
        <v/>
      </c>
      <c r="D8" s="429"/>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0" t="s">
        <v>11</v>
      </c>
      <c r="C44" s="431"/>
      <c r="D44" s="431"/>
      <c r="E44" s="432"/>
      <c r="F44" s="412" t="str">
        <f>IF(H45&lt;&gt;"","Onderhoud","")</f>
        <v/>
      </c>
      <c r="G44" s="413"/>
      <c r="H44" s="413"/>
      <c r="I44" s="25"/>
      <c r="J44" s="25"/>
    </row>
    <row r="45" spans="2:11" ht="31.5" customHeight="1" x14ac:dyDescent="0.25">
      <c r="B45" s="205" t="s">
        <v>63</v>
      </c>
      <c r="C45" s="217">
        <f ca="1">IFERROR(SUMIF(B11:C21,B44,C11:C21)/Beoord_Totaal_Project,0)</f>
        <v>0</v>
      </c>
      <c r="D45" s="433" t="str" cm="1">
        <f t="array" aca="1" ref="D45" ca="1">IF(C45&gt;0,"Maximaal "&amp; IFERROR(VLOOKUP(Openstelling_Keuze,IF(ISBLANK(Tb_Openstelling[Grond_%]),0,Tb_Openstelling[]),MATCH(Tb_Openstelling[[#Headers],[Grond_%]],Tb_Openstelling[#Headers],0),0)*100,10) &amp; "% van de subsidiabele kosten mag bestaan uit grondkosten.","")</f>
        <v/>
      </c>
      <c r="E45" s="434"/>
      <c r="F45" s="410" t="str">
        <f>IF($F$44&lt;&gt;"","Aandeel onderhoudskosten over totale investeringen","")</f>
        <v/>
      </c>
      <c r="G45" s="411"/>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3" t="s">
        <v>128</v>
      </c>
      <c r="C52" s="424"/>
      <c r="D52" s="424"/>
      <c r="E52" s="425"/>
      <c r="F52" s="412" t="str">
        <f>IF(H53&lt;&gt;"","Samenwerking","")</f>
        <v/>
      </c>
      <c r="G52" s="413"/>
      <c r="H52" s="413"/>
      <c r="K52" s="27"/>
      <c r="L52" s="27"/>
      <c r="M52" s="27"/>
      <c r="N52" s="27"/>
      <c r="O52" s="27"/>
    </row>
    <row r="53" spans="2:15" ht="15" customHeight="1" x14ac:dyDescent="0.25">
      <c r="B53" s="212" t="s">
        <v>70</v>
      </c>
      <c r="C53" s="204">
        <f ca="1">IF(C50&gt;0,0-(C50-C55),0-(E40-C55))</f>
        <v>0</v>
      </c>
      <c r="D53" s="414"/>
      <c r="E53" s="415"/>
      <c r="F53" s="410" t="str">
        <f>IF($F$52&lt;&gt;"","Aandeel samenwerkingskosten over totale projectkosten","")</f>
        <v/>
      </c>
      <c r="G53" s="411"/>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10" t="str">
        <f>IF($F$52&lt;&gt;"","Bedrag samenwerking waarover subsidie verstrekt kan worden","")</f>
        <v/>
      </c>
      <c r="G54" s="411"/>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14" t="str">
        <f ca="1">IF(AND(C55&lt;E40,C53&lt;0),"Het subsidiebedrag mag niet meer bedragen dan de projectkosten minus de bijdrage in natura.","")</f>
        <v/>
      </c>
      <c r="E55" s="415"/>
      <c r="F55" s="410" t="str">
        <f>IF($F$52&lt;&gt;"","Aftopping samenwerkingskosten","")</f>
        <v/>
      </c>
      <c r="G55" s="411"/>
      <c r="H55" s="294" t="str">
        <f>IF($F$52&lt;&gt;"",IF(H56-SUM(SubsidieTabel!$T:$T)&lt;0,H56-SUM(SubsidieTabel!$T:$T),""),"")</f>
        <v/>
      </c>
      <c r="I55" s="26"/>
    </row>
    <row r="56" spans="2:15" ht="15" customHeight="1" x14ac:dyDescent="0.25">
      <c r="B56" s="213"/>
      <c r="C56" s="214"/>
      <c r="D56" s="215"/>
      <c r="E56" s="216"/>
      <c r="F56" s="410" t="str">
        <f>IF($F$52&lt;&gt;"","Maximaal bedrag samenwerkingskosten","")</f>
        <v/>
      </c>
      <c r="G56" s="411"/>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14"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5"/>
      <c r="F57" s="410" t="str">
        <f>IF($F$52&lt;&gt;"","Totaal projectkosten met maximaal aandeel samenwerkingskosten","")</f>
        <v/>
      </c>
      <c r="G57" s="411"/>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259</v>
      </c>
    </row>
    <row r="4" spans="1:16" x14ac:dyDescent="0.25">
      <c r="A4" s="232" t="s">
        <v>432</v>
      </c>
    </row>
    <row r="5" spans="1:16" x14ac:dyDescent="0.25">
      <c r="A5" s="232" t="s">
        <v>433</v>
      </c>
    </row>
    <row r="6" spans="1:16" x14ac:dyDescent="0.25">
      <c r="A6" s="232" t="s">
        <v>434</v>
      </c>
    </row>
    <row r="7" spans="1:16" x14ac:dyDescent="0.25">
      <c r="A7" s="232" t="s">
        <v>435</v>
      </c>
    </row>
    <row r="8" spans="1:16" x14ac:dyDescent="0.25">
      <c r="A8" s="232" t="s">
        <v>436</v>
      </c>
    </row>
    <row r="9" spans="1:16" x14ac:dyDescent="0.25">
      <c r="A9" s="230"/>
    </row>
    <row r="10" spans="1:16" x14ac:dyDescent="0.25">
      <c r="A10" s="231" t="s">
        <v>260</v>
      </c>
      <c r="B10" s="16"/>
      <c r="C10" s="16"/>
      <c r="D10" s="16"/>
      <c r="E10" s="16"/>
      <c r="F10" s="16"/>
      <c r="G10" s="16"/>
      <c r="H10" s="16"/>
      <c r="I10" s="16"/>
      <c r="J10" s="16"/>
      <c r="K10" s="16"/>
      <c r="L10" s="16"/>
      <c r="M10" s="16"/>
      <c r="N10" s="16"/>
      <c r="O10" s="16"/>
      <c r="P10" s="16"/>
    </row>
    <row r="11" spans="1:16" x14ac:dyDescent="0.25">
      <c r="A11" s="232" t="s">
        <v>357</v>
      </c>
      <c r="B11" s="16"/>
      <c r="C11" s="16"/>
      <c r="D11" s="16"/>
      <c r="E11" s="16"/>
      <c r="F11" s="16"/>
      <c r="G11" s="16"/>
      <c r="H11" s="16"/>
      <c r="I11" s="16"/>
      <c r="J11" s="16"/>
      <c r="K11" s="16"/>
      <c r="L11" s="16"/>
      <c r="M11" s="16"/>
      <c r="N11" s="16"/>
      <c r="O11" s="16"/>
      <c r="P11" s="16"/>
    </row>
    <row r="12" spans="1:16" x14ac:dyDescent="0.25">
      <c r="A12" s="232" t="s">
        <v>437</v>
      </c>
      <c r="B12" s="16"/>
      <c r="C12" s="16"/>
      <c r="D12" s="16"/>
      <c r="E12" s="16"/>
      <c r="F12" s="16"/>
      <c r="G12" s="16"/>
      <c r="H12" s="16"/>
      <c r="I12" s="16"/>
      <c r="J12" s="16"/>
      <c r="K12" s="16"/>
      <c r="L12" s="16"/>
      <c r="M12" s="16"/>
      <c r="N12" s="16"/>
      <c r="O12" s="16"/>
      <c r="P12" s="16"/>
    </row>
    <row r="13" spans="1:16" x14ac:dyDescent="0.25">
      <c r="A13" s="232" t="s">
        <v>438</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439</v>
      </c>
      <c r="B15" s="16"/>
      <c r="C15" s="16"/>
      <c r="D15" s="16"/>
      <c r="E15" s="16"/>
      <c r="F15" s="16"/>
      <c r="G15" s="16"/>
      <c r="H15" s="16"/>
      <c r="I15" s="16"/>
      <c r="J15" s="16"/>
      <c r="K15" s="16"/>
      <c r="L15" s="16"/>
      <c r="M15" s="16"/>
      <c r="N15" s="16"/>
      <c r="O15" s="16"/>
      <c r="P15" s="16"/>
    </row>
    <row r="16" spans="1:16" x14ac:dyDescent="0.25">
      <c r="A16" s="232" t="s">
        <v>358</v>
      </c>
      <c r="B16" s="16"/>
      <c r="C16" s="16"/>
      <c r="D16" s="16"/>
      <c r="E16" s="16"/>
      <c r="F16" s="16"/>
      <c r="G16" s="16"/>
      <c r="H16" s="16"/>
      <c r="I16" s="16"/>
      <c r="J16" s="16"/>
      <c r="K16" s="16"/>
      <c r="L16" s="16"/>
      <c r="M16" s="16"/>
      <c r="N16" s="16"/>
      <c r="O16" s="16"/>
      <c r="P16" s="16"/>
    </row>
    <row r="17" spans="1:16" x14ac:dyDescent="0.25">
      <c r="A17" s="232" t="s">
        <v>440</v>
      </c>
      <c r="B17" s="16"/>
      <c r="C17" s="16"/>
      <c r="D17" s="16"/>
      <c r="E17" s="16"/>
      <c r="F17" s="16"/>
      <c r="G17" s="16"/>
      <c r="H17" s="16"/>
      <c r="I17" s="16"/>
      <c r="J17" s="16"/>
      <c r="K17" s="16"/>
      <c r="L17" s="16"/>
      <c r="M17" s="16"/>
      <c r="N17" s="16"/>
      <c r="O17" s="16"/>
      <c r="P17" s="16"/>
    </row>
    <row r="18" spans="1:16" x14ac:dyDescent="0.25">
      <c r="A18" s="232" t="s">
        <v>261</v>
      </c>
      <c r="B18" s="16"/>
      <c r="C18" s="16"/>
      <c r="D18" s="16"/>
      <c r="E18" s="16"/>
      <c r="F18" s="16"/>
      <c r="G18" s="16"/>
      <c r="H18" s="16"/>
      <c r="I18" s="16"/>
      <c r="J18" s="16"/>
      <c r="K18" s="16"/>
      <c r="L18" s="16"/>
      <c r="M18" s="16"/>
      <c r="N18" s="16"/>
      <c r="O18" s="16"/>
      <c r="P18" s="16"/>
    </row>
    <row r="19" spans="1:16" x14ac:dyDescent="0.25">
      <c r="A19" s="232" t="s">
        <v>359</v>
      </c>
      <c r="B19" s="16"/>
      <c r="C19" s="16"/>
      <c r="D19" s="16"/>
      <c r="E19" s="16"/>
      <c r="F19" s="16"/>
      <c r="G19" s="16"/>
      <c r="H19" s="16"/>
      <c r="I19" s="16"/>
      <c r="J19" s="16"/>
      <c r="K19" s="16"/>
      <c r="L19" s="16"/>
      <c r="M19" s="16"/>
      <c r="N19" s="16"/>
      <c r="O19" s="16"/>
      <c r="P19" s="16"/>
    </row>
    <row r="20" spans="1:16" x14ac:dyDescent="0.25">
      <c r="A20" s="232" t="s">
        <v>262</v>
      </c>
    </row>
    <row r="21" spans="1:16" x14ac:dyDescent="0.25">
      <c r="A21" s="230"/>
    </row>
    <row r="22" spans="1:16" x14ac:dyDescent="0.25">
      <c r="A22" s="231" t="s">
        <v>263</v>
      </c>
    </row>
    <row r="23" spans="1:16" x14ac:dyDescent="0.25">
      <c r="A23" s="232" t="s">
        <v>441</v>
      </c>
    </row>
    <row r="24" spans="1:16" x14ac:dyDescent="0.25">
      <c r="A24" s="232" t="s">
        <v>442</v>
      </c>
    </row>
    <row r="25" spans="1:16" x14ac:dyDescent="0.25">
      <c r="A25" s="232" t="s">
        <v>264</v>
      </c>
    </row>
    <row r="26" spans="1:16" x14ac:dyDescent="0.25">
      <c r="A26" s="232" t="s">
        <v>443</v>
      </c>
    </row>
    <row r="27" spans="1:16" x14ac:dyDescent="0.25">
      <c r="A27" s="232" t="s">
        <v>444</v>
      </c>
    </row>
    <row r="28" spans="1:16" x14ac:dyDescent="0.25">
      <c r="A28" s="232" t="s">
        <v>445</v>
      </c>
    </row>
    <row r="29" spans="1:16" x14ac:dyDescent="0.25">
      <c r="A29" s="232" t="s">
        <v>265</v>
      </c>
    </row>
    <row r="30" spans="1:16" x14ac:dyDescent="0.25">
      <c r="A30" s="232" t="s">
        <v>446</v>
      </c>
    </row>
    <row r="31" spans="1:16" x14ac:dyDescent="0.25">
      <c r="A31" s="230"/>
    </row>
    <row r="32" spans="1:16" x14ac:dyDescent="0.25">
      <c r="A32" s="231" t="s">
        <v>266</v>
      </c>
    </row>
    <row r="33" spans="1:7" x14ac:dyDescent="0.25">
      <c r="A33" s="232" t="s">
        <v>447</v>
      </c>
    </row>
    <row r="34" spans="1:7" x14ac:dyDescent="0.25">
      <c r="A34" s="232" t="s">
        <v>448</v>
      </c>
    </row>
    <row r="35" spans="1:7" x14ac:dyDescent="0.25">
      <c r="A35" s="232" t="s">
        <v>267</v>
      </c>
    </row>
    <row r="36" spans="1:7" x14ac:dyDescent="0.25">
      <c r="A36" s="232"/>
    </row>
    <row r="37" spans="1:7" x14ac:dyDescent="0.25">
      <c r="A37" s="232" t="s">
        <v>268</v>
      </c>
    </row>
    <row r="38" spans="1:7" x14ac:dyDescent="0.25">
      <c r="A38" s="302"/>
    </row>
    <row r="39" spans="1:7" x14ac:dyDescent="0.25">
      <c r="A39" s="232" t="s">
        <v>269</v>
      </c>
    </row>
    <row r="40" spans="1:7" x14ac:dyDescent="0.25">
      <c r="A40" s="232" t="s">
        <v>270</v>
      </c>
    </row>
    <row r="41" spans="1:7" x14ac:dyDescent="0.25">
      <c r="A41" s="232" t="s">
        <v>271</v>
      </c>
    </row>
    <row r="42" spans="1:7" x14ac:dyDescent="0.25">
      <c r="A42" s="232" t="s">
        <v>272</v>
      </c>
    </row>
    <row r="43" spans="1:7" x14ac:dyDescent="0.25">
      <c r="A43" s="232" t="s">
        <v>273</v>
      </c>
    </row>
    <row r="44" spans="1:7" x14ac:dyDescent="0.25">
      <c r="A44" s="232"/>
    </row>
    <row r="45" spans="1:7" x14ac:dyDescent="0.25">
      <c r="A45" s="232" t="s">
        <v>449</v>
      </c>
      <c r="G45" s="16"/>
    </row>
    <row r="46" spans="1:7" x14ac:dyDescent="0.25">
      <c r="A46" s="232"/>
    </row>
    <row r="47" spans="1:7" x14ac:dyDescent="0.25">
      <c r="A47" s="232" t="s">
        <v>450</v>
      </c>
    </row>
    <row r="48" spans="1:7" x14ac:dyDescent="0.25">
      <c r="A48" s="230"/>
    </row>
    <row r="49" spans="1:22" x14ac:dyDescent="0.25">
      <c r="A49" s="231" t="s">
        <v>274</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451</v>
      </c>
      <c r="B50" s="16"/>
      <c r="C50" s="16"/>
      <c r="D50" s="16"/>
      <c r="E50" s="16"/>
      <c r="F50" s="16"/>
      <c r="G50" s="16"/>
      <c r="H50" s="16"/>
      <c r="I50" s="16"/>
      <c r="J50" s="16"/>
      <c r="K50" s="16"/>
      <c r="L50" s="16"/>
      <c r="M50" s="16"/>
      <c r="N50" s="16"/>
      <c r="O50" s="16"/>
      <c r="P50" s="16"/>
      <c r="Q50" s="16"/>
      <c r="R50" s="16"/>
      <c r="S50" s="16"/>
    </row>
    <row r="51" spans="1:22" x14ac:dyDescent="0.25">
      <c r="A51" s="232" t="s">
        <v>360</v>
      </c>
      <c r="B51" s="16"/>
      <c r="C51" s="16"/>
      <c r="D51" s="16"/>
      <c r="E51" s="16"/>
      <c r="F51" s="16"/>
      <c r="G51" s="16"/>
      <c r="H51" s="16"/>
      <c r="I51" s="16"/>
      <c r="J51" s="16"/>
      <c r="K51" s="16"/>
      <c r="L51" s="16"/>
      <c r="M51" s="16"/>
      <c r="N51" s="16"/>
      <c r="O51" s="16"/>
      <c r="P51" s="16"/>
      <c r="Q51" s="16"/>
      <c r="R51" s="16"/>
      <c r="S51" s="16"/>
    </row>
    <row r="52" spans="1:22" x14ac:dyDescent="0.25">
      <c r="A52" s="232" t="s">
        <v>275</v>
      </c>
      <c r="B52" s="16"/>
      <c r="C52" s="16"/>
      <c r="D52" s="16"/>
      <c r="E52" s="16"/>
      <c r="F52" s="16"/>
      <c r="G52" s="16"/>
      <c r="H52" s="16"/>
      <c r="I52" s="16"/>
      <c r="J52" s="16"/>
      <c r="K52" s="16"/>
      <c r="L52" s="16"/>
      <c r="M52" s="16"/>
      <c r="N52" s="16"/>
      <c r="O52" s="16"/>
      <c r="P52" s="16"/>
      <c r="Q52" s="16"/>
      <c r="R52" s="16"/>
      <c r="S52" s="16"/>
    </row>
    <row r="53" spans="1:22" x14ac:dyDescent="0.25">
      <c r="A53" s="232" t="s">
        <v>452</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453</v>
      </c>
      <c r="B55" s="16"/>
      <c r="C55" s="16"/>
      <c r="D55" s="16"/>
      <c r="E55" s="16"/>
      <c r="F55" s="16"/>
      <c r="G55" s="16"/>
      <c r="H55" s="16"/>
      <c r="I55" s="16"/>
      <c r="J55" s="16"/>
      <c r="K55" s="16"/>
      <c r="L55" s="16"/>
      <c r="M55" s="16"/>
      <c r="N55" s="16"/>
      <c r="O55" s="16"/>
      <c r="P55" s="16"/>
      <c r="Q55" s="16"/>
      <c r="R55" s="16"/>
      <c r="S55" s="16"/>
    </row>
    <row r="56" spans="1:22" x14ac:dyDescent="0.25">
      <c r="A56" s="280" t="s">
        <v>361</v>
      </c>
    </row>
    <row r="57" spans="1:22" x14ac:dyDescent="0.25">
      <c r="A57" s="230"/>
    </row>
    <row r="58" spans="1:22" x14ac:dyDescent="0.25">
      <c r="A58" s="230" t="s">
        <v>454</v>
      </c>
    </row>
    <row r="59" spans="1:22" x14ac:dyDescent="0.25">
      <c r="A59" s="230"/>
    </row>
    <row r="60" spans="1:22" hidden="1" x14ac:dyDescent="0.25">
      <c r="A60" s="371" t="s">
        <v>455</v>
      </c>
    </row>
    <row r="61" spans="1:22" hidden="1" x14ac:dyDescent="0.25">
      <c r="A61" s="370" t="s">
        <v>456</v>
      </c>
    </row>
    <row r="62" spans="1:22" hidden="1" x14ac:dyDescent="0.25">
      <c r="A62" s="370" t="s">
        <v>457</v>
      </c>
    </row>
    <row r="63" spans="1:22" hidden="1" x14ac:dyDescent="0.25">
      <c r="A63" s="370" t="s">
        <v>458</v>
      </c>
    </row>
    <row r="64" spans="1:22" hidden="1" x14ac:dyDescent="0.25">
      <c r="A64" s="370"/>
    </row>
    <row r="65" spans="1:1" x14ac:dyDescent="0.25">
      <c r="A65" s="231" t="s">
        <v>276</v>
      </c>
    </row>
    <row r="66" spans="1:1" x14ac:dyDescent="0.25">
      <c r="A66" s="229" t="s">
        <v>277</v>
      </c>
    </row>
    <row r="67" spans="1:1" x14ac:dyDescent="0.25">
      <c r="A67" s="230" t="s">
        <v>278</v>
      </c>
    </row>
    <row r="68" spans="1:1" x14ac:dyDescent="0.25">
      <c r="A68" s="232" t="s">
        <v>459</v>
      </c>
    </row>
    <row r="69" spans="1:1" x14ac:dyDescent="0.25">
      <c r="A69" s="229" t="s">
        <v>279</v>
      </c>
    </row>
    <row r="70" spans="1:1" x14ac:dyDescent="0.25">
      <c r="A70" s="232" t="s">
        <v>460</v>
      </c>
    </row>
    <row r="71" spans="1:1" x14ac:dyDescent="0.25">
      <c r="A71" s="230" t="s">
        <v>280</v>
      </c>
    </row>
    <row r="72" spans="1:1" x14ac:dyDescent="0.25">
      <c r="A72" s="229" t="s">
        <v>281</v>
      </c>
    </row>
    <row r="73" spans="1:1" x14ac:dyDescent="0.25">
      <c r="A73" s="232" t="s">
        <v>282</v>
      </c>
    </row>
    <row r="74" spans="1:1" x14ac:dyDescent="0.25">
      <c r="A74" s="230" t="s">
        <v>283</v>
      </c>
    </row>
    <row r="75" spans="1:1" x14ac:dyDescent="0.25">
      <c r="A75" s="229" t="s">
        <v>284</v>
      </c>
    </row>
    <row r="76" spans="1:1" x14ac:dyDescent="0.25">
      <c r="A76" s="232" t="s">
        <v>461</v>
      </c>
    </row>
    <row r="77" spans="1:1" x14ac:dyDescent="0.25">
      <c r="A77" s="229" t="s">
        <v>285</v>
      </c>
    </row>
    <row r="78" spans="1:1" x14ac:dyDescent="0.25">
      <c r="A78" s="232" t="s">
        <v>462</v>
      </c>
    </row>
    <row r="79" spans="1:1" x14ac:dyDescent="0.25">
      <c r="A79" s="232" t="s">
        <v>463</v>
      </c>
    </row>
    <row r="80" spans="1:1" x14ac:dyDescent="0.25">
      <c r="A80" s="229" t="s">
        <v>286</v>
      </c>
    </row>
    <row r="81" spans="1:21" x14ac:dyDescent="0.25">
      <c r="A81" s="232" t="s">
        <v>464</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321</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465</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466</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467</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468</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469</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287</v>
      </c>
    </row>
    <row r="89" spans="1:21" hidden="1" x14ac:dyDescent="0.25">
      <c r="A89" s="370" t="s">
        <v>470</v>
      </c>
    </row>
    <row r="90" spans="1:21" x14ac:dyDescent="0.25">
      <c r="A90" s="232" t="s">
        <v>471</v>
      </c>
    </row>
    <row r="91" spans="1:21" x14ac:dyDescent="0.25">
      <c r="A91" s="230" t="s">
        <v>362</v>
      </c>
    </row>
    <row r="92" spans="1:21" x14ac:dyDescent="0.25">
      <c r="A92" s="229" t="s">
        <v>288</v>
      </c>
    </row>
    <row r="93" spans="1:21" x14ac:dyDescent="0.25">
      <c r="A93" s="232" t="s">
        <v>472</v>
      </c>
    </row>
    <row r="94" spans="1:21" x14ac:dyDescent="0.25">
      <c r="A94" s="230" t="s">
        <v>494</v>
      </c>
    </row>
    <row r="95" spans="1:21" x14ac:dyDescent="0.25">
      <c r="A95" s="230" t="s">
        <v>497</v>
      </c>
    </row>
    <row r="96" spans="1:21" x14ac:dyDescent="0.25">
      <c r="A96" s="230" t="s">
        <v>495</v>
      </c>
    </row>
    <row r="97" spans="1:1" x14ac:dyDescent="0.25">
      <c r="A97" s="230" t="s">
        <v>496</v>
      </c>
    </row>
    <row r="98" spans="1:1" x14ac:dyDescent="0.25">
      <c r="A98" s="229" t="s">
        <v>289</v>
      </c>
    </row>
    <row r="99" spans="1:1" x14ac:dyDescent="0.25">
      <c r="A99" s="230" t="s">
        <v>473</v>
      </c>
    </row>
    <row r="100" spans="1:1" x14ac:dyDescent="0.25">
      <c r="A100" s="229" t="s">
        <v>290</v>
      </c>
    </row>
    <row r="101" spans="1:1" x14ac:dyDescent="0.25">
      <c r="A101" s="232" t="s">
        <v>291</v>
      </c>
    </row>
    <row r="102" spans="1:1" x14ac:dyDescent="0.25">
      <c r="A102" s="232" t="s">
        <v>292</v>
      </c>
    </row>
    <row r="103" spans="1:1" x14ac:dyDescent="0.25">
      <c r="A103" s="232" t="s">
        <v>474</v>
      </c>
    </row>
    <row r="104" spans="1:1" x14ac:dyDescent="0.25">
      <c r="A104" s="232" t="s">
        <v>475</v>
      </c>
    </row>
    <row r="105" spans="1:1" x14ac:dyDescent="0.25">
      <c r="A105" s="232" t="s">
        <v>476</v>
      </c>
    </row>
    <row r="106" spans="1:1" x14ac:dyDescent="0.25">
      <c r="A106" s="232" t="s">
        <v>477</v>
      </c>
    </row>
    <row r="107" spans="1:1" x14ac:dyDescent="0.25">
      <c r="A107" s="232" t="s">
        <v>478</v>
      </c>
    </row>
    <row r="108" spans="1:1" x14ac:dyDescent="0.25">
      <c r="A108" s="232" t="s">
        <v>293</v>
      </c>
    </row>
    <row r="109" spans="1:1" x14ac:dyDescent="0.25">
      <c r="A109" s="229" t="s">
        <v>294</v>
      </c>
    </row>
    <row r="110" spans="1:1" x14ac:dyDescent="0.25">
      <c r="A110" s="230" t="s">
        <v>363</v>
      </c>
    </row>
    <row r="111" spans="1:1" x14ac:dyDescent="0.25">
      <c r="A111" s="229" t="s">
        <v>295</v>
      </c>
    </row>
    <row r="112" spans="1:1" x14ac:dyDescent="0.25">
      <c r="A112" s="232" t="s">
        <v>479</v>
      </c>
    </row>
    <row r="113" spans="1:17" x14ac:dyDescent="0.25">
      <c r="A113" s="229" t="s">
        <v>296</v>
      </c>
      <c r="B113" s="16"/>
      <c r="C113" s="16"/>
      <c r="D113" s="16"/>
      <c r="E113" s="16"/>
      <c r="F113" s="16"/>
      <c r="G113" s="16"/>
      <c r="H113" s="16"/>
      <c r="I113" s="16"/>
      <c r="J113" s="16"/>
      <c r="K113" s="16"/>
      <c r="L113" s="16"/>
      <c r="M113" s="16"/>
      <c r="N113" s="16"/>
      <c r="O113" s="16"/>
      <c r="P113" s="16"/>
      <c r="Q113" s="16"/>
    </row>
    <row r="114" spans="1:17" x14ac:dyDescent="0.25">
      <c r="A114" s="232" t="s">
        <v>480</v>
      </c>
      <c r="B114" s="16"/>
      <c r="C114" s="16"/>
      <c r="D114" s="16"/>
      <c r="E114" s="16"/>
      <c r="F114" s="16"/>
      <c r="G114" s="16"/>
      <c r="H114" s="16"/>
      <c r="I114" s="16"/>
      <c r="J114" s="16"/>
      <c r="K114" s="16"/>
      <c r="L114" s="16"/>
      <c r="M114" s="16"/>
      <c r="N114" s="16"/>
      <c r="O114" s="16"/>
      <c r="P114" s="16"/>
      <c r="Q114" s="16"/>
    </row>
    <row r="115" spans="1:17" x14ac:dyDescent="0.25">
      <c r="A115" s="229" t="s">
        <v>297</v>
      </c>
      <c r="B115" s="16"/>
      <c r="C115" s="16"/>
      <c r="D115" s="16"/>
      <c r="E115" s="16"/>
      <c r="F115" s="16"/>
      <c r="G115" s="16"/>
      <c r="H115" s="16"/>
      <c r="I115" s="16"/>
      <c r="J115" s="16"/>
      <c r="K115" s="16"/>
      <c r="L115" s="16"/>
      <c r="M115" s="16"/>
      <c r="N115" s="16"/>
      <c r="O115" s="16"/>
      <c r="P115" s="16"/>
      <c r="Q115" s="16"/>
    </row>
    <row r="116" spans="1:17" x14ac:dyDescent="0.25">
      <c r="A116" s="232" t="s">
        <v>481</v>
      </c>
    </row>
    <row r="117" spans="1:17" x14ac:dyDescent="0.25">
      <c r="A117" s="229" t="s">
        <v>482</v>
      </c>
    </row>
    <row r="118" spans="1:17" hidden="1" x14ac:dyDescent="0.25">
      <c r="A118" s="375" t="s">
        <v>492</v>
      </c>
    </row>
    <row r="119" spans="1:17" x14ac:dyDescent="0.25">
      <c r="A119" s="232" t="s">
        <v>483</v>
      </c>
    </row>
    <row r="120" spans="1:17" hidden="1" x14ac:dyDescent="0.25">
      <c r="A120" s="370" t="s">
        <v>484</v>
      </c>
    </row>
    <row r="121" spans="1:17" x14ac:dyDescent="0.25">
      <c r="A121" s="229" t="s">
        <v>298</v>
      </c>
    </row>
    <row r="122" spans="1:17" x14ac:dyDescent="0.25">
      <c r="A122" s="232" t="s">
        <v>299</v>
      </c>
    </row>
    <row r="123" spans="1:17" x14ac:dyDescent="0.25">
      <c r="A123" s="232" t="s">
        <v>485</v>
      </c>
    </row>
    <row r="124" spans="1:17" x14ac:dyDescent="0.25">
      <c r="A124" s="232" t="s">
        <v>300</v>
      </c>
    </row>
    <row r="125" spans="1:17" x14ac:dyDescent="0.25">
      <c r="A125" s="229" t="s">
        <v>301</v>
      </c>
    </row>
    <row r="126" spans="1:17" x14ac:dyDescent="0.25">
      <c r="A126" s="232" t="s">
        <v>486</v>
      </c>
    </row>
    <row r="127" spans="1:17" x14ac:dyDescent="0.25">
      <c r="A127" s="302" t="s">
        <v>302</v>
      </c>
    </row>
    <row r="128" spans="1:17" x14ac:dyDescent="0.25">
      <c r="A128" s="232" t="s">
        <v>487</v>
      </c>
    </row>
    <row r="129" spans="1:1" x14ac:dyDescent="0.25">
      <c r="A129" s="232" t="s">
        <v>303</v>
      </c>
    </row>
    <row r="130" spans="1:1" x14ac:dyDescent="0.25">
      <c r="A130" s="232" t="s">
        <v>304</v>
      </c>
    </row>
    <row r="131" spans="1:1" x14ac:dyDescent="0.25">
      <c r="A131" s="301" t="s">
        <v>488</v>
      </c>
    </row>
    <row r="132" spans="1:1" x14ac:dyDescent="0.25">
      <c r="A132" s="301" t="s">
        <v>412</v>
      </c>
    </row>
    <row r="133" spans="1:1" hidden="1" x14ac:dyDescent="0.25">
      <c r="A133" s="376" t="s">
        <v>489</v>
      </c>
    </row>
    <row r="134" spans="1:1" x14ac:dyDescent="0.25">
      <c r="A134" s="302" t="s">
        <v>305</v>
      </c>
    </row>
    <row r="135" spans="1:1" x14ac:dyDescent="0.25">
      <c r="A135" s="232" t="s">
        <v>490</v>
      </c>
    </row>
    <row r="137" spans="1:1" x14ac:dyDescent="0.25">
      <c r="A137" s="374" t="s">
        <v>423</v>
      </c>
    </row>
    <row r="138" spans="1:1" x14ac:dyDescent="0.25">
      <c r="A138" s="232" t="s">
        <v>424</v>
      </c>
    </row>
    <row r="139" spans="1:1" x14ac:dyDescent="0.25">
      <c r="A139" s="232" t="s">
        <v>425</v>
      </c>
    </row>
    <row r="140" spans="1:1" x14ac:dyDescent="0.25">
      <c r="A140" s="232"/>
    </row>
    <row r="141" spans="1:1" x14ac:dyDescent="0.25">
      <c r="A141" s="232" t="s">
        <v>426</v>
      </c>
    </row>
    <row r="142" spans="1:1" x14ac:dyDescent="0.25">
      <c r="A142" s="232" t="s">
        <v>427</v>
      </c>
    </row>
    <row r="143" spans="1:1" x14ac:dyDescent="0.25">
      <c r="A143" s="232" t="s">
        <v>428</v>
      </c>
    </row>
    <row r="144" spans="1:1" x14ac:dyDescent="0.25">
      <c r="A144" s="232"/>
    </row>
    <row r="145" spans="1:1" x14ac:dyDescent="0.25">
      <c r="A145" s="232" t="s">
        <v>429</v>
      </c>
    </row>
    <row r="146" spans="1:1" x14ac:dyDescent="0.25">
      <c r="A146" s="232" t="s">
        <v>430</v>
      </c>
    </row>
    <row r="147" spans="1:1" x14ac:dyDescent="0.25">
      <c r="A147" s="232" t="s">
        <v>431</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5" t="s">
        <v>222</v>
      </c>
      <c r="E3" s="436"/>
      <c r="F3" s="436"/>
      <c r="G3" s="436"/>
      <c r="H3" s="436"/>
      <c r="I3" s="436"/>
      <c r="J3" s="436"/>
      <c r="K3" s="437"/>
      <c r="L3" s="391" t="s">
        <v>148</v>
      </c>
      <c r="M3" s="392"/>
      <c r="N3" s="392"/>
      <c r="O3" s="392"/>
      <c r="P3" s="392"/>
      <c r="Q3" s="392"/>
      <c r="R3" s="392"/>
      <c r="S3" s="392"/>
      <c r="T3" s="392"/>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7" t="str">
        <f>IF('1. Aanvraaggegevens'!C2&lt;&gt;"",'1. Aanvraaggegevens'!C2,"")</f>
        <v/>
      </c>
      <c r="D2" s="448"/>
      <c r="E2" s="449"/>
    </row>
    <row r="3" spans="2:14" ht="15" customHeight="1" x14ac:dyDescent="0.25">
      <c r="B3" s="17" t="s">
        <v>16</v>
      </c>
      <c r="C3" s="450" t="str">
        <f>IF('1. Aanvraaggegevens'!C3&lt;&gt;"",'1. Aanvraaggegevens'!C3,"")</f>
        <v/>
      </c>
      <c r="D3" s="451"/>
      <c r="E3" s="452"/>
    </row>
    <row r="4" spans="2:14" ht="15" customHeight="1" x14ac:dyDescent="0.25">
      <c r="B4" s="17" t="s">
        <v>17</v>
      </c>
      <c r="C4" s="450" t="str">
        <f>IF('1. Aanvraaggegevens'!C4&lt;&gt;"",'1. Aanvraaggegevens'!C4,"")</f>
        <v/>
      </c>
      <c r="D4" s="451"/>
      <c r="E4" s="452"/>
    </row>
    <row r="5" spans="2:14" ht="15" customHeight="1" x14ac:dyDescent="0.25">
      <c r="B5" s="17" t="s">
        <v>18</v>
      </c>
      <c r="C5" s="450" t="str">
        <f>IF('1. Aanvraaggegevens'!C5&lt;&gt;"",'1. Aanvraaggegevens'!C5,"")</f>
        <v/>
      </c>
      <c r="D5" s="451"/>
      <c r="E5" s="452"/>
    </row>
    <row r="6" spans="2:14" ht="15" customHeight="1" x14ac:dyDescent="0.25">
      <c r="B6" s="5"/>
      <c r="C6" s="453" t="str">
        <f>IF('1. Aanvraaggegevens'!C6&lt;&gt;"",'1. Aanvraaggegevens'!C6,"")</f>
        <v/>
      </c>
      <c r="D6" s="454"/>
      <c r="E6" s="455"/>
    </row>
    <row r="7" spans="2:14" ht="3" customHeight="1" x14ac:dyDescent="0.25">
      <c r="B7" s="40"/>
      <c r="C7" s="40"/>
      <c r="D7" s="41"/>
      <c r="E7" s="26"/>
    </row>
    <row r="8" spans="2:14" ht="15" customHeight="1" x14ac:dyDescent="0.25">
      <c r="B8" s="151" t="s">
        <v>106</v>
      </c>
      <c r="C8" s="456" t="str">
        <f>IF('1. Aanvraaggegevens'!C8&lt;&gt;"",'1. Aanvraaggegevens'!C8,"")</f>
        <v/>
      </c>
      <c r="D8" s="457"/>
      <c r="E8" s="458"/>
    </row>
    <row r="9" spans="2:14" ht="3" customHeight="1" x14ac:dyDescent="0.25">
      <c r="B9" s="40"/>
      <c r="C9" s="40"/>
      <c r="D9" s="41"/>
    </row>
    <row r="10" spans="2:14" ht="15" customHeight="1" x14ac:dyDescent="0.25">
      <c r="B10" s="75" t="s">
        <v>154</v>
      </c>
      <c r="C10" s="438"/>
      <c r="D10" s="439"/>
      <c r="E10" s="440"/>
    </row>
    <row r="11" spans="2:14" ht="15" customHeight="1" x14ac:dyDescent="0.25">
      <c r="B11" s="75" t="s">
        <v>225</v>
      </c>
      <c r="C11" s="441"/>
      <c r="D11" s="442"/>
      <c r="E11" s="443"/>
    </row>
    <row r="12" spans="2:14" ht="15" customHeight="1" x14ac:dyDescent="0.25">
      <c r="B12" s="75" t="s">
        <v>113</v>
      </c>
      <c r="C12" s="444"/>
      <c r="D12" s="445"/>
      <c r="E12" s="446"/>
    </row>
    <row r="13" spans="2:14" ht="15" customHeight="1" x14ac:dyDescent="0.25">
      <c r="B13" s="75" t="s">
        <v>105</v>
      </c>
      <c r="C13" s="441"/>
      <c r="D13" s="442"/>
      <c r="E13" s="443"/>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7" t="str">
        <f>IF('1. Aanvraaggegevens'!C2&lt;&gt;"",'1. Aanvraaggegevens'!C2,"")</f>
        <v/>
      </c>
      <c r="D2" s="448"/>
      <c r="E2" s="449"/>
      <c r="F2" s="37"/>
      <c r="G2" s="37"/>
      <c r="H2" s="37"/>
      <c r="I2" s="37"/>
      <c r="J2" s="37"/>
      <c r="K2" s="37"/>
      <c r="L2" s="37"/>
      <c r="M2" s="37"/>
      <c r="N2" s="37"/>
      <c r="O2" s="37"/>
      <c r="P2" s="37"/>
      <c r="Q2" s="37"/>
      <c r="R2" s="37"/>
      <c r="S2" s="37"/>
    </row>
    <row r="3" spans="1:19" ht="15" customHeight="1" x14ac:dyDescent="0.25">
      <c r="A3" s="37"/>
      <c r="B3" s="17" t="s">
        <v>16</v>
      </c>
      <c r="C3" s="450" t="str">
        <f>IF('1. Aanvraaggegevens'!C3&lt;&gt;"",'1. Aanvraaggegevens'!C3,"")</f>
        <v/>
      </c>
      <c r="D3" s="451"/>
      <c r="E3" s="452"/>
      <c r="F3" s="37"/>
      <c r="G3" s="37"/>
      <c r="H3" s="37"/>
      <c r="I3" s="37"/>
      <c r="J3" s="37"/>
      <c r="K3" s="37"/>
      <c r="L3" s="37"/>
      <c r="M3" s="37"/>
      <c r="N3" s="37"/>
      <c r="O3" s="37"/>
      <c r="P3" s="37"/>
      <c r="Q3" s="37"/>
      <c r="R3" s="37"/>
      <c r="S3" s="37"/>
    </row>
    <row r="4" spans="1:19" ht="15" customHeight="1" x14ac:dyDescent="0.25">
      <c r="A4" s="37"/>
      <c r="B4" s="17" t="s">
        <v>17</v>
      </c>
      <c r="C4" s="450" t="str">
        <f>IF('1. Aanvraaggegevens'!C4&lt;&gt;"",'1. Aanvraaggegevens'!C4,"")</f>
        <v/>
      </c>
      <c r="D4" s="451"/>
      <c r="E4" s="452"/>
      <c r="F4" s="37"/>
      <c r="G4" s="37"/>
      <c r="H4" s="37"/>
      <c r="I4" s="37"/>
      <c r="J4" s="37"/>
      <c r="K4" s="37"/>
      <c r="L4" s="37"/>
      <c r="M4" s="37"/>
      <c r="N4" s="37"/>
      <c r="O4" s="37"/>
      <c r="P4" s="37"/>
      <c r="Q4" s="37"/>
      <c r="R4" s="37"/>
      <c r="S4" s="37"/>
    </row>
    <row r="5" spans="1:19" ht="15" customHeight="1" x14ac:dyDescent="0.25">
      <c r="A5" s="37"/>
      <c r="B5" s="17" t="s">
        <v>18</v>
      </c>
      <c r="C5" s="450" t="str">
        <f>IF('1. Aanvraaggegevens'!C5&lt;&gt;"",'1. Aanvraaggegevens'!C5,"")</f>
        <v/>
      </c>
      <c r="D5" s="451"/>
      <c r="E5" s="452"/>
      <c r="F5" s="37"/>
      <c r="G5" s="37"/>
      <c r="H5" s="37"/>
      <c r="I5" s="37"/>
      <c r="J5" s="37"/>
      <c r="K5" s="37"/>
      <c r="L5" s="37"/>
      <c r="M5" s="37"/>
      <c r="N5" s="37"/>
      <c r="O5" s="37"/>
      <c r="P5" s="37"/>
      <c r="Q5" s="37"/>
      <c r="R5" s="37"/>
      <c r="S5" s="37"/>
    </row>
    <row r="6" spans="1:19" ht="15" customHeight="1" x14ac:dyDescent="0.25">
      <c r="A6" s="37"/>
      <c r="B6" s="5"/>
      <c r="C6" s="453" t="str">
        <f>IF('1. Aanvraaggegevens'!C6&lt;&gt;"",'1. Aanvraaggegevens'!C6,"")</f>
        <v/>
      </c>
      <c r="D6" s="454"/>
      <c r="E6" s="455"/>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6" t="str">
        <f>IF('1. Aanvraaggegevens'!C8&lt;&gt;"",'1. Aanvraaggegevens'!C8,"")</f>
        <v/>
      </c>
      <c r="D8" s="457"/>
      <c r="E8" s="458"/>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4" t="str">
        <f>IF(Keuze_DB_Nr="","",Keuze_DB_Nr)</f>
        <v/>
      </c>
      <c r="D10" s="465"/>
      <c r="E10" s="466"/>
      <c r="F10" s="37"/>
      <c r="G10" s="37"/>
      <c r="H10" s="37"/>
      <c r="I10" s="37"/>
      <c r="J10" s="37"/>
      <c r="K10" s="37"/>
      <c r="L10" s="37"/>
      <c r="M10" s="37"/>
      <c r="N10" s="37"/>
      <c r="O10" s="37"/>
      <c r="P10" s="37"/>
      <c r="Q10" s="37"/>
      <c r="R10" s="37"/>
      <c r="S10" s="37"/>
    </row>
    <row r="11" spans="1:19" ht="15" customHeight="1" x14ac:dyDescent="0.25">
      <c r="A11" s="37"/>
      <c r="B11" s="75" t="s">
        <v>118</v>
      </c>
      <c r="C11" s="467" t="str">
        <f>IF(Keuze_OntvangstDatum&lt;&gt;"",Keuze_OntvangstDatum,"")</f>
        <v/>
      </c>
      <c r="D11" s="468"/>
      <c r="E11" s="469"/>
      <c r="F11" s="37"/>
      <c r="G11" s="37"/>
      <c r="H11" s="37"/>
      <c r="I11" s="37"/>
      <c r="J11" s="37"/>
      <c r="K11" s="37"/>
      <c r="L11" s="37"/>
      <c r="M11" s="37"/>
      <c r="N11" s="37"/>
      <c r="O11" s="37"/>
      <c r="P11" s="37"/>
      <c r="Q11" s="37"/>
      <c r="R11" s="37"/>
      <c r="S11" s="37"/>
    </row>
    <row r="12" spans="1:19" ht="15" customHeight="1" x14ac:dyDescent="0.25">
      <c r="A12" s="37"/>
      <c r="B12" s="75" t="s">
        <v>113</v>
      </c>
      <c r="C12" s="467" t="str">
        <f>IF(Keuze_Zaak_Nr&lt;&gt;"",Keuze_Zaak_Nr,"")</f>
        <v/>
      </c>
      <c r="D12" s="468"/>
      <c r="E12" s="469"/>
      <c r="F12" s="37"/>
      <c r="G12" s="37"/>
      <c r="H12" s="37"/>
      <c r="I12" s="37"/>
      <c r="J12" s="37"/>
      <c r="K12" s="37"/>
      <c r="L12" s="37"/>
      <c r="M12" s="37"/>
      <c r="N12" s="37"/>
      <c r="O12" s="37"/>
      <c r="P12" s="37"/>
      <c r="Q12" s="37"/>
      <c r="R12" s="37"/>
      <c r="S12" s="37"/>
    </row>
    <row r="13" spans="1:19" ht="15" customHeight="1" x14ac:dyDescent="0.25">
      <c r="A13" s="37"/>
      <c r="B13" s="75" t="s">
        <v>105</v>
      </c>
      <c r="C13" s="467" t="str">
        <f>IF(Keuze_EindDatum&lt;&gt;"",Keuze_EindDatum,"")</f>
        <v/>
      </c>
      <c r="D13" s="468"/>
      <c r="E13" s="469"/>
      <c r="F13" s="37"/>
      <c r="G13" s="462" t="str">
        <f>"BEOORDELING BETAALVERZOEK "&amp; "("&amp;Keuze_DB_Nr_BEO&amp;")"</f>
        <v>BEOORDELING BETAALVERZOEK ()</v>
      </c>
      <c r="H13" s="463"/>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9" t="str">
        <f>"TOTALE BEOORDEELDE UITGAVEN AANGEVRAAGD BETAALVERZOEK ("&amp;Keuze_DB_Nr&amp;")"</f>
        <v>TOTALE BEOORDEELDE UITGAVEN AANGEVRAAGD BETAALVERZOEK ()</v>
      </c>
      <c r="C33" s="460"/>
      <c r="D33" s="460"/>
      <c r="E33" s="461"/>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9" t="s">
        <v>234</v>
      </c>
      <c r="C48" s="460"/>
      <c r="D48" s="460"/>
      <c r="E48" s="461"/>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42" t="s">
        <v>76</v>
      </c>
      <c r="C3" s="25" t="s">
        <v>191</v>
      </c>
      <c r="D3" s="25" t="s">
        <v>159</v>
      </c>
      <c r="E3" s="25" t="s">
        <v>160</v>
      </c>
      <c r="F3" s="25" t="s">
        <v>74</v>
      </c>
      <c r="G3" s="25" t="s">
        <v>75</v>
      </c>
      <c r="H3" s="26" t="s">
        <v>348</v>
      </c>
      <c r="I3" s="296" t="s">
        <v>354</v>
      </c>
      <c r="J3" s="296" t="s">
        <v>351</v>
      </c>
      <c r="K3" s="296" t="s">
        <v>352</v>
      </c>
      <c r="M3" s="133" t="s">
        <v>81</v>
      </c>
      <c r="N3" s="133" t="s">
        <v>229</v>
      </c>
      <c r="O3" s="133" t="s">
        <v>255</v>
      </c>
      <c r="P3" s="222" t="s">
        <v>8</v>
      </c>
      <c r="Q3" s="241" t="s">
        <v>83</v>
      </c>
      <c r="R3" s="240" t="s">
        <v>28</v>
      </c>
      <c r="S3" s="240" t="s">
        <v>27</v>
      </c>
      <c r="T3" s="240" t="s">
        <v>11</v>
      </c>
      <c r="U3" s="240" t="s">
        <v>97</v>
      </c>
      <c r="V3" s="240" t="s">
        <v>96</v>
      </c>
      <c r="W3" s="240" t="s">
        <v>3</v>
      </c>
      <c r="X3" s="240" t="s">
        <v>309</v>
      </c>
      <c r="Y3" s="279" t="s">
        <v>319</v>
      </c>
      <c r="Z3" s="240" t="s">
        <v>50</v>
      </c>
      <c r="AA3" s="222" t="s">
        <v>7</v>
      </c>
      <c r="AB3" s="222" t="s">
        <v>5</v>
      </c>
      <c r="AC3" s="279" t="s">
        <v>52</v>
      </c>
      <c r="AD3" s="279" t="s">
        <v>243</v>
      </c>
      <c r="AE3" s="279" t="s">
        <v>53</v>
      </c>
      <c r="AF3" s="279" t="s">
        <v>43</v>
      </c>
      <c r="AG3" s="284" t="s">
        <v>355</v>
      </c>
      <c r="AH3" s="284" t="s">
        <v>349</v>
      </c>
      <c r="AI3" s="284" t="s">
        <v>350</v>
      </c>
      <c r="AJ3" s="284"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9" t="s">
        <v>307</v>
      </c>
      <c r="BA3" s="133" t="s">
        <v>308</v>
      </c>
    </row>
    <row r="4" spans="1:53" x14ac:dyDescent="0.25">
      <c r="A4" s="236" t="s">
        <v>504</v>
      </c>
      <c r="B4">
        <v>1</v>
      </c>
      <c r="C4">
        <v>1</v>
      </c>
      <c r="D4">
        <v>1</v>
      </c>
      <c r="E4">
        <v>1</v>
      </c>
      <c r="F4" s="64">
        <v>50000</v>
      </c>
      <c r="G4" s="64">
        <v>250000</v>
      </c>
      <c r="H4" s="283">
        <v>0.1</v>
      </c>
      <c r="I4" s="283"/>
      <c r="J4" s="283"/>
      <c r="K4" s="283"/>
      <c r="M4" s="236" t="s">
        <v>504</v>
      </c>
      <c r="N4" t="s">
        <v>506</v>
      </c>
      <c r="O4" s="56">
        <v>0.6</v>
      </c>
      <c r="P4">
        <v>1</v>
      </c>
      <c r="Q4">
        <f>IFERROR(IF(VLOOKUP(Tb_Activiteiten[[#This Row],[Openstelling]],Tb_Openstelling[],2,0)=1,1,""),"")</f>
        <v>1</v>
      </c>
      <c r="R4">
        <v>1</v>
      </c>
      <c r="S4">
        <v>1</v>
      </c>
      <c r="T4">
        <v>1</v>
      </c>
      <c r="U4">
        <v>1</v>
      </c>
      <c r="V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Bijdrage in natura (vrijwilligers)</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t="s">
        <v>505</v>
      </c>
      <c r="B5">
        <v>1</v>
      </c>
      <c r="C5">
        <v>1</v>
      </c>
      <c r="D5">
        <v>1</v>
      </c>
      <c r="E5">
        <v>1</v>
      </c>
      <c r="F5" s="64">
        <v>50000</v>
      </c>
      <c r="G5" s="64">
        <v>250000</v>
      </c>
      <c r="H5" s="283">
        <v>0.1</v>
      </c>
      <c r="I5" s="283"/>
      <c r="J5" s="283"/>
      <c r="K5" s="283"/>
      <c r="M5" s="236" t="s">
        <v>505</v>
      </c>
      <c r="N5" t="s">
        <v>507</v>
      </c>
      <c r="O5" s="56">
        <v>0.8</v>
      </c>
      <c r="P5">
        <v>1</v>
      </c>
      <c r="Q5">
        <f>IFERROR(IF(VLOOKUP(Tb_Activiteiten[[#This Row],[Openstelling]],Tb_Openstelling[],2,0)=1,1,""),"")</f>
        <v>1</v>
      </c>
      <c r="R5">
        <v>1</v>
      </c>
      <c r="S5">
        <v>1</v>
      </c>
      <c r="T5">
        <v>1</v>
      </c>
      <c r="U5">
        <v>1</v>
      </c>
      <c r="V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Bijdrage in natura (vrijwilligers)</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c r="F6" s="64"/>
      <c r="G6" s="64"/>
      <c r="H6" s="283"/>
      <c r="I6" s="283"/>
      <c r="J6" s="283"/>
      <c r="K6" s="283"/>
      <c r="M6" s="236"/>
      <c r="O6" s="56"/>
      <c r="Q6" t="str">
        <f>IFERROR(IF(VLOOKUP(Tb_Activiteiten[[#This Row],[Openstelling]],Tb_Openstelling[],2,0)=1,1,""),"")</f>
        <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
      </c>
      <c r="AT6" t="str">
        <f>IF(ISNUMBER(FIND("overige",Methode_Keuze)),"",IF(Tb_Activiteiten[[#This Row],[Niet verrekenbare btw]]=1,Tb_Activiteiten[[#Headers],[Niet verrekenbare btw]],""))</f>
        <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c r="F7" s="64"/>
      <c r="G7" s="64"/>
      <c r="H7" s="283"/>
      <c r="I7" s="283"/>
      <c r="J7" s="283"/>
      <c r="K7" s="283"/>
      <c r="O7" s="56"/>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c r="F8" s="64"/>
      <c r="G8" s="64"/>
      <c r="H8" s="283"/>
      <c r="I8" s="283"/>
      <c r="J8" s="283"/>
      <c r="K8" s="283"/>
      <c r="O8" s="56"/>
      <c r="Q8" t="str">
        <f>IFERROR(IF(VLOOKUP(Tb_Activiteiten[[#This Row],[Openstelling]],Tb_Openstelling[],2,0)=1,1,""),"")</f>
        <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
      </c>
      <c r="AT8" t="str">
        <f>IF(ISNUMBER(FIND("overige",Methode_Keuze)),"",IF(Tb_Activiteiten[[#This Row],[Niet verrekenbare btw]]=1,Tb_Activiteiten[[#Headers],[Niet verrekenbare btw]],""))</f>
        <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c r="F9" s="64"/>
      <c r="G9" s="64"/>
      <c r="H9" s="283"/>
      <c r="I9" s="283"/>
      <c r="J9" s="283"/>
      <c r="K9" s="283"/>
      <c r="O9" s="56"/>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c r="F10" s="64"/>
      <c r="G10" s="64"/>
      <c r="H10" s="283"/>
      <c r="I10" s="283"/>
      <c r="J10" s="283"/>
      <c r="K10" s="283"/>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c r="F11" s="64"/>
      <c r="G11" s="64"/>
      <c r="H11" s="283"/>
      <c r="I11" s="283"/>
      <c r="J11" s="283"/>
      <c r="K11" s="283"/>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c r="F12" s="64"/>
      <c r="G12" s="64"/>
      <c r="H12" s="283"/>
      <c r="I12" s="283"/>
      <c r="J12" s="283"/>
      <c r="K12" s="283"/>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c r="F13" s="64"/>
      <c r="G13" s="64"/>
      <c r="H13" s="283"/>
      <c r="I13" s="283"/>
      <c r="J13" s="283"/>
      <c r="K13" s="283"/>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WLkGCI0amsref1rn8+i01DSOviiCE2sWMckvGNebQPyqso9wXdU9SFcByl6y5zJDjABaq7X32VAno0iV97Qfjw==" saltValue="O5hhr/hgCHegcJ/VEQhLng=="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3">IFERROR(_xlfn._xlws.FILTER(Tb_Activiteiten[[Openstelling]:[Subsidiabele_Activiteit]],Tb_Activiteiten[Openstelling]&lt;&gt;""),"")</f>
        <v>Flevoland | Investeringsprojecten</v>
      </c>
      <c r="B2" s="86" t="str">
        <v>Investeringsprojecten</v>
      </c>
      <c r="C2" s="86"/>
      <c r="D2" s="86"/>
      <c r="E2" s="86"/>
      <c r="F2" s="86"/>
      <c r="G2" s="86"/>
      <c r="H2" s="86"/>
      <c r="I2" s="86"/>
      <c r="J2" s="86"/>
      <c r="K2" s="86"/>
      <c r="L2" s="86"/>
      <c r="M2" s="86"/>
      <c r="N2" s="86"/>
      <c r="O2" s="86"/>
      <c r="P2" s="86"/>
    </row>
    <row r="3" spans="1:16" x14ac:dyDescent="0.25">
      <c r="A3" s="282" t="str">
        <v>Flevoland | Overige projecten</v>
      </c>
      <c r="B3" s="87" t="str">
        <v>Overige projecten</v>
      </c>
      <c r="C3" s="87"/>
      <c r="D3" s="87"/>
      <c r="E3" s="87"/>
      <c r="F3" s="87"/>
      <c r="G3" s="87"/>
      <c r="H3" s="87"/>
      <c r="I3" s="87"/>
      <c r="J3" s="87"/>
      <c r="K3" s="87"/>
      <c r="L3" s="87"/>
      <c r="M3" s="87"/>
      <c r="N3" s="87"/>
      <c r="O3" s="87"/>
      <c r="P3" s="87"/>
    </row>
    <row r="4" spans="1:16" x14ac:dyDescent="0.25">
      <c r="A4" s="281"/>
      <c r="B4" s="86"/>
      <c r="C4" s="86"/>
      <c r="D4" s="86"/>
      <c r="E4" s="86"/>
      <c r="F4" s="86"/>
      <c r="G4" s="86"/>
      <c r="H4" s="86"/>
      <c r="I4" s="86"/>
      <c r="J4" s="86"/>
      <c r="K4" s="86"/>
      <c r="L4" s="86"/>
      <c r="M4" s="86"/>
      <c r="N4" s="86"/>
      <c r="O4" s="86"/>
      <c r="P4" s="86"/>
    </row>
    <row r="5" spans="1:16" x14ac:dyDescent="0.25">
      <c r="A5" s="282"/>
      <c r="B5" s="87"/>
      <c r="C5" s="87"/>
      <c r="D5" s="87"/>
      <c r="E5" s="87"/>
      <c r="F5" s="87"/>
      <c r="G5" s="87"/>
      <c r="H5" s="87"/>
      <c r="I5" s="87"/>
      <c r="J5" s="87"/>
      <c r="K5" s="87"/>
      <c r="L5" s="87"/>
      <c r="M5" s="87"/>
      <c r="N5" s="87"/>
      <c r="O5" s="87"/>
      <c r="P5" s="87"/>
    </row>
    <row r="6" spans="1:16" x14ac:dyDescent="0.25">
      <c r="A6" s="281"/>
      <c r="B6" s="86"/>
      <c r="C6" s="86"/>
      <c r="D6" s="86"/>
      <c r="E6" s="86"/>
      <c r="F6" s="86"/>
      <c r="G6" s="86"/>
      <c r="H6" s="86"/>
      <c r="I6" s="86"/>
      <c r="J6" s="86"/>
      <c r="K6" s="86"/>
      <c r="L6" s="86"/>
      <c r="M6" s="86"/>
      <c r="N6" s="86"/>
      <c r="O6" s="86"/>
      <c r="P6" s="86"/>
    </row>
    <row r="7" spans="1:16" x14ac:dyDescent="0.25">
      <c r="A7" s="282"/>
      <c r="B7" s="87"/>
      <c r="C7" s="87"/>
      <c r="D7" s="87"/>
      <c r="E7" s="87"/>
      <c r="F7" s="87"/>
      <c r="G7" s="87"/>
      <c r="H7" s="87"/>
      <c r="I7" s="87"/>
      <c r="J7" s="87"/>
      <c r="K7" s="87"/>
      <c r="L7" s="87"/>
      <c r="M7" s="87"/>
      <c r="N7" s="87"/>
      <c r="O7" s="87"/>
      <c r="P7" s="87"/>
    </row>
    <row r="8" spans="1:16" x14ac:dyDescent="0.25">
      <c r="A8" s="281"/>
      <c r="B8" s="86"/>
      <c r="C8" s="86"/>
      <c r="D8" s="86"/>
      <c r="E8" s="86"/>
      <c r="F8" s="86"/>
      <c r="G8" s="86"/>
      <c r="H8" s="86"/>
      <c r="I8" s="86"/>
      <c r="J8" s="86"/>
      <c r="K8" s="86"/>
      <c r="L8" s="86"/>
      <c r="M8" s="86"/>
      <c r="N8" s="86"/>
      <c r="O8" s="86"/>
      <c r="P8" s="86"/>
    </row>
    <row r="9" spans="1:16" x14ac:dyDescent="0.25">
      <c r="A9" s="282"/>
      <c r="B9" s="87"/>
      <c r="C9" s="87"/>
      <c r="D9" s="87"/>
      <c r="E9" s="87"/>
      <c r="F9" s="87"/>
      <c r="G9" s="87"/>
      <c r="H9" s="87"/>
      <c r="I9" s="87"/>
      <c r="J9" s="87"/>
      <c r="K9" s="87"/>
      <c r="L9" s="87"/>
      <c r="M9" s="87"/>
      <c r="N9" s="87"/>
      <c r="O9" s="87"/>
      <c r="P9" s="87"/>
    </row>
    <row r="10" spans="1:16" x14ac:dyDescent="0.25">
      <c r="A10" s="281"/>
      <c r="B10" s="86"/>
      <c r="C10" s="86"/>
      <c r="D10" s="86"/>
      <c r="E10" s="86"/>
      <c r="F10" s="86"/>
      <c r="G10" s="86"/>
      <c r="H10" s="86"/>
      <c r="I10" s="86"/>
      <c r="J10" s="86"/>
      <c r="K10" s="86"/>
      <c r="L10" s="86"/>
      <c r="M10" s="86"/>
      <c r="N10" s="86"/>
      <c r="O10" s="86"/>
      <c r="P10" s="86"/>
    </row>
    <row r="11" spans="1:16" x14ac:dyDescent="0.25">
      <c r="A11" s="282"/>
      <c r="B11" s="87"/>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310</v>
      </c>
      <c r="B1" s="261" t="s">
        <v>311</v>
      </c>
      <c r="C1" s="262" t="s">
        <v>312</v>
      </c>
      <c r="E1" s="85" t="s">
        <v>313</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85" t="s">
        <v>349</v>
      </c>
      <c r="Q1" s="85" t="s">
        <v>350</v>
      </c>
      <c r="R1" s="285" t="s">
        <v>350</v>
      </c>
      <c r="S1" s="85" t="s">
        <v>353</v>
      </c>
      <c r="T1" s="285" t="s">
        <v>353</v>
      </c>
      <c r="U1" s="85" t="s">
        <v>355</v>
      </c>
      <c r="V1" s="285" t="s">
        <v>355</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Gebied1_2</f>
        <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333</v>
      </c>
      <c r="R1" s="273" t="s">
        <v>334</v>
      </c>
      <c r="S1" s="273" t="s">
        <v>335</v>
      </c>
      <c r="T1" s="273" t="s">
        <v>336</v>
      </c>
      <c r="U1" s="273" t="s">
        <v>337</v>
      </c>
      <c r="V1" s="273" t="s">
        <v>338</v>
      </c>
      <c r="W1" s="273" t="s">
        <v>339</v>
      </c>
      <c r="X1" s="273" t="s">
        <v>340</v>
      </c>
      <c r="Y1" s="273" t="s">
        <v>341</v>
      </c>
      <c r="Z1" s="273" t="s">
        <v>342</v>
      </c>
      <c r="AA1" s="273" t="s">
        <v>343</v>
      </c>
      <c r="AB1" s="273" t="s">
        <v>374</v>
      </c>
      <c r="AC1" s="273" t="s">
        <v>375</v>
      </c>
      <c r="AD1" s="273" t="s">
        <v>376</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0" t="s">
        <v>44</v>
      </c>
      <c r="B1" s="470"/>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333</v>
      </c>
      <c r="C146" s="272" t="s">
        <v>334</v>
      </c>
      <c r="D146" s="272" t="s">
        <v>335</v>
      </c>
      <c r="E146" s="272" t="s">
        <v>336</v>
      </c>
      <c r="F146" s="272" t="s">
        <v>337</v>
      </c>
      <c r="G146" s="272" t="s">
        <v>338</v>
      </c>
      <c r="H146" s="272" t="s">
        <v>339</v>
      </c>
      <c r="I146" s="272" t="s">
        <v>340</v>
      </c>
      <c r="J146" s="272" t="s">
        <v>341</v>
      </c>
      <c r="K146" s="272" t="s">
        <v>342</v>
      </c>
      <c r="L146" s="272" t="s">
        <v>343</v>
      </c>
      <c r="M146" s="272" t="s">
        <v>374</v>
      </c>
      <c r="N146" s="272" t="s">
        <v>375</v>
      </c>
      <c r="O146" s="272"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333</v>
      </c>
      <c r="C160" s="272" t="s">
        <v>334</v>
      </c>
      <c r="D160" s="272" t="s">
        <v>335</v>
      </c>
      <c r="E160" s="272" t="s">
        <v>336</v>
      </c>
      <c r="F160" s="272" t="s">
        <v>337</v>
      </c>
      <c r="G160" s="272" t="s">
        <v>338</v>
      </c>
      <c r="H160" s="272" t="s">
        <v>339</v>
      </c>
      <c r="I160" s="272" t="s">
        <v>340</v>
      </c>
      <c r="J160" s="272" t="s">
        <v>341</v>
      </c>
      <c r="K160" s="272" t="s">
        <v>342</v>
      </c>
      <c r="L160" s="272" t="s">
        <v>343</v>
      </c>
      <c r="M160" s="272" t="s">
        <v>374</v>
      </c>
      <c r="N160" s="272" t="s">
        <v>375</v>
      </c>
      <c r="O160" s="272"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333</v>
      </c>
      <c r="C174" s="272" t="s">
        <v>334</v>
      </c>
      <c r="D174" s="272" t="s">
        <v>335</v>
      </c>
      <c r="E174" s="272" t="s">
        <v>336</v>
      </c>
      <c r="F174" s="272" t="s">
        <v>337</v>
      </c>
      <c r="G174" s="272" t="s">
        <v>338</v>
      </c>
      <c r="H174" s="272" t="s">
        <v>339</v>
      </c>
      <c r="I174" s="272" t="s">
        <v>340</v>
      </c>
      <c r="J174" s="272" t="s">
        <v>341</v>
      </c>
      <c r="K174" s="272" t="s">
        <v>342</v>
      </c>
      <c r="L174" s="272" t="s">
        <v>343</v>
      </c>
      <c r="M174" s="272" t="s">
        <v>374</v>
      </c>
      <c r="N174" s="272" t="s">
        <v>375</v>
      </c>
      <c r="O174" s="272"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2025-05-02T14:08:34Z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